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788" yWindow="-12" windowWidth="10776" windowHeight="10428" tabRatio="894"/>
  </bookViews>
  <sheets>
    <sheet name="c-1" sheetId="1" r:id="rId1"/>
    <sheet name="c-2" sheetId="2" r:id="rId2"/>
    <sheet name="c-3" sheetId="3" r:id="rId3"/>
    <sheet name="c-4" sheetId="4" r:id="rId4"/>
    <sheet name="c-5" sheetId="5" r:id="rId5"/>
    <sheet name="c-6" sheetId="6" r:id="rId6"/>
    <sheet name="c-7" sheetId="7" r:id="rId7"/>
    <sheet name="c-8" sheetId="8" r:id="rId8"/>
    <sheet name="c-9" sheetId="9" r:id="rId9"/>
    <sheet name="c-10" sheetId="10" r:id="rId10"/>
    <sheet name="c-11" sheetId="11" r:id="rId11"/>
    <sheet name="c-12" sheetId="12" r:id="rId12"/>
    <sheet name="c-13" sheetId="13" r:id="rId13"/>
    <sheet name="c-14" sheetId="14" r:id="rId14"/>
    <sheet name="c-15" sheetId="15" r:id="rId15"/>
    <sheet name="c-16" sheetId="16" r:id="rId16"/>
    <sheet name="c-17" sheetId="17" r:id="rId17"/>
    <sheet name="c-18" sheetId="18" r:id="rId18"/>
    <sheet name="c-19" sheetId="19" r:id="rId19"/>
    <sheet name="c-20" sheetId="20" r:id="rId20"/>
    <sheet name="c-21" sheetId="21" r:id="rId21"/>
    <sheet name="c-22" sheetId="22" r:id="rId22"/>
    <sheet name="c-23" sheetId="23" r:id="rId23"/>
    <sheet name="c-24" sheetId="24" r:id="rId24"/>
    <sheet name="c-25" sheetId="25" r:id="rId25"/>
    <sheet name="c-26" sheetId="26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0">'c-1'!$A$1:$Q$34</definedName>
    <definedName name="_xlnm.Print_Area" localSheetId="9">'c-10'!$A$1:$L$155</definedName>
    <definedName name="_xlnm.Print_Area" localSheetId="10">'c-11'!$A$1:$L$60</definedName>
    <definedName name="_xlnm.Print_Area" localSheetId="11">'c-12'!$A$1:$L$53</definedName>
    <definedName name="_xlnm.Print_Area" localSheetId="12">'c-13'!$A$1:$M$20</definedName>
    <definedName name="_xlnm.Print_Area" localSheetId="13">'c-14'!$A$1:$L$73</definedName>
    <definedName name="_xlnm.Print_Area" localSheetId="14">'c-15'!$A$1:$L$123</definedName>
    <definedName name="_xlnm.Print_Area" localSheetId="15">'c-16'!$A$1:$K$120</definedName>
    <definedName name="_xlnm.Print_Area" localSheetId="16">'c-17'!$A$1:$K$148</definedName>
    <definedName name="_xlnm.Print_Area" localSheetId="17">'c-18'!$A$1:$K$111</definedName>
    <definedName name="_xlnm.Print_Area" localSheetId="18">'c-19'!$A$1:$K$83</definedName>
    <definedName name="_xlnm.Print_Area" localSheetId="1">'c-2'!$A$1:$Q$34</definedName>
    <definedName name="_xlnm.Print_Area" localSheetId="19">'c-20'!$A$1:$K$84</definedName>
    <definedName name="_xlnm.Print_Area" localSheetId="20">'c-21'!$A$1:$J$62</definedName>
    <definedName name="_xlnm.Print_Area" localSheetId="21">'c-22'!$A$1:$J$65</definedName>
    <definedName name="_xlnm.Print_Area" localSheetId="22">'c-23'!$A$1:$J$121</definedName>
    <definedName name="_xlnm.Print_Area" localSheetId="23">'c-24'!$A$1:$J$105</definedName>
    <definedName name="_xlnm.Print_Area" localSheetId="24">'c-25'!$A$1:$B$21</definedName>
    <definedName name="_xlnm.Print_Area" localSheetId="25">'c-26'!$A$1:$B$21</definedName>
    <definedName name="_xlnm.Print_Area" localSheetId="2">'c-3'!$A$1:$Q$34</definedName>
    <definedName name="_xlnm.Print_Area" localSheetId="3">'c-4'!$A$1:$F$49</definedName>
    <definedName name="_xlnm.Print_Area" localSheetId="4">'c-5'!$A$1:$F$51</definedName>
    <definedName name="_xlnm.Print_Area" localSheetId="5">'c-6'!$A$1:$F$49</definedName>
    <definedName name="_xlnm.Print_Area" localSheetId="6">'c-7'!$A$1:$P$484</definedName>
    <definedName name="_xlnm.Print_Area" localSheetId="8">'c-9'!$A$1:$P$487</definedName>
    <definedName name="dd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8">'c-19'!#REF!</definedName>
    <definedName name="ddd" localSheetId="22">#REF!</definedName>
    <definedName name="ddd" localSheetId="23">#REF!</definedName>
    <definedName name="ddd">#REF!</definedName>
    <definedName name="Excel_BuiltIn__FilterDatabase" localSheetId="11">'c-12'!#REF!</definedName>
    <definedName name="Excel_BuiltIn__FilterDatabase" localSheetId="12">'c-13'!#REF!</definedName>
    <definedName name="Excel_BuiltIn__FilterDatabase" localSheetId="13">'c-14'!#REF!</definedName>
    <definedName name="Excel_BuiltIn__FilterDatabase" localSheetId="6">'c-7'!#REF!</definedName>
    <definedName name="Excel_BuiltIn__FilterDatabase" localSheetId="7">'c-8'!$A$12:$P$481</definedName>
    <definedName name="Excel_BuiltIn__FilterDatabase" localSheetId="8">'c-9'!$A$12:$P$481</definedName>
    <definedName name="Excel_BuiltIn__FilterDatabase_1" localSheetId="11">#REF!</definedName>
    <definedName name="Excel_BuiltIn__FilterDatabase_1" localSheetId="12">#REF!</definedName>
    <definedName name="Excel_BuiltIn__FilterDatabase_1" localSheetId="13">#REF!</definedName>
    <definedName name="Excel_BuiltIn__FilterDatabase_1" localSheetId="14">'[1]jdos PJ c-1'!#REF!</definedName>
    <definedName name="Excel_BuiltIn__FilterDatabase_1" localSheetId="15">#REF!</definedName>
    <definedName name="Excel_BuiltIn__FilterDatabase_1" localSheetId="16">#REF!</definedName>
    <definedName name="Excel_BuiltIn__FilterDatabase_1" localSheetId="18">'[1]jdos PJ c-1'!#REF!</definedName>
    <definedName name="Excel_BuiltIn__FilterDatabase_1" localSheetId="20">#REF!</definedName>
    <definedName name="Excel_BuiltIn__FilterDatabase_1" localSheetId="21">'c-22'!#REF!</definedName>
    <definedName name="Excel_BuiltIn__FilterDatabase_1" localSheetId="22">#REF!</definedName>
    <definedName name="Excel_BuiltIn__FilterDatabase_1" localSheetId="23">#REF!</definedName>
    <definedName name="Excel_BuiltIn__FilterDatabase_1">#REF!</definedName>
    <definedName name="Excel_BuiltIn__FilterDatabase_2">#REF!</definedName>
    <definedName name="Excel_BuiltIn__FilterDatabase_3" localSheetId="11">#REF!</definedName>
    <definedName name="Excel_BuiltIn__FilterDatabase_3" localSheetId="12">#REF!</definedName>
    <definedName name="Excel_BuiltIn__FilterDatabase_3" localSheetId="13">#REF!</definedName>
    <definedName name="Excel_BuiltIn__FilterDatabase_3" localSheetId="14">[1]C3!#REF!</definedName>
    <definedName name="Excel_BuiltIn__FilterDatabase_3" localSheetId="15">#REF!</definedName>
    <definedName name="Excel_BuiltIn__FilterDatabase_3" localSheetId="16">#REF!</definedName>
    <definedName name="Excel_BuiltIn__FilterDatabase_3" localSheetId="17">[2]C3!#REF!</definedName>
    <definedName name="Excel_BuiltIn__FilterDatabase_3" localSheetId="18">[1]C3!#REF!</definedName>
    <definedName name="Excel_BuiltIn__FilterDatabase_3" localSheetId="20">[3]C3!#REF!</definedName>
    <definedName name="Excel_BuiltIn__FilterDatabase_3" localSheetId="21">[4]C3!#REF!</definedName>
    <definedName name="Excel_BuiltIn__FilterDatabase_3" localSheetId="22">#REF!</definedName>
    <definedName name="Excel_BuiltIn__FilterDatabase_3" localSheetId="23">#REF!</definedName>
    <definedName name="Excel_BuiltIn__FilterDatabase_3">#REF!</definedName>
    <definedName name="Excel_BuiltIn__FilterDatabase_3_1">#REF!</definedName>
    <definedName name="Excel_BuiltIn__FilterDatabase_3_7">NA()</definedName>
    <definedName name="Excel_BuiltIn__FilterDatabase_4" localSheetId="14">[5]C4!#REF!</definedName>
    <definedName name="Excel_BuiltIn__FilterDatabase_4" localSheetId="18">[5]C4!#REF!</definedName>
    <definedName name="Excel_BuiltIn__FilterDatabase_4" localSheetId="20">#REF!</definedName>
    <definedName name="Excel_BuiltIn__FilterDatabase_4" localSheetId="21">#REF!</definedName>
    <definedName name="Excel_BuiltIn__FilterDatabase_4">[2]C4!#REF!</definedName>
    <definedName name="Excel_BuiltIn__FilterDatabase_4_7">NA()</definedName>
    <definedName name="Excel_BuiltIn__FilterDatabase_5">#REF!</definedName>
    <definedName name="Excel_BuiltIn__FilterDatabase_6">#REF!</definedName>
    <definedName name="Excel_BuiltIn__FilterDatabase_8">NA()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8">'c-19'!#REF!</definedName>
    <definedName name="Excel_BuiltIn_Print_Area_1" localSheetId="22">#REF!</definedName>
    <definedName name="Excel_BuiltIn_Print_Area_1" localSheetId="23">#REF!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Excel_BuiltIn_Print_Area_8">#REF!</definedName>
    <definedName name="Excel_BuiltIn_Print_Area_9">#REF!</definedName>
    <definedName name="fdsffd">#REF!</definedName>
    <definedName name="FOFO1" localSheetId="11">#REF!</definedName>
    <definedName name="FOFO1" localSheetId="12">#REF!</definedName>
    <definedName name="FOFO1" localSheetId="13">#REF!</definedName>
    <definedName name="FOFO1" localSheetId="14">#REF!</definedName>
    <definedName name="FOFO1" localSheetId="15">#REF!</definedName>
    <definedName name="FOFO1" localSheetId="16">#REF!</definedName>
    <definedName name="FOFO1" localSheetId="17">#REF!</definedName>
    <definedName name="FOFO1" localSheetId="18">#REF!</definedName>
    <definedName name="FOFO1" localSheetId="20">#REF!</definedName>
    <definedName name="FOFO1" localSheetId="21">#REF!</definedName>
    <definedName name="FOFO1" localSheetId="22">#REF!</definedName>
    <definedName name="FOFO1" localSheetId="23">#REF!</definedName>
    <definedName name="FOFO1">#REF!</definedName>
    <definedName name="FOFO1_1">#REF!</definedName>
    <definedName name="FOFO1_2" localSheetId="21">#REF!</definedName>
    <definedName name="FOFO1_2">#REF!</definedName>
    <definedName name="FOFO1_3" localSheetId="21">#REF!</definedName>
    <definedName name="FOFO1_3">#REF!</definedName>
    <definedName name="FOFO1_4" localSheetId="21">#REF!</definedName>
    <definedName name="FOFO1_4">#REF!</definedName>
    <definedName name="FOFO1_5" localSheetId="21">#REF!</definedName>
    <definedName name="FOFO1_5">#REF!</definedName>
    <definedName name="FOFO1_6">#REF!</definedName>
    <definedName name="FOFO1_7">#REF!</definedName>
    <definedName name="H">#REF!</definedName>
    <definedName name="HJ">#REF!</definedName>
    <definedName name="Listadesplegable1_6">'[6]menores sentenciados'!#REF!</definedName>
    <definedName name="Nuevo" localSheetId="11">#REF!</definedName>
    <definedName name="Nuevo" localSheetId="12">#REF!</definedName>
    <definedName name="Nuevo" localSheetId="13">#REF!</definedName>
    <definedName name="Nuevo" localSheetId="14">#REF!</definedName>
    <definedName name="Nuevo" localSheetId="15">#REF!</definedName>
    <definedName name="Nuevo" localSheetId="16">#REF!</definedName>
    <definedName name="Nuevo" localSheetId="22">#REF!</definedName>
    <definedName name="Nuevo" localSheetId="23">#REF!</definedName>
    <definedName name="Nuevo">#REF!</definedName>
    <definedName name="ss">[2]C4!#REF!</definedName>
    <definedName name="_xlnm.Print_Titles" localSheetId="9">'c-10'!$8:$10</definedName>
    <definedName name="_xlnm.Print_Titles" localSheetId="10">'c-11'!$8:$10</definedName>
    <definedName name="_xlnm.Print_Titles" localSheetId="11">'c-12'!$1:$10</definedName>
    <definedName name="_xlnm.Print_Titles" localSheetId="12">'c-13'!$1:$10</definedName>
    <definedName name="_xlnm.Print_Titles" localSheetId="13">'c-14'!$1:$5</definedName>
    <definedName name="_xlnm.Print_Titles" localSheetId="14">'c-15'!$8:$10</definedName>
    <definedName name="_xlnm.Print_Titles" localSheetId="16">'c-17'!$4:$6</definedName>
    <definedName name="_xlnm.Print_Titles" localSheetId="17">'c-18'!$4:$6</definedName>
    <definedName name="_xlnm.Print_Titles" localSheetId="21">'c-22'!$1:$6</definedName>
    <definedName name="_xlnm.Print_Titles" localSheetId="22">'c-23'!$4:$6</definedName>
    <definedName name="_xlnm.Print_Titles" localSheetId="23">'c-24'!$4:$6</definedName>
    <definedName name="xxx">'[7]c-16'!#REF!</definedName>
    <definedName name="Z_DBFC5A21_4BEE_424C_BC05_B4A8E3102722__wvu_PrintTitles" localSheetId="11">'c-12'!$1:$10</definedName>
    <definedName name="Z_DBFC5A21_4BEE_424C_BC05_B4A8E3102722__wvu_PrintTitles" localSheetId="12">'c-13'!$1:$10</definedName>
    <definedName name="Z_DBFC5A21_4BEE_424C_BC05_B4A8E3102722__wvu_PrintTitles" localSheetId="13">'c-14'!$1:$5</definedName>
  </definedNames>
  <calcPr calcId="124519"/>
</workbook>
</file>

<file path=xl/calcChain.xml><?xml version="1.0" encoding="utf-8"?>
<calcChain xmlns="http://schemas.openxmlformats.org/spreadsheetml/2006/main">
  <c r="C15" i="3"/>
  <c r="C15" i="2"/>
  <c r="C15" i="1"/>
  <c r="K84" i="17"/>
  <c r="J84"/>
  <c r="I84"/>
  <c r="F101" i="24"/>
  <c r="F97"/>
  <c r="F90"/>
  <c r="F86"/>
  <c r="F78"/>
  <c r="F70"/>
  <c r="F62"/>
  <c r="F55"/>
  <c r="F48"/>
  <c r="F43"/>
  <c r="F36"/>
  <c r="F30"/>
  <c r="F25"/>
  <c r="F22"/>
  <c r="E101"/>
  <c r="D101"/>
  <c r="C101"/>
  <c r="B101"/>
  <c r="E97"/>
  <c r="D97"/>
  <c r="C97"/>
  <c r="B97"/>
  <c r="E90"/>
  <c r="D90"/>
  <c r="C90"/>
  <c r="B90"/>
  <c r="E86"/>
  <c r="D86"/>
  <c r="C86"/>
  <c r="B86"/>
  <c r="E78"/>
  <c r="D78"/>
  <c r="C78"/>
  <c r="B78"/>
  <c r="E70"/>
  <c r="D70"/>
  <c r="C70"/>
  <c r="B70"/>
  <c r="E62"/>
  <c r="D62"/>
  <c r="C62"/>
  <c r="B62"/>
  <c r="E55"/>
  <c r="D55"/>
  <c r="C55"/>
  <c r="J55" s="1"/>
  <c r="B55"/>
  <c r="E48"/>
  <c r="D48"/>
  <c r="C48"/>
  <c r="B48"/>
  <c r="E43"/>
  <c r="D43"/>
  <c r="C43"/>
  <c r="B43"/>
  <c r="E36"/>
  <c r="D36"/>
  <c r="C36"/>
  <c r="B36"/>
  <c r="E30"/>
  <c r="D30"/>
  <c r="C30"/>
  <c r="B30"/>
  <c r="E25"/>
  <c r="D25"/>
  <c r="C25"/>
  <c r="B25"/>
  <c r="E22"/>
  <c r="D22"/>
  <c r="C22"/>
  <c r="B22"/>
  <c r="F115" i="23"/>
  <c r="F110"/>
  <c r="F103"/>
  <c r="F99"/>
  <c r="F89"/>
  <c r="F81"/>
  <c r="F73"/>
  <c r="F65"/>
  <c r="F56"/>
  <c r="F48"/>
  <c r="F41"/>
  <c r="F34"/>
  <c r="F26"/>
  <c r="F23"/>
  <c r="E115"/>
  <c r="D115"/>
  <c r="C115"/>
  <c r="B115"/>
  <c r="E110"/>
  <c r="D110"/>
  <c r="C110"/>
  <c r="B110"/>
  <c r="E103"/>
  <c r="D103"/>
  <c r="C103"/>
  <c r="B103"/>
  <c r="E99"/>
  <c r="D99"/>
  <c r="C99"/>
  <c r="B99"/>
  <c r="E89"/>
  <c r="D89"/>
  <c r="C89"/>
  <c r="B89"/>
  <c r="H89" s="1"/>
  <c r="E81"/>
  <c r="D81"/>
  <c r="C81"/>
  <c r="H81" s="1"/>
  <c r="B81"/>
  <c r="E73"/>
  <c r="D73"/>
  <c r="C73"/>
  <c r="I73" s="1"/>
  <c r="B73"/>
  <c r="E65"/>
  <c r="D65"/>
  <c r="C65"/>
  <c r="B65"/>
  <c r="E56"/>
  <c r="D56"/>
  <c r="C56"/>
  <c r="B56"/>
  <c r="E48"/>
  <c r="D48"/>
  <c r="C48"/>
  <c r="B48"/>
  <c r="E41"/>
  <c r="D41"/>
  <c r="C41"/>
  <c r="B41"/>
  <c r="E34"/>
  <c r="D34"/>
  <c r="C34"/>
  <c r="B34"/>
  <c r="E26"/>
  <c r="D26"/>
  <c r="C26"/>
  <c r="B26"/>
  <c r="E23"/>
  <c r="D23"/>
  <c r="C23"/>
  <c r="B23"/>
  <c r="F61" i="22"/>
  <c r="E61"/>
  <c r="D61"/>
  <c r="C61"/>
  <c r="J61"/>
  <c r="B61"/>
  <c r="F58"/>
  <c r="E58"/>
  <c r="D58"/>
  <c r="C58"/>
  <c r="B58"/>
  <c r="F53"/>
  <c r="E53"/>
  <c r="D53"/>
  <c r="C53"/>
  <c r="B53"/>
  <c r="I53"/>
  <c r="F49"/>
  <c r="E49"/>
  <c r="D49"/>
  <c r="C49"/>
  <c r="B49"/>
  <c r="F45"/>
  <c r="E45"/>
  <c r="D45"/>
  <c r="C45"/>
  <c r="B45"/>
  <c r="F41"/>
  <c r="E41"/>
  <c r="J41" s="1"/>
  <c r="D41"/>
  <c r="C41"/>
  <c r="B41"/>
  <c r="F37"/>
  <c r="E37"/>
  <c r="D37"/>
  <c r="C37"/>
  <c r="B37"/>
  <c r="F33"/>
  <c r="E33"/>
  <c r="D33"/>
  <c r="C33"/>
  <c r="I33" s="1"/>
  <c r="B33"/>
  <c r="F29"/>
  <c r="E29"/>
  <c r="D29"/>
  <c r="C29"/>
  <c r="B29"/>
  <c r="F25"/>
  <c r="E25"/>
  <c r="D25"/>
  <c r="C25"/>
  <c r="B25"/>
  <c r="F21"/>
  <c r="E21"/>
  <c r="D21"/>
  <c r="C21"/>
  <c r="B21"/>
  <c r="F18"/>
  <c r="E18"/>
  <c r="D18"/>
  <c r="C18"/>
  <c r="B18"/>
  <c r="H18" s="1"/>
  <c r="F58" i="21"/>
  <c r="E58"/>
  <c r="D58"/>
  <c r="C58"/>
  <c r="B58"/>
  <c r="H58" s="1"/>
  <c r="F55"/>
  <c r="E55"/>
  <c r="D55"/>
  <c r="C55"/>
  <c r="B55"/>
  <c r="F50"/>
  <c r="E50"/>
  <c r="D50"/>
  <c r="C50"/>
  <c r="B50"/>
  <c r="F47"/>
  <c r="E47"/>
  <c r="D47"/>
  <c r="C47"/>
  <c r="B47"/>
  <c r="H47" s="1"/>
  <c r="F43"/>
  <c r="E43"/>
  <c r="D43"/>
  <c r="C43"/>
  <c r="B43"/>
  <c r="F39"/>
  <c r="E39"/>
  <c r="D39"/>
  <c r="C39"/>
  <c r="B39"/>
  <c r="F35"/>
  <c r="E35"/>
  <c r="J35" s="1"/>
  <c r="D35"/>
  <c r="C35"/>
  <c r="B35"/>
  <c r="F32"/>
  <c r="E32"/>
  <c r="D32"/>
  <c r="C32"/>
  <c r="B32"/>
  <c r="F28"/>
  <c r="E28"/>
  <c r="D28"/>
  <c r="C28"/>
  <c r="B28"/>
  <c r="F24"/>
  <c r="E24"/>
  <c r="D24"/>
  <c r="C24"/>
  <c r="B24"/>
  <c r="F21"/>
  <c r="E21"/>
  <c r="D21"/>
  <c r="C21"/>
  <c r="B21"/>
  <c r="F18"/>
  <c r="E18"/>
  <c r="D18"/>
  <c r="C18"/>
  <c r="B18"/>
  <c r="G78" i="20"/>
  <c r="F78"/>
  <c r="E78"/>
  <c r="D78"/>
  <c r="C78"/>
  <c r="B78"/>
  <c r="G74"/>
  <c r="F74"/>
  <c r="E74"/>
  <c r="D74"/>
  <c r="C74"/>
  <c r="B74"/>
  <c r="G68"/>
  <c r="F68"/>
  <c r="E68"/>
  <c r="D68"/>
  <c r="C68"/>
  <c r="B68"/>
  <c r="G64"/>
  <c r="F64"/>
  <c r="E64"/>
  <c r="D64"/>
  <c r="C64"/>
  <c r="B64"/>
  <c r="G59"/>
  <c r="F59"/>
  <c r="E59"/>
  <c r="D59"/>
  <c r="C59"/>
  <c r="B59"/>
  <c r="G54"/>
  <c r="F54"/>
  <c r="E54"/>
  <c r="D54"/>
  <c r="C54"/>
  <c r="B54"/>
  <c r="G49"/>
  <c r="F49"/>
  <c r="E49"/>
  <c r="D49"/>
  <c r="C49"/>
  <c r="B49"/>
  <c r="G44"/>
  <c r="F44"/>
  <c r="E44"/>
  <c r="D44"/>
  <c r="C44"/>
  <c r="B44"/>
  <c r="G39"/>
  <c r="F39"/>
  <c r="E39"/>
  <c r="D39"/>
  <c r="C39"/>
  <c r="B39"/>
  <c r="G34"/>
  <c r="F34"/>
  <c r="E34"/>
  <c r="D34"/>
  <c r="C34"/>
  <c r="B34"/>
  <c r="G30"/>
  <c r="F30"/>
  <c r="E30"/>
  <c r="D30"/>
  <c r="C30"/>
  <c r="B30"/>
  <c r="G26"/>
  <c r="F26"/>
  <c r="E26"/>
  <c r="D26"/>
  <c r="C26"/>
  <c r="B26"/>
  <c r="G22"/>
  <c r="F22"/>
  <c r="E22"/>
  <c r="D22"/>
  <c r="C22"/>
  <c r="B22"/>
  <c r="G18"/>
  <c r="F18"/>
  <c r="E18"/>
  <c r="D18"/>
  <c r="C18"/>
  <c r="B18"/>
  <c r="G78" i="19"/>
  <c r="F78"/>
  <c r="E78"/>
  <c r="D78"/>
  <c r="C78"/>
  <c r="B78"/>
  <c r="G74"/>
  <c r="F74"/>
  <c r="E74"/>
  <c r="D74"/>
  <c r="C74"/>
  <c r="B74"/>
  <c r="G68"/>
  <c r="F68"/>
  <c r="E68"/>
  <c r="D68"/>
  <c r="C68"/>
  <c r="B68"/>
  <c r="G64"/>
  <c r="F64"/>
  <c r="E64"/>
  <c r="D64"/>
  <c r="C64"/>
  <c r="B64"/>
  <c r="G58"/>
  <c r="F58"/>
  <c r="E58"/>
  <c r="D58"/>
  <c r="C58"/>
  <c r="B58"/>
  <c r="G54"/>
  <c r="F54"/>
  <c r="E54"/>
  <c r="D54"/>
  <c r="C54"/>
  <c r="B54"/>
  <c r="G50"/>
  <c r="F50"/>
  <c r="E50"/>
  <c r="D50"/>
  <c r="C50"/>
  <c r="B50"/>
  <c r="G45"/>
  <c r="F45"/>
  <c r="E45"/>
  <c r="D45"/>
  <c r="C45"/>
  <c r="B45"/>
  <c r="G40"/>
  <c r="F40"/>
  <c r="E40"/>
  <c r="D40"/>
  <c r="C40"/>
  <c r="B40"/>
  <c r="G36"/>
  <c r="F36"/>
  <c r="E36"/>
  <c r="D36"/>
  <c r="C36"/>
  <c r="B36"/>
  <c r="G30"/>
  <c r="F30"/>
  <c r="E30"/>
  <c r="D30"/>
  <c r="C30"/>
  <c r="B30"/>
  <c r="G26"/>
  <c r="F26"/>
  <c r="E26"/>
  <c r="D26"/>
  <c r="C26"/>
  <c r="B26"/>
  <c r="G21"/>
  <c r="F21"/>
  <c r="E21"/>
  <c r="D21"/>
  <c r="C21"/>
  <c r="B21"/>
  <c r="B105" i="18"/>
  <c r="I105" s="1"/>
  <c r="B100"/>
  <c r="B92"/>
  <c r="B87"/>
  <c r="B80"/>
  <c r="B75"/>
  <c r="B70"/>
  <c r="I70" s="1"/>
  <c r="B64"/>
  <c r="B57"/>
  <c r="K57" s="1"/>
  <c r="B52"/>
  <c r="B44"/>
  <c r="K44" s="1"/>
  <c r="B39"/>
  <c r="B33"/>
  <c r="K33" s="1"/>
  <c r="B29"/>
  <c r="C14"/>
  <c r="D14"/>
  <c r="E14"/>
  <c r="E12" s="1"/>
  <c r="F14"/>
  <c r="G14"/>
  <c r="J14" s="1"/>
  <c r="B14"/>
  <c r="G105"/>
  <c r="J105" s="1"/>
  <c r="F105"/>
  <c r="E105"/>
  <c r="D105"/>
  <c r="C105"/>
  <c r="G100"/>
  <c r="F100"/>
  <c r="I100" s="1"/>
  <c r="E100"/>
  <c r="D100"/>
  <c r="C100"/>
  <c r="G92"/>
  <c r="F92"/>
  <c r="E92"/>
  <c r="D92"/>
  <c r="C92"/>
  <c r="G87"/>
  <c r="F87"/>
  <c r="I87" s="1"/>
  <c r="E87"/>
  <c r="D87"/>
  <c r="J87" s="1"/>
  <c r="C87"/>
  <c r="G80"/>
  <c r="F80"/>
  <c r="E80"/>
  <c r="D80"/>
  <c r="C80"/>
  <c r="G75"/>
  <c r="F75"/>
  <c r="E75"/>
  <c r="D75"/>
  <c r="C75"/>
  <c r="G70"/>
  <c r="F70"/>
  <c r="E70"/>
  <c r="D70"/>
  <c r="C70"/>
  <c r="G64"/>
  <c r="F64"/>
  <c r="I64" s="1"/>
  <c r="E64"/>
  <c r="D64"/>
  <c r="C64"/>
  <c r="G57"/>
  <c r="J57" s="1"/>
  <c r="F57"/>
  <c r="E57"/>
  <c r="D57"/>
  <c r="C57"/>
  <c r="G52"/>
  <c r="F52"/>
  <c r="I52" s="1"/>
  <c r="E52"/>
  <c r="D52"/>
  <c r="C52"/>
  <c r="G44"/>
  <c r="F44"/>
  <c r="E44"/>
  <c r="D44"/>
  <c r="C44"/>
  <c r="G39"/>
  <c r="F39"/>
  <c r="I39" s="1"/>
  <c r="E39"/>
  <c r="D39"/>
  <c r="C39"/>
  <c r="G33"/>
  <c r="F33"/>
  <c r="E33"/>
  <c r="D33"/>
  <c r="C33"/>
  <c r="G29"/>
  <c r="F29"/>
  <c r="F12" s="1"/>
  <c r="E29"/>
  <c r="D29"/>
  <c r="J29" s="1"/>
  <c r="C29"/>
  <c r="G140" i="17"/>
  <c r="G134"/>
  <c r="G124"/>
  <c r="G118"/>
  <c r="G106"/>
  <c r="G96"/>
  <c r="G86"/>
  <c r="G77"/>
  <c r="G66"/>
  <c r="G56"/>
  <c r="G47"/>
  <c r="G39"/>
  <c r="G29"/>
  <c r="G24"/>
  <c r="F140"/>
  <c r="E140"/>
  <c r="D140"/>
  <c r="C140"/>
  <c r="B140"/>
  <c r="F134"/>
  <c r="E134"/>
  <c r="D134"/>
  <c r="C134"/>
  <c r="I134" s="1"/>
  <c r="B134"/>
  <c r="F124"/>
  <c r="E124"/>
  <c r="D124"/>
  <c r="C124"/>
  <c r="B124"/>
  <c r="F118"/>
  <c r="E118"/>
  <c r="D118"/>
  <c r="C118"/>
  <c r="B118"/>
  <c r="F106"/>
  <c r="E106"/>
  <c r="D106"/>
  <c r="C106"/>
  <c r="B106"/>
  <c r="J106" s="1"/>
  <c r="F96"/>
  <c r="E96"/>
  <c r="D96"/>
  <c r="C96"/>
  <c r="B96"/>
  <c r="F86"/>
  <c r="E86"/>
  <c r="D86"/>
  <c r="C86"/>
  <c r="B86"/>
  <c r="F77"/>
  <c r="E77"/>
  <c r="D77"/>
  <c r="C77"/>
  <c r="B77"/>
  <c r="F66"/>
  <c r="E66"/>
  <c r="D66"/>
  <c r="C66"/>
  <c r="B66"/>
  <c r="F56"/>
  <c r="E56"/>
  <c r="D56"/>
  <c r="C56"/>
  <c r="B56"/>
  <c r="F47"/>
  <c r="E47"/>
  <c r="D47"/>
  <c r="C47"/>
  <c r="B47"/>
  <c r="F39"/>
  <c r="E39"/>
  <c r="D39"/>
  <c r="C39"/>
  <c r="B39"/>
  <c r="F29"/>
  <c r="E29"/>
  <c r="D29"/>
  <c r="C29"/>
  <c r="B29"/>
  <c r="F24"/>
  <c r="E24"/>
  <c r="D24"/>
  <c r="C24"/>
  <c r="B24"/>
  <c r="G70" i="14"/>
  <c r="G67"/>
  <c r="G62"/>
  <c r="G58"/>
  <c r="G54"/>
  <c r="G50"/>
  <c r="G46"/>
  <c r="G42"/>
  <c r="G38"/>
  <c r="G34"/>
  <c r="G30"/>
  <c r="G23"/>
  <c r="F70"/>
  <c r="E70"/>
  <c r="D70"/>
  <c r="C70"/>
  <c r="B70"/>
  <c r="F67"/>
  <c r="E67"/>
  <c r="D67"/>
  <c r="C67"/>
  <c r="B67"/>
  <c r="F62"/>
  <c r="E62"/>
  <c r="D62"/>
  <c r="C62"/>
  <c r="B62"/>
  <c r="F58"/>
  <c r="E58"/>
  <c r="D58"/>
  <c r="C58"/>
  <c r="B58"/>
  <c r="F54"/>
  <c r="E54"/>
  <c r="D54"/>
  <c r="C54"/>
  <c r="B54"/>
  <c r="F50"/>
  <c r="E50"/>
  <c r="D50"/>
  <c r="C50"/>
  <c r="B50"/>
  <c r="F46"/>
  <c r="E46"/>
  <c r="D46"/>
  <c r="C46"/>
  <c r="B46"/>
  <c r="F42"/>
  <c r="E42"/>
  <c r="D42"/>
  <c r="C42"/>
  <c r="B42"/>
  <c r="F38"/>
  <c r="E38"/>
  <c r="D38"/>
  <c r="C38"/>
  <c r="B38"/>
  <c r="F34"/>
  <c r="E34"/>
  <c r="D34"/>
  <c r="C34"/>
  <c r="B34"/>
  <c r="F30"/>
  <c r="E30"/>
  <c r="D30"/>
  <c r="C30"/>
  <c r="B30"/>
  <c r="F23"/>
  <c r="E23"/>
  <c r="D23"/>
  <c r="C23"/>
  <c r="B23"/>
  <c r="C132" i="10"/>
  <c r="D132"/>
  <c r="E132"/>
  <c r="F132"/>
  <c r="G132"/>
  <c r="B132"/>
  <c r="C114"/>
  <c r="D114"/>
  <c r="E114"/>
  <c r="F114"/>
  <c r="G114"/>
  <c r="J114" s="1"/>
  <c r="B114"/>
  <c r="K114" s="1"/>
  <c r="B277" i="9"/>
  <c r="B277" i="8"/>
  <c r="B433" i="9"/>
  <c r="B433" i="8"/>
  <c r="B183" i="9"/>
  <c r="B183" i="8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81" i="9"/>
  <c r="B401"/>
  <c r="B393"/>
  <c r="B214"/>
  <c r="B212"/>
  <c r="B214" i="8"/>
  <c r="B212"/>
  <c r="B401"/>
  <c r="B393"/>
  <c r="F14" i="6"/>
  <c r="F12"/>
  <c r="F14" i="5"/>
  <c r="F12"/>
  <c r="F14" i="4"/>
  <c r="F12" s="1"/>
  <c r="L27" i="1"/>
  <c r="L26"/>
  <c r="L25"/>
  <c r="L24"/>
  <c r="L23"/>
  <c r="L22"/>
  <c r="L21"/>
  <c r="L20"/>
  <c r="L19"/>
  <c r="L18"/>
  <c r="L17"/>
  <c r="L16"/>
  <c r="L15"/>
  <c r="L14"/>
  <c r="L13"/>
  <c r="C14" i="3"/>
  <c r="C16"/>
  <c r="C17"/>
  <c r="B17" s="1"/>
  <c r="C18"/>
  <c r="C19"/>
  <c r="B19" s="1"/>
  <c r="C20"/>
  <c r="C21"/>
  <c r="B21" s="1"/>
  <c r="C22"/>
  <c r="C23"/>
  <c r="B23" s="1"/>
  <c r="C24"/>
  <c r="C25"/>
  <c r="B25"/>
  <c r="C26"/>
  <c r="C27"/>
  <c r="B27" s="1"/>
  <c r="C13"/>
  <c r="C14" i="2"/>
  <c r="B14" s="1"/>
  <c r="C16"/>
  <c r="B16" s="1"/>
  <c r="C17"/>
  <c r="C18"/>
  <c r="B18" s="1"/>
  <c r="C19"/>
  <c r="B19" s="1"/>
  <c r="C20"/>
  <c r="B20" s="1"/>
  <c r="C21"/>
  <c r="C22"/>
  <c r="B22" s="1"/>
  <c r="C23"/>
  <c r="C24"/>
  <c r="B24" s="1"/>
  <c r="C25"/>
  <c r="C26"/>
  <c r="B26" s="1"/>
  <c r="C27"/>
  <c r="C13"/>
  <c r="B13" s="1"/>
  <c r="C14" i="1"/>
  <c r="C16"/>
  <c r="B16"/>
  <c r="C17"/>
  <c r="B17" s="1"/>
  <c r="C18"/>
  <c r="C19"/>
  <c r="B19"/>
  <c r="C20"/>
  <c r="C21"/>
  <c r="B21"/>
  <c r="C22"/>
  <c r="B22" s="1"/>
  <c r="C23"/>
  <c r="B23" s="1"/>
  <c r="C24"/>
  <c r="B24"/>
  <c r="C25"/>
  <c r="B25" s="1"/>
  <c r="C26"/>
  <c r="B26" s="1"/>
  <c r="C27"/>
  <c r="B27" s="1"/>
  <c r="C13"/>
  <c r="B480" i="7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M412"/>
  <c r="I412"/>
  <c r="B410"/>
  <c r="B409"/>
  <c r="B408"/>
  <c r="P406"/>
  <c r="O406"/>
  <c r="N406"/>
  <c r="M406"/>
  <c r="L406"/>
  <c r="K406"/>
  <c r="J406"/>
  <c r="I406"/>
  <c r="H406"/>
  <c r="G406"/>
  <c r="F406"/>
  <c r="E406"/>
  <c r="D406"/>
  <c r="C406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4" s="1"/>
  <c r="N334"/>
  <c r="L334"/>
  <c r="K334"/>
  <c r="J334"/>
  <c r="H334"/>
  <c r="D334"/>
  <c r="C334"/>
  <c r="B332"/>
  <c r="B331"/>
  <c r="B330"/>
  <c r="B329"/>
  <c r="B328"/>
  <c r="H326"/>
  <c r="D326"/>
  <c r="C326"/>
  <c r="B324"/>
  <c r="B323"/>
  <c r="B322"/>
  <c r="B321"/>
  <c r="B320"/>
  <c r="B319"/>
  <c r="B318"/>
  <c r="N316"/>
  <c r="L316"/>
  <c r="B314"/>
  <c r="B313"/>
  <c r="B312"/>
  <c r="B311"/>
  <c r="B310"/>
  <c r="B309"/>
  <c r="B308"/>
  <c r="B307"/>
  <c r="L305"/>
  <c r="B303"/>
  <c r="B302"/>
  <c r="B301"/>
  <c r="B300"/>
  <c r="B299"/>
  <c r="B298"/>
  <c r="B297"/>
  <c r="B296"/>
  <c r="B295"/>
  <c r="B294"/>
  <c r="B293"/>
  <c r="B292"/>
  <c r="B291"/>
  <c r="B290"/>
  <c r="B289"/>
  <c r="K287"/>
  <c r="K12" s="1"/>
  <c r="B285"/>
  <c r="B284"/>
  <c r="B283"/>
  <c r="B282"/>
  <c r="B281"/>
  <c r="B280"/>
  <c r="B279"/>
  <c r="B278"/>
  <c r="B277"/>
  <c r="B276"/>
  <c r="B275"/>
  <c r="B274"/>
  <c r="B273"/>
  <c r="B272"/>
  <c r="B271"/>
  <c r="B269"/>
  <c r="L269"/>
  <c r="L12" s="1"/>
  <c r="J269"/>
  <c r="J12"/>
  <c r="B267"/>
  <c r="B266"/>
  <c r="B265"/>
  <c r="B264"/>
  <c r="B263"/>
  <c r="B262"/>
  <c r="B261"/>
  <c r="B259" s="1"/>
  <c r="H259"/>
  <c r="B250"/>
  <c r="B249"/>
  <c r="B248"/>
  <c r="B247"/>
  <c r="B246"/>
  <c r="B245"/>
  <c r="B244"/>
  <c r="B243"/>
  <c r="B242"/>
  <c r="B241"/>
  <c r="D239"/>
  <c r="C239"/>
  <c r="B237"/>
  <c r="B236"/>
  <c r="B235"/>
  <c r="B234"/>
  <c r="B233"/>
  <c r="B232"/>
  <c r="B231"/>
  <c r="B230"/>
  <c r="B229"/>
  <c r="B228"/>
  <c r="B227"/>
  <c r="N225"/>
  <c r="M225"/>
  <c r="F225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N203"/>
  <c r="M203"/>
  <c r="H203"/>
  <c r="G203"/>
  <c r="F203"/>
  <c r="C203"/>
  <c r="B203"/>
  <c r="B201"/>
  <c r="B200"/>
  <c r="B199"/>
  <c r="B198"/>
  <c r="B197"/>
  <c r="B196"/>
  <c r="B194" s="1"/>
  <c r="M194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3" s="1"/>
  <c r="I153"/>
  <c r="B151"/>
  <c r="B150"/>
  <c r="B149"/>
  <c r="B148"/>
  <c r="B147"/>
  <c r="B146"/>
  <c r="B145"/>
  <c r="B144"/>
  <c r="B143"/>
  <c r="B141" s="1"/>
  <c r="H141"/>
  <c r="H12" s="1"/>
  <c r="R139"/>
  <c r="B132"/>
  <c r="B131"/>
  <c r="B130"/>
  <c r="B129"/>
  <c r="B128"/>
  <c r="B127"/>
  <c r="B126"/>
  <c r="B125"/>
  <c r="B124"/>
  <c r="B123"/>
  <c r="B121" s="1"/>
  <c r="G121"/>
  <c r="B119"/>
  <c r="B118"/>
  <c r="B117"/>
  <c r="B116"/>
  <c r="B115"/>
  <c r="B114"/>
  <c r="B113"/>
  <c r="B112"/>
  <c r="B111"/>
  <c r="B110"/>
  <c r="B109"/>
  <c r="B108"/>
  <c r="B106" s="1"/>
  <c r="N106"/>
  <c r="B104"/>
  <c r="B103"/>
  <c r="B102"/>
  <c r="B101"/>
  <c r="B100"/>
  <c r="B99"/>
  <c r="B98"/>
  <c r="B97"/>
  <c r="B96"/>
  <c r="B95"/>
  <c r="B93" s="1"/>
  <c r="F93"/>
  <c r="F12" s="1"/>
  <c r="B91"/>
  <c r="B89" s="1"/>
  <c r="D89"/>
  <c r="B87"/>
  <c r="B86"/>
  <c r="B85"/>
  <c r="E83"/>
  <c r="B81"/>
  <c r="B80"/>
  <c r="B79"/>
  <c r="B77" s="1"/>
  <c r="D77"/>
  <c r="B75"/>
  <c r="B74"/>
  <c r="B73"/>
  <c r="B72"/>
  <c r="B71"/>
  <c r="B70"/>
  <c r="B69"/>
  <c r="B68"/>
  <c r="B67"/>
  <c r="B66"/>
  <c r="B65"/>
  <c r="B64"/>
  <c r="G62"/>
  <c r="G12"/>
  <c r="C62"/>
  <c r="C12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18" s="1"/>
  <c r="B20"/>
  <c r="I18"/>
  <c r="I12" s="1"/>
  <c r="B16"/>
  <c r="B14"/>
  <c r="P12"/>
  <c r="O12"/>
  <c r="N12"/>
  <c r="E12"/>
  <c r="E14" i="6"/>
  <c r="D14"/>
  <c r="C14"/>
  <c r="B14"/>
  <c r="E12"/>
  <c r="D12"/>
  <c r="C12"/>
  <c r="B12"/>
  <c r="E14" i="5"/>
  <c r="D14"/>
  <c r="C14"/>
  <c r="B14"/>
  <c r="E12"/>
  <c r="D12"/>
  <c r="C12"/>
  <c r="B12"/>
  <c r="E14" i="4"/>
  <c r="D14"/>
  <c r="C14"/>
  <c r="B14"/>
  <c r="E12"/>
  <c r="D12"/>
  <c r="C12"/>
  <c r="B12"/>
  <c r="B14" i="1"/>
  <c r="B18"/>
  <c r="B20"/>
  <c r="D11"/>
  <c r="E11"/>
  <c r="F11"/>
  <c r="G11"/>
  <c r="H11"/>
  <c r="I11"/>
  <c r="J11"/>
  <c r="K11"/>
  <c r="M11"/>
  <c r="N11"/>
  <c r="O11"/>
  <c r="P11"/>
  <c r="Q11"/>
  <c r="B14" i="10"/>
  <c r="B32"/>
  <c r="B36"/>
  <c r="B46"/>
  <c r="B54"/>
  <c r="B63"/>
  <c r="B73"/>
  <c r="B85"/>
  <c r="B95"/>
  <c r="B105"/>
  <c r="B126"/>
  <c r="B142"/>
  <c r="B148"/>
  <c r="C14"/>
  <c r="C12" s="1"/>
  <c r="C32"/>
  <c r="C36"/>
  <c r="C46"/>
  <c r="C54"/>
  <c r="C63"/>
  <c r="C73"/>
  <c r="C85"/>
  <c r="C95"/>
  <c r="C105"/>
  <c r="C126"/>
  <c r="C142"/>
  <c r="C148"/>
  <c r="D14"/>
  <c r="D32"/>
  <c r="D36"/>
  <c r="D46"/>
  <c r="D54"/>
  <c r="D63"/>
  <c r="D73"/>
  <c r="D85"/>
  <c r="D95"/>
  <c r="D105"/>
  <c r="D126"/>
  <c r="D142"/>
  <c r="D148"/>
  <c r="E14"/>
  <c r="E32"/>
  <c r="K32" s="1"/>
  <c r="E36"/>
  <c r="I36" s="1"/>
  <c r="E46"/>
  <c r="E54"/>
  <c r="E63"/>
  <c r="E73"/>
  <c r="I73"/>
  <c r="E85"/>
  <c r="E95"/>
  <c r="E105"/>
  <c r="K105"/>
  <c r="E126"/>
  <c r="E142"/>
  <c r="E148"/>
  <c r="F14"/>
  <c r="L14" s="1"/>
  <c r="F32"/>
  <c r="F36"/>
  <c r="F46"/>
  <c r="F54"/>
  <c r="F63"/>
  <c r="F73"/>
  <c r="L73"/>
  <c r="F85"/>
  <c r="F95"/>
  <c r="F105"/>
  <c r="F126"/>
  <c r="F142"/>
  <c r="F148"/>
  <c r="G14"/>
  <c r="G32"/>
  <c r="J32" s="1"/>
  <c r="G36"/>
  <c r="J36"/>
  <c r="G46"/>
  <c r="G54"/>
  <c r="G63"/>
  <c r="J63"/>
  <c r="G73"/>
  <c r="G85"/>
  <c r="J85" s="1"/>
  <c r="G95"/>
  <c r="G105"/>
  <c r="J105" s="1"/>
  <c r="G126"/>
  <c r="G142"/>
  <c r="G148"/>
  <c r="I15"/>
  <c r="J15"/>
  <c r="K15"/>
  <c r="L15"/>
  <c r="I16"/>
  <c r="J16"/>
  <c r="K16"/>
  <c r="L16"/>
  <c r="I17"/>
  <c r="J17"/>
  <c r="K17"/>
  <c r="L17"/>
  <c r="I18"/>
  <c r="J18"/>
  <c r="K18"/>
  <c r="L18"/>
  <c r="I19"/>
  <c r="J19"/>
  <c r="K19"/>
  <c r="L19"/>
  <c r="I20"/>
  <c r="J20"/>
  <c r="K20"/>
  <c r="L20"/>
  <c r="I21"/>
  <c r="J21"/>
  <c r="K21"/>
  <c r="L21"/>
  <c r="I22"/>
  <c r="J22"/>
  <c r="K22"/>
  <c r="L22"/>
  <c r="I23"/>
  <c r="J23"/>
  <c r="K23"/>
  <c r="L23"/>
  <c r="I24"/>
  <c r="J24"/>
  <c r="K24"/>
  <c r="L24"/>
  <c r="I25"/>
  <c r="J25"/>
  <c r="K25"/>
  <c r="L25"/>
  <c r="I26"/>
  <c r="J26"/>
  <c r="K26"/>
  <c r="L26"/>
  <c r="I27"/>
  <c r="J27"/>
  <c r="K27"/>
  <c r="L27"/>
  <c r="I28"/>
  <c r="J28"/>
  <c r="K28"/>
  <c r="L28"/>
  <c r="I29"/>
  <c r="J29"/>
  <c r="K29"/>
  <c r="L29"/>
  <c r="I30"/>
  <c r="J30"/>
  <c r="K30"/>
  <c r="L30"/>
  <c r="L32"/>
  <c r="I33"/>
  <c r="J33"/>
  <c r="K33"/>
  <c r="L33"/>
  <c r="I34"/>
  <c r="J34"/>
  <c r="K34"/>
  <c r="L34"/>
  <c r="L36"/>
  <c r="I37"/>
  <c r="J37"/>
  <c r="K37"/>
  <c r="L37"/>
  <c r="I38"/>
  <c r="J38"/>
  <c r="K38"/>
  <c r="L38"/>
  <c r="I39"/>
  <c r="J39"/>
  <c r="K39"/>
  <c r="L39"/>
  <c r="I40"/>
  <c r="J40"/>
  <c r="K40"/>
  <c r="L40"/>
  <c r="I41"/>
  <c r="J41"/>
  <c r="K41"/>
  <c r="L41"/>
  <c r="I42"/>
  <c r="J42"/>
  <c r="K42"/>
  <c r="L42"/>
  <c r="I43"/>
  <c r="J43"/>
  <c r="K43"/>
  <c r="L43"/>
  <c r="I44"/>
  <c r="J44"/>
  <c r="K44"/>
  <c r="L44"/>
  <c r="I47"/>
  <c r="J47"/>
  <c r="K47"/>
  <c r="L47"/>
  <c r="I48"/>
  <c r="J48"/>
  <c r="K48"/>
  <c r="L48"/>
  <c r="I49"/>
  <c r="J49"/>
  <c r="K49"/>
  <c r="L49"/>
  <c r="I50"/>
  <c r="J50"/>
  <c r="K50"/>
  <c r="L50"/>
  <c r="I51"/>
  <c r="J51"/>
  <c r="K51"/>
  <c r="L51"/>
  <c r="I52"/>
  <c r="J52"/>
  <c r="K52"/>
  <c r="L52"/>
  <c r="I55"/>
  <c r="J55"/>
  <c r="K55"/>
  <c r="L55"/>
  <c r="I57"/>
  <c r="J57"/>
  <c r="K57"/>
  <c r="L57"/>
  <c r="I58"/>
  <c r="J58"/>
  <c r="K58"/>
  <c r="L58"/>
  <c r="I59"/>
  <c r="J59"/>
  <c r="K59"/>
  <c r="L59"/>
  <c r="I60"/>
  <c r="J60"/>
  <c r="K60"/>
  <c r="L60"/>
  <c r="I61"/>
  <c r="J61"/>
  <c r="K61"/>
  <c r="L61"/>
  <c r="L63"/>
  <c r="I64"/>
  <c r="J64"/>
  <c r="K64"/>
  <c r="L64"/>
  <c r="I65"/>
  <c r="J65"/>
  <c r="K65"/>
  <c r="L65"/>
  <c r="I66"/>
  <c r="J66"/>
  <c r="K66"/>
  <c r="L66"/>
  <c r="I67"/>
  <c r="J67"/>
  <c r="K67"/>
  <c r="L67"/>
  <c r="I68"/>
  <c r="J68"/>
  <c r="K68"/>
  <c r="L68"/>
  <c r="I69"/>
  <c r="J69"/>
  <c r="K69"/>
  <c r="L69"/>
  <c r="I70"/>
  <c r="J70"/>
  <c r="K70"/>
  <c r="L70"/>
  <c r="I71"/>
  <c r="J71"/>
  <c r="K71"/>
  <c r="L71"/>
  <c r="I74"/>
  <c r="J74"/>
  <c r="K74"/>
  <c r="L74"/>
  <c r="I75"/>
  <c r="J75"/>
  <c r="K75"/>
  <c r="L75"/>
  <c r="I76"/>
  <c r="J76"/>
  <c r="K76"/>
  <c r="L76"/>
  <c r="I77"/>
  <c r="J77"/>
  <c r="K77"/>
  <c r="L77"/>
  <c r="I78"/>
  <c r="J78"/>
  <c r="K78"/>
  <c r="L78"/>
  <c r="I79"/>
  <c r="J79"/>
  <c r="K79"/>
  <c r="L79"/>
  <c r="I80"/>
  <c r="J80"/>
  <c r="K80"/>
  <c r="L80"/>
  <c r="I81"/>
  <c r="J81"/>
  <c r="K81"/>
  <c r="L81"/>
  <c r="I82"/>
  <c r="J82"/>
  <c r="K82"/>
  <c r="L82"/>
  <c r="I86"/>
  <c r="J86"/>
  <c r="K86"/>
  <c r="L86"/>
  <c r="I88"/>
  <c r="J88"/>
  <c r="K88"/>
  <c r="L88"/>
  <c r="I89"/>
  <c r="J89"/>
  <c r="K89"/>
  <c r="L89"/>
  <c r="I90"/>
  <c r="J90"/>
  <c r="K90"/>
  <c r="L90"/>
  <c r="I91"/>
  <c r="J91"/>
  <c r="K91"/>
  <c r="L91"/>
  <c r="I92"/>
  <c r="J92"/>
  <c r="K92"/>
  <c r="L92"/>
  <c r="I93"/>
  <c r="J93"/>
  <c r="K93"/>
  <c r="L93"/>
  <c r="I96"/>
  <c r="J96"/>
  <c r="K96"/>
  <c r="L96"/>
  <c r="I97"/>
  <c r="J97"/>
  <c r="K97"/>
  <c r="L97"/>
  <c r="I98"/>
  <c r="J98"/>
  <c r="K98"/>
  <c r="L98"/>
  <c r="I99"/>
  <c r="J99"/>
  <c r="K99"/>
  <c r="L99"/>
  <c r="I100"/>
  <c r="J100"/>
  <c r="K100"/>
  <c r="L100"/>
  <c r="I101"/>
  <c r="J101"/>
  <c r="K101"/>
  <c r="L101"/>
  <c r="I102"/>
  <c r="J102"/>
  <c r="K102"/>
  <c r="L102"/>
  <c r="I103"/>
  <c r="J103"/>
  <c r="K103"/>
  <c r="L103"/>
  <c r="I105"/>
  <c r="I106"/>
  <c r="J106"/>
  <c r="K106"/>
  <c r="L106"/>
  <c r="I107"/>
  <c r="J107"/>
  <c r="K107"/>
  <c r="L107"/>
  <c r="I108"/>
  <c r="J108"/>
  <c r="K108"/>
  <c r="L108"/>
  <c r="I109"/>
  <c r="J109"/>
  <c r="K109"/>
  <c r="L109"/>
  <c r="I110"/>
  <c r="J110"/>
  <c r="K110"/>
  <c r="L110"/>
  <c r="I111"/>
  <c r="J111"/>
  <c r="K111"/>
  <c r="L111"/>
  <c r="I112"/>
  <c r="J112"/>
  <c r="K112"/>
  <c r="L112"/>
  <c r="L114"/>
  <c r="I115"/>
  <c r="J115"/>
  <c r="K115"/>
  <c r="L115"/>
  <c r="I116"/>
  <c r="J116"/>
  <c r="K116"/>
  <c r="L116"/>
  <c r="I117"/>
  <c r="J117"/>
  <c r="K117"/>
  <c r="L117"/>
  <c r="I118"/>
  <c r="J118"/>
  <c r="K118"/>
  <c r="L118"/>
  <c r="I119"/>
  <c r="J119"/>
  <c r="K119"/>
  <c r="L119"/>
  <c r="I120"/>
  <c r="J120"/>
  <c r="K120"/>
  <c r="L120"/>
  <c r="I121"/>
  <c r="J121"/>
  <c r="K121"/>
  <c r="L121"/>
  <c r="I122"/>
  <c r="J122"/>
  <c r="K122"/>
  <c r="L122"/>
  <c r="I123"/>
  <c r="J123"/>
  <c r="K123"/>
  <c r="L123"/>
  <c r="I127"/>
  <c r="J127"/>
  <c r="K127"/>
  <c r="L127"/>
  <c r="I128"/>
  <c r="J128"/>
  <c r="K128"/>
  <c r="L128"/>
  <c r="I129"/>
  <c r="J129"/>
  <c r="K129"/>
  <c r="L129"/>
  <c r="I130"/>
  <c r="J130"/>
  <c r="K130"/>
  <c r="L130"/>
  <c r="L132"/>
  <c r="I133"/>
  <c r="J133"/>
  <c r="K133"/>
  <c r="L133"/>
  <c r="I134"/>
  <c r="J134"/>
  <c r="K134"/>
  <c r="L134"/>
  <c r="I135"/>
  <c r="J135"/>
  <c r="K135"/>
  <c r="L135"/>
  <c r="I136"/>
  <c r="J136"/>
  <c r="K136"/>
  <c r="L136"/>
  <c r="I137"/>
  <c r="J137"/>
  <c r="K137"/>
  <c r="L137"/>
  <c r="I138"/>
  <c r="J138"/>
  <c r="K138"/>
  <c r="L138"/>
  <c r="I139"/>
  <c r="J139"/>
  <c r="K139"/>
  <c r="L139"/>
  <c r="I143"/>
  <c r="J143"/>
  <c r="K143"/>
  <c r="L143"/>
  <c r="I144"/>
  <c r="J144"/>
  <c r="K144"/>
  <c r="L144"/>
  <c r="I145"/>
  <c r="J145"/>
  <c r="K145"/>
  <c r="L145"/>
  <c r="I146"/>
  <c r="J146"/>
  <c r="K146"/>
  <c r="L146"/>
  <c r="I149"/>
  <c r="J149"/>
  <c r="K149"/>
  <c r="L149"/>
  <c r="I150"/>
  <c r="J150"/>
  <c r="K150"/>
  <c r="L150"/>
  <c r="I151"/>
  <c r="J151"/>
  <c r="K151"/>
  <c r="L151"/>
  <c r="I152"/>
  <c r="J152"/>
  <c r="K152"/>
  <c r="L152"/>
  <c r="B14" i="11"/>
  <c r="C14"/>
  <c r="C12" s="1"/>
  <c r="J12" s="1"/>
  <c r="D14"/>
  <c r="E14"/>
  <c r="E12" s="1"/>
  <c r="F14"/>
  <c r="G14"/>
  <c r="G12"/>
  <c r="I15"/>
  <c r="J15"/>
  <c r="K15"/>
  <c r="L15"/>
  <c r="I16"/>
  <c r="J16"/>
  <c r="K16"/>
  <c r="L16"/>
  <c r="I18"/>
  <c r="J18"/>
  <c r="K18"/>
  <c r="L18"/>
  <c r="I19"/>
  <c r="J19"/>
  <c r="K19"/>
  <c r="L19"/>
  <c r="I20"/>
  <c r="J20"/>
  <c r="K20"/>
  <c r="L20"/>
  <c r="I22"/>
  <c r="J22"/>
  <c r="K22"/>
  <c r="L22"/>
  <c r="I23"/>
  <c r="J23"/>
  <c r="K23"/>
  <c r="L23"/>
  <c r="I25"/>
  <c r="J25"/>
  <c r="K25"/>
  <c r="L25"/>
  <c r="I26"/>
  <c r="J26"/>
  <c r="K26"/>
  <c r="L26"/>
  <c r="I28"/>
  <c r="J28"/>
  <c r="K28"/>
  <c r="L28"/>
  <c r="I29"/>
  <c r="J29"/>
  <c r="K29"/>
  <c r="L29"/>
  <c r="I30"/>
  <c r="J30"/>
  <c r="K30"/>
  <c r="L30"/>
  <c r="I32"/>
  <c r="J32"/>
  <c r="K32"/>
  <c r="L32"/>
  <c r="I33"/>
  <c r="J33"/>
  <c r="K33"/>
  <c r="L33"/>
  <c r="I35"/>
  <c r="J35"/>
  <c r="K35"/>
  <c r="L35"/>
  <c r="I36"/>
  <c r="J36"/>
  <c r="K36"/>
  <c r="L36"/>
  <c r="I38"/>
  <c r="J38"/>
  <c r="K38"/>
  <c r="L38"/>
  <c r="I39"/>
  <c r="J39"/>
  <c r="K39"/>
  <c r="L39"/>
  <c r="I41"/>
  <c r="J41"/>
  <c r="K41"/>
  <c r="L41"/>
  <c r="I42"/>
  <c r="J42"/>
  <c r="K42"/>
  <c r="L42"/>
  <c r="I44"/>
  <c r="J44"/>
  <c r="K44"/>
  <c r="L44"/>
  <c r="I45"/>
  <c r="J45"/>
  <c r="K45"/>
  <c r="L45"/>
  <c r="I47"/>
  <c r="J47"/>
  <c r="K47"/>
  <c r="L47"/>
  <c r="I48"/>
  <c r="J48"/>
  <c r="K48"/>
  <c r="L48"/>
  <c r="I50"/>
  <c r="J50"/>
  <c r="K50"/>
  <c r="L50"/>
  <c r="I51"/>
  <c r="J51"/>
  <c r="K51"/>
  <c r="L51"/>
  <c r="I53"/>
  <c r="J53"/>
  <c r="K53"/>
  <c r="L53"/>
  <c r="I54"/>
  <c r="J54"/>
  <c r="K54"/>
  <c r="L54"/>
  <c r="I56"/>
  <c r="J56"/>
  <c r="K56"/>
  <c r="L56"/>
  <c r="I57"/>
  <c r="J57"/>
  <c r="K57"/>
  <c r="L57"/>
  <c r="B12" i="12"/>
  <c r="C12"/>
  <c r="D12"/>
  <c r="E12"/>
  <c r="K12" s="1"/>
  <c r="F12"/>
  <c r="L12"/>
  <c r="G12"/>
  <c r="J12" s="1"/>
  <c r="I14"/>
  <c r="J14"/>
  <c r="K14"/>
  <c r="L14"/>
  <c r="I15"/>
  <c r="J15"/>
  <c r="K15"/>
  <c r="L15"/>
  <c r="I17"/>
  <c r="J17"/>
  <c r="K17"/>
  <c r="L17"/>
  <c r="I18"/>
  <c r="J18"/>
  <c r="K18"/>
  <c r="L18"/>
  <c r="I20"/>
  <c r="J20"/>
  <c r="K20"/>
  <c r="L20"/>
  <c r="I21"/>
  <c r="J21"/>
  <c r="K21"/>
  <c r="L21"/>
  <c r="I24"/>
  <c r="J24"/>
  <c r="K24"/>
  <c r="L24"/>
  <c r="I25"/>
  <c r="J25"/>
  <c r="K25"/>
  <c r="L25"/>
  <c r="I27"/>
  <c r="J27"/>
  <c r="K27"/>
  <c r="L27"/>
  <c r="I28"/>
  <c r="J28"/>
  <c r="K28"/>
  <c r="L28"/>
  <c r="I29"/>
  <c r="J29"/>
  <c r="K29"/>
  <c r="L29"/>
  <c r="I31"/>
  <c r="J31"/>
  <c r="K31"/>
  <c r="L31"/>
  <c r="I32"/>
  <c r="J32"/>
  <c r="K32"/>
  <c r="L32"/>
  <c r="I34"/>
  <c r="J34"/>
  <c r="K34"/>
  <c r="L34"/>
  <c r="I35"/>
  <c r="J35"/>
  <c r="K35"/>
  <c r="L35"/>
  <c r="I37"/>
  <c r="J37"/>
  <c r="K37"/>
  <c r="L37"/>
  <c r="I38"/>
  <c r="J38"/>
  <c r="K38"/>
  <c r="L38"/>
  <c r="I40"/>
  <c r="J40"/>
  <c r="K40"/>
  <c r="L40"/>
  <c r="I41"/>
  <c r="J41"/>
  <c r="K41"/>
  <c r="L41"/>
  <c r="I43"/>
  <c r="J43"/>
  <c r="K43"/>
  <c r="L43"/>
  <c r="I44"/>
  <c r="J44"/>
  <c r="K44"/>
  <c r="L44"/>
  <c r="I46"/>
  <c r="J46"/>
  <c r="K46"/>
  <c r="L46"/>
  <c r="I47"/>
  <c r="J47"/>
  <c r="K47"/>
  <c r="L47"/>
  <c r="I49"/>
  <c r="J49"/>
  <c r="K49"/>
  <c r="L49"/>
  <c r="I50"/>
  <c r="J50"/>
  <c r="K50"/>
  <c r="L50"/>
  <c r="B12" i="13"/>
  <c r="C12"/>
  <c r="D12"/>
  <c r="E12"/>
  <c r="F12"/>
  <c r="G12"/>
  <c r="H12"/>
  <c r="J14"/>
  <c r="K14"/>
  <c r="L14"/>
  <c r="M14"/>
  <c r="J16"/>
  <c r="K16"/>
  <c r="L16"/>
  <c r="M16"/>
  <c r="J18"/>
  <c r="K18"/>
  <c r="L18"/>
  <c r="M18"/>
  <c r="B14" i="14"/>
  <c r="B12"/>
  <c r="C14"/>
  <c r="C12" s="1"/>
  <c r="D14"/>
  <c r="E14"/>
  <c r="F14"/>
  <c r="G14"/>
  <c r="G12" s="1"/>
  <c r="I15"/>
  <c r="J15"/>
  <c r="K15"/>
  <c r="L15"/>
  <c r="I16"/>
  <c r="J16"/>
  <c r="K16"/>
  <c r="L16"/>
  <c r="I17"/>
  <c r="J17"/>
  <c r="K17"/>
  <c r="L17"/>
  <c r="I18"/>
  <c r="J18"/>
  <c r="K18"/>
  <c r="L18"/>
  <c r="I20"/>
  <c r="J20"/>
  <c r="K20"/>
  <c r="L20"/>
  <c r="I21"/>
  <c r="J21"/>
  <c r="K21"/>
  <c r="L21"/>
  <c r="I23"/>
  <c r="I24"/>
  <c r="J24"/>
  <c r="K24"/>
  <c r="L24"/>
  <c r="I25"/>
  <c r="J25"/>
  <c r="K25"/>
  <c r="L25"/>
  <c r="I27"/>
  <c r="J27"/>
  <c r="K27"/>
  <c r="L27"/>
  <c r="I28"/>
  <c r="J28"/>
  <c r="K28"/>
  <c r="L28"/>
  <c r="I31"/>
  <c r="J31"/>
  <c r="K31"/>
  <c r="L31"/>
  <c r="L34"/>
  <c r="I35"/>
  <c r="J35"/>
  <c r="K35"/>
  <c r="L35"/>
  <c r="I36"/>
  <c r="J36"/>
  <c r="K36"/>
  <c r="L36"/>
  <c r="I39"/>
  <c r="J39"/>
  <c r="K39"/>
  <c r="L39"/>
  <c r="I40"/>
  <c r="J40"/>
  <c r="K40"/>
  <c r="L40"/>
  <c r="I43"/>
  <c r="J43"/>
  <c r="K43"/>
  <c r="L43"/>
  <c r="I47"/>
  <c r="J47"/>
  <c r="K47"/>
  <c r="L47"/>
  <c r="I48"/>
  <c r="J48"/>
  <c r="K48"/>
  <c r="L48"/>
  <c r="I51"/>
  <c r="J51"/>
  <c r="K51"/>
  <c r="L51"/>
  <c r="I52"/>
  <c r="J52"/>
  <c r="K52"/>
  <c r="L52"/>
  <c r="I54"/>
  <c r="I55"/>
  <c r="J55"/>
  <c r="K55"/>
  <c r="L55"/>
  <c r="I56"/>
  <c r="J56"/>
  <c r="K56"/>
  <c r="L56"/>
  <c r="I59"/>
  <c r="J59"/>
  <c r="K59"/>
  <c r="L59"/>
  <c r="I60"/>
  <c r="J60"/>
  <c r="K60"/>
  <c r="L60"/>
  <c r="I63"/>
  <c r="J63"/>
  <c r="K63"/>
  <c r="L63"/>
  <c r="I64"/>
  <c r="J64"/>
  <c r="K64"/>
  <c r="L64"/>
  <c r="I65"/>
  <c r="J65"/>
  <c r="K65"/>
  <c r="L65"/>
  <c r="I68"/>
  <c r="J68"/>
  <c r="K68"/>
  <c r="L68"/>
  <c r="I71"/>
  <c r="J71"/>
  <c r="K71"/>
  <c r="L71"/>
  <c r="B14" i="15"/>
  <c r="C14"/>
  <c r="C12" s="1"/>
  <c r="D14"/>
  <c r="D12"/>
  <c r="E14"/>
  <c r="E12"/>
  <c r="F14"/>
  <c r="F12"/>
  <c r="G14"/>
  <c r="G12"/>
  <c r="I15"/>
  <c r="J15"/>
  <c r="K15"/>
  <c r="L15"/>
  <c r="I16"/>
  <c r="J16"/>
  <c r="K16"/>
  <c r="L16"/>
  <c r="I17"/>
  <c r="J17"/>
  <c r="K17"/>
  <c r="L17"/>
  <c r="I18"/>
  <c r="J18"/>
  <c r="K18"/>
  <c r="L18"/>
  <c r="I19"/>
  <c r="J19"/>
  <c r="K19"/>
  <c r="L19"/>
  <c r="I20"/>
  <c r="J20"/>
  <c r="K20"/>
  <c r="L20"/>
  <c r="I22"/>
  <c r="J22"/>
  <c r="K22"/>
  <c r="L22"/>
  <c r="I23"/>
  <c r="J23"/>
  <c r="K23"/>
  <c r="L23"/>
  <c r="I25"/>
  <c r="J25"/>
  <c r="K25"/>
  <c r="L25"/>
  <c r="I26"/>
  <c r="J26"/>
  <c r="K26"/>
  <c r="L26"/>
  <c r="I27"/>
  <c r="J27"/>
  <c r="K27"/>
  <c r="L27"/>
  <c r="I28"/>
  <c r="J28"/>
  <c r="K28"/>
  <c r="L28"/>
  <c r="I29"/>
  <c r="J29"/>
  <c r="K29"/>
  <c r="L29"/>
  <c r="I30"/>
  <c r="J30"/>
  <c r="K30"/>
  <c r="L30"/>
  <c r="I31"/>
  <c r="J31"/>
  <c r="K31"/>
  <c r="L31"/>
  <c r="I32"/>
  <c r="J32"/>
  <c r="K32"/>
  <c r="L32"/>
  <c r="I34"/>
  <c r="J34"/>
  <c r="K34"/>
  <c r="L34"/>
  <c r="I35"/>
  <c r="J35"/>
  <c r="K35"/>
  <c r="L35"/>
  <c r="I36"/>
  <c r="J36"/>
  <c r="K36"/>
  <c r="L36"/>
  <c r="I37"/>
  <c r="J37"/>
  <c r="K37"/>
  <c r="L37"/>
  <c r="I38"/>
  <c r="J38"/>
  <c r="K38"/>
  <c r="L38"/>
  <c r="I39"/>
  <c r="J39"/>
  <c r="K39"/>
  <c r="L39"/>
  <c r="I41"/>
  <c r="J41"/>
  <c r="K41"/>
  <c r="L41"/>
  <c r="I42"/>
  <c r="J42"/>
  <c r="K42"/>
  <c r="L42"/>
  <c r="I43"/>
  <c r="J43"/>
  <c r="K43"/>
  <c r="L43"/>
  <c r="I44"/>
  <c r="J44"/>
  <c r="K44"/>
  <c r="L44"/>
  <c r="I45"/>
  <c r="J45"/>
  <c r="K45"/>
  <c r="L45"/>
  <c r="I46"/>
  <c r="J46"/>
  <c r="K46"/>
  <c r="L46"/>
  <c r="I48"/>
  <c r="J48"/>
  <c r="K48"/>
  <c r="L48"/>
  <c r="I49"/>
  <c r="J49"/>
  <c r="K49"/>
  <c r="L49"/>
  <c r="I50"/>
  <c r="J50"/>
  <c r="K50"/>
  <c r="L50"/>
  <c r="I51"/>
  <c r="J51"/>
  <c r="K51"/>
  <c r="L51"/>
  <c r="I52"/>
  <c r="J52"/>
  <c r="K52"/>
  <c r="L52"/>
  <c r="I54"/>
  <c r="J54"/>
  <c r="K54"/>
  <c r="L54"/>
  <c r="I55"/>
  <c r="J55"/>
  <c r="K55"/>
  <c r="L55"/>
  <c r="I57"/>
  <c r="J57"/>
  <c r="K57"/>
  <c r="L57"/>
  <c r="I58"/>
  <c r="J58"/>
  <c r="K58"/>
  <c r="L58"/>
  <c r="I59"/>
  <c r="J59"/>
  <c r="K59"/>
  <c r="L59"/>
  <c r="I60"/>
  <c r="J60"/>
  <c r="K60"/>
  <c r="L60"/>
  <c r="I61"/>
  <c r="J61"/>
  <c r="K61"/>
  <c r="L61"/>
  <c r="I62"/>
  <c r="J62"/>
  <c r="K62"/>
  <c r="L62"/>
  <c r="I63"/>
  <c r="J63"/>
  <c r="K63"/>
  <c r="L63"/>
  <c r="I64"/>
  <c r="J64"/>
  <c r="K64"/>
  <c r="L64"/>
  <c r="I66"/>
  <c r="J66"/>
  <c r="K66"/>
  <c r="L66"/>
  <c r="I67"/>
  <c r="J67"/>
  <c r="K67"/>
  <c r="L67"/>
  <c r="I68"/>
  <c r="J68"/>
  <c r="K68"/>
  <c r="L68"/>
  <c r="I69"/>
  <c r="J69"/>
  <c r="K69"/>
  <c r="L69"/>
  <c r="I70"/>
  <c r="J70"/>
  <c r="K70"/>
  <c r="L70"/>
  <c r="I71"/>
  <c r="J71"/>
  <c r="K71"/>
  <c r="L71"/>
  <c r="I72"/>
  <c r="J72"/>
  <c r="K72"/>
  <c r="L72"/>
  <c r="I74"/>
  <c r="J74"/>
  <c r="K74"/>
  <c r="L74"/>
  <c r="I75"/>
  <c r="J75"/>
  <c r="K75"/>
  <c r="L75"/>
  <c r="I76"/>
  <c r="J76"/>
  <c r="K76"/>
  <c r="L76"/>
  <c r="I77"/>
  <c r="J77"/>
  <c r="K77"/>
  <c r="L77"/>
  <c r="I78"/>
  <c r="J78"/>
  <c r="K78"/>
  <c r="L78"/>
  <c r="I79"/>
  <c r="J79"/>
  <c r="K79"/>
  <c r="L79"/>
  <c r="I80"/>
  <c r="J80"/>
  <c r="K80"/>
  <c r="L80"/>
  <c r="I82"/>
  <c r="J82"/>
  <c r="K82"/>
  <c r="L82"/>
  <c r="I83"/>
  <c r="J83"/>
  <c r="K83"/>
  <c r="L83"/>
  <c r="I84"/>
  <c r="J84"/>
  <c r="K84"/>
  <c r="L84"/>
  <c r="I85"/>
  <c r="J85"/>
  <c r="K85"/>
  <c r="L85"/>
  <c r="I86"/>
  <c r="J86"/>
  <c r="K86"/>
  <c r="L86"/>
  <c r="I87"/>
  <c r="J87"/>
  <c r="K87"/>
  <c r="L87"/>
  <c r="I88"/>
  <c r="J88"/>
  <c r="K88"/>
  <c r="L88"/>
  <c r="I90"/>
  <c r="J90"/>
  <c r="K90"/>
  <c r="L90"/>
  <c r="I91"/>
  <c r="J91"/>
  <c r="K91"/>
  <c r="L91"/>
  <c r="I92"/>
  <c r="J92"/>
  <c r="K92"/>
  <c r="L92"/>
  <c r="I93"/>
  <c r="J93"/>
  <c r="K93"/>
  <c r="L93"/>
  <c r="I94"/>
  <c r="J94"/>
  <c r="K94"/>
  <c r="L94"/>
  <c r="I95"/>
  <c r="J95"/>
  <c r="K95"/>
  <c r="L95"/>
  <c r="I96"/>
  <c r="J96"/>
  <c r="K96"/>
  <c r="L96"/>
  <c r="I97"/>
  <c r="J97"/>
  <c r="K97"/>
  <c r="L97"/>
  <c r="I100"/>
  <c r="J100"/>
  <c r="K100"/>
  <c r="L100"/>
  <c r="I101"/>
  <c r="J101"/>
  <c r="K101"/>
  <c r="L101"/>
  <c r="I102"/>
  <c r="J102"/>
  <c r="K102"/>
  <c r="L102"/>
  <c r="I104"/>
  <c r="J104"/>
  <c r="K104"/>
  <c r="L104"/>
  <c r="I107"/>
  <c r="J107"/>
  <c r="K107"/>
  <c r="L107"/>
  <c r="I108"/>
  <c r="J108"/>
  <c r="K108"/>
  <c r="L108"/>
  <c r="I109"/>
  <c r="J109"/>
  <c r="K109"/>
  <c r="L109"/>
  <c r="I111"/>
  <c r="J111"/>
  <c r="K111"/>
  <c r="L111"/>
  <c r="I112"/>
  <c r="J112"/>
  <c r="K112"/>
  <c r="L112"/>
  <c r="I113"/>
  <c r="J113"/>
  <c r="K113"/>
  <c r="L113"/>
  <c r="I114"/>
  <c r="J114"/>
  <c r="K114"/>
  <c r="L114"/>
  <c r="I116"/>
  <c r="J116"/>
  <c r="K116"/>
  <c r="L116"/>
  <c r="I117"/>
  <c r="J117"/>
  <c r="K117"/>
  <c r="L117"/>
  <c r="I118"/>
  <c r="J118"/>
  <c r="K118"/>
  <c r="L118"/>
  <c r="I119"/>
  <c r="J119"/>
  <c r="K119"/>
  <c r="L119"/>
  <c r="B14" i="16"/>
  <c r="B12"/>
  <c r="C14"/>
  <c r="D14"/>
  <c r="D12" s="1"/>
  <c r="E14"/>
  <c r="E12" s="1"/>
  <c r="F14"/>
  <c r="G14"/>
  <c r="G12" s="1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3"/>
  <c r="J23"/>
  <c r="K23"/>
  <c r="I24"/>
  <c r="J24"/>
  <c r="K24"/>
  <c r="I26"/>
  <c r="J26"/>
  <c r="K26"/>
  <c r="I27"/>
  <c r="J27"/>
  <c r="K27"/>
  <c r="I28"/>
  <c r="J28"/>
  <c r="K28"/>
  <c r="I29"/>
  <c r="J29"/>
  <c r="K29"/>
  <c r="I30"/>
  <c r="J30"/>
  <c r="K30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80"/>
  <c r="J80"/>
  <c r="K80"/>
  <c r="I81"/>
  <c r="J81"/>
  <c r="K81"/>
  <c r="I82"/>
  <c r="J82"/>
  <c r="K82"/>
  <c r="I83"/>
  <c r="J83"/>
  <c r="K83"/>
  <c r="I84"/>
  <c r="J84"/>
  <c r="K84"/>
  <c r="I85"/>
  <c r="J85"/>
  <c r="K85"/>
  <c r="I86"/>
  <c r="J86"/>
  <c r="K86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5"/>
  <c r="J95"/>
  <c r="K95"/>
  <c r="I98"/>
  <c r="J98"/>
  <c r="K98"/>
  <c r="I99"/>
  <c r="J99"/>
  <c r="K99"/>
  <c r="I100"/>
  <c r="J100"/>
  <c r="K100"/>
  <c r="I102"/>
  <c r="J102"/>
  <c r="K102"/>
  <c r="I103"/>
  <c r="J103"/>
  <c r="K103"/>
  <c r="I104"/>
  <c r="J104"/>
  <c r="K104"/>
  <c r="I105"/>
  <c r="J105"/>
  <c r="K105"/>
  <c r="I106"/>
  <c r="J106"/>
  <c r="K106"/>
  <c r="I109"/>
  <c r="J109"/>
  <c r="K109"/>
  <c r="I110"/>
  <c r="J110"/>
  <c r="K110"/>
  <c r="I111"/>
  <c r="J111"/>
  <c r="K111"/>
  <c r="I112"/>
  <c r="J112"/>
  <c r="K112"/>
  <c r="I114"/>
  <c r="J114"/>
  <c r="K114"/>
  <c r="I115"/>
  <c r="J115"/>
  <c r="K115"/>
  <c r="I116"/>
  <c r="J116"/>
  <c r="K116"/>
  <c r="I117"/>
  <c r="J117"/>
  <c r="K117"/>
  <c r="B14" i="17"/>
  <c r="C14"/>
  <c r="D14"/>
  <c r="D12" s="1"/>
  <c r="E14"/>
  <c r="F14"/>
  <c r="G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5"/>
  <c r="J25"/>
  <c r="K25"/>
  <c r="I26"/>
  <c r="J26"/>
  <c r="K26"/>
  <c r="I27"/>
  <c r="J27"/>
  <c r="K27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8"/>
  <c r="J78"/>
  <c r="K78"/>
  <c r="I79"/>
  <c r="J79"/>
  <c r="K79"/>
  <c r="I80"/>
  <c r="J80"/>
  <c r="K80"/>
  <c r="J81"/>
  <c r="K81"/>
  <c r="I82"/>
  <c r="J82"/>
  <c r="K82"/>
  <c r="I83"/>
  <c r="J83"/>
  <c r="K83"/>
  <c r="I87"/>
  <c r="J87"/>
  <c r="K87"/>
  <c r="I88"/>
  <c r="J88"/>
  <c r="K88"/>
  <c r="I89"/>
  <c r="J89"/>
  <c r="K89"/>
  <c r="I90"/>
  <c r="J90"/>
  <c r="K90"/>
  <c r="I91"/>
  <c r="J91"/>
  <c r="K91"/>
  <c r="I92"/>
  <c r="J92"/>
  <c r="K92"/>
  <c r="I93"/>
  <c r="J93"/>
  <c r="K93"/>
  <c r="I94"/>
  <c r="J94"/>
  <c r="K94"/>
  <c r="I97"/>
  <c r="J97"/>
  <c r="K97"/>
  <c r="I98"/>
  <c r="J98"/>
  <c r="K98"/>
  <c r="I99"/>
  <c r="J99"/>
  <c r="K99"/>
  <c r="I100"/>
  <c r="J100"/>
  <c r="K100"/>
  <c r="I101"/>
  <c r="J101"/>
  <c r="K101"/>
  <c r="I102"/>
  <c r="J102"/>
  <c r="K102"/>
  <c r="I103"/>
  <c r="J103"/>
  <c r="K103"/>
  <c r="I104"/>
  <c r="J104"/>
  <c r="K104"/>
  <c r="I107"/>
  <c r="J107"/>
  <c r="K107"/>
  <c r="I108"/>
  <c r="J108"/>
  <c r="K108"/>
  <c r="I109"/>
  <c r="J109"/>
  <c r="K109"/>
  <c r="I110"/>
  <c r="J110"/>
  <c r="K110"/>
  <c r="I111"/>
  <c r="J111"/>
  <c r="K111"/>
  <c r="I112"/>
  <c r="J112"/>
  <c r="K112"/>
  <c r="I113"/>
  <c r="J113"/>
  <c r="K113"/>
  <c r="I114"/>
  <c r="J114"/>
  <c r="K114"/>
  <c r="I115"/>
  <c r="J115"/>
  <c r="K115"/>
  <c r="I119"/>
  <c r="J119"/>
  <c r="K119"/>
  <c r="I120"/>
  <c r="J120"/>
  <c r="K120"/>
  <c r="I121"/>
  <c r="J121"/>
  <c r="K121"/>
  <c r="I122"/>
  <c r="J122"/>
  <c r="K122"/>
  <c r="I125"/>
  <c r="J125"/>
  <c r="K125"/>
  <c r="I126"/>
  <c r="J126"/>
  <c r="K126"/>
  <c r="I127"/>
  <c r="J127"/>
  <c r="K127"/>
  <c r="I128"/>
  <c r="J128"/>
  <c r="K128"/>
  <c r="I129"/>
  <c r="J129"/>
  <c r="K129"/>
  <c r="I130"/>
  <c r="J130"/>
  <c r="K130"/>
  <c r="I131"/>
  <c r="J131"/>
  <c r="K131"/>
  <c r="I135"/>
  <c r="J135"/>
  <c r="K135"/>
  <c r="I136"/>
  <c r="J136"/>
  <c r="K136"/>
  <c r="I137"/>
  <c r="J137"/>
  <c r="K137"/>
  <c r="I138"/>
  <c r="J138"/>
  <c r="K138"/>
  <c r="I141"/>
  <c r="J141"/>
  <c r="K141"/>
  <c r="I142"/>
  <c r="J142"/>
  <c r="K142"/>
  <c r="I143"/>
  <c r="J143"/>
  <c r="K143"/>
  <c r="I144"/>
  <c r="J144"/>
  <c r="K144"/>
  <c r="I15" i="18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30"/>
  <c r="J30"/>
  <c r="K30"/>
  <c r="I31"/>
  <c r="J31"/>
  <c r="K31"/>
  <c r="I34"/>
  <c r="J34"/>
  <c r="K34"/>
  <c r="I35"/>
  <c r="J35"/>
  <c r="K35"/>
  <c r="I36"/>
  <c r="J36"/>
  <c r="K36"/>
  <c r="I37"/>
  <c r="J37"/>
  <c r="K37"/>
  <c r="I40"/>
  <c r="J40"/>
  <c r="K40"/>
  <c r="I41"/>
  <c r="J41"/>
  <c r="K41"/>
  <c r="I42"/>
  <c r="J42"/>
  <c r="K42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3"/>
  <c r="J53"/>
  <c r="K53"/>
  <c r="I54"/>
  <c r="J54"/>
  <c r="K54"/>
  <c r="I55"/>
  <c r="J55"/>
  <c r="K55"/>
  <c r="I58"/>
  <c r="J58"/>
  <c r="K58"/>
  <c r="I59"/>
  <c r="J59"/>
  <c r="K59"/>
  <c r="I60"/>
  <c r="J60"/>
  <c r="K60"/>
  <c r="I61"/>
  <c r="J61"/>
  <c r="K61"/>
  <c r="I62"/>
  <c r="J62"/>
  <c r="K62"/>
  <c r="I65"/>
  <c r="J65"/>
  <c r="K65"/>
  <c r="I66"/>
  <c r="J66"/>
  <c r="K66"/>
  <c r="I67"/>
  <c r="J67"/>
  <c r="K67"/>
  <c r="I68"/>
  <c r="J68"/>
  <c r="K68"/>
  <c r="I71"/>
  <c r="J71"/>
  <c r="K71"/>
  <c r="I72"/>
  <c r="J72"/>
  <c r="K72"/>
  <c r="I73"/>
  <c r="J73"/>
  <c r="K73"/>
  <c r="I76"/>
  <c r="J76"/>
  <c r="K76"/>
  <c r="I77"/>
  <c r="J77"/>
  <c r="K77"/>
  <c r="I78"/>
  <c r="J78"/>
  <c r="K78"/>
  <c r="I81"/>
  <c r="J81"/>
  <c r="K81"/>
  <c r="I82"/>
  <c r="J82"/>
  <c r="K82"/>
  <c r="I83"/>
  <c r="J83"/>
  <c r="K83"/>
  <c r="I84"/>
  <c r="J84"/>
  <c r="K84"/>
  <c r="I85"/>
  <c r="J85"/>
  <c r="K85"/>
  <c r="I88"/>
  <c r="J88"/>
  <c r="K88"/>
  <c r="I89"/>
  <c r="J89"/>
  <c r="K89"/>
  <c r="I90"/>
  <c r="J90"/>
  <c r="K90"/>
  <c r="K92"/>
  <c r="I93"/>
  <c r="J93"/>
  <c r="K93"/>
  <c r="I94"/>
  <c r="J94"/>
  <c r="K94"/>
  <c r="I95"/>
  <c r="J95"/>
  <c r="K95"/>
  <c r="I96"/>
  <c r="J96"/>
  <c r="K96"/>
  <c r="I97"/>
  <c r="J97"/>
  <c r="K97"/>
  <c r="I98"/>
  <c r="J98"/>
  <c r="K98"/>
  <c r="I101"/>
  <c r="J101"/>
  <c r="K101"/>
  <c r="I102"/>
  <c r="J102"/>
  <c r="K102"/>
  <c r="I103"/>
  <c r="J103"/>
  <c r="K103"/>
  <c r="I106"/>
  <c r="J106"/>
  <c r="K106"/>
  <c r="I107"/>
  <c r="J107"/>
  <c r="K107"/>
  <c r="I108"/>
  <c r="J108"/>
  <c r="K108"/>
  <c r="B14" i="19"/>
  <c r="B12" s="1"/>
  <c r="C14"/>
  <c r="D14"/>
  <c r="E14"/>
  <c r="F14"/>
  <c r="G14"/>
  <c r="G12"/>
  <c r="I15"/>
  <c r="J15"/>
  <c r="K15"/>
  <c r="I16"/>
  <c r="J16"/>
  <c r="K16"/>
  <c r="I18"/>
  <c r="J18"/>
  <c r="K18"/>
  <c r="I19"/>
  <c r="J19"/>
  <c r="K19"/>
  <c r="I22"/>
  <c r="J22"/>
  <c r="K22"/>
  <c r="I23"/>
  <c r="J23"/>
  <c r="K23"/>
  <c r="I24"/>
  <c r="J24"/>
  <c r="K24"/>
  <c r="I27"/>
  <c r="J27"/>
  <c r="K27"/>
  <c r="I28"/>
  <c r="J28"/>
  <c r="K28"/>
  <c r="I31"/>
  <c r="J31"/>
  <c r="K31"/>
  <c r="I32"/>
  <c r="J32"/>
  <c r="K32"/>
  <c r="I33"/>
  <c r="J33"/>
  <c r="K33"/>
  <c r="I34"/>
  <c r="J34"/>
  <c r="K34"/>
  <c r="I37"/>
  <c r="J37"/>
  <c r="K37"/>
  <c r="I38"/>
  <c r="J38"/>
  <c r="K38"/>
  <c r="I41"/>
  <c r="J41"/>
  <c r="K41"/>
  <c r="I42"/>
  <c r="J42"/>
  <c r="K42"/>
  <c r="I43"/>
  <c r="J43"/>
  <c r="K43"/>
  <c r="I46"/>
  <c r="J46"/>
  <c r="K46"/>
  <c r="I47"/>
  <c r="J47"/>
  <c r="K47"/>
  <c r="I48"/>
  <c r="J48"/>
  <c r="K48"/>
  <c r="I51"/>
  <c r="J51"/>
  <c r="K51"/>
  <c r="I52"/>
  <c r="J52"/>
  <c r="K52"/>
  <c r="I55"/>
  <c r="J55"/>
  <c r="K55"/>
  <c r="I56"/>
  <c r="J56"/>
  <c r="K56"/>
  <c r="I59"/>
  <c r="J59"/>
  <c r="K59"/>
  <c r="I60"/>
  <c r="J60"/>
  <c r="K60"/>
  <c r="I61"/>
  <c r="J61"/>
  <c r="K61"/>
  <c r="I65"/>
  <c r="J65"/>
  <c r="K65"/>
  <c r="I66"/>
  <c r="J66"/>
  <c r="K66"/>
  <c r="I68"/>
  <c r="I69"/>
  <c r="J69"/>
  <c r="K69"/>
  <c r="I70"/>
  <c r="J70"/>
  <c r="K70"/>
  <c r="I71"/>
  <c r="J71"/>
  <c r="K71"/>
  <c r="I72"/>
  <c r="J72"/>
  <c r="K72"/>
  <c r="I75"/>
  <c r="J75"/>
  <c r="K75"/>
  <c r="I76"/>
  <c r="J76"/>
  <c r="K76"/>
  <c r="I79"/>
  <c r="J79"/>
  <c r="K79"/>
  <c r="I80"/>
  <c r="J80"/>
  <c r="K80"/>
  <c r="B15" i="2"/>
  <c r="B17"/>
  <c r="B21"/>
  <c r="B23"/>
  <c r="B25"/>
  <c r="B27"/>
  <c r="D11"/>
  <c r="E11"/>
  <c r="F11"/>
  <c r="G11"/>
  <c r="H11"/>
  <c r="I11"/>
  <c r="J11"/>
  <c r="K11"/>
  <c r="L11"/>
  <c r="M11"/>
  <c r="N11"/>
  <c r="O11"/>
  <c r="P11"/>
  <c r="Q11"/>
  <c r="B14" i="20"/>
  <c r="C14"/>
  <c r="C12"/>
  <c r="D14"/>
  <c r="D12"/>
  <c r="E14"/>
  <c r="E12"/>
  <c r="F14"/>
  <c r="G14"/>
  <c r="I15"/>
  <c r="J15"/>
  <c r="K15"/>
  <c r="I16"/>
  <c r="J16"/>
  <c r="K16"/>
  <c r="I19"/>
  <c r="J19"/>
  <c r="K19"/>
  <c r="I20"/>
  <c r="J20"/>
  <c r="K20"/>
  <c r="I23"/>
  <c r="J23"/>
  <c r="K23"/>
  <c r="I24"/>
  <c r="J24"/>
  <c r="K24"/>
  <c r="J26"/>
  <c r="I27"/>
  <c r="J27"/>
  <c r="K27"/>
  <c r="I28"/>
  <c r="J28"/>
  <c r="K28"/>
  <c r="I31"/>
  <c r="J31"/>
  <c r="K31"/>
  <c r="I32"/>
  <c r="J32"/>
  <c r="K32"/>
  <c r="I35"/>
  <c r="J35"/>
  <c r="K35"/>
  <c r="I36"/>
  <c r="J36"/>
  <c r="K36"/>
  <c r="I37"/>
  <c r="J37"/>
  <c r="K37"/>
  <c r="I39"/>
  <c r="I40"/>
  <c r="J40"/>
  <c r="K40"/>
  <c r="I41"/>
  <c r="J41"/>
  <c r="K41"/>
  <c r="I42"/>
  <c r="J42"/>
  <c r="K42"/>
  <c r="I45"/>
  <c r="J45"/>
  <c r="K45"/>
  <c r="I46"/>
  <c r="J46"/>
  <c r="K46"/>
  <c r="I47"/>
  <c r="J47"/>
  <c r="K47"/>
  <c r="I49"/>
  <c r="I50"/>
  <c r="J50"/>
  <c r="K50"/>
  <c r="I51"/>
  <c r="J51"/>
  <c r="K51"/>
  <c r="I52"/>
  <c r="J52"/>
  <c r="K52"/>
  <c r="I55"/>
  <c r="J55"/>
  <c r="K55"/>
  <c r="I56"/>
  <c r="J56"/>
  <c r="K56"/>
  <c r="I57"/>
  <c r="J57"/>
  <c r="K57"/>
  <c r="I59"/>
  <c r="I60"/>
  <c r="J60"/>
  <c r="K60"/>
  <c r="I61"/>
  <c r="J61"/>
  <c r="K61"/>
  <c r="I62"/>
  <c r="J62"/>
  <c r="K62"/>
  <c r="I65"/>
  <c r="J65"/>
  <c r="K65"/>
  <c r="I66"/>
  <c r="J66"/>
  <c r="K66"/>
  <c r="K68"/>
  <c r="I69"/>
  <c r="J69"/>
  <c r="K69"/>
  <c r="I70"/>
  <c r="J70"/>
  <c r="K70"/>
  <c r="I71"/>
  <c r="J71"/>
  <c r="K71"/>
  <c r="I72"/>
  <c r="J72"/>
  <c r="K72"/>
  <c r="I75"/>
  <c r="J75"/>
  <c r="K75"/>
  <c r="I76"/>
  <c r="J76"/>
  <c r="K76"/>
  <c r="I78"/>
  <c r="I79"/>
  <c r="J79"/>
  <c r="K79"/>
  <c r="I80"/>
  <c r="J80"/>
  <c r="K80"/>
  <c r="I81"/>
  <c r="J81"/>
  <c r="K81"/>
  <c r="B14" i="21"/>
  <c r="B12" s="1"/>
  <c r="C14"/>
  <c r="C12" s="1"/>
  <c r="D14"/>
  <c r="E14"/>
  <c r="F14"/>
  <c r="H15"/>
  <c r="I15"/>
  <c r="J15"/>
  <c r="H16"/>
  <c r="I16"/>
  <c r="J16"/>
  <c r="H18"/>
  <c r="J18"/>
  <c r="H19"/>
  <c r="I19"/>
  <c r="J19"/>
  <c r="H22"/>
  <c r="I22"/>
  <c r="J22"/>
  <c r="H25"/>
  <c r="I25"/>
  <c r="J25"/>
  <c r="H26"/>
  <c r="I26"/>
  <c r="J26"/>
  <c r="H29"/>
  <c r="I29"/>
  <c r="J29"/>
  <c r="H30"/>
  <c r="I30"/>
  <c r="J30"/>
  <c r="H32"/>
  <c r="H33"/>
  <c r="I33"/>
  <c r="J33"/>
  <c r="H35"/>
  <c r="I35"/>
  <c r="H36"/>
  <c r="I36"/>
  <c r="J36"/>
  <c r="H37"/>
  <c r="I37"/>
  <c r="J37"/>
  <c r="H40"/>
  <c r="I40"/>
  <c r="J40"/>
  <c r="H41"/>
  <c r="I41"/>
  <c r="J41"/>
  <c r="H44"/>
  <c r="I44"/>
  <c r="J44"/>
  <c r="H45"/>
  <c r="I45"/>
  <c r="J45"/>
  <c r="H48"/>
  <c r="I48"/>
  <c r="J48"/>
  <c r="I50"/>
  <c r="H51"/>
  <c r="I51"/>
  <c r="J51"/>
  <c r="H52"/>
  <c r="I52"/>
  <c r="J52"/>
  <c r="H53"/>
  <c r="I53"/>
  <c r="J53"/>
  <c r="H56"/>
  <c r="I56"/>
  <c r="J56"/>
  <c r="J58"/>
  <c r="H59"/>
  <c r="I59"/>
  <c r="J59"/>
  <c r="B14" i="22"/>
  <c r="B12" s="1"/>
  <c r="C14"/>
  <c r="D14"/>
  <c r="D12" s="1"/>
  <c r="E14"/>
  <c r="F14"/>
  <c r="H15"/>
  <c r="I15"/>
  <c r="J15"/>
  <c r="H16"/>
  <c r="I16"/>
  <c r="J16"/>
  <c r="I18"/>
  <c r="J18"/>
  <c r="H19"/>
  <c r="I19"/>
  <c r="J19"/>
  <c r="I21"/>
  <c r="H22"/>
  <c r="I22"/>
  <c r="J22"/>
  <c r="H26"/>
  <c r="I26"/>
  <c r="J26"/>
  <c r="H27"/>
  <c r="I27"/>
  <c r="J27"/>
  <c r="J29"/>
  <c r="H30"/>
  <c r="I30"/>
  <c r="J30"/>
  <c r="H31"/>
  <c r="I31"/>
  <c r="J31"/>
  <c r="H34"/>
  <c r="I34"/>
  <c r="J34"/>
  <c r="J37"/>
  <c r="H38"/>
  <c r="I38"/>
  <c r="J38"/>
  <c r="H39"/>
  <c r="I39"/>
  <c r="J39"/>
  <c r="I41"/>
  <c r="H42"/>
  <c r="I42"/>
  <c r="J42"/>
  <c r="H43"/>
  <c r="I43"/>
  <c r="J43"/>
  <c r="H46"/>
  <c r="I46"/>
  <c r="J46"/>
  <c r="H47"/>
  <c r="I47"/>
  <c r="J47"/>
  <c r="H49"/>
  <c r="H50"/>
  <c r="I50"/>
  <c r="J50"/>
  <c r="H51"/>
  <c r="I51"/>
  <c r="J51"/>
  <c r="H54"/>
  <c r="I54"/>
  <c r="J54"/>
  <c r="H55"/>
  <c r="I55"/>
  <c r="J55"/>
  <c r="H56"/>
  <c r="I56"/>
  <c r="J56"/>
  <c r="I58"/>
  <c r="J58"/>
  <c r="H59"/>
  <c r="I59"/>
  <c r="J59"/>
  <c r="H61"/>
  <c r="H62"/>
  <c r="I62"/>
  <c r="J62"/>
  <c r="B14" i="23"/>
  <c r="C14"/>
  <c r="C12" s="1"/>
  <c r="D14"/>
  <c r="D12" s="1"/>
  <c r="E14"/>
  <c r="E12" s="1"/>
  <c r="F14"/>
  <c r="F12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4"/>
  <c r="I24"/>
  <c r="J24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J34"/>
  <c r="H35"/>
  <c r="I35"/>
  <c r="J35"/>
  <c r="H36"/>
  <c r="I36"/>
  <c r="J36"/>
  <c r="H37"/>
  <c r="I37"/>
  <c r="J37"/>
  <c r="H38"/>
  <c r="I38"/>
  <c r="J38"/>
  <c r="H39"/>
  <c r="I39"/>
  <c r="J39"/>
  <c r="H41"/>
  <c r="H42"/>
  <c r="I42"/>
  <c r="J42"/>
  <c r="H43"/>
  <c r="I43"/>
  <c r="J43"/>
  <c r="H44"/>
  <c r="I44"/>
  <c r="J44"/>
  <c r="H45"/>
  <c r="I45"/>
  <c r="J45"/>
  <c r="H46"/>
  <c r="I46"/>
  <c r="J46"/>
  <c r="H49"/>
  <c r="I49"/>
  <c r="J49"/>
  <c r="H50"/>
  <c r="I50"/>
  <c r="J50"/>
  <c r="H51"/>
  <c r="I51"/>
  <c r="J51"/>
  <c r="H52"/>
  <c r="I52"/>
  <c r="J52"/>
  <c r="H53"/>
  <c r="I53"/>
  <c r="J53"/>
  <c r="H54"/>
  <c r="I54"/>
  <c r="J54"/>
  <c r="J56"/>
  <c r="H57"/>
  <c r="I57"/>
  <c r="J57"/>
  <c r="H58"/>
  <c r="I58"/>
  <c r="J58"/>
  <c r="H59"/>
  <c r="I59"/>
  <c r="J59"/>
  <c r="H60"/>
  <c r="I60"/>
  <c r="J60"/>
  <c r="H61"/>
  <c r="I61"/>
  <c r="J61"/>
  <c r="H62"/>
  <c r="I62"/>
  <c r="J62"/>
  <c r="H63"/>
  <c r="I63"/>
  <c r="J63"/>
  <c r="J65"/>
  <c r="H66"/>
  <c r="I66"/>
  <c r="J66"/>
  <c r="H67"/>
  <c r="I67"/>
  <c r="J67"/>
  <c r="H68"/>
  <c r="I68"/>
  <c r="J68"/>
  <c r="H69"/>
  <c r="I69"/>
  <c r="J69"/>
  <c r="H70"/>
  <c r="I70"/>
  <c r="J70"/>
  <c r="H71"/>
  <c r="I71"/>
  <c r="J71"/>
  <c r="H74"/>
  <c r="I74"/>
  <c r="J74"/>
  <c r="H75"/>
  <c r="I75"/>
  <c r="J75"/>
  <c r="H76"/>
  <c r="I76"/>
  <c r="J76"/>
  <c r="H77"/>
  <c r="I77"/>
  <c r="J77"/>
  <c r="H78"/>
  <c r="I78"/>
  <c r="J78"/>
  <c r="H79"/>
  <c r="I79"/>
  <c r="J79"/>
  <c r="J81"/>
  <c r="H82"/>
  <c r="I82"/>
  <c r="J82"/>
  <c r="H83"/>
  <c r="I83"/>
  <c r="J83"/>
  <c r="H84"/>
  <c r="I84"/>
  <c r="J84"/>
  <c r="H85"/>
  <c r="I85"/>
  <c r="J85"/>
  <c r="H86"/>
  <c r="I86"/>
  <c r="J86"/>
  <c r="H87"/>
  <c r="I87"/>
  <c r="J87"/>
  <c r="H90"/>
  <c r="I90"/>
  <c r="J90"/>
  <c r="H91"/>
  <c r="I91"/>
  <c r="J91"/>
  <c r="H92"/>
  <c r="I92"/>
  <c r="J92"/>
  <c r="H93"/>
  <c r="I93"/>
  <c r="J93"/>
  <c r="H94"/>
  <c r="I94"/>
  <c r="J94"/>
  <c r="H95"/>
  <c r="I95"/>
  <c r="J95"/>
  <c r="H96"/>
  <c r="I96"/>
  <c r="J96"/>
  <c r="H100"/>
  <c r="I100"/>
  <c r="J100"/>
  <c r="H101"/>
  <c r="I101"/>
  <c r="J101"/>
  <c r="J103"/>
  <c r="H104"/>
  <c r="I104"/>
  <c r="J104"/>
  <c r="H105"/>
  <c r="I105"/>
  <c r="J105"/>
  <c r="H106"/>
  <c r="I106"/>
  <c r="J106"/>
  <c r="H107"/>
  <c r="I107"/>
  <c r="J107"/>
  <c r="I110"/>
  <c r="H111"/>
  <c r="I111"/>
  <c r="J111"/>
  <c r="H112"/>
  <c r="I112"/>
  <c r="J112"/>
  <c r="H113"/>
  <c r="I113"/>
  <c r="J113"/>
  <c r="I115"/>
  <c r="J115"/>
  <c r="H116"/>
  <c r="I116"/>
  <c r="J116"/>
  <c r="H117"/>
  <c r="I117"/>
  <c r="J117"/>
  <c r="H118"/>
  <c r="I118"/>
  <c r="J118"/>
  <c r="B14" i="24"/>
  <c r="B12" s="1"/>
  <c r="C14"/>
  <c r="J14" s="1"/>
  <c r="D14"/>
  <c r="D12" s="1"/>
  <c r="E14"/>
  <c r="E12"/>
  <c r="F14"/>
  <c r="F12" s="1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2"/>
  <c r="I22"/>
  <c r="H23"/>
  <c r="I23"/>
  <c r="J23"/>
  <c r="H26"/>
  <c r="I26"/>
  <c r="J26"/>
  <c r="H27"/>
  <c r="I27"/>
  <c r="J27"/>
  <c r="H28"/>
  <c r="I28"/>
  <c r="J28"/>
  <c r="I30"/>
  <c r="J30"/>
  <c r="H31"/>
  <c r="I31"/>
  <c r="J31"/>
  <c r="H32"/>
  <c r="I32"/>
  <c r="J32"/>
  <c r="H33"/>
  <c r="I33"/>
  <c r="J33"/>
  <c r="H34"/>
  <c r="I34"/>
  <c r="J34"/>
  <c r="H37"/>
  <c r="I37"/>
  <c r="J37"/>
  <c r="H38"/>
  <c r="I38"/>
  <c r="J38"/>
  <c r="H39"/>
  <c r="I39"/>
  <c r="J39"/>
  <c r="H40"/>
  <c r="I40"/>
  <c r="J40"/>
  <c r="H41"/>
  <c r="I41"/>
  <c r="J41"/>
  <c r="I43"/>
  <c r="H44"/>
  <c r="I44"/>
  <c r="J44"/>
  <c r="H45"/>
  <c r="I45"/>
  <c r="J45"/>
  <c r="H46"/>
  <c r="I46"/>
  <c r="J46"/>
  <c r="J48"/>
  <c r="H49"/>
  <c r="I49"/>
  <c r="J49"/>
  <c r="H50"/>
  <c r="I50"/>
  <c r="J50"/>
  <c r="H51"/>
  <c r="I51"/>
  <c r="J51"/>
  <c r="H52"/>
  <c r="I52"/>
  <c r="J52"/>
  <c r="H53"/>
  <c r="I53"/>
  <c r="J53"/>
  <c r="H55"/>
  <c r="H56"/>
  <c r="I56"/>
  <c r="J56"/>
  <c r="H57"/>
  <c r="I57"/>
  <c r="J57"/>
  <c r="H58"/>
  <c r="I58"/>
  <c r="J58"/>
  <c r="H59"/>
  <c r="I59"/>
  <c r="J59"/>
  <c r="H60"/>
  <c r="I60"/>
  <c r="J60"/>
  <c r="J62"/>
  <c r="H63"/>
  <c r="I63"/>
  <c r="J63"/>
  <c r="H64"/>
  <c r="I64"/>
  <c r="J64"/>
  <c r="H65"/>
  <c r="I65"/>
  <c r="J65"/>
  <c r="H66"/>
  <c r="I66"/>
  <c r="J66"/>
  <c r="H67"/>
  <c r="I67"/>
  <c r="J67"/>
  <c r="H68"/>
  <c r="I68"/>
  <c r="J68"/>
  <c r="I70"/>
  <c r="H71"/>
  <c r="I71"/>
  <c r="J71"/>
  <c r="H72"/>
  <c r="I72"/>
  <c r="J72"/>
  <c r="H73"/>
  <c r="I73"/>
  <c r="J73"/>
  <c r="H74"/>
  <c r="I74"/>
  <c r="J74"/>
  <c r="H75"/>
  <c r="I75"/>
  <c r="J75"/>
  <c r="H76"/>
  <c r="I76"/>
  <c r="J76"/>
  <c r="J78"/>
  <c r="H79"/>
  <c r="I79"/>
  <c r="J79"/>
  <c r="H80"/>
  <c r="I80"/>
  <c r="J80"/>
  <c r="H81"/>
  <c r="I81"/>
  <c r="J81"/>
  <c r="H82"/>
  <c r="I82"/>
  <c r="J82"/>
  <c r="H83"/>
  <c r="I83"/>
  <c r="J83"/>
  <c r="H86"/>
  <c r="I86"/>
  <c r="H87"/>
  <c r="I87"/>
  <c r="J87"/>
  <c r="H88"/>
  <c r="I88"/>
  <c r="J88"/>
  <c r="H90"/>
  <c r="H91"/>
  <c r="I91"/>
  <c r="J91"/>
  <c r="H92"/>
  <c r="I92"/>
  <c r="J92"/>
  <c r="H93"/>
  <c r="I93"/>
  <c r="J93"/>
  <c r="H94"/>
  <c r="I94"/>
  <c r="J94"/>
  <c r="J97"/>
  <c r="H98"/>
  <c r="I98"/>
  <c r="J98"/>
  <c r="H99"/>
  <c r="I99"/>
  <c r="J99"/>
  <c r="I101"/>
  <c r="H102"/>
  <c r="I102"/>
  <c r="J102"/>
  <c r="B16" i="25"/>
  <c r="B17"/>
  <c r="B18"/>
  <c r="B16" i="26"/>
  <c r="B17"/>
  <c r="B18"/>
  <c r="B13" i="3"/>
  <c r="B14"/>
  <c r="B15"/>
  <c r="B16"/>
  <c r="B18"/>
  <c r="B20"/>
  <c r="B22"/>
  <c r="B24"/>
  <c r="B26"/>
  <c r="C11"/>
  <c r="D11"/>
  <c r="E11"/>
  <c r="F11"/>
  <c r="G11"/>
  <c r="H11"/>
  <c r="I11"/>
  <c r="J11"/>
  <c r="K11"/>
  <c r="L11"/>
  <c r="M11"/>
  <c r="N11"/>
  <c r="O11"/>
  <c r="P11"/>
  <c r="Q11"/>
  <c r="C62" i="8"/>
  <c r="C12" s="1"/>
  <c r="B12" s="1"/>
  <c r="C203"/>
  <c r="C239"/>
  <c r="C327"/>
  <c r="C335"/>
  <c r="C407"/>
  <c r="D77"/>
  <c r="D89"/>
  <c r="D239"/>
  <c r="D327"/>
  <c r="D335"/>
  <c r="D407"/>
  <c r="E83"/>
  <c r="E12"/>
  <c r="F93"/>
  <c r="F203"/>
  <c r="F225"/>
  <c r="F12"/>
  <c r="G62"/>
  <c r="G12" s="1"/>
  <c r="G121"/>
  <c r="G203"/>
  <c r="H141"/>
  <c r="H203"/>
  <c r="H259"/>
  <c r="H12" s="1"/>
  <c r="H327"/>
  <c r="H335"/>
  <c r="H407"/>
  <c r="I18"/>
  <c r="I12" s="1"/>
  <c r="I153"/>
  <c r="I413"/>
  <c r="J269"/>
  <c r="J335"/>
  <c r="J12"/>
  <c r="K288"/>
  <c r="K335"/>
  <c r="K12" s="1"/>
  <c r="K407"/>
  <c r="L269"/>
  <c r="L306"/>
  <c r="L317"/>
  <c r="L335"/>
  <c r="M194"/>
  <c r="M203"/>
  <c r="M225"/>
  <c r="M413"/>
  <c r="N106"/>
  <c r="N203"/>
  <c r="N225"/>
  <c r="N317"/>
  <c r="N335"/>
  <c r="O12"/>
  <c r="P12"/>
  <c r="B14"/>
  <c r="B16"/>
  <c r="B20"/>
  <c r="B18" s="1"/>
  <c r="B64"/>
  <c r="B62" s="1"/>
  <c r="B65"/>
  <c r="B66"/>
  <c r="B67"/>
  <c r="B68"/>
  <c r="B69"/>
  <c r="B70"/>
  <c r="B71"/>
  <c r="B72"/>
  <c r="B73"/>
  <c r="B74"/>
  <c r="B75"/>
  <c r="B79"/>
  <c r="B80"/>
  <c r="B81"/>
  <c r="B85"/>
  <c r="B83" s="1"/>
  <c r="B86"/>
  <c r="B87"/>
  <c r="B91"/>
  <c r="B89" s="1"/>
  <c r="B95"/>
  <c r="B93" s="1"/>
  <c r="B96"/>
  <c r="B97"/>
  <c r="B98"/>
  <c r="B99"/>
  <c r="B100"/>
  <c r="B101"/>
  <c r="B102"/>
  <c r="B103"/>
  <c r="B104"/>
  <c r="B108"/>
  <c r="B109"/>
  <c r="B110"/>
  <c r="B111"/>
  <c r="B112"/>
  <c r="B113"/>
  <c r="B114"/>
  <c r="B106" s="1"/>
  <c r="B115"/>
  <c r="B116"/>
  <c r="B117"/>
  <c r="B118"/>
  <c r="B119"/>
  <c r="B123"/>
  <c r="B124"/>
  <c r="B125"/>
  <c r="B126"/>
  <c r="B127"/>
  <c r="B128"/>
  <c r="B129"/>
  <c r="B130"/>
  <c r="B131"/>
  <c r="B132"/>
  <c r="B143"/>
  <c r="B141" s="1"/>
  <c r="B144"/>
  <c r="B145"/>
  <c r="B146"/>
  <c r="B147"/>
  <c r="B148"/>
  <c r="B149"/>
  <c r="B150"/>
  <c r="B151"/>
  <c r="B155"/>
  <c r="B156"/>
  <c r="B157"/>
  <c r="B158"/>
  <c r="B159"/>
  <c r="B160"/>
  <c r="B153" s="1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4"/>
  <c r="B185"/>
  <c r="B186"/>
  <c r="B187"/>
  <c r="B188"/>
  <c r="B189"/>
  <c r="B190"/>
  <c r="B191"/>
  <c r="B192"/>
  <c r="B196"/>
  <c r="B197"/>
  <c r="B198"/>
  <c r="B199"/>
  <c r="B200"/>
  <c r="B201"/>
  <c r="B205"/>
  <c r="B203" s="1"/>
  <c r="B206"/>
  <c r="B207"/>
  <c r="B208"/>
  <c r="B209"/>
  <c r="B210"/>
  <c r="B211"/>
  <c r="B213"/>
  <c r="B215"/>
  <c r="B216"/>
  <c r="B217"/>
  <c r="B218"/>
  <c r="B219"/>
  <c r="B220"/>
  <c r="B221"/>
  <c r="B222"/>
  <c r="B223"/>
  <c r="B227"/>
  <c r="B228"/>
  <c r="B229"/>
  <c r="B230"/>
  <c r="B231"/>
  <c r="B232"/>
  <c r="B233"/>
  <c r="B234"/>
  <c r="B235"/>
  <c r="B236"/>
  <c r="B237"/>
  <c r="B241"/>
  <c r="B242"/>
  <c r="B243"/>
  <c r="B244"/>
  <c r="B245"/>
  <c r="B239" s="1"/>
  <c r="B246"/>
  <c r="B247"/>
  <c r="B248"/>
  <c r="B249"/>
  <c r="B250"/>
  <c r="B261"/>
  <c r="B262"/>
  <c r="B263"/>
  <c r="B264"/>
  <c r="B265"/>
  <c r="B266"/>
  <c r="B267"/>
  <c r="B271"/>
  <c r="B272"/>
  <c r="B269" s="1"/>
  <c r="B273"/>
  <c r="B274"/>
  <c r="B275"/>
  <c r="B276"/>
  <c r="B278"/>
  <c r="B279"/>
  <c r="B280"/>
  <c r="B281"/>
  <c r="B282"/>
  <c r="B283"/>
  <c r="B284"/>
  <c r="B285"/>
  <c r="B286"/>
  <c r="B290"/>
  <c r="B291"/>
  <c r="B292"/>
  <c r="B293"/>
  <c r="B288" s="1"/>
  <c r="B294"/>
  <c r="B295"/>
  <c r="B296"/>
  <c r="B297"/>
  <c r="B298"/>
  <c r="B299"/>
  <c r="B300"/>
  <c r="B301"/>
  <c r="B302"/>
  <c r="B303"/>
  <c r="B304"/>
  <c r="B308"/>
  <c r="B309"/>
  <c r="B310"/>
  <c r="B311"/>
  <c r="B312"/>
  <c r="B313"/>
  <c r="B314"/>
  <c r="B315"/>
  <c r="B319"/>
  <c r="B320"/>
  <c r="B321"/>
  <c r="B322"/>
  <c r="B323"/>
  <c r="B324"/>
  <c r="B325"/>
  <c r="B329"/>
  <c r="B330"/>
  <c r="B331"/>
  <c r="B332"/>
  <c r="B327"/>
  <c r="B333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4"/>
  <c r="B395"/>
  <c r="B396"/>
  <c r="B397"/>
  <c r="B398"/>
  <c r="B399"/>
  <c r="B400"/>
  <c r="B402"/>
  <c r="B403"/>
  <c r="B404"/>
  <c r="B405"/>
  <c r="B409"/>
  <c r="B410"/>
  <c r="B411"/>
  <c r="E407"/>
  <c r="F407"/>
  <c r="G407"/>
  <c r="I407"/>
  <c r="J407"/>
  <c r="L407"/>
  <c r="M407"/>
  <c r="N407"/>
  <c r="O407"/>
  <c r="P407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C62" i="9"/>
  <c r="C12" s="1"/>
  <c r="C203"/>
  <c r="C239"/>
  <c r="C327"/>
  <c r="C335"/>
  <c r="C407"/>
  <c r="D77"/>
  <c r="D89"/>
  <c r="D12" s="1"/>
  <c r="D239"/>
  <c r="D327"/>
  <c r="D335"/>
  <c r="D407"/>
  <c r="E83"/>
  <c r="E12" s="1"/>
  <c r="F93"/>
  <c r="F12" s="1"/>
  <c r="F203"/>
  <c r="F225"/>
  <c r="G62"/>
  <c r="G12" s="1"/>
  <c r="G121"/>
  <c r="G203"/>
  <c r="H141"/>
  <c r="H12" s="1"/>
  <c r="H203"/>
  <c r="H259"/>
  <c r="H327"/>
  <c r="H335"/>
  <c r="H407"/>
  <c r="I18"/>
  <c r="I12"/>
  <c r="I153"/>
  <c r="I413"/>
  <c r="J269"/>
  <c r="J12" s="1"/>
  <c r="J335"/>
  <c r="K288"/>
  <c r="K335"/>
  <c r="K407"/>
  <c r="L269"/>
  <c r="L306"/>
  <c r="L12" s="1"/>
  <c r="L317"/>
  <c r="L335"/>
  <c r="M194"/>
  <c r="M203"/>
  <c r="M225"/>
  <c r="M413"/>
  <c r="N106"/>
  <c r="N12" s="1"/>
  <c r="N203"/>
  <c r="N225"/>
  <c r="N317"/>
  <c r="N335"/>
  <c r="O12"/>
  <c r="P12"/>
  <c r="B14"/>
  <c r="B16"/>
  <c r="B20"/>
  <c r="B18" s="1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64"/>
  <c r="B62" s="1"/>
  <c r="B65"/>
  <c r="B66"/>
  <c r="B67"/>
  <c r="B68"/>
  <c r="B69"/>
  <c r="B70"/>
  <c r="B71"/>
  <c r="B72"/>
  <c r="B73"/>
  <c r="B74"/>
  <c r="B75"/>
  <c r="B79"/>
  <c r="B80"/>
  <c r="B77" s="1"/>
  <c r="B85"/>
  <c r="B83" s="1"/>
  <c r="B86"/>
  <c r="B87"/>
  <c r="B91"/>
  <c r="B89" s="1"/>
  <c r="B95"/>
  <c r="B93" s="1"/>
  <c r="B96"/>
  <c r="B97"/>
  <c r="B98"/>
  <c r="B99"/>
  <c r="B100"/>
  <c r="B101"/>
  <c r="B102"/>
  <c r="B103"/>
  <c r="B104"/>
  <c r="B108"/>
  <c r="B109"/>
  <c r="B110"/>
  <c r="B111"/>
  <c r="B112"/>
  <c r="B113"/>
  <c r="B114"/>
  <c r="B115"/>
  <c r="B116"/>
  <c r="B117"/>
  <c r="B118"/>
  <c r="B119"/>
  <c r="B123"/>
  <c r="B124"/>
  <c r="B125"/>
  <c r="B126"/>
  <c r="B127"/>
  <c r="B128"/>
  <c r="B129"/>
  <c r="B130"/>
  <c r="B131"/>
  <c r="B132"/>
  <c r="B143"/>
  <c r="B144"/>
  <c r="B141" s="1"/>
  <c r="B145"/>
  <c r="B146"/>
  <c r="B147"/>
  <c r="B148"/>
  <c r="B149"/>
  <c r="B150"/>
  <c r="B151"/>
  <c r="B155"/>
  <c r="B156"/>
  <c r="B157"/>
  <c r="B158"/>
  <c r="B159"/>
  <c r="B160"/>
  <c r="B161"/>
  <c r="B153" s="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4"/>
  <c r="B185"/>
  <c r="B186"/>
  <c r="B187"/>
  <c r="B188"/>
  <c r="B189"/>
  <c r="B190"/>
  <c r="B191"/>
  <c r="B192"/>
  <c r="B196"/>
  <c r="B197"/>
  <c r="B194" s="1"/>
  <c r="B198"/>
  <c r="B199"/>
  <c r="B200"/>
  <c r="B201"/>
  <c r="B205"/>
  <c r="B206"/>
  <c r="B207"/>
  <c r="B208"/>
  <c r="B209"/>
  <c r="B210"/>
  <c r="B211"/>
  <c r="B213"/>
  <c r="B215"/>
  <c r="B216"/>
  <c r="B217"/>
  <c r="B218"/>
  <c r="B219"/>
  <c r="B220"/>
  <c r="B221"/>
  <c r="B222"/>
  <c r="B223"/>
  <c r="B227"/>
  <c r="B225" s="1"/>
  <c r="B228"/>
  <c r="B229"/>
  <c r="B230"/>
  <c r="B231"/>
  <c r="B232"/>
  <c r="B233"/>
  <c r="B234"/>
  <c r="B235"/>
  <c r="B236"/>
  <c r="B237"/>
  <c r="B241"/>
  <c r="B242"/>
  <c r="B243"/>
  <c r="B244"/>
  <c r="B245"/>
  <c r="B239" s="1"/>
  <c r="B246"/>
  <c r="B247"/>
  <c r="B248"/>
  <c r="B249"/>
  <c r="B250"/>
  <c r="B261"/>
  <c r="B259" s="1"/>
  <c r="B262"/>
  <c r="B263"/>
  <c r="B264"/>
  <c r="B265"/>
  <c r="B266"/>
  <c r="B267"/>
  <c r="B271"/>
  <c r="B272"/>
  <c r="B273"/>
  <c r="B274"/>
  <c r="B275"/>
  <c r="B276"/>
  <c r="B278"/>
  <c r="B279"/>
  <c r="B280"/>
  <c r="B281"/>
  <c r="B282"/>
  <c r="B283"/>
  <c r="B284"/>
  <c r="B285"/>
  <c r="B286"/>
  <c r="B290"/>
  <c r="B291"/>
  <c r="B288" s="1"/>
  <c r="B292"/>
  <c r="B293"/>
  <c r="B294"/>
  <c r="B295"/>
  <c r="B296"/>
  <c r="B297"/>
  <c r="B298"/>
  <c r="B299"/>
  <c r="B300"/>
  <c r="B301"/>
  <c r="B302"/>
  <c r="B303"/>
  <c r="B304"/>
  <c r="B308"/>
  <c r="B309"/>
  <c r="B306" s="1"/>
  <c r="B310"/>
  <c r="B311"/>
  <c r="B312"/>
  <c r="B313"/>
  <c r="B314"/>
  <c r="B315"/>
  <c r="B319"/>
  <c r="B320"/>
  <c r="B321"/>
  <c r="B322"/>
  <c r="B323"/>
  <c r="B324"/>
  <c r="B325"/>
  <c r="B329"/>
  <c r="B330"/>
  <c r="B331"/>
  <c r="B327" s="1"/>
  <c r="B332"/>
  <c r="B333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4"/>
  <c r="B395"/>
  <c r="B396"/>
  <c r="B397"/>
  <c r="B398"/>
  <c r="B399"/>
  <c r="B400"/>
  <c r="B402"/>
  <c r="B403"/>
  <c r="B404"/>
  <c r="B405"/>
  <c r="B409"/>
  <c r="B407" s="1"/>
  <c r="B410"/>
  <c r="B411"/>
  <c r="E407"/>
  <c r="F407"/>
  <c r="G407"/>
  <c r="I407"/>
  <c r="J407"/>
  <c r="L407"/>
  <c r="M407"/>
  <c r="N407"/>
  <c r="O407"/>
  <c r="P407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13"/>
  <c r="J14" i="19"/>
  <c r="M12" i="13"/>
  <c r="K148" i="10"/>
  <c r="J148"/>
  <c r="I148"/>
  <c r="K95"/>
  <c r="J95"/>
  <c r="I95"/>
  <c r="K54"/>
  <c r="J54"/>
  <c r="L54"/>
  <c r="H14" i="21"/>
  <c r="F12" i="16"/>
  <c r="I14"/>
  <c r="J14" i="14"/>
  <c r="L95" i="10"/>
  <c r="I54"/>
  <c r="I14" i="18"/>
  <c r="I29"/>
  <c r="K75"/>
  <c r="K21" i="19"/>
  <c r="K26"/>
  <c r="J30"/>
  <c r="I30"/>
  <c r="K36"/>
  <c r="I36"/>
  <c r="J40"/>
  <c r="I40"/>
  <c r="I45"/>
  <c r="J50"/>
  <c r="I50"/>
  <c r="I54"/>
  <c r="K64"/>
  <c r="K68"/>
  <c r="J68"/>
  <c r="K74"/>
  <c r="K78"/>
  <c r="J78"/>
  <c r="K18" i="20"/>
  <c r="J22"/>
  <c r="I22"/>
  <c r="K22"/>
  <c r="I26"/>
  <c r="K26"/>
  <c r="K30"/>
  <c r="J30"/>
  <c r="K34"/>
  <c r="K39"/>
  <c r="J39"/>
  <c r="K44"/>
  <c r="K49"/>
  <c r="J49"/>
  <c r="K54"/>
  <c r="K59"/>
  <c r="J59"/>
  <c r="K64"/>
  <c r="J68"/>
  <c r="I68"/>
  <c r="K74"/>
  <c r="I18" i="21"/>
  <c r="J28"/>
  <c r="I28"/>
  <c r="I32"/>
  <c r="I49" i="22"/>
  <c r="I81" i="23"/>
  <c r="I55" i="24"/>
  <c r="B203" i="9"/>
  <c r="M12" i="8"/>
  <c r="H78" i="24"/>
  <c r="I62"/>
  <c r="J36"/>
  <c r="H14"/>
  <c r="I103" i="23"/>
  <c r="J99"/>
  <c r="I89"/>
  <c r="H73"/>
  <c r="I65"/>
  <c r="I56"/>
  <c r="J48"/>
  <c r="I23"/>
  <c r="H33" i="22"/>
  <c r="I29"/>
  <c r="J25"/>
  <c r="E12"/>
  <c r="C12"/>
  <c r="I58" i="21"/>
  <c r="I55"/>
  <c r="H50"/>
  <c r="J47"/>
  <c r="J43"/>
  <c r="I39"/>
  <c r="I24"/>
  <c r="I30" i="20"/>
  <c r="I18"/>
  <c r="J58" i="19"/>
  <c r="K54"/>
  <c r="K50"/>
  <c r="K40"/>
  <c r="K100" i="18"/>
  <c r="L14" i="14"/>
  <c r="G12" i="10"/>
  <c r="I114"/>
  <c r="K132"/>
  <c r="E12"/>
  <c r="J23" i="14"/>
  <c r="L23"/>
  <c r="K23"/>
  <c r="I30"/>
  <c r="K30"/>
  <c r="K34"/>
  <c r="I34"/>
  <c r="J38"/>
  <c r="L38"/>
  <c r="I38"/>
  <c r="J42"/>
  <c r="L42"/>
  <c r="I42"/>
  <c r="L46"/>
  <c r="I50"/>
  <c r="L54"/>
  <c r="L58"/>
  <c r="I62"/>
  <c r="K67"/>
  <c r="J70"/>
  <c r="I70"/>
  <c r="J46"/>
  <c r="K118" i="17"/>
  <c r="J47"/>
  <c r="J33" i="18"/>
  <c r="K39"/>
  <c r="K64"/>
  <c r="J70"/>
  <c r="J80"/>
  <c r="K87"/>
  <c r="L12" i="13"/>
  <c r="K14" i="10"/>
  <c r="B12"/>
  <c r="J14"/>
  <c r="I14"/>
  <c r="I14" i="24"/>
  <c r="F12" i="20"/>
  <c r="B106" i="9"/>
  <c r="J110" i="23"/>
  <c r="I99"/>
  <c r="I41"/>
  <c r="I61" i="22"/>
  <c r="J53"/>
  <c r="I45"/>
  <c r="H43" i="21"/>
  <c r="H28"/>
  <c r="H24"/>
  <c r="F12"/>
  <c r="K78" i="20"/>
  <c r="I74"/>
  <c r="I64"/>
  <c r="I54"/>
  <c r="I44"/>
  <c r="I34"/>
  <c r="B12"/>
  <c r="I78" i="19"/>
  <c r="I74"/>
  <c r="I58"/>
  <c r="I75" i="18"/>
  <c r="D12" i="11"/>
  <c r="L148" i="10"/>
  <c r="D12" i="21"/>
  <c r="C12" i="19"/>
  <c r="B12" i="15"/>
  <c r="K12" s="1"/>
  <c r="L14"/>
  <c r="K14" i="14"/>
  <c r="F12" i="11"/>
  <c r="L14"/>
  <c r="L126" i="10"/>
  <c r="I126"/>
  <c r="J142"/>
  <c r="L142"/>
  <c r="I142"/>
  <c r="L85"/>
  <c r="I85"/>
  <c r="J46"/>
  <c r="L46"/>
  <c r="I46"/>
  <c r="B13" i="1"/>
  <c r="C11" i="2"/>
  <c r="K38" i="14"/>
  <c r="K54"/>
  <c r="K70"/>
  <c r="J34"/>
  <c r="J50"/>
  <c r="J67"/>
  <c r="J39" i="17"/>
  <c r="J39" i="18"/>
  <c r="K70"/>
  <c r="I92"/>
  <c r="I33"/>
  <c r="I57"/>
  <c r="K80"/>
  <c r="J26" i="19"/>
  <c r="J36"/>
  <c r="J45"/>
  <c r="J18" i="20"/>
  <c r="J34"/>
  <c r="J44"/>
  <c r="J54"/>
  <c r="J64"/>
  <c r="J74"/>
  <c r="I21" i="21"/>
  <c r="J39"/>
  <c r="J55"/>
  <c r="H25" i="22"/>
  <c r="H58"/>
  <c r="I26" i="23"/>
  <c r="J22" i="24"/>
  <c r="H25"/>
  <c r="H30"/>
  <c r="J70"/>
  <c r="J90"/>
  <c r="J101"/>
  <c r="I36"/>
  <c r="I14" i="17"/>
  <c r="D12" i="14"/>
  <c r="K142" i="10"/>
  <c r="K85"/>
  <c r="K46"/>
  <c r="D12"/>
  <c r="B62" i="7"/>
  <c r="M12"/>
  <c r="B12" i="11"/>
  <c r="L12" s="1"/>
  <c r="J14"/>
  <c r="J126" i="10"/>
  <c r="J73"/>
  <c r="B83" i="7"/>
  <c r="J14" i="15"/>
  <c r="F12" i="14"/>
  <c r="L12" s="1"/>
  <c r="F12" i="10"/>
  <c r="K126"/>
  <c r="K73"/>
  <c r="K36"/>
  <c r="B225" i="7"/>
  <c r="B326"/>
  <c r="B412"/>
  <c r="L11" i="1"/>
  <c r="I14" i="23"/>
  <c r="B335" i="9"/>
  <c r="B317"/>
  <c r="B269"/>
  <c r="B121"/>
  <c r="M12"/>
  <c r="K12"/>
  <c r="B413" i="8"/>
  <c r="B335"/>
  <c r="B317"/>
  <c r="B306"/>
  <c r="B259"/>
  <c r="B194"/>
  <c r="B121"/>
  <c r="B77"/>
  <c r="N12"/>
  <c r="D12"/>
  <c r="J14" i="23"/>
  <c r="B12"/>
  <c r="G12" i="20"/>
  <c r="J12" s="1"/>
  <c r="J14"/>
  <c r="E12" i="19"/>
  <c r="I14"/>
  <c r="C12" i="16"/>
  <c r="K14"/>
  <c r="J14"/>
  <c r="K14" i="15"/>
  <c r="I14"/>
  <c r="I14" i="14"/>
  <c r="E12"/>
  <c r="J12" i="13"/>
  <c r="K12"/>
  <c r="B407" i="8"/>
  <c r="B225"/>
  <c r="L12"/>
  <c r="J14" i="22"/>
  <c r="H14"/>
  <c r="E12" i="21"/>
  <c r="J14"/>
  <c r="I14" i="20"/>
  <c r="K14"/>
  <c r="I14" i="11"/>
  <c r="K14"/>
  <c r="B15" i="1"/>
  <c r="C11"/>
  <c r="J21" i="19"/>
  <c r="J43" i="24"/>
  <c r="J23" i="23"/>
  <c r="H41" i="22"/>
  <c r="H21"/>
  <c r="H21" i="21"/>
  <c r="F12" i="19"/>
  <c r="K14"/>
  <c r="D12"/>
  <c r="K63" i="10"/>
  <c r="I63"/>
  <c r="L105"/>
  <c r="I32"/>
  <c r="D12" i="7"/>
  <c r="B287"/>
  <c r="J132" i="10"/>
  <c r="I132"/>
  <c r="K58" i="19"/>
  <c r="J64"/>
  <c r="J24" i="21"/>
  <c r="I43"/>
  <c r="H55"/>
  <c r="H37" i="22"/>
  <c r="H53"/>
  <c r="I48" i="23"/>
  <c r="H48"/>
  <c r="H62" i="24"/>
  <c r="I58" i="14"/>
  <c r="J64" i="18"/>
  <c r="D12" l="1"/>
  <c r="K52"/>
  <c r="K29"/>
  <c r="C12"/>
  <c r="I44"/>
  <c r="G12"/>
  <c r="J12" s="1"/>
  <c r="J75"/>
  <c r="K105"/>
  <c r="K14"/>
  <c r="K12" i="11"/>
  <c r="I12"/>
  <c r="B12" i="9"/>
  <c r="K12" i="10"/>
  <c r="L12"/>
  <c r="J12"/>
  <c r="I12"/>
  <c r="B12" i="7"/>
  <c r="J12" i="21"/>
  <c r="C12" i="24"/>
  <c r="I12" i="14"/>
  <c r="B316" i="7"/>
  <c r="B406"/>
  <c r="J25" i="24"/>
  <c r="I12" i="12"/>
  <c r="I47" i="21"/>
  <c r="H103" i="23"/>
  <c r="H43" i="24"/>
  <c r="B11" i="1"/>
  <c r="K12" i="20"/>
  <c r="I14" i="22"/>
  <c r="I14" i="21"/>
  <c r="B239" i="7"/>
  <c r="B305"/>
  <c r="J54" i="14"/>
  <c r="K58"/>
  <c r="H101" i="24"/>
  <c r="H14" i="23"/>
  <c r="J12" i="16"/>
  <c r="I47" i="17"/>
  <c r="K66"/>
  <c r="I77"/>
  <c r="H65" i="23"/>
  <c r="H12" i="24"/>
  <c r="J12"/>
  <c r="I12"/>
  <c r="I48"/>
  <c r="H70"/>
  <c r="H97"/>
  <c r="H36"/>
  <c r="J86"/>
  <c r="I97"/>
  <c r="I25"/>
  <c r="I78"/>
  <c r="H48"/>
  <c r="I90"/>
  <c r="I12" i="23"/>
  <c r="H99"/>
  <c r="H110"/>
  <c r="I34"/>
  <c r="J89"/>
  <c r="H23"/>
  <c r="H26"/>
  <c r="H34"/>
  <c r="J41"/>
  <c r="H56"/>
  <c r="J73"/>
  <c r="H115"/>
  <c r="H12"/>
  <c r="J12"/>
  <c r="H12" i="22"/>
  <c r="I25"/>
  <c r="J33"/>
  <c r="J12"/>
  <c r="H45"/>
  <c r="J21"/>
  <c r="H29"/>
  <c r="I37"/>
  <c r="J49"/>
  <c r="F12"/>
  <c r="I12" s="1"/>
  <c r="J45"/>
  <c r="J66" i="17"/>
  <c r="I96"/>
  <c r="K106"/>
  <c r="I118"/>
  <c r="I124"/>
  <c r="J134"/>
  <c r="G12"/>
  <c r="I12" i="20"/>
  <c r="I12" i="21"/>
  <c r="H39"/>
  <c r="J32"/>
  <c r="J50"/>
  <c r="J21"/>
  <c r="H12"/>
  <c r="J78" i="20"/>
  <c r="K30" i="19"/>
  <c r="I12"/>
  <c r="J54"/>
  <c r="I21"/>
  <c r="J74"/>
  <c r="I64"/>
  <c r="I26"/>
  <c r="K45"/>
  <c r="J12"/>
  <c r="K12"/>
  <c r="B12" i="18"/>
  <c r="I12" s="1"/>
  <c r="I80"/>
  <c r="J52"/>
  <c r="J100"/>
  <c r="J44"/>
  <c r="J92"/>
  <c r="K12"/>
  <c r="J86" i="17"/>
  <c r="I66"/>
  <c r="K134"/>
  <c r="J118"/>
  <c r="K14"/>
  <c r="B12"/>
  <c r="I24"/>
  <c r="J77"/>
  <c r="K96"/>
  <c r="J29"/>
  <c r="J140"/>
  <c r="I29"/>
  <c r="C12"/>
  <c r="K47"/>
  <c r="K56"/>
  <c r="K77"/>
  <c r="K86"/>
  <c r="K140"/>
  <c r="J96"/>
  <c r="E12"/>
  <c r="K39"/>
  <c r="I106"/>
  <c r="K29"/>
  <c r="F12"/>
  <c r="I140"/>
  <c r="I56"/>
  <c r="J56"/>
  <c r="J14"/>
  <c r="I86"/>
  <c r="I39"/>
  <c r="J124"/>
  <c r="K124"/>
  <c r="K24"/>
  <c r="J24"/>
  <c r="K12" i="16"/>
  <c r="I12"/>
  <c r="I12" i="15"/>
  <c r="L12"/>
  <c r="J12"/>
  <c r="J12" i="14"/>
  <c r="L30"/>
  <c r="K42"/>
  <c r="K50"/>
  <c r="J58"/>
  <c r="L62"/>
  <c r="J30"/>
  <c r="K46"/>
  <c r="L70"/>
  <c r="K12"/>
  <c r="L50"/>
  <c r="J62"/>
  <c r="I67"/>
  <c r="K62"/>
  <c r="L67"/>
  <c r="I46"/>
  <c r="B11" i="3"/>
  <c r="B11" i="2"/>
  <c r="J12" i="17" l="1"/>
  <c r="I12"/>
  <c r="K12"/>
</calcChain>
</file>

<file path=xl/sharedStrings.xml><?xml version="1.0" encoding="utf-8"?>
<sst xmlns="http://schemas.openxmlformats.org/spreadsheetml/2006/main" count="17424" uniqueCount="1407">
  <si>
    <t>Trám. Flagrancias II Circuito Guanacaste (Santa Cruz)</t>
  </si>
  <si>
    <t>Adjunta I Circuito Puntarenas</t>
  </si>
  <si>
    <t>Trám. Flagrancias I Circuito Puntarenas</t>
  </si>
  <si>
    <t>Cóbano - Jicaral</t>
  </si>
  <si>
    <t>Garabito</t>
  </si>
  <si>
    <t>Aguirre y Parrita</t>
  </si>
  <si>
    <t>I Circuito Judicial Zona Sur</t>
  </si>
  <si>
    <t>Adjunta I Circuito Zona Sur (Pérez Zeledón)</t>
  </si>
  <si>
    <t>Flagrancia Adjunta I Circ. Jud. Zona Sur</t>
  </si>
  <si>
    <t>Buenos Aires</t>
  </si>
  <si>
    <t>II Circuito Judicial Zona Sur</t>
  </si>
  <si>
    <t>Adjunta II Circ. Jud. Zona Sur (Corredores)</t>
  </si>
  <si>
    <t>Trám. Flagrancias II Circuito Zona Sur (Corredores)</t>
  </si>
  <si>
    <t>Golfito</t>
  </si>
  <si>
    <t>Osa</t>
  </si>
  <si>
    <t>Protección de Osa</t>
  </si>
  <si>
    <t>Coto Brus</t>
  </si>
  <si>
    <t>I Circuito Judicial Zona Atlántica</t>
  </si>
  <si>
    <t>Adjunta I Circuito Zona Atlántica (Limón)</t>
  </si>
  <si>
    <t>Trám. Flagrancias I Circuito Zona Atlántica (Limón)</t>
  </si>
  <si>
    <t>Bribrí</t>
  </si>
  <si>
    <t>II Circuito Judicial Zona Atlántica</t>
  </si>
  <si>
    <t>Adjunta II Circuito Zona Atlántica (Pococí)</t>
  </si>
  <si>
    <t>Trám. Flagrancias II Circuito Zona Atlántica (Pococí)</t>
  </si>
  <si>
    <t>Siquirres</t>
  </si>
  <si>
    <t>CUADRO N° 19</t>
  </si>
  <si>
    <t>CUADRO N° 1</t>
  </si>
  <si>
    <t>Total</t>
  </si>
  <si>
    <t>Materia</t>
  </si>
  <si>
    <t>Civil Total</t>
  </si>
  <si>
    <t>Civil Ordinario</t>
  </si>
  <si>
    <t>Cobro Judicial</t>
  </si>
  <si>
    <t>Agraria</t>
  </si>
  <si>
    <t>Conten-ciosa</t>
  </si>
  <si>
    <t>Familia</t>
  </si>
  <si>
    <t>Pensiones Alimentarias</t>
  </si>
  <si>
    <t>Violencia Doméstica</t>
  </si>
  <si>
    <t>Trabajo</t>
  </si>
  <si>
    <t>Penal 1/</t>
  </si>
  <si>
    <t>Contraven- ciones</t>
  </si>
  <si>
    <t>Tránsito</t>
  </si>
  <si>
    <t>Constitu-cional</t>
  </si>
  <si>
    <t xml:space="preserve">Primero de San José </t>
  </si>
  <si>
    <t>---</t>
  </si>
  <si>
    <t>Segundo de San José</t>
  </si>
  <si>
    <t>Tercero de San José</t>
  </si>
  <si>
    <t xml:space="preserve">Primero de Alajuela </t>
  </si>
  <si>
    <t xml:space="preserve">Segundo de Alajuela </t>
  </si>
  <si>
    <t xml:space="preserve">Tercero de Alajuela </t>
  </si>
  <si>
    <t>Cartago</t>
  </si>
  <si>
    <t xml:space="preserve">Heredia </t>
  </si>
  <si>
    <t xml:space="preserve">Primero de Guanacaste </t>
  </si>
  <si>
    <t xml:space="preserve">Segundo de Guanacaste </t>
  </si>
  <si>
    <t>Puntarenas</t>
  </si>
  <si>
    <t xml:space="preserve">Primero de la Zona Sur </t>
  </si>
  <si>
    <t xml:space="preserve">Segundo de la Zona Sur </t>
  </si>
  <si>
    <t>Primero de la Zona Atlántica</t>
  </si>
  <si>
    <t>Segundo de la Zona Atlántica</t>
  </si>
  <si>
    <t>CUADRO N° 2</t>
  </si>
  <si>
    <t>Juzgado Primero Civil de Menor Cuantía de San José</t>
  </si>
  <si>
    <t>Juzgado Segundo Civil de Menor Cuantía de San José</t>
  </si>
  <si>
    <t>Juzgado Tercero Civil de Menor Cuantía de San José</t>
  </si>
  <si>
    <t>Juzgado Cuarto Civil de Menor Cuantía de San José</t>
  </si>
  <si>
    <t>Juzgado Contr. y Men. Cuantía de Mora</t>
  </si>
  <si>
    <t>Juzgado Contr. y Men. Cuantía de Puriscal</t>
  </si>
  <si>
    <t>Juzgado Contr. y Men. Cuantía de Turrubares</t>
  </si>
  <si>
    <t>Juzgado Contravencional y Menor Cuantía Escazú</t>
  </si>
  <si>
    <t>Juzgado Contr. y Men. Cuant. Santa Ana</t>
  </si>
  <si>
    <t>Juzgado Contravencional y Menor Cuantía de Pavas</t>
  </si>
  <si>
    <t>Segundo Circuito Judicial de San José</t>
  </si>
  <si>
    <t>Juzgado Civil II Circuito San José</t>
  </si>
  <si>
    <t>Juzgado Civil  Menor Cuantía II Circuito San José</t>
  </si>
  <si>
    <t>Tercer Circuito Judicial de San José</t>
  </si>
  <si>
    <t>Juzgado Civil y Trabajo del III Circ. Jud. De San José</t>
  </si>
  <si>
    <t>Juzgado Menor Cuantía III Circ. Jud. San José</t>
  </si>
  <si>
    <t>Juzgado Contr. y Men. Cuantía de Hatillo</t>
  </si>
  <si>
    <t>Juzgado Contr. y Men. Cuantía de San Sebastián</t>
  </si>
  <si>
    <t>Juzgado Contr. y Men. Cuantía de Alajuelita</t>
  </si>
  <si>
    <t>Juzgado Contr. y Men. Cuantía de Aserrí</t>
  </si>
  <si>
    <t>Juzgado Contr. y Men. Cuantía de Acosta</t>
  </si>
  <si>
    <t>Primer Circuito Judicial de Alajuela</t>
  </si>
  <si>
    <t>Juzgado Civil I Circuito Jud. Alajuela</t>
  </si>
  <si>
    <t>Juzgado de Cobro Menor Cuantía del I Circ. Jud. de Alajuela (Civil)</t>
  </si>
  <si>
    <t>Juzgado Contrav. y Menor Cuantía de Poás</t>
  </si>
  <si>
    <t>Juzgado Contrav. y Menor Cuantía de Atenas</t>
  </si>
  <si>
    <t>Juzgado Contrav. y de Menor Cuantía de San Mateo</t>
  </si>
  <si>
    <t>Juzgado Contrav. y de Menor Cuantía de Orotina</t>
  </si>
  <si>
    <t>Segundo Circuito Judicial de Alajuela</t>
  </si>
  <si>
    <t>Juzgado Civil y de Trabajo del II Cir. Jud. de Alajuela</t>
  </si>
  <si>
    <t>Juzgado de Menor Cuantía del II Circ. Jud. de Alajuela</t>
  </si>
  <si>
    <t>Juzgado Contrav. y de Menor Cuantía de Upala</t>
  </si>
  <si>
    <t>Juzgado Contrav. y de Menor Cuantía de Guatuso</t>
  </si>
  <si>
    <t>Juzgado Contrav. y de Men. Cuantía de La Fortuna</t>
  </si>
  <si>
    <t>Tercer Circuito Judicial de Alajuela</t>
  </si>
  <si>
    <t>Juzgado Civil y Trab. III Circ. Jud. Alajuela (San Ramón)</t>
  </si>
  <si>
    <t>Juzgado Civil y Trabajo de Grecia</t>
  </si>
  <si>
    <t>Juzgado de Menor Cuantía del III Circ. Jud. Alajuela (San Ramón)</t>
  </si>
  <si>
    <t>Juzgado Contrav. y de Menor Cuantía de Alfaro Ruiz</t>
  </si>
  <si>
    <t>Juzgado Contrav. y de Menor Cuantía de Valverde Vega</t>
  </si>
  <si>
    <t>Juzgado Contrav. y de Menor Cuantía de Naranjo</t>
  </si>
  <si>
    <t>Juzgado Contrav. y de Menor Cuantía de Palmares</t>
  </si>
  <si>
    <t>Circuito Judicial de Cartago</t>
  </si>
  <si>
    <t>Juzgado Civil de Cartago</t>
  </si>
  <si>
    <t>Juzgado Civil, Trabajo y Agrario de Turrialba</t>
  </si>
  <si>
    <t>Juzgado Civil de Menor Cuantía de Cartago</t>
  </si>
  <si>
    <t>Juzgado Contrav. y de Menor Cuantía de La Unión</t>
  </si>
  <si>
    <t>Juzgado Contrav. y de Menor Cuantía de Paraíso</t>
  </si>
  <si>
    <t>Juzgado Contrav. y de Menor Cuantía de Alvarado</t>
  </si>
  <si>
    <t>Juzgado Contrav. y de Menor Cuantía de Turrialba</t>
  </si>
  <si>
    <t>Juzgado Contrav. y de Menor Cuantía de Jiménez</t>
  </si>
  <si>
    <t>Juzgado Contr. y Men Cuant. Tarrazú, Dota.</t>
  </si>
  <si>
    <t>Faltas y Contravenciones</t>
  </si>
  <si>
    <t xml:space="preserve">Juzgado Penal del I Circuito Judicial de San José </t>
  </si>
  <si>
    <t>Juzgado Penal de Puriscal</t>
  </si>
  <si>
    <t xml:space="preserve">CUADRO N° 3 </t>
  </si>
  <si>
    <t>CUADRO N° 4</t>
  </si>
  <si>
    <t>Civil</t>
  </si>
  <si>
    <t xml:space="preserve">     Civil Ordinarios</t>
  </si>
  <si>
    <t xml:space="preserve">     Cobro Judicial</t>
  </si>
  <si>
    <t>Contenciosa Administrativa</t>
  </si>
  <si>
    <t>Contravencional</t>
  </si>
  <si>
    <t>Constitucional</t>
  </si>
  <si>
    <t>2/ Se refiere a la entrada en las oficinas del Ministerio Público.</t>
  </si>
  <si>
    <t xml:space="preserve">3/ Se refiere a la entrada en el Juzgado Notarial. </t>
  </si>
  <si>
    <t>CUADRO N° 5</t>
  </si>
  <si>
    <t>CUADRO N° 6</t>
  </si>
  <si>
    <t>Oficina Judicial</t>
  </si>
  <si>
    <t>Cobro</t>
  </si>
  <si>
    <t>Conten-</t>
  </si>
  <si>
    <t>Agrario</t>
  </si>
  <si>
    <t>Contraven-</t>
  </si>
  <si>
    <t>Pensiones</t>
  </si>
  <si>
    <t>Penal</t>
  </si>
  <si>
    <t>Violencia</t>
  </si>
  <si>
    <t>Constitu-</t>
  </si>
  <si>
    <t>Notarial</t>
  </si>
  <si>
    <t>cioso</t>
  </si>
  <si>
    <t>cional</t>
  </si>
  <si>
    <t>Alimentarias</t>
  </si>
  <si>
    <t>Juvenil 2/</t>
  </si>
  <si>
    <t>Doméstica</t>
  </si>
  <si>
    <t>-</t>
  </si>
  <si>
    <t>Tribunales Penales</t>
  </si>
  <si>
    <t>Juzgado Agrario del III Circ. Jud. Alajuela (San Ramón)</t>
  </si>
  <si>
    <t>Juzgado Agrario de Cartago</t>
  </si>
  <si>
    <t>Juzgado Agrario I Circ. Jud. Guanacaste</t>
  </si>
  <si>
    <t>Juzgado Agrario II Circ. Jud. Guanacaste</t>
  </si>
  <si>
    <t>Juzgado Civil y Agrario de Puntarenas</t>
  </si>
  <si>
    <t>Juzgado Agrario del I Circuito Judicial de la Zona Sur</t>
  </si>
  <si>
    <t>Juzgado Agrario II Cir. Jud. Zona Sur</t>
  </si>
  <si>
    <t>Juzgado Agrario del I Circ. Jud. De la Zona Atlántica</t>
  </si>
  <si>
    <t>Juzgado Agrario del II Circ. Jud. de la Zona Atlántica</t>
  </si>
  <si>
    <t>CUADRO N° 13</t>
  </si>
  <si>
    <t>Legajos de</t>
  </si>
  <si>
    <t>Ejecución</t>
  </si>
  <si>
    <t>Contencioso Administrativo y Civil de Hacienda (Anterior Legislación)</t>
  </si>
  <si>
    <t>Contencioso Administrativo y Civil de Hacienda (Nueva Legislación)</t>
  </si>
  <si>
    <t>Tribunal Procesal Contencioso Administrativo (Nueva Legislación)</t>
  </si>
  <si>
    <t>CUADRO N° 14</t>
  </si>
  <si>
    <t>Juzgado Primero de Familia de San José</t>
  </si>
  <si>
    <t>Juzgado Segundo de Familia de San José</t>
  </si>
  <si>
    <t>Juzgado de Familia, de Niñez y Adolescencia</t>
  </si>
  <si>
    <t xml:space="preserve">Juzgado Civil, Trabajo y Familia de Puriscal </t>
  </si>
  <si>
    <t>Segundo  Circuito Judicial de San José</t>
  </si>
  <si>
    <t>Juzgado de Familia II Circuito Jud. de San José</t>
  </si>
  <si>
    <t>Juzgado Familia III Circ. Jud. De San José</t>
  </si>
  <si>
    <t>Juzgado de Familia del I Circuito Jud. De Alajuela</t>
  </si>
  <si>
    <t>Juzgado Familia y Penal Juvenil II Circ. Jud. De Alajuela</t>
  </si>
  <si>
    <t>Juzgado de Familia, Penal Juv. Y Viol. Dom. De Grecia</t>
  </si>
  <si>
    <t>Juz. Fam., Penal Juv. Y Viol. Dom. III Circ. Jud. Alajuela</t>
  </si>
  <si>
    <t>Juzgado de Familia de Cartago</t>
  </si>
  <si>
    <t>Juzgado Familia, Penal Juv. Y Viol. Dom. De Turrialba</t>
  </si>
  <si>
    <t>Juzgado de Familia de Heredia</t>
  </si>
  <si>
    <t>Juzgado de Fam. Penal Juvenil y Viol. Dom. I Circ. Jud. Guanacaste</t>
  </si>
  <si>
    <t>Juzgado Fam. Penal Juvenil y Viol. Dom. II Circ. Jud. Guanacaste</t>
  </si>
  <si>
    <t>Juzgado de Familia, Penal Juv. Y Viol. Dom. De Santa Cruz</t>
  </si>
  <si>
    <t>Juzgado de Familia de Puntarenas</t>
  </si>
  <si>
    <t>Juzgado de Familia y Penal Juvenil I Circ. Jud. Zona Sur</t>
  </si>
  <si>
    <t>Juzgado Civil, Trabajo y Familia de Buenos Aires</t>
  </si>
  <si>
    <t>Juzgado Fam., Penal Juvenil y Viol. Dom. II Cir. Jud. Zona Sur</t>
  </si>
  <si>
    <t>Juzgado de Familia del I Circuito Judicial de la Zona Atlántica</t>
  </si>
  <si>
    <t>Segundo  Circuito Judicial de la Zona Atlántica</t>
  </si>
  <si>
    <t>Juzgado de Fam. Y Penal Juvenil II Circ. Jud. De la Zona Atlántica</t>
  </si>
  <si>
    <t>CUADRO N° 15</t>
  </si>
  <si>
    <t xml:space="preserve">Juzgado de Pensiones Alimentarias del I Circ. Jud. De San José </t>
  </si>
  <si>
    <t>Juzgado Pensiones y Violencia Doméstica de Escazú</t>
  </si>
  <si>
    <t>Juzgado Contr. y Men. Cuantía de Santa Ana</t>
  </si>
  <si>
    <t>Juzgado de Pensiones Alimentarias II Circ. Jud. De San José</t>
  </si>
  <si>
    <t>Juzgado de Pensiones y Violen. Doméstica de Pavas- Pisav</t>
  </si>
  <si>
    <t>Juzgado de Pensiones Alimentarias III Circ. Jud. De San José</t>
  </si>
  <si>
    <t>Juzgado Pensiones Alimentarias I Cir. Jud. Alajuela</t>
  </si>
  <si>
    <t>Juzgado Contr. y Menor Cuantía de Atenas</t>
  </si>
  <si>
    <t>Juzgado Contraven. y Pensiones Alimen. II Cir. Jud. Alajuela</t>
  </si>
  <si>
    <t>Juzgado Contrav. y de Menor Cuantía de Los Chiles</t>
  </si>
  <si>
    <t>Juzgado de Cobro, Menor Cuantía y Contrav. de Grecia</t>
  </si>
  <si>
    <t>Juzgado Civil y Trabajo del II Circ. Jud. Alajuela (Upala)</t>
  </si>
  <si>
    <t>Juzgado Civil, Laboral y Familia  Sarapiquí</t>
  </si>
  <si>
    <t>Juzgado Contravencional y de Menor Cuantía de Monteverde</t>
  </si>
  <si>
    <t>Juzgado Civil, Laboral y Familia de Sarapiquí</t>
  </si>
  <si>
    <t>Juzgado de Familia, Penal Juvenil y Violencia Dom. de Cañas</t>
  </si>
  <si>
    <t>Juzgado Contrav. y de Menor Cuantía de Monteverde</t>
  </si>
  <si>
    <t>Juzgado Violencia Dom. Hatillo, San Sebastián y Alajuelita</t>
  </si>
  <si>
    <t>Juzgado de Cobro, Menor Cuantía y Contrav. de Golfito, Sede Puerto Jiménez</t>
  </si>
  <si>
    <t>Juzgado Civil, Laboral y Familia Sarapiquí</t>
  </si>
  <si>
    <t xml:space="preserve">Juzgado de Cobro, Menor Cuantía y Contrav. de Golfito, Sede Puerto Jiménez  </t>
  </si>
  <si>
    <t>Fiscalía Adjunta Contra Legitimación de Capitales y extinción de Dominio1068</t>
  </si>
  <si>
    <t>Elaborado por: Sección de Estadística, Dirección de Planificación.</t>
  </si>
  <si>
    <t>Juzgados</t>
  </si>
  <si>
    <t>Civiles de Mayor Cuantía</t>
  </si>
  <si>
    <t>Juzgado Contravencional I Circ. Jud. de la Zona Atlántica</t>
  </si>
  <si>
    <t>CUADRO N° 24</t>
  </si>
  <si>
    <t>Juzgado Tránsito I Circ. Jud. San José</t>
  </si>
  <si>
    <t>Juzgado Tránsito Pavas</t>
  </si>
  <si>
    <t>Juzgado Contr. y Men. Cuantía Santa Ana</t>
  </si>
  <si>
    <t>Juzgado Tránsito II Circ. Jud. San José</t>
  </si>
  <si>
    <t>Juzgado Tránsito III Circ. Jud. De San José</t>
  </si>
  <si>
    <t>Juzgado Tránsito Hatillo</t>
  </si>
  <si>
    <t>Juzgado Tránsito I Circ. Jud. Alajuela</t>
  </si>
  <si>
    <t>Juzgado Tránsito II Circ. Jud. Alajuela</t>
  </si>
  <si>
    <t>Juzgado Tránsito III Circ. Jud. de Alajuela (San Ramón)</t>
  </si>
  <si>
    <t>Juzgado de Tránsito de Grecia</t>
  </si>
  <si>
    <t>Juzgado Tránsito Cartago</t>
  </si>
  <si>
    <t>Juzgado Tránsito Heredia</t>
  </si>
  <si>
    <t>Juzgado de Men. Cuant. y Trans. II Circ. Jud. Guanacaste</t>
  </si>
  <si>
    <t>Juzgado de Menor Cuantía y Tránsito de Santa Cruz</t>
  </si>
  <si>
    <t>Juzgado Tránsito Puntarenas</t>
  </si>
  <si>
    <t>Juzgado Tránsito I Circ. Jud. Zona Sur</t>
  </si>
  <si>
    <t>Juzgado de Cobro, de Menor Cuantía y Contrav. de Golfito</t>
  </si>
  <si>
    <t xml:space="preserve">Juzgado Contrav. y Menor Cuantía de Coto Brus </t>
  </si>
  <si>
    <t>Juzgado Tránsito I Circ. Jud. Zona Atlántica</t>
  </si>
  <si>
    <t>Juzgado de Tránsito II Circ. Jud. Zona Atlántica</t>
  </si>
  <si>
    <t>CUADRO N° 25</t>
  </si>
  <si>
    <t>Número de</t>
  </si>
  <si>
    <t xml:space="preserve">Circulante inicial </t>
  </si>
  <si>
    <t xml:space="preserve">Casos entrados </t>
  </si>
  <si>
    <t xml:space="preserve">Casos reentrados </t>
  </si>
  <si>
    <t xml:space="preserve">Casos terminados </t>
  </si>
  <si>
    <t xml:space="preserve">Circulante final </t>
  </si>
  <si>
    <t xml:space="preserve">Indicadores de Gestión Judicial </t>
  </si>
  <si>
    <t>Resultados</t>
  </si>
  <si>
    <t>Razón de congestión</t>
  </si>
  <si>
    <t>Tasa de pendencia</t>
  </si>
  <si>
    <t>Tasa de resolución</t>
  </si>
  <si>
    <t>CUADRO N° 26</t>
  </si>
  <si>
    <t>De Menor Cuantía y Tránsito</t>
  </si>
  <si>
    <t>Fiscalías</t>
  </si>
  <si>
    <t>CUADRO N° 7</t>
  </si>
  <si>
    <t>Flagrancia Santa Cruz</t>
  </si>
  <si>
    <t>CUADRO N° 8</t>
  </si>
  <si>
    <t>Continuación Cuadro N° 8</t>
  </si>
  <si>
    <t>Juzgado de Violencia Dom. del I Circ. Jud. San José</t>
  </si>
  <si>
    <t>Juzgado de Pensiones y Violen. Doméstica de Pavas-Pisav</t>
  </si>
  <si>
    <t>Segundo San José</t>
  </si>
  <si>
    <t>Juzgado Violencia Dom. II Circ. Jud. de San José</t>
  </si>
  <si>
    <t>Tercero San José</t>
  </si>
  <si>
    <t>Juzgado Violencia Dom. III Circ. Jud. de San José</t>
  </si>
  <si>
    <t>Primero Alajuela</t>
  </si>
  <si>
    <t>Juzgado Violencia Dom. I Circ. Jud. de Alajuela</t>
  </si>
  <si>
    <t>Segundo Alajuela</t>
  </si>
  <si>
    <t>Juzgado de Violencia Doméstica II Circ. Jud. de Alajuela</t>
  </si>
  <si>
    <t>Tercero Alajuela</t>
  </si>
  <si>
    <t>Juz. Fam,. Penal Juv. y Viol. Dom.III Circ. Jud. Alajuela (San Ramón)</t>
  </si>
  <si>
    <t>Juzgado de Familia, Penal Juv. y Viol. Dom. de Grecia</t>
  </si>
  <si>
    <t>Juzgado de Violencia Doméstica de Cartago</t>
  </si>
  <si>
    <t>Juzgado Familia, Penal Juv. y Viol. Dom. de Turrialba</t>
  </si>
  <si>
    <t>Heredia</t>
  </si>
  <si>
    <t>Juzgado de Violencia Doméstica de Heredia</t>
  </si>
  <si>
    <t>Juzgado Pensiones y Viol. Dom. Sarapiquí</t>
  </si>
  <si>
    <t>Primero Guanacaste</t>
  </si>
  <si>
    <t xml:space="preserve">Juzgado de Familia, Penal Juvenil y Violencia Doméstica de Cañas </t>
  </si>
  <si>
    <t>Segundo Guanacaste</t>
  </si>
  <si>
    <t>Juzgado Familia, Penal Juv. y Viol. Dom. de Santa Cruz</t>
  </si>
  <si>
    <t>Juzgado de Violencia Doméstica de Puntarenas</t>
  </si>
  <si>
    <t>Juzgado Contr. y Men. Cuant. Garabito</t>
  </si>
  <si>
    <t>Primero Zona Sur</t>
  </si>
  <si>
    <t>Juzgado Violencia Doméstica I Circ. Jud. Zona Sur</t>
  </si>
  <si>
    <t>Segundo Zona Sur</t>
  </si>
  <si>
    <t>Juzgado Fam. Penal Juvenil y Viol. Dom. II Circ. Jud. Zona Sur</t>
  </si>
  <si>
    <t>Primero Zona Atlántica</t>
  </si>
  <si>
    <t>Juzgado de Violencia Dom. del I Circ. Jud. de la Zona Atlántica</t>
  </si>
  <si>
    <t>Segundo Zona Atlántica</t>
  </si>
  <si>
    <t>Juzgado de Violencia Doméstica II Circ. Jud. de la Zona Atlántica</t>
  </si>
  <si>
    <t>CUADRO N° 17</t>
  </si>
  <si>
    <t xml:space="preserve">Activos al </t>
  </si>
  <si>
    <t>Juzgado Especializado de Seguridad Social</t>
  </si>
  <si>
    <t>Juzgado Civil, Trabajo y Familia de Puriscal</t>
  </si>
  <si>
    <t>Juzgado de Trabajo del II Circ. Jud. de San José</t>
  </si>
  <si>
    <t>Juzgado de Trabajo del II Circ. Jud. de San José (Electrónico)</t>
  </si>
  <si>
    <t>Tribunal Trabajo Menor Cuantía II Circuito San José</t>
  </si>
  <si>
    <t>Juzgado de Trabajo del I Circ. Jud. de Alajuela</t>
  </si>
  <si>
    <t>Tribunal de Trabajo Menor Ctía. I Circ. Jud. Alajuela</t>
  </si>
  <si>
    <t>Juzgado Menor Cuantía del II Circ. Jud. de Alajuela</t>
  </si>
  <si>
    <t>Juzgado Civil y Trabajo Grecia</t>
  </si>
  <si>
    <t>Juzgado Civil, Trab y Agrario del III Circuito Judicial de Alajuela ( San Ramón)</t>
  </si>
  <si>
    <t>Juzgado de Cobro de Menor Cuantía del III Circ. Jud. Alajuela (San Ramón)</t>
  </si>
  <si>
    <t>Juzgado de Cobro,Menor Cuantía y Contrav. de Grecia</t>
  </si>
  <si>
    <t>Juzgado de Trabajo de Cartago</t>
  </si>
  <si>
    <t>Tribunal de Trabajo de Menor Cuantía de Cartago</t>
  </si>
  <si>
    <t>Juzgado de Trabajo de Heredia</t>
  </si>
  <si>
    <t>Tribunal de Trabajo de Menor Cuantía de Heredia</t>
  </si>
  <si>
    <t>Juzgado Menor Cuantía y Tránsito del I Circ. Jud. Guanacaste</t>
  </si>
  <si>
    <t>Tribunal de Trabajo de Menor Cuantía II Circ. Jud. de Guanacaste</t>
  </si>
  <si>
    <t>Juzgado Menor Cuantía y Tránsito del II Circuito Judicial de Guanacaste</t>
  </si>
  <si>
    <t>Juzgado de Trabajo de Puntarenas</t>
  </si>
  <si>
    <t>Tribunal de Trabajo de Menor Ctía. de Puntarenas</t>
  </si>
  <si>
    <t>Juzgado de Trabajo I Circ. Jud. de la Zona Atlántica</t>
  </si>
  <si>
    <t>Tribunal Trabajo Menor Ctía. I Circ. Jud. Zona Atlántica</t>
  </si>
  <si>
    <t>Juzgado de Trabajo II Circ. Jud. de la Zona Atlántica</t>
  </si>
  <si>
    <t>CUADRO Nº 18</t>
  </si>
  <si>
    <t>I Circuito Judicial de San José</t>
  </si>
  <si>
    <t xml:space="preserve">Unidad de Trámite Rápido     </t>
  </si>
  <si>
    <t>Unidad de Fraudes</t>
  </si>
  <si>
    <t>Adjunta Agrario Ambiental</t>
  </si>
  <si>
    <t xml:space="preserve">Puriscal </t>
  </si>
  <si>
    <t>II Circuito Judicial de San José</t>
  </si>
  <si>
    <t>Adjunta II Circuito San José</t>
  </si>
  <si>
    <t>Trám. Flagrancias II Circuito San José</t>
  </si>
  <si>
    <t>III Circuito Judicial de San José</t>
  </si>
  <si>
    <t>Hatillo</t>
  </si>
  <si>
    <t>Desamparados</t>
  </si>
  <si>
    <t>Pavas</t>
  </si>
  <si>
    <t>Pavas (PISAV)</t>
  </si>
  <si>
    <t>I Circuito Judicial de Alajuela</t>
  </si>
  <si>
    <t>Adjunta I Circuito Alajuela</t>
  </si>
  <si>
    <t>Trám. Flagrancias I Circuito Alajuela</t>
  </si>
  <si>
    <t>Atenas</t>
  </si>
  <si>
    <t>II Circuito Judicial de Alajuela</t>
  </si>
  <si>
    <t>Adjunta II Circuito Alajuela (San Carlos)</t>
  </si>
  <si>
    <t>Trám. Flagrancias II Circuito Alajuela (San Carlos)</t>
  </si>
  <si>
    <t>Los Chiles</t>
  </si>
  <si>
    <t>Guatuso</t>
  </si>
  <si>
    <t>Upala</t>
  </si>
  <si>
    <t>III Circuito Judicial de Alajuela</t>
  </si>
  <si>
    <t>Adjunta III Circuito Alajuela (San Ramón)</t>
  </si>
  <si>
    <t>Trám Flagrancias Adjunta III Circuito Alajuela (San Ramón)</t>
  </si>
  <si>
    <t>Grecia</t>
  </si>
  <si>
    <t>I Circuito Judicial de Cartago</t>
  </si>
  <si>
    <t>Adjunta I Circuito Cartago</t>
  </si>
  <si>
    <t>Trám. Flagrancias I Circuito Cartago</t>
  </si>
  <si>
    <t>La Unión</t>
  </si>
  <si>
    <t>Turrialba</t>
  </si>
  <si>
    <t>Tarrazú</t>
  </si>
  <si>
    <t>I Circuito Judicial de Heredia</t>
  </si>
  <si>
    <t>Adjunta I Circuito Heredia</t>
  </si>
  <si>
    <t>Trám. Flagrancias I Circuito Heredia</t>
  </si>
  <si>
    <t>San Joaquín de Flores</t>
  </si>
  <si>
    <t>Sarapiquí</t>
  </si>
  <si>
    <t>I Circuito Judicial de Guanacaste</t>
  </si>
  <si>
    <t>Juzgado Penal del I Circuito Judicial de Alajuela</t>
  </si>
  <si>
    <t>Juzgado Penal del I Circuito Judicial de Alajuela (Sección de Atenas)</t>
  </si>
  <si>
    <t>Juzgado Penal del II Circuito Judicial de Alajuela</t>
  </si>
  <si>
    <t>Juzgado Penal de Upala</t>
  </si>
  <si>
    <t>Juzgado Penal de La Fortuna</t>
  </si>
  <si>
    <t>Juzgado Penal de Los Chiles</t>
  </si>
  <si>
    <t>Juzgado Penal de Grecia</t>
  </si>
  <si>
    <t>Juzgado Penal III Circ. Jud. de Alajuela (San Ramón)</t>
  </si>
  <si>
    <t>Juzgado Penal de Cartago</t>
  </si>
  <si>
    <t>Juzgado Penal de Turrialba</t>
  </si>
  <si>
    <t>Juzgado Penal de La Unión</t>
  </si>
  <si>
    <t>Juzgado Penal de Heredia</t>
  </si>
  <si>
    <t>Juzgado Penal de San Joaquín de Flores</t>
  </si>
  <si>
    <t>Juzgado Penal de Sarapiquí</t>
  </si>
  <si>
    <t>Juzgado Penal I Circuito Judicial de Guanacaste</t>
  </si>
  <si>
    <t>Juzgado Penal de Cañas</t>
  </si>
  <si>
    <t>Segundo  Circuito Judicial de Guanacaste</t>
  </si>
  <si>
    <t>Juzgado Penal II Circ. Jud. Guanacaste</t>
  </si>
  <si>
    <t>Juzgado Penal Santa Cruz</t>
  </si>
  <si>
    <t>Juzgado Penal de Puntarenas</t>
  </si>
  <si>
    <t>Juzgado Penal de Aguirre y Parrita</t>
  </si>
  <si>
    <t>Juzgado Penal de Garabito</t>
  </si>
  <si>
    <t>Juzgado Penal I Circ. Jud. Zona Sur</t>
  </si>
  <si>
    <t>Juzgado Penal de Buenos Aires</t>
  </si>
  <si>
    <t>Juzgado Penal II Circ. Jud. Zona Sur</t>
  </si>
  <si>
    <t>Juzgado Penal de Golfito</t>
  </si>
  <si>
    <t>Juzgado Penal de Osa</t>
  </si>
  <si>
    <t>Juzgado Penal de Coto Brus</t>
  </si>
  <si>
    <t xml:space="preserve">Juzgado Penal del I Circuito Judicial de la Zona Atlántica </t>
  </si>
  <si>
    <t>Juzgado Penal de Bribrí</t>
  </si>
  <si>
    <t>Juzgado Penal de Pococí- Guácimo</t>
  </si>
  <si>
    <t>Juzgado Penal de Siquirres</t>
  </si>
  <si>
    <t>CUADRO N° 20</t>
  </si>
  <si>
    <t>Circulante al</t>
  </si>
  <si>
    <t>Tribunal Penal del I Circ. Jud. San José</t>
  </si>
  <si>
    <t>Tribunal de Flagrancia del I Circ. Jud. San José</t>
  </si>
  <si>
    <t>Tribunal Penal del II Circ. Jud. San José</t>
  </si>
  <si>
    <t>Tribunal de Flagrancia del II Circ. Jud. San José</t>
  </si>
  <si>
    <t xml:space="preserve">Tribunal Penal de III Circuito Judicial de San José, sede Suroeste </t>
  </si>
  <si>
    <t>Tribunal Penal del III Circ. Jud. de San José</t>
  </si>
  <si>
    <t>Tribunal del I Circ. Jud de Alajuela</t>
  </si>
  <si>
    <t>Tribunal de Flagrancia de Alajuela</t>
  </si>
  <si>
    <t>Tribunal del II Circ. Jud de Alajuela</t>
  </si>
  <si>
    <t>Tribunal de Flagrancia del II Circ. Jud de Alajuela</t>
  </si>
  <si>
    <t>Tribunal del III Circ. Jud de Alajuela (San Ramón)</t>
  </si>
  <si>
    <t>Tribunal de Flagrancia del III Circ. Jud de Alajuela (San Ramón)</t>
  </si>
  <si>
    <t>Tribunal del III Circ. Jud de Alajuela, sede Grecia</t>
  </si>
  <si>
    <t xml:space="preserve">Tribunal de Cartago </t>
  </si>
  <si>
    <t xml:space="preserve">Tribunal de Flagrancia de Cartago </t>
  </si>
  <si>
    <t>Tribunal de Cartago, sede Turrialba</t>
  </si>
  <si>
    <t>Tribunal de Heredia</t>
  </si>
  <si>
    <t xml:space="preserve">Tribunal de Flagrancia de Heredia </t>
  </si>
  <si>
    <t>Tribunal de Heredia, sede Sarapiquí</t>
  </si>
  <si>
    <t>Tribunal I Circ. Jud. Guanacaste</t>
  </si>
  <si>
    <t>Tribunal de Flagrancia I Circ. Jud. Guanacaste</t>
  </si>
  <si>
    <t>Tribunal I Circ. Jud. Guanacaste, sede Cañas</t>
  </si>
  <si>
    <t>Tribunal del II Circuito Judicial de Guanacaste</t>
  </si>
  <si>
    <t>Tribunal del II Circ. Jud. Guanacaste, sede Santa Cruz</t>
  </si>
  <si>
    <t>Tribunal de Flagrancia II Circ. Jud. Guanacaste, sede Santa Cruz</t>
  </si>
  <si>
    <t>Tribunal de Puntarenas</t>
  </si>
  <si>
    <t>Tribunal de Flagrancia de Puntarenas</t>
  </si>
  <si>
    <t>Tribunal de Puntarenas, sede Aguirre y Parrita</t>
  </si>
  <si>
    <t>Tribunal I Circ. Jud. Zona Sur</t>
  </si>
  <si>
    <t>Tribunal de Flagrancia de I Circ. Jud. Zona Sur</t>
  </si>
  <si>
    <t>Tribunal II Circ. Jud. Zona Sur, sede Golfito</t>
  </si>
  <si>
    <t>Tribunal II Circ. Jud. Zona Sur, sede Osa</t>
  </si>
  <si>
    <t>Tribunal II Circ. Jud. Zona Sur, sede Corredores</t>
  </si>
  <si>
    <t>Tribunal de Flagrancia del II Circ. Jud. Zona Sur, sede Corredores</t>
  </si>
  <si>
    <t>Tribunal del I Circ. Jud de la Zona Atlántica</t>
  </si>
  <si>
    <t xml:space="preserve">Tribunal de Flagrancia I Circuito Zona Atlántica </t>
  </si>
  <si>
    <t>Tribunal del II Circ. Jud de la Zona Atlántica</t>
  </si>
  <si>
    <t>Tribunal de Flagrancia del II Circ. Jud de la Zona Atlántica</t>
  </si>
  <si>
    <t>Tribunal Penal de Siquirres</t>
  </si>
  <si>
    <t>CUADRO Nº 21</t>
  </si>
  <si>
    <t>Adjunto Penal Juvenil San José</t>
  </si>
  <si>
    <t>Puriscal</t>
  </si>
  <si>
    <t>I Circuito Alajuela</t>
  </si>
  <si>
    <t>II Circuito Alajuela (San Carlos)</t>
  </si>
  <si>
    <t>San Ramón</t>
  </si>
  <si>
    <t>Guanacaste (Liberia)</t>
  </si>
  <si>
    <t>Santa Cruz</t>
  </si>
  <si>
    <t>Zona Sur (Pérez Zeledón)</t>
  </si>
  <si>
    <t>Corredores</t>
  </si>
  <si>
    <t>I Circuito Judicial de Zona Atlántica</t>
  </si>
  <si>
    <t>I Circuito Zona Atlántica (Limón)</t>
  </si>
  <si>
    <t>II Circuito Judicial de Zona Atlántica</t>
  </si>
  <si>
    <t>II Circuito Zona Atlántica (Pococí)</t>
  </si>
  <si>
    <t>CUADRO N° 22</t>
  </si>
  <si>
    <t>Penal Juvenil San José</t>
  </si>
  <si>
    <t xml:space="preserve">Penal Juvenil I Circuito Judicial Alajuela </t>
  </si>
  <si>
    <t xml:space="preserve">Familia y Penal Juvenil II Circ. Jud. Alajuela </t>
  </si>
  <si>
    <t>Familia, Penal Juvenil y Viol. Domést. Grecia</t>
  </si>
  <si>
    <t xml:space="preserve">Fam., P. Juv. y Viol. Dom. III Cir. Jud. Alajuela (S. Ramón) </t>
  </si>
  <si>
    <t xml:space="preserve">Penal Juvenil Cartago </t>
  </si>
  <si>
    <t>Familia, Penal Juvenil y Violencia Doméstica Turrialba</t>
  </si>
  <si>
    <t xml:space="preserve"> Penal Juvenil Heredia </t>
  </si>
  <si>
    <t>Familia, Penal Juvenil y Viol. Dom. I Circ. Jud. Guanacaste</t>
  </si>
  <si>
    <t>Familia, Penal Juvenil y Violencia Doméstica de Cañas</t>
  </si>
  <si>
    <t>Familia, Penal Juvenil y Viol. Dom. II Circ. Jud. Guanacaste</t>
  </si>
  <si>
    <t>Familia, Penal Juvenil y Violencia Doméstica de Santa Cruz</t>
  </si>
  <si>
    <t>Penal Juvenil Puntarenas</t>
  </si>
  <si>
    <t>Civil, Trabajo y Familia Aguirre</t>
  </si>
  <si>
    <t>Familia y Penal Juvenil I Circuito Judicial  Zona Sur</t>
  </si>
  <si>
    <t>Civil, Trabajo y Familia de Buenos Aires</t>
  </si>
  <si>
    <t>Civil, Trabajo y Familia Osa</t>
  </si>
  <si>
    <t>Civil, Trabajo y Familia Golfito</t>
  </si>
  <si>
    <t>Familia, Penal Juvenil y Viol. Dom. II Circ. Judicial  Zona Sur</t>
  </si>
  <si>
    <t>Penal Juvenil I Circuito Judicial Zona Atlántica</t>
  </si>
  <si>
    <t>Familia y Penal Juvenil II Circuito Judicial Zona Atlántica</t>
  </si>
  <si>
    <t>CUADRO N° 23</t>
  </si>
  <si>
    <t>Juzgado Contravencional del I Cir. Jud. de San José</t>
  </si>
  <si>
    <t>Juzgado Contravencional del II Cir. Jud. de San José</t>
  </si>
  <si>
    <t>Juzgado Contravencional del III Circ.Jud San José</t>
  </si>
  <si>
    <t>Juzgado Contravencional del I Cir. Jud. de Alajuela</t>
  </si>
  <si>
    <t>Juzgado de Cobro, Menor cuantía y Contravencional de Grecia</t>
  </si>
  <si>
    <t>Juzgado Contravencional de Cartago</t>
  </si>
  <si>
    <t>Juzgado Contravencional de Heredia</t>
  </si>
  <si>
    <t>Juzgado Contrav. y Pensiones Alimentarias I CJ Guanacaste</t>
  </si>
  <si>
    <t>Jdo. Contrav. y Pensiones Aliment. II Circ. Jud. Guanacaste</t>
  </si>
  <si>
    <t>Juzgado Contravencional y Pensiones Alim. de Santa Cruz</t>
  </si>
  <si>
    <t>Juzgado Contravencional de Puntarenas</t>
  </si>
  <si>
    <t>Contra Trata de Personas</t>
  </si>
  <si>
    <t>Juzgado Contr. y Pens. Alimen. III Circ. Jud. Alajuela (San Ramón)</t>
  </si>
  <si>
    <t>Juzgado Contrav. y  de Menor Cuantía de Palmares</t>
  </si>
  <si>
    <t>Juzgado de Pensiones Alimentarias de Cartago</t>
  </si>
  <si>
    <t>Juzgado de Pensiones y Viol. Dom. de La Unión</t>
  </si>
  <si>
    <t>Juzgado de Pensiones Alimentarias de Heredia</t>
  </si>
  <si>
    <t>Juzgado de Pensiones y Viol. Dom. San Joaquín de Flores</t>
  </si>
  <si>
    <t>Juzgado de Pensiones y Viol. Dom. Sarapiquí</t>
  </si>
  <si>
    <t>Juzgado Contrav. y de Menor Cuantía de Santo Domingo</t>
  </si>
  <si>
    <t xml:space="preserve">Juzgado Contrav. y Pensiones Alimentarias I CJ Guanacaste </t>
  </si>
  <si>
    <t>Juzgado Contravencional y de Menor Cuantía de Bagaces</t>
  </si>
  <si>
    <t>Juzgado Contravencional y de Menor Cuantía de Cañas</t>
  </si>
  <si>
    <t>Juzgado Contravencional y de Menor Cuantía de Abangares</t>
  </si>
  <si>
    <t>Juzgado Contrav. y Pensiones Aliment. II Circ. Jud. Guanacaste (Nicoya)</t>
  </si>
  <si>
    <t>Juzgado Contrav. y de Menor Cuantía de Carrillo</t>
  </si>
  <si>
    <t>Juzgado de Pensiones Alimentarias de Puntarenas</t>
  </si>
  <si>
    <t>Juzgado Contrav. y de Menor Cuantía de Garabito</t>
  </si>
  <si>
    <t>Juzgado Contrav. y de Pensiones Alimen. I Circ. Jud. Zona Sur</t>
  </si>
  <si>
    <t>Juzgado Contr. y Men. Cuantía de Buenos Aires</t>
  </si>
  <si>
    <t>Segunda Circuito Judicial de la Zona Sur</t>
  </si>
  <si>
    <t>Juzgado de Pens. Alimentarias del I Circ. Jud. de la Zona Atlántica</t>
  </si>
  <si>
    <t>Juzgado Contravencional y de Menor Cuantía de Bribrí</t>
  </si>
  <si>
    <t>Juzgado Contraven. y de Pensiones Alimen. de Pococí</t>
  </si>
  <si>
    <t>Juzgado de Pensiones y Violencia Doméstica de Siquirres</t>
  </si>
  <si>
    <t>CUADRO N° 16</t>
  </si>
  <si>
    <t>Testimonios</t>
  </si>
  <si>
    <t>de Piezas</t>
  </si>
  <si>
    <t>Primero San José</t>
  </si>
  <si>
    <t>Continuación Cuadro N° 7</t>
  </si>
  <si>
    <t>Trabajo de Mayor Cuantía</t>
  </si>
  <si>
    <t xml:space="preserve"> </t>
  </si>
  <si>
    <t>Juzgados Penales</t>
  </si>
  <si>
    <t>Adjunta I Circuito Guanacaste (Liberia)</t>
  </si>
  <si>
    <t>Trám. Flagrancias I Circuito Guanacaste (Liberia)</t>
  </si>
  <si>
    <t>Cañas</t>
  </si>
  <si>
    <t>Adjunta II Circuito Guanacaste (Santa Cruz)</t>
  </si>
  <si>
    <t>Pensiones Alimentarias y Violencia Doméstica</t>
  </si>
  <si>
    <t>De Menor Cuantía</t>
  </si>
  <si>
    <t xml:space="preserve">Contravencional y Menor Cuantía </t>
  </si>
  <si>
    <t>Circuito Judicial de Heredia</t>
  </si>
  <si>
    <t>Juzgado Civil de Heredia</t>
  </si>
  <si>
    <t>Juzgado de Cobro y Menor Cuantía de Heredia (Civil)</t>
  </si>
  <si>
    <t>Juzgado Contrav. y de Menor Cuantía de San Rafael</t>
  </si>
  <si>
    <t>Juzgado Contrav. y de Menor Cuantía de San Isidro</t>
  </si>
  <si>
    <t>Juzgado Contrav. y de Menor Cuantía de San Joaquín de Flores</t>
  </si>
  <si>
    <t>Juzgado Contr. y Men. Cuant. Sarapiquí</t>
  </si>
  <si>
    <t>Primer Circuito Judicial de Guanacaste</t>
  </si>
  <si>
    <t>Juzgado Civil y Trabajo I Circ. Jud. Guanacaste</t>
  </si>
  <si>
    <t>Juzgado Civil y Trabajo de Cañas</t>
  </si>
  <si>
    <t>Juzgado de Menor Cuantía y Tránsito del I Circ. Jud. Guanacaste</t>
  </si>
  <si>
    <t>Juzgado Contr. y Men. Cuant. Bagaces</t>
  </si>
  <si>
    <t>Juzgado Contravencional y de Menor Cuantía de La Cruz</t>
  </si>
  <si>
    <t>Juzgado Contr. y Men. Cuant. Cañas</t>
  </si>
  <si>
    <t>Juzgado Contravencional y de Menor Cuantía de Tilarán</t>
  </si>
  <si>
    <t>Juzgado Contr. y Men. Cuant. Abangares</t>
  </si>
  <si>
    <t>Segundo Circuito Judicial de Guanacaste</t>
  </si>
  <si>
    <t>Juzgado Civil y Trabajo II Circ. Jud. de Guanacaste</t>
  </si>
  <si>
    <t>Juzgado Civil y Trabajo de Santa Cruz</t>
  </si>
  <si>
    <t>Juzgado de Menor Cuantía y Tránsito de II Circuito Judicial de Guanacaste</t>
  </si>
  <si>
    <t>Juzgado Contr. y Men. Cuantía Nandayure</t>
  </si>
  <si>
    <t>Juzgado Contr. y Men. Cuant. Carrillo</t>
  </si>
  <si>
    <t>Juzgado Contravencional y de Menor Cuantía de Hojancha</t>
  </si>
  <si>
    <t>Juzgado Contrav. y de Menor Cuantía de Jicaral</t>
  </si>
  <si>
    <t>Circuito Judicial de Puntarenas</t>
  </si>
  <si>
    <t>Juzgado Civil y Agrario Puntarenas</t>
  </si>
  <si>
    <t>Juzgado Civil, Trabajo y Familia de Aguirre y Parrita</t>
  </si>
  <si>
    <t>Juzgado de Menor Cuantía de Puntarenas</t>
  </si>
  <si>
    <t>Juzgado Contrav. y de Menor Cuantía de Esparza</t>
  </si>
  <si>
    <t>Juzgado Contrav. y de Menor Cuantía de Montes de Oro</t>
  </si>
  <si>
    <t>Contravencional y Menor Cuantía Garabito</t>
  </si>
  <si>
    <t>Juzgado Contrav. y de Menor Cuantía de Aguirre</t>
  </si>
  <si>
    <t>Juzgado Contrav. y de Menor Cuantía de Parrita</t>
  </si>
  <si>
    <t>Juzgado Contravencional y de Menor Cuantía de Cóbano</t>
  </si>
  <si>
    <t>Primer Circuito Judicial de la Zona Sur</t>
  </si>
  <si>
    <t>Juzgado Civil y Trabajo del I Circuito Judicial de la Zona Sur</t>
  </si>
  <si>
    <t>Juzg. Civil, Trabajo y Familia de Buenos Aires</t>
  </si>
  <si>
    <t>Juzgado Menor Cuantía del Primer Circ. Jud. Zona Sur</t>
  </si>
  <si>
    <t>Juzgado Contr. y Men. Cuant. Buenos Aires</t>
  </si>
  <si>
    <t>Segundo Circuito Judicial de la Zona Sur</t>
  </si>
  <si>
    <t>Juzgado Civil y Trabajo del II Circ. Jud. Zona Sur</t>
  </si>
  <si>
    <t>Juzgado Civil, Trabajo y Familia de Golfito</t>
  </si>
  <si>
    <t>Juzgado Civil, Trabajo y Familia de Osa</t>
  </si>
  <si>
    <t>Juzgado de Cobro de Menor Cuantía y Contrav. de Golfito</t>
  </si>
  <si>
    <t>Juzgado Contrav. y Menor Cuantía de Osa</t>
  </si>
  <si>
    <t>Juzgado Contr. y Men. Cuantía II Circ. Jud. Zona Sur</t>
  </si>
  <si>
    <t>Juzgado Contrav. y Menor Cuantía de Coto Brus</t>
  </si>
  <si>
    <t>Primer Circuito Judicial de la Zona Atlántica</t>
  </si>
  <si>
    <t>Juzgado Civil del I Circ. Jud. de la Zona Atlántica</t>
  </si>
  <si>
    <t>Juzgado Civil de Menor Cuantía del I Circ. Jud. Zona Atlántica</t>
  </si>
  <si>
    <t>Juzgado Contr. y Men. Cuant. Bribrí</t>
  </si>
  <si>
    <t>Juzgado Contravencional y de Menor Cuantía de Matina</t>
  </si>
  <si>
    <t>Segundo Circuito Judicial de la Zona Atlántica</t>
  </si>
  <si>
    <t>Juzgado Civil del II Circ. Jud. De la Zona Atlántica</t>
  </si>
  <si>
    <t>Juzgado de Cobro y Menor Cuantía de Pococí</t>
  </si>
  <si>
    <t>Juzgado Contravencional y de Menor Cuantía de Guácimo</t>
  </si>
  <si>
    <t>Juzgado Contravencional y Menor Cuantía Siquirres</t>
  </si>
  <si>
    <t>CUADRO N° 11</t>
  </si>
  <si>
    <t>Fenecidos</t>
  </si>
  <si>
    <t>Inactivos</t>
  </si>
  <si>
    <t>Juzgado Primero Especializado de Cobro I Circuito Judicial de San José</t>
  </si>
  <si>
    <t>Juzgado Segundo Especializado de Cobro I Circuito Judicial de San José</t>
  </si>
  <si>
    <t>Juzgado Especializado de Cobro II Circuito Judicial de San José</t>
  </si>
  <si>
    <t xml:space="preserve">Juzgado Civil de Hacienda y Asuntos Sumarios (Anterior Legislación) </t>
  </si>
  <si>
    <t>Juzgado de Cobro Menor Cuantía del I Circ. Jud. de Alajuela (Cobro)</t>
  </si>
  <si>
    <t xml:space="preserve">Juzgado de Cobro Menor Cuantía del II Circ. Jud. de Alajuela (Cobro) </t>
  </si>
  <si>
    <t>Juzgado de Cobro Menor Cuantía San Ramón</t>
  </si>
  <si>
    <t>Juzgado de Cobro Menor Cuantía Grecia</t>
  </si>
  <si>
    <t>Juzgado Especializado de Cobro Judicial de Cartago</t>
  </si>
  <si>
    <t>Juzgado de Cobro y Menor Cuantía de Heredia (Cobro)</t>
  </si>
  <si>
    <t>Juzgado Especializado de Cobro Judicial de Liberia</t>
  </si>
  <si>
    <t>II Circuito Judicial de Guanacaste</t>
  </si>
  <si>
    <t>Juzgado de Cobro y Tránsito de Santa Cruz</t>
  </si>
  <si>
    <t>Juzgado de Cobro de Puntarenas</t>
  </si>
  <si>
    <t>I Circuito Judicial de Zona Sur</t>
  </si>
  <si>
    <t>II Circuito Judicial de Zona Sur</t>
  </si>
  <si>
    <t>Juzgado de Cobro y Menor Cuantía de Golfito</t>
  </si>
  <si>
    <t>Circuito Judicial de Limón</t>
  </si>
  <si>
    <t>Juzgado de Cobro y Menor Cuantía de Limón (Cobro)</t>
  </si>
  <si>
    <t>II Circuito Judicial de Limón</t>
  </si>
  <si>
    <t>Juzgado de Cobro y Menor Cuantía de Pococí (Cobro)</t>
  </si>
  <si>
    <t>CUADRO N° 12</t>
  </si>
  <si>
    <t>Juzgado Agrario II Circ. Jud. de San José</t>
  </si>
  <si>
    <t>Juzgado Agrario I Circuito Judicial Alajuela</t>
  </si>
  <si>
    <t>Juzgado Agrario del II Circuito Jud. de Alajuela</t>
  </si>
  <si>
    <t>Agrarios</t>
  </si>
  <si>
    <t>Fiscalía de Trámite de Flagrancia de San José</t>
  </si>
  <si>
    <t>Adjunta Delitos Sexuales y VD</t>
  </si>
  <si>
    <t>Adjunta contra el Crimen Organizado</t>
  </si>
  <si>
    <t>La Fortuna</t>
  </si>
  <si>
    <t>Juzgado Penal de Cóbano</t>
  </si>
  <si>
    <t>Civil y Trabajo II Circuito Judicial de Alajuela (Upala)</t>
  </si>
  <si>
    <t>Civil, Trabajo, Familia, Penal Juvenil Sarapiqui</t>
  </si>
  <si>
    <t>Contencioso</t>
  </si>
  <si>
    <t>Civil de Hacienda</t>
  </si>
  <si>
    <t>Penal Juvenil</t>
  </si>
  <si>
    <t>Civiles y de Trabajo</t>
  </si>
  <si>
    <t>Familia y Penal Juvenil</t>
  </si>
  <si>
    <t>Civiles de Menor Cuantía</t>
  </si>
  <si>
    <t>Trabajo de Menor Cuantía</t>
  </si>
  <si>
    <t>Flagrancia de Cartago</t>
  </si>
  <si>
    <t>CUADRO N° 9</t>
  </si>
  <si>
    <t>Continuación Cuadro N° 9</t>
  </si>
  <si>
    <t>Penales</t>
  </si>
  <si>
    <t>Nicoya</t>
  </si>
  <si>
    <t>CUADRO N° 10</t>
  </si>
  <si>
    <t>Variables</t>
  </si>
  <si>
    <t>Juzgado</t>
  </si>
  <si>
    <t>Activos al</t>
  </si>
  <si>
    <t>Casos</t>
  </si>
  <si>
    <t>Activos</t>
  </si>
  <si>
    <t>Razón de</t>
  </si>
  <si>
    <t>Tasa de</t>
  </si>
  <si>
    <t>Entrados</t>
  </si>
  <si>
    <t>Reentrados</t>
  </si>
  <si>
    <t>Terminados</t>
  </si>
  <si>
    <t>Congestión</t>
  </si>
  <si>
    <t>Pendencia</t>
  </si>
  <si>
    <t>Resolución</t>
  </si>
  <si>
    <t>Inactividad</t>
  </si>
  <si>
    <t>Primer Circuito Judicial de San José</t>
  </si>
  <si>
    <t>Juzgado Primero Civil de San José</t>
  </si>
  <si>
    <t>Juzgado Segundo Civil de San José</t>
  </si>
  <si>
    <t>Juzgado Tercero Civil de San José</t>
  </si>
  <si>
    <t>Juzgado Cuarto Civil de San José</t>
  </si>
  <si>
    <t>Juzgado Civil, Trabajo y Familia Puriscal</t>
  </si>
  <si>
    <t xml:space="preserve">Juzgado Concursal </t>
  </si>
  <si>
    <t>Juzgado Penal II Circuito Judicial de San José</t>
  </si>
  <si>
    <t>Juzgado Penal de Hatillo</t>
  </si>
  <si>
    <t>Juzgado Penal del III Circ. Jud. De San José</t>
  </si>
  <si>
    <t>Juzgado Penal de Pavas</t>
  </si>
  <si>
    <t>SEGÚN: CIRCUITO JUDICIAL</t>
  </si>
  <si>
    <t>CASOS ENTRADOS EN LAS OFICINAS JUDICIALES DE PRIMERA INSTANCIA</t>
  </si>
  <si>
    <t>DURANTE: 2014</t>
  </si>
  <si>
    <t>POR: MATERIA</t>
  </si>
  <si>
    <r>
      <t xml:space="preserve">Penal </t>
    </r>
    <r>
      <rPr>
        <b/>
        <vertAlign val="superscript"/>
        <sz val="12"/>
        <color indexed="8"/>
        <rFont val="Times New Roman"/>
        <family val="1"/>
      </rPr>
      <t>(1)</t>
    </r>
  </si>
  <si>
    <r>
      <t xml:space="preserve">Penal Juvenil </t>
    </r>
    <r>
      <rPr>
        <b/>
        <vertAlign val="superscript"/>
        <sz val="12"/>
        <color indexed="8"/>
        <rFont val="Times New Roman"/>
        <family val="1"/>
      </rPr>
      <t>(2)</t>
    </r>
  </si>
  <si>
    <r>
      <t xml:space="preserve">Notarial </t>
    </r>
    <r>
      <rPr>
        <b/>
        <vertAlign val="superscript"/>
        <sz val="12"/>
        <color indexed="8"/>
        <rFont val="Times New Roman"/>
        <family val="1"/>
      </rPr>
      <t>(3)</t>
    </r>
  </si>
  <si>
    <t>CASOS TERMINADOS EN LAS OFICINAS JUDICIALES DE PRIMERA INSTANCIA</t>
  </si>
  <si>
    <t xml:space="preserve">POR: MATERIA </t>
  </si>
  <si>
    <t>CIRCULANTE AL FINALIZAR EL 2014 EN LAS OFICINAS JUDICIALES DE PRIMERA INSTANCIA</t>
  </si>
  <si>
    <t xml:space="preserve"> SEGÚN: MATERIA</t>
  </si>
  <si>
    <t>POR: AÑO</t>
  </si>
  <si>
    <t>SEGÚN: MATERIA</t>
  </si>
  <si>
    <t>CIRCULANTE AL FINALIZAR EL AÑO EN LAS OFICINAS JUDICIALES DE PRIMERA INSTANCIA</t>
  </si>
  <si>
    <t>CIRCULANTE AL FINALIZAR EL AÑO EN LAS OFICINAS
JUDICIALES DE PRIMERA INSTANCIA</t>
  </si>
  <si>
    <t>DURANTE: EL PERÍODO 2010-2014</t>
  </si>
  <si>
    <r>
      <t>Penal</t>
    </r>
    <r>
      <rPr>
        <vertAlign val="superscript"/>
        <sz val="12"/>
        <rFont val="Times New Roman"/>
        <family val="1"/>
      </rPr>
      <t xml:space="preserve"> (1)</t>
    </r>
  </si>
  <si>
    <r>
      <t xml:space="preserve">Penal Juvenil </t>
    </r>
    <r>
      <rPr>
        <vertAlign val="superscript"/>
        <sz val="12"/>
        <rFont val="Times New Roman"/>
        <family val="1"/>
      </rPr>
      <t>(2)</t>
    </r>
  </si>
  <si>
    <r>
      <t>Penal</t>
    </r>
    <r>
      <rPr>
        <b/>
        <vertAlign val="superscript"/>
        <sz val="12"/>
        <rFont val="Times New Roman"/>
        <family val="1"/>
      </rPr>
      <t xml:space="preserve"> (1)</t>
    </r>
  </si>
  <si>
    <r>
      <t>Juvenil</t>
    </r>
    <r>
      <rPr>
        <b/>
        <vertAlign val="superscript"/>
        <sz val="12"/>
        <rFont val="Times New Roman"/>
        <family val="1"/>
      </rPr>
      <t>(2)</t>
    </r>
  </si>
  <si>
    <t>Adjunta I Circuito Judicial de San José</t>
  </si>
  <si>
    <t>CASOS TERMINADOS EN LAS OFICINAS JUDICIALES</t>
  </si>
  <si>
    <t>VARIABLES DEL MOVIMIENTO GENERAL E INDICADORES DE GESTIÓN JUDICIAL EN MATERIA CIVIL DE PRIMERA INSTANCIA</t>
  </si>
  <si>
    <t>SEGÚN: CIRCUITO JUDICIAL Y JUZGADO</t>
  </si>
  <si>
    <t>Juzgado Contravencional y Menor Cuantía de Mora</t>
  </si>
  <si>
    <t>Juzgado Contravencional y Menor Cuantía de Puriscal</t>
  </si>
  <si>
    <t>Juzgado Contravencional y Menor Cuantía de Turrubares</t>
  </si>
  <si>
    <t>Juzgado Contravencional y Menor Cuantía de Hatillo</t>
  </si>
  <si>
    <t>Juzgado Contravencional y Menor Cuantía de San Sebastián</t>
  </si>
  <si>
    <t>Juzgado Contravencional y Menor Cuantía de Alajuelita</t>
  </si>
  <si>
    <t>Juzgado Contravencional y Menor Cuantía de Aserrí</t>
  </si>
  <si>
    <t>Juzgado Contravencional y Menor Cuantía de Acosta</t>
  </si>
  <si>
    <t>Juzgado Contravencional y Menor Cuantía Nandayure</t>
  </si>
  <si>
    <t>Juzgado Contravencional y Menor Cuantía II Circ. Jud. Zona Sur</t>
  </si>
  <si>
    <t>Juzgado Contravencional y Menor Cuantía de Poás</t>
  </si>
  <si>
    <t>Juzgado Contravencional y Menor Cuantía de Atenas</t>
  </si>
  <si>
    <t>Juzgado Contravencional y de Menor Cuantía de San Mateo</t>
  </si>
  <si>
    <t>Juzgado Contravencional y de Menor Cuantía de Orotina</t>
  </si>
  <si>
    <t>Juzgado Contravencional y de Menor Cuantía de Upala</t>
  </si>
  <si>
    <t xml:space="preserve">Juzgado Contravencional y de Menor Cuantía de Los Chiles </t>
  </si>
  <si>
    <t>Juzgado Contravencional y de Menor Cuantía de Guatuso</t>
  </si>
  <si>
    <t>Juzgado Contravencional y de Menor Cuantía de La Fortuna</t>
  </si>
  <si>
    <t>Juzgado Contravencional y de Menor Cuantía de Alfaro Ruiz</t>
  </si>
  <si>
    <t>Juzgado Contravencional y de Menor Cuantía de Valverde Vega</t>
  </si>
  <si>
    <t>Juzgado Contravencional y de Menor Cuantía de Naranjo</t>
  </si>
  <si>
    <t>Juzgado Contravencional y de Menor Cuantía de Palmares</t>
  </si>
  <si>
    <t>Juzgado Contravencional y de Menor Cuantía de La Unión</t>
  </si>
  <si>
    <t>Juzgado Contravencional y de Menor Cuantía de Paraíso</t>
  </si>
  <si>
    <t>Juzgado Contravencional y de Menor Cuantía de Alvarado</t>
  </si>
  <si>
    <t>Juzgado Contravencional y de Menor Cuantía de Turrialba</t>
  </si>
  <si>
    <t>Juzgado Contravencional y de Menor Cuantía de Jiménez</t>
  </si>
  <si>
    <t>Juzgado Contravencional y de Menor Cuantía de San Rafael</t>
  </si>
  <si>
    <t>Juzgado Contravencional y de Menor Cuantía de San Isidro</t>
  </si>
  <si>
    <t>Juzgado Contravencional y de Menor Cuantía de San Joaquín de Flores</t>
  </si>
  <si>
    <t>Juzgado Contravencional y de Menor Cuantía de Jicaral</t>
  </si>
  <si>
    <t>Juzgado Contravencional y de Menor Cuantía de Esparza</t>
  </si>
  <si>
    <t>Juzgado Contravencional y de Menor Cuantía de Montes de Oro</t>
  </si>
  <si>
    <t>Juzgado Contravencional y de Menor Cuantía de Aguirre</t>
  </si>
  <si>
    <t>Juzgado Contravencional y de Menor Cuantía de Parrita</t>
  </si>
  <si>
    <t>Juzgado de Cobro de Menor Cuantía y Contravencional de Golfito</t>
  </si>
  <si>
    <t>Juzgado Contravencional y Menor Cuantía de Osa</t>
  </si>
  <si>
    <t>Juzgado Contravencional y Menor Cuantía de Coto Brus</t>
  </si>
  <si>
    <t>Juzgado de Menor Cuantía y Contravencional de Grecia</t>
  </si>
  <si>
    <t xml:space="preserve">Juzgado Civil, Traba., y Fam. Hatillo, San Sebastián. y Alajuelita </t>
  </si>
  <si>
    <t>Juzgado Contravencional y Menor Cuantía Santa Ana</t>
  </si>
  <si>
    <t>Juzgado Contravencional y Menor Cuantía Santo Domingo</t>
  </si>
  <si>
    <t>Juzgado Contravencional y Menor Cuantía Sarapiquí</t>
  </si>
  <si>
    <t>Juzgado Contravencional y Menor Cuantía Bagaces</t>
  </si>
  <si>
    <t>Juzgado Contravencional y Menor Cuantía Cañas</t>
  </si>
  <si>
    <t>Juzgado Contravencional y Menor Cuantía Abangares</t>
  </si>
  <si>
    <t>Juzgado Contravencional y Menor Cuantía Carrillo</t>
  </si>
  <si>
    <t>Juzgado Contravencional y Menor Cuantía Buenos Aires</t>
  </si>
  <si>
    <t>Juzgado Contravencional y Menor Cuantía Bribrí</t>
  </si>
  <si>
    <t>VARIABLES DEL MOVIMIENTO GENERAL E INDICADORES DE GESTIÓN JUDICIAL EN MATERIA DE COBRO JUDICIAL</t>
  </si>
  <si>
    <t>CIRCUITO JUDICIAL Y JUZGADO</t>
  </si>
  <si>
    <t>GRADO DE ESPECIALIZACIÓN Y OFICINA JUDICIAL</t>
  </si>
  <si>
    <t>SEGÚN: GRADO DE ESPECIALIZACIÓN Y OFICINA JUDICIAL</t>
  </si>
  <si>
    <t>MATERIA</t>
  </si>
  <si>
    <t>CIRCUITO JUDICIAL</t>
  </si>
  <si>
    <t>AÑO</t>
  </si>
  <si>
    <t>VARIABLES</t>
  </si>
  <si>
    <t>INDICADORES DE GESTIÓN JUDICIAL</t>
  </si>
  <si>
    <t>CIRCUITO JUDICIAL Y FISCALÍA</t>
  </si>
  <si>
    <t>CIRCUITO JUDICIAL Y TRIBUNAL</t>
  </si>
  <si>
    <t>VARIABLES DEL MOVIMIENTO GENERAL E INDICADORES DE GESTIÓN JUDICIAL EN MATERIA DE PENSIONES ALIMENTARIAS  DE PRIMERA INSTANCIA</t>
  </si>
  <si>
    <t>VARIABLES DEL MOVIMIENTO GENERAL E INDICADORES DE GESTIÓN JUDICIAL EN MATERIA DE VIOLENCIA DOMÉSTICA  DE PRIMERA INSTANCIA</t>
  </si>
  <si>
    <t>VARIABLES DEL MOVIMIENTO GENERAL E INDICADORES DE GESTIÓN JUDICIAL EN MATERIA DE TRABAJO  DE PRIMERA INSTANCIA</t>
  </si>
  <si>
    <t>VARIABLES DEL MOVIMIENTO GENERAL E INDICADORES DE GESTIÓN JUDICIAL LAS FISCALÍAS PENALES</t>
  </si>
  <si>
    <t>SEGÚN: CIRCUITO JUDICIAL Y FISCALÍA</t>
  </si>
  <si>
    <t>VARIABLES DEL MOVIMIENTO GENERAL E INDICADORES DE GESTIÓN JUDICIAL EN LOS TRIBUNALES PENALES</t>
  </si>
  <si>
    <t>SEGÚN: CIRCUITO JUDICIAL Y TRIBUNAL</t>
  </si>
  <si>
    <t>VARIABLES DEL MOVIMIENTO GENERAL E INDICADORES DE GESTIÓN JUDICIAL EN LOS JUZGADOS PENALES JUVENILES</t>
  </si>
  <si>
    <t>VARIABLES DEL MOVIMIENTO GENERAL E INDICADORES DE GESTIÓN JUDICIAL EN MATERIA DE TRÁNSITO  DE PRIMERA INSTANCIA</t>
  </si>
  <si>
    <t>VARIABLES DEL MOVIMIENTO GENERAL E INDICADORES DE GESTIÓN JUDICIAL EN MATERIA CONTRAVENCIONAL  DE PRIMERA INSTANCIA</t>
  </si>
  <si>
    <t>VARIABLES DEL MOVIMIENTO GENERAL E INDICADORES DE GESTIÓN JUDICIAL EN FISCALÍAS PENALES JUVENILES</t>
  </si>
  <si>
    <t>VARIABLES DEL MOVIMIENTO GENERAL E INDICADORES DE GESTIÓN JUDICIAL EN  JUZGADOS PENALES EN PRIMERA INSTANCIA</t>
  </si>
  <si>
    <t>Juzgado de Cobro y Menor Cuantía de Pérez Zeledón</t>
  </si>
  <si>
    <t xml:space="preserve">Juzgado Civil, Trab. y Fam. Hatillo, San Sebastián. y Alajuelita </t>
  </si>
  <si>
    <t>Juzgado Contr. y Men. Cuant. Santo Domingo</t>
  </si>
  <si>
    <t>Adjunta de probidad, transparencia y anticorrupción  cód. 621</t>
  </si>
  <si>
    <t>Adjunta de probidad, transparencia y anticorrupción  cód. 1043</t>
  </si>
  <si>
    <t xml:space="preserve">Adjunta  de delitos económicos, tributarios y legitimación de capitales cód. 618 </t>
  </si>
  <si>
    <t>Civil, Trabajo y Familia Puriscal</t>
  </si>
  <si>
    <t>VARIABLES DEL MOVIMIENTO GENERAL E INDICADORES DE GESTIÓN JUDICIAL PARA LA MATERIA CONSTITUCIONAL DURANTE EL 2014</t>
  </si>
  <si>
    <t>VARIABLES DEL MOVIMIENTO GENERAL E INDICADORES DE GESTIÓN JUDICIAL PARA LA MATERIA NOTARIAL DURANTE EL 2014</t>
  </si>
  <si>
    <t xml:space="preserve">Primer Circuito San José                                 </t>
  </si>
  <si>
    <t xml:space="preserve">Flagrancia Primer Circuito San José                     </t>
  </si>
  <si>
    <t xml:space="preserve">Flagrancia de Heredia                            </t>
  </si>
  <si>
    <t xml:space="preserve">Sarapiquí                                             </t>
  </si>
  <si>
    <t xml:space="preserve">Flagrancia del Primer Circuito Zona Atlántica             </t>
  </si>
  <si>
    <t xml:space="preserve">Segundo Circuito Zona Atlántica                          </t>
  </si>
  <si>
    <t xml:space="preserve">Flagrancia Segundo Circuito Zona Atlántica                          </t>
  </si>
  <si>
    <t xml:space="preserve">I  Primer Circuito San José                                         </t>
  </si>
  <si>
    <t xml:space="preserve">Especializado Cobro del Estado II Circuito San José               </t>
  </si>
  <si>
    <t xml:space="preserve">I Primer Circuito San José                                         </t>
  </si>
  <si>
    <t xml:space="preserve">II Primer Circuito San José                                         </t>
  </si>
  <si>
    <t xml:space="preserve">Segundo Circuito San José                                  </t>
  </si>
  <si>
    <t xml:space="preserve">Desamparados                            </t>
  </si>
  <si>
    <t xml:space="preserve">Primer Circuito San José                                  </t>
  </si>
  <si>
    <t xml:space="preserve">Segundo Circuito Alajuela (San Carlos)                            </t>
  </si>
  <si>
    <t xml:space="preserve">Primer Circuito Zona Atlántica                         </t>
  </si>
  <si>
    <t xml:space="preserve">Segundo Circuito Zona Atlántica                         </t>
  </si>
  <si>
    <t xml:space="preserve">Segundo Circuito Alajuela                                         </t>
  </si>
  <si>
    <t xml:space="preserve">Segundo Circuito San José (Electrónico)                           </t>
  </si>
  <si>
    <t xml:space="preserve">Cartago                                   </t>
  </si>
  <si>
    <t xml:space="preserve">Heredia                                          </t>
  </si>
  <si>
    <t xml:space="preserve">Zona Sur (Pérez Zeledón)                            </t>
  </si>
  <si>
    <t xml:space="preserve">San Ramón                            </t>
  </si>
  <si>
    <t xml:space="preserve">Segundo Circuito Alajuela                                  </t>
  </si>
  <si>
    <t xml:space="preserve">Upala                                </t>
  </si>
  <si>
    <t xml:space="preserve">Turrialba                                 </t>
  </si>
  <si>
    <t xml:space="preserve">La Unión                                  </t>
  </si>
  <si>
    <t xml:space="preserve">San Joaquín de Flores                            </t>
  </si>
  <si>
    <t xml:space="preserve">Sarapiquí                            </t>
  </si>
  <si>
    <t xml:space="preserve">Santa Cruz                            </t>
  </si>
  <si>
    <t xml:space="preserve">Puntarenas                            </t>
  </si>
  <si>
    <t xml:space="preserve">Aguirre-Parrita                           </t>
  </si>
  <si>
    <t xml:space="preserve">Garabito                                </t>
  </si>
  <si>
    <t xml:space="preserve">Corredores                           </t>
  </si>
  <si>
    <t xml:space="preserve">Buenos Aires                          </t>
  </si>
  <si>
    <t xml:space="preserve">Coto Brus                          </t>
  </si>
  <si>
    <t xml:space="preserve">Primer Circuito Zona Atlántica                                 </t>
  </si>
  <si>
    <t xml:space="preserve">Segundo Circuito Zona Atlántica                                 </t>
  </si>
  <si>
    <t xml:space="preserve">Primer Circuito San José                                         </t>
  </si>
  <si>
    <t xml:space="preserve">San Carlos                                                 </t>
  </si>
  <si>
    <t xml:space="preserve">Segundo Circuito Alajuela                                 </t>
  </si>
  <si>
    <t xml:space="preserve">Nicoya                                        </t>
  </si>
  <si>
    <t xml:space="preserve">Santa Cruz                                        </t>
  </si>
  <si>
    <t xml:space="preserve">Segundo Circuito Zona Atlántica                                  </t>
  </si>
  <si>
    <t xml:space="preserve">I Primer Circuito San José                                      </t>
  </si>
  <si>
    <t xml:space="preserve">IV Primer Circuito San José                             </t>
  </si>
  <si>
    <t xml:space="preserve">Tribunal Menor Cuantía II Circuito San José                            </t>
  </si>
  <si>
    <t xml:space="preserve">Tribunal Menor Cuantía Alajuela              </t>
  </si>
  <si>
    <t xml:space="preserve">Tribunal Menor Cuantía Heredia              </t>
  </si>
  <si>
    <t xml:space="preserve">Tribunal Menor Cuantía Santa Cruz              </t>
  </si>
  <si>
    <t xml:space="preserve">Tribunal Menor Cuantía Puntarenas              </t>
  </si>
  <si>
    <t xml:space="preserve">Zona Sur (Pérez Zeledón)                     </t>
  </si>
  <si>
    <t xml:space="preserve">Segundo Circuito Alajuela                                        </t>
  </si>
  <si>
    <t xml:space="preserve">Puntarenas                                       </t>
  </si>
  <si>
    <t xml:space="preserve">Pavas                                        </t>
  </si>
  <si>
    <t xml:space="preserve">Cartago                                     </t>
  </si>
  <si>
    <t xml:space="preserve">Segundo Circuito Zona Atlántica                                         </t>
  </si>
  <si>
    <t xml:space="preserve">Primer Circuito San José                                        </t>
  </si>
  <si>
    <t xml:space="preserve">Primer Circuito Alajuela                       </t>
  </si>
  <si>
    <t xml:space="preserve">Cartago                                 </t>
  </si>
  <si>
    <t xml:space="preserve">San Ramón                                        </t>
  </si>
  <si>
    <t xml:space="preserve">San Sebastián                                      </t>
  </si>
  <si>
    <t xml:space="preserve">Alajuelita                                         </t>
  </si>
  <si>
    <t xml:space="preserve">Acosta                                          </t>
  </si>
  <si>
    <t xml:space="preserve">Santa Ana                                        </t>
  </si>
  <si>
    <t xml:space="preserve">Mora                                           </t>
  </si>
  <si>
    <t xml:space="preserve">Puriscal                                 </t>
  </si>
  <si>
    <t xml:space="preserve">Grecia                                          </t>
  </si>
  <si>
    <t xml:space="preserve">Alfaro Ruiz                                        </t>
  </si>
  <si>
    <t xml:space="preserve">Palmares                                         </t>
  </si>
  <si>
    <t xml:space="preserve">Atenas                                          </t>
  </si>
  <si>
    <t xml:space="preserve">Orotina                                          </t>
  </si>
  <si>
    <t xml:space="preserve">Paraíso                                          </t>
  </si>
  <si>
    <t xml:space="preserve">Alvarado                                         </t>
  </si>
  <si>
    <t xml:space="preserve">San Rafael                                        </t>
  </si>
  <si>
    <t xml:space="preserve">Sarapiquí                                         </t>
  </si>
  <si>
    <t xml:space="preserve">Bagaces                                         </t>
  </si>
  <si>
    <t xml:space="preserve">Abangares                                        </t>
  </si>
  <si>
    <t xml:space="preserve">Nandayure                                        </t>
  </si>
  <si>
    <t xml:space="preserve">Carrillo                                          </t>
  </si>
  <si>
    <t xml:space="preserve">Hojancha                           </t>
  </si>
  <si>
    <t xml:space="preserve">Montes de Oro                                      </t>
  </si>
  <si>
    <t xml:space="preserve">Aguirre                                     </t>
  </si>
  <si>
    <t xml:space="preserve">Parrita                                     </t>
  </si>
  <si>
    <t xml:space="preserve">Bribrí                                 </t>
  </si>
  <si>
    <t xml:space="preserve">Unidad de Trámite Rápido                       </t>
  </si>
  <si>
    <t xml:space="preserve">Unidad de Fraude                              </t>
  </si>
  <si>
    <t xml:space="preserve">Unidad de Delitos Sexuales y Violencia Doméstica                         </t>
  </si>
  <si>
    <t xml:space="preserve">Adjunta Penal Juvenil                            </t>
  </si>
  <si>
    <t xml:space="preserve">San Joaquín de Flores                                </t>
  </si>
  <si>
    <t xml:space="preserve">Nicoya                                          </t>
  </si>
  <si>
    <t xml:space="preserve">Coto Brus                                 </t>
  </si>
  <si>
    <t xml:space="preserve">Flagrancia Primer Circuito Zona Atlántica                                 </t>
  </si>
  <si>
    <t xml:space="preserve">Flagrancia Segundo Circuito Zona Atlántica                                 </t>
  </si>
  <si>
    <t xml:space="preserve">Sala Constitucional                                 </t>
  </si>
  <si>
    <t xml:space="preserve">Pavas                                     </t>
  </si>
  <si>
    <t xml:space="preserve">Desamparados                                               </t>
  </si>
  <si>
    <t xml:space="preserve">Segundo Circuito San José                                                     </t>
  </si>
  <si>
    <t xml:space="preserve">Flagrancia II Circuito San José                        </t>
  </si>
  <si>
    <t xml:space="preserve">Zona Sur (Pérez Zeledón)                                               </t>
  </si>
  <si>
    <t xml:space="preserve">Flagrancia Zona Sur (Pérez Zeledón)                                               </t>
  </si>
  <si>
    <t xml:space="preserve">Primer Circuito Alajuela                                     </t>
  </si>
  <si>
    <t xml:space="preserve">Flagrancia Primer Circuito Alajuela                      </t>
  </si>
  <si>
    <t xml:space="preserve">San Ramón                                               </t>
  </si>
  <si>
    <t xml:space="preserve">Flagrancia San Ramón                                               </t>
  </si>
  <si>
    <t xml:space="preserve">Grecia                                               </t>
  </si>
  <si>
    <t xml:space="preserve">Segundo Circuito Alajuela                           </t>
  </si>
  <si>
    <t xml:space="preserve">Flagrancia Segundo Circuito Alajuela                     </t>
  </si>
  <si>
    <t xml:space="preserve">Cartago                                               </t>
  </si>
  <si>
    <t xml:space="preserve">Flagrancia de Cartago                             </t>
  </si>
  <si>
    <t xml:space="preserve">Turrialba                                               </t>
  </si>
  <si>
    <t xml:space="preserve">Heredia                                               </t>
  </si>
  <si>
    <t xml:space="preserve">Liberia                                               </t>
  </si>
  <si>
    <t xml:space="preserve">Flagrancia Liberia                                               </t>
  </si>
  <si>
    <t xml:space="preserve">Cañas                                              </t>
  </si>
  <si>
    <t xml:space="preserve">Nicoya                                               </t>
  </si>
  <si>
    <t xml:space="preserve">Santa Cruz                                               </t>
  </si>
  <si>
    <t xml:space="preserve">Flagrancia Santa Cruz                                               </t>
  </si>
  <si>
    <t xml:space="preserve">Puntarenas                                               </t>
  </si>
  <si>
    <t xml:space="preserve">Flagrancia de Puntarenas                        </t>
  </si>
  <si>
    <t xml:space="preserve">Aguirre                                               </t>
  </si>
  <si>
    <t xml:space="preserve">Golfito                                              </t>
  </si>
  <si>
    <t xml:space="preserve">Osa                                               </t>
  </si>
  <si>
    <t xml:space="preserve">Corredores                                               </t>
  </si>
  <si>
    <t xml:space="preserve">Flagrancia Corredores                                               </t>
  </si>
  <si>
    <t xml:space="preserve">Primer Circuito Zona Atlántica                           </t>
  </si>
  <si>
    <t xml:space="preserve">II Primer Circuito San José                                          </t>
  </si>
  <si>
    <t xml:space="preserve">III Primer Circuito San José                                          </t>
  </si>
  <si>
    <t xml:space="preserve">IV Primer Circuito San José                                         </t>
  </si>
  <si>
    <t xml:space="preserve">Segundo Circuito San José                                    </t>
  </si>
  <si>
    <t xml:space="preserve">Concursal                            </t>
  </si>
  <si>
    <t xml:space="preserve">Primer Circuito Alajuela                                   </t>
  </si>
  <si>
    <t xml:space="preserve">Primer Circuito Zona Atlántica                                        </t>
  </si>
  <si>
    <t xml:space="preserve">Segundo Circuito Zona Atlántica                                        </t>
  </si>
  <si>
    <t xml:space="preserve">Civil de Hacienda y Asuntos Sumarios                      </t>
  </si>
  <si>
    <t xml:space="preserve">Niñez y Adolescencia                              </t>
  </si>
  <si>
    <t xml:space="preserve">Heredia                                   </t>
  </si>
  <si>
    <t xml:space="preserve">Puntarenas                                 </t>
  </si>
  <si>
    <t xml:space="preserve">Primer Circuito Zona Atlántica                                    </t>
  </si>
  <si>
    <t xml:space="preserve">Desamparados                                       </t>
  </si>
  <si>
    <t xml:space="preserve">Hatillo                                            </t>
  </si>
  <si>
    <t xml:space="preserve">Pérez Zeledón                                     </t>
  </si>
  <si>
    <t xml:space="preserve">Segundo Circuito San José                       </t>
  </si>
  <si>
    <t xml:space="preserve">Zona Sur (Pérez Zeledón)                                         </t>
  </si>
  <si>
    <t xml:space="preserve">Cartago                                  </t>
  </si>
  <si>
    <t xml:space="preserve">Liberia                                            </t>
  </si>
  <si>
    <t xml:space="preserve">Santa Cruz                                            </t>
  </si>
  <si>
    <t xml:space="preserve">Corredores                                          </t>
  </si>
  <si>
    <t xml:space="preserve">Primer Circuito Zona Atlántica                                             </t>
  </si>
  <si>
    <t xml:space="preserve">Segundo Circuito Zona Atlántica                                            </t>
  </si>
  <si>
    <t xml:space="preserve">Segundo Circuito San José                                     </t>
  </si>
  <si>
    <t xml:space="preserve">Primer Circuito Alajuela                      </t>
  </si>
  <si>
    <t xml:space="preserve">Primer Circuito Zona Atlántica                          </t>
  </si>
  <si>
    <t xml:space="preserve">Pavas                                    </t>
  </si>
  <si>
    <t xml:space="preserve">Puriscal                                          </t>
  </si>
  <si>
    <t xml:space="preserve">Grecia                                   </t>
  </si>
  <si>
    <t xml:space="preserve">Liberia                                   </t>
  </si>
  <si>
    <t xml:space="preserve">Cañas                                            </t>
  </si>
  <si>
    <t xml:space="preserve">Nicoya                                            </t>
  </si>
  <si>
    <t xml:space="preserve">Cóbano                               </t>
  </si>
  <si>
    <t xml:space="preserve">Siquirres                                    </t>
  </si>
  <si>
    <t xml:space="preserve">Hatillo                                 </t>
  </si>
  <si>
    <t xml:space="preserve">Desamparados                                           </t>
  </si>
  <si>
    <t xml:space="preserve">Grecia                                           </t>
  </si>
  <si>
    <t xml:space="preserve">San Ramón                                            </t>
  </si>
  <si>
    <t xml:space="preserve">Turrialba                                            </t>
  </si>
  <si>
    <t xml:space="preserve">Aguirre                                          </t>
  </si>
  <si>
    <t xml:space="preserve">Golfito                                </t>
  </si>
  <si>
    <t xml:space="preserve">Osa                                </t>
  </si>
  <si>
    <t xml:space="preserve">Corredores                                </t>
  </si>
  <si>
    <t xml:space="preserve">Zona Sur (Pérez Zeledón)                               </t>
  </si>
  <si>
    <t xml:space="preserve">San Ramón                                  </t>
  </si>
  <si>
    <t xml:space="preserve">Corredores                                 </t>
  </si>
  <si>
    <t xml:space="preserve">II Primer Circuito San José                               </t>
  </si>
  <si>
    <t xml:space="preserve">III Primer Circuito San José                              </t>
  </si>
  <si>
    <t xml:space="preserve">Segundo Circuito San José                           </t>
  </si>
  <si>
    <t xml:space="preserve">Primer Circuito Alajuela                                          </t>
  </si>
  <si>
    <t xml:space="preserve">Cartago                                           </t>
  </si>
  <si>
    <t xml:space="preserve">Heredia                                           </t>
  </si>
  <si>
    <t xml:space="preserve">Puntarenas                                         </t>
  </si>
  <si>
    <t xml:space="preserve">Primer Circuito Zona Atlántica                                            </t>
  </si>
  <si>
    <t xml:space="preserve">Tribunal Menor Cuantía Cartago               </t>
  </si>
  <si>
    <t xml:space="preserve">Tribunal Menor Cuantía Primer Circuito Zona Atlántica        </t>
  </si>
  <si>
    <t xml:space="preserve">Segundo Circuito San José                                   </t>
  </si>
  <si>
    <t xml:space="preserve">Primer Circuito Alajuela                                           </t>
  </si>
  <si>
    <t xml:space="preserve">San Ramón                              </t>
  </si>
  <si>
    <t xml:space="preserve">Cartago                                          </t>
  </si>
  <si>
    <t xml:space="preserve">Grecia                                     </t>
  </si>
  <si>
    <t xml:space="preserve">San Ramón                                         </t>
  </si>
  <si>
    <t xml:space="preserve">Heredia                                         </t>
  </si>
  <si>
    <t xml:space="preserve">Puntarenas                                        </t>
  </si>
  <si>
    <t xml:space="preserve">Desamparados                           </t>
  </si>
  <si>
    <t xml:space="preserve">Primer Circuito Zona Atlántica                            </t>
  </si>
  <si>
    <t xml:space="preserve">Segundo Circuito Zona Atlántica                        </t>
  </si>
  <si>
    <t xml:space="preserve">Aserrí                                           </t>
  </si>
  <si>
    <t xml:space="preserve">Pavas                                            </t>
  </si>
  <si>
    <t xml:space="preserve">Escazú                                           </t>
  </si>
  <si>
    <t xml:space="preserve">Turrubares                                         </t>
  </si>
  <si>
    <t xml:space="preserve">Tarrazú                                           </t>
  </si>
  <si>
    <t xml:space="preserve">Poás                                            </t>
  </si>
  <si>
    <t xml:space="preserve">Valverde Vega                                         </t>
  </si>
  <si>
    <t xml:space="preserve">Naranjo                                           </t>
  </si>
  <si>
    <t xml:space="preserve">San Mateo                                         </t>
  </si>
  <si>
    <t xml:space="preserve">Upala                                            </t>
  </si>
  <si>
    <t xml:space="preserve">Los Chiles                                         </t>
  </si>
  <si>
    <t xml:space="preserve">Guatuso                                          </t>
  </si>
  <si>
    <t xml:space="preserve">La Fortuna                               </t>
  </si>
  <si>
    <t xml:space="preserve">La Unión                                          </t>
  </si>
  <si>
    <t xml:space="preserve">Turrialba                                          </t>
  </si>
  <si>
    <t xml:space="preserve">Jiménez                                           </t>
  </si>
  <si>
    <t xml:space="preserve">Santo Domingo                                       </t>
  </si>
  <si>
    <t xml:space="preserve">San Isidro                                         </t>
  </si>
  <si>
    <t xml:space="preserve">San Joaquín de Flores                           </t>
  </si>
  <si>
    <t xml:space="preserve">La Cruz                                          </t>
  </si>
  <si>
    <t xml:space="preserve">Cañas                                           </t>
  </si>
  <si>
    <t xml:space="preserve">Tilarán                                           </t>
  </si>
  <si>
    <t xml:space="preserve">Esparza                                          </t>
  </si>
  <si>
    <t xml:space="preserve">Garabito                                          </t>
  </si>
  <si>
    <t xml:space="preserve">Jicaral                                           </t>
  </si>
  <si>
    <t xml:space="preserve">Cóbano                                           </t>
  </si>
  <si>
    <t xml:space="preserve">Golfito                                           </t>
  </si>
  <si>
    <t xml:space="preserve">Osa                                             </t>
  </si>
  <si>
    <t xml:space="preserve">Buenos Aires                              </t>
  </si>
  <si>
    <t xml:space="preserve">Coto Brus                               </t>
  </si>
  <si>
    <t xml:space="preserve">Matina                                  </t>
  </si>
  <si>
    <t xml:space="preserve">Guácimo                                      </t>
  </si>
  <si>
    <t xml:space="preserve">Liberia                                 </t>
  </si>
  <si>
    <t xml:space="preserve">Nicoya                                    </t>
  </si>
  <si>
    <t xml:space="preserve">Segundo Circuito San José                         </t>
  </si>
  <si>
    <t xml:space="preserve">Hatillo                                         </t>
  </si>
  <si>
    <t xml:space="preserve">Pavas                                      </t>
  </si>
  <si>
    <t xml:space="preserve">Pavas (PISAV)                             </t>
  </si>
  <si>
    <t xml:space="preserve">Puriscal                                    </t>
  </si>
  <si>
    <t xml:space="preserve">Unidad de Económicos, Tributarios y legitimación de Capitales     </t>
  </si>
  <si>
    <t xml:space="preserve">Adjunta Agrario Ambiental                               </t>
  </si>
  <si>
    <t xml:space="preserve">Zona Sur (Pérez Zeledón)                           </t>
  </si>
  <si>
    <t xml:space="preserve">Flagrancia Zona Sur (Pérez Zeledón)                           </t>
  </si>
  <si>
    <t xml:space="preserve">Primer Circuito Alajuela                           </t>
  </si>
  <si>
    <t xml:space="preserve">Atenas                                           </t>
  </si>
  <si>
    <t xml:space="preserve">Flagrancia San Ramón                                  </t>
  </si>
  <si>
    <t xml:space="preserve">Segundo Circuito Alajuela                          </t>
  </si>
  <si>
    <t xml:space="preserve">Flagrancia Segundo Circuito Alajuela                   </t>
  </si>
  <si>
    <t xml:space="preserve">La Fortuna                                            </t>
  </si>
  <si>
    <t xml:space="preserve">Guatuso                                             </t>
  </si>
  <si>
    <t xml:space="preserve">Flagrancia de Puntarenas                           </t>
  </si>
  <si>
    <t xml:space="preserve">Garabito                                     </t>
  </si>
  <si>
    <t xml:space="preserve">Aguirre                                             </t>
  </si>
  <si>
    <t xml:space="preserve">Protección Osa                                </t>
  </si>
  <si>
    <t xml:space="preserve">Buenos Aires                                </t>
  </si>
  <si>
    <t xml:space="preserve">Bribrí                                     </t>
  </si>
  <si>
    <t xml:space="preserve">Elaborado por: Sección de Estadística, Dirección de Planificación </t>
  </si>
  <si>
    <t>Juzgado Notarial</t>
  </si>
  <si>
    <t>Primero Especializado de Cobro I Circuito Judicial de San José</t>
  </si>
  <si>
    <t>Segundo Especializado de Cobro I Circuito Judicial de San José</t>
  </si>
  <si>
    <t>Contencioso Administrativo (Anterior Legislación)</t>
  </si>
  <si>
    <t>Contencioso Administrativo (Nueva Legislación)</t>
  </si>
  <si>
    <t>Tribunal Procesal Contencioso Administrativo</t>
  </si>
  <si>
    <t>Primer Circuito Alajuela</t>
  </si>
  <si>
    <t>Especializado de Seguridad Social</t>
  </si>
  <si>
    <t xml:space="preserve">Buenos Aires </t>
  </si>
  <si>
    <t>Liberia</t>
  </si>
  <si>
    <t>Pavas - PISAV</t>
  </si>
  <si>
    <t>Escazú</t>
  </si>
  <si>
    <t>San Joaquín</t>
  </si>
  <si>
    <t>Monteverde</t>
  </si>
  <si>
    <t>Puerto Jiménez</t>
  </si>
  <si>
    <t>Adjunta Contra la Delincuencia  Organizado</t>
  </si>
  <si>
    <t>Fiscalía Adjunta Contra Legitimación de Capitales y extinción de Dominio (cód  1068)</t>
  </si>
  <si>
    <t>Flagrancia II Circuito Judicial de San José</t>
  </si>
  <si>
    <t>Adjunta de probidad, transparencia y anticorrupción (cód  621)</t>
  </si>
  <si>
    <t xml:space="preserve">Unidad de Delitos de Probidad, Transparencia y Anticorrupción (cód  1043)  </t>
  </si>
  <si>
    <t>Flagrancia I Circuito Judicial de Alajuela</t>
  </si>
  <si>
    <t>Flagrancia de Heredia</t>
  </si>
  <si>
    <t>Flagrancia Liberia</t>
  </si>
  <si>
    <t>Flagrancia Corredores</t>
  </si>
  <si>
    <t xml:space="preserve">Sala Constitucional                                                                                                                   </t>
  </si>
  <si>
    <t xml:space="preserve">Primer Circuito San José                                                                                                          </t>
  </si>
  <si>
    <t xml:space="preserve">Flagrancia Primer Circuito San José                                                                                                   </t>
  </si>
  <si>
    <t xml:space="preserve">Pavas                                                                                                                                        </t>
  </si>
  <si>
    <t xml:space="preserve">Desamparados                                                                                                                                         </t>
  </si>
  <si>
    <t xml:space="preserve">Segundo Circuito San José                                                                                                                                                           </t>
  </si>
  <si>
    <t xml:space="preserve">Zona Sur (Pérez Zeledón)                                                                                                                                         </t>
  </si>
  <si>
    <t xml:space="preserve">Flagrancia Zona Sur (Pérez Zeledón)                                                                                                                                         </t>
  </si>
  <si>
    <t xml:space="preserve">Primer Circuito Alajuela                                                                                                             </t>
  </si>
  <si>
    <t xml:space="preserve">Flagrancia Primer Circuito Alajuela                                                                                          </t>
  </si>
  <si>
    <t xml:space="preserve">San Ramón                                                                                                                                         </t>
  </si>
  <si>
    <t xml:space="preserve">Flagrancia San Ramón                                                                                                                                         </t>
  </si>
  <si>
    <t xml:space="preserve">Grecia                                                                                                                                         </t>
  </si>
  <si>
    <t xml:space="preserve">Segundo Circuito Alajuela                                                                                                        </t>
  </si>
  <si>
    <t xml:space="preserve">Flagrancia Segundo Circuito Alajuela                                                                                        </t>
  </si>
  <si>
    <t xml:space="preserve">Cartago                                                                                                                                         </t>
  </si>
  <si>
    <t xml:space="preserve">Flagrancia de Cartago                                                                                                                </t>
  </si>
  <si>
    <t xml:space="preserve">Turrialba                                                                                                                                         </t>
  </si>
  <si>
    <t xml:space="preserve">Heredia                                                                                                                                         </t>
  </si>
  <si>
    <t xml:space="preserve">Flagrancia de Heredia                                                                                                                </t>
  </si>
  <si>
    <t xml:space="preserve">Sarapiquí                                                                                                                                       </t>
  </si>
  <si>
    <t xml:space="preserve">Liberia                                                                                                                                         </t>
  </si>
  <si>
    <t xml:space="preserve">Flagrancia Liberia                                                                                                                                         </t>
  </si>
  <si>
    <t xml:space="preserve">Cañas                                                                                                                                        </t>
  </si>
  <si>
    <t xml:space="preserve">Nicoya                                                                                                                                         </t>
  </si>
  <si>
    <t xml:space="preserve">Santa Cruz                                                                                                                                         </t>
  </si>
  <si>
    <t xml:space="preserve">Flagrancia Santa Cruz                                                                                                                                         </t>
  </si>
  <si>
    <t xml:space="preserve">Puntarenas                                                                                                                                         </t>
  </si>
  <si>
    <t xml:space="preserve">Flagrancia de Puntarenas                                                                                                          </t>
  </si>
  <si>
    <t xml:space="preserve">Aguirre                                                                                                                                         </t>
  </si>
  <si>
    <t xml:space="preserve">Golfito                                                                                                                                        </t>
  </si>
  <si>
    <t xml:space="preserve">Osa                                                                                                                                            </t>
  </si>
  <si>
    <t xml:space="preserve">Corredores                                                                                                                                         </t>
  </si>
  <si>
    <t xml:space="preserve">Flagrancia Corredores                                                                                                                                         </t>
  </si>
  <si>
    <t xml:space="preserve">Primer Circuito Zona Atlántica                                                                                                </t>
  </si>
  <si>
    <t xml:space="preserve">Flagrancia del Primer Circuito Zona Atlántica                                                                             </t>
  </si>
  <si>
    <t xml:space="preserve">Segundo Circuito Zona Atlántica                                                                                             </t>
  </si>
  <si>
    <t xml:space="preserve">Flagrancia Segundo Circuito Zona Atlántica                                                                            </t>
  </si>
  <si>
    <t xml:space="preserve">I  Primer Circuito San José                                                                                                                           </t>
  </si>
  <si>
    <t xml:space="preserve">II Primer Circuito San José                                                                                                                          </t>
  </si>
  <si>
    <t xml:space="preserve">III Primer Circuito San José                                                                                                                          </t>
  </si>
  <si>
    <t xml:space="preserve">IV Primer Circuito San José                                                                                                                       </t>
  </si>
  <si>
    <t xml:space="preserve">Segundo Circuito San José                                                                                                        </t>
  </si>
  <si>
    <t xml:space="preserve">Concursal                                                                                                                                  </t>
  </si>
  <si>
    <t xml:space="preserve">Primer Circuito Alajuela                                                                                                           </t>
  </si>
  <si>
    <t xml:space="preserve">Cartago                                                                                                                                      </t>
  </si>
  <si>
    <t xml:space="preserve">Heredia                                                                                                                                      </t>
  </si>
  <si>
    <t xml:space="preserve">Puntarenas                                                                                                                                </t>
  </si>
  <si>
    <t xml:space="preserve">Primer Circuito Zona Atlántica                                                                                                                      </t>
  </si>
  <si>
    <t xml:space="preserve">Segundo Circuito Zona Atlántica                                                                                                                      </t>
  </si>
  <si>
    <t xml:space="preserve">Especializado Cobro del Estado II Circuito San José                                             </t>
  </si>
  <si>
    <t xml:space="preserve">Civil de Hacienda y Asuntos Sumarios                                                              </t>
  </si>
  <si>
    <t xml:space="preserve">I Primer Circuito San José                                                                                                                           </t>
  </si>
  <si>
    <t xml:space="preserve">II Primer Circuito San José                                                                                                                           </t>
  </si>
  <si>
    <t xml:space="preserve">Niñez y Adolescencia                                                                                      </t>
  </si>
  <si>
    <t xml:space="preserve">Segundo Circuito San José                                                                                                      </t>
  </si>
  <si>
    <t xml:space="preserve">Desamparados                                                                                    </t>
  </si>
  <si>
    <t xml:space="preserve">Primer Circuito Alajuela                                                                                                     </t>
  </si>
  <si>
    <t xml:space="preserve">Cartago                                                                                                     </t>
  </si>
  <si>
    <t xml:space="preserve">Heredia                                                                                                     </t>
  </si>
  <si>
    <t xml:space="preserve">Puntarenas                                                                                               </t>
  </si>
  <si>
    <t xml:space="preserve">Primer Circuito Zona Atlántica                                                                                                        </t>
  </si>
  <si>
    <t xml:space="preserve">Primer Circuito San José                                                                                                      </t>
  </si>
  <si>
    <t xml:space="preserve">Desamparados                                                                                                                 </t>
  </si>
  <si>
    <t xml:space="preserve">Hatillo                                                                                                                                </t>
  </si>
  <si>
    <t xml:space="preserve">Pérez Zeledón                                                                                                             </t>
  </si>
  <si>
    <t xml:space="preserve">Segundo Circuito Alajuela (San Carlos)                                                                                    </t>
  </si>
  <si>
    <t xml:space="preserve">Primer Circuito Zona Atlántica                                                                           </t>
  </si>
  <si>
    <t xml:space="preserve">Segundo Circuito Zona Atlántica                                                                           </t>
  </si>
  <si>
    <t xml:space="preserve">Zona Sur (Pérez Zeledón)                                                                         </t>
  </si>
  <si>
    <t xml:space="preserve">Segundo Circuito Alajuela                                                                                                                           </t>
  </si>
  <si>
    <t xml:space="preserve">Liberia                                                                                                                                  </t>
  </si>
  <si>
    <t xml:space="preserve">Santa Cruz                                                                                                                                  </t>
  </si>
  <si>
    <t xml:space="preserve">Corredores                                                                                                                          </t>
  </si>
  <si>
    <t xml:space="preserve">Primer Circuito Zona Atlántica                                                                                                                                   </t>
  </si>
  <si>
    <t xml:space="preserve">Segundo Circuito Zona Atlántica                                                                                                                                  </t>
  </si>
  <si>
    <t xml:space="preserve">Segundo Circuito San José                                                                   </t>
  </si>
  <si>
    <t xml:space="preserve">Segundo Circuito San José (Electrónico)                                                                                 </t>
  </si>
  <si>
    <t xml:space="preserve">Primer Circuito Alajuela                                                              </t>
  </si>
  <si>
    <t xml:space="preserve">Cartago                                                                                                         </t>
  </si>
  <si>
    <t xml:space="preserve">Heredia                                                                                                                              </t>
  </si>
  <si>
    <t xml:space="preserve">Primer Circuito Zona Atlántica                                                                          </t>
  </si>
  <si>
    <t xml:space="preserve">Segundo Circuito Zona Atlántica                                                                          </t>
  </si>
  <si>
    <t xml:space="preserve">Pavas                                                                                                          </t>
  </si>
  <si>
    <t xml:space="preserve">Puriscal                                                                                                                            </t>
  </si>
  <si>
    <t xml:space="preserve">Zona Sur (Pérez Zeledón)                                                                                    </t>
  </si>
  <si>
    <t xml:space="preserve">Grecia                                                                                                     </t>
  </si>
  <si>
    <t xml:space="preserve">San Ramón                                                                                    </t>
  </si>
  <si>
    <t xml:space="preserve">Segundo Circuito Alajuela                                                                                                      </t>
  </si>
  <si>
    <t xml:space="preserve">Upala                                                                                                   </t>
  </si>
  <si>
    <t xml:space="preserve">Los Chiles                                                                                                   </t>
  </si>
  <si>
    <t xml:space="preserve">Cartago                                                                                                    </t>
  </si>
  <si>
    <t xml:space="preserve">Turrialba                                                                                                   </t>
  </si>
  <si>
    <t xml:space="preserve">La Unión                                                                                                      </t>
  </si>
  <si>
    <t xml:space="preserve">San Joaquín de Flores                                                                                    </t>
  </si>
  <si>
    <t xml:space="preserve">Sarapiquí                                                                                    </t>
  </si>
  <si>
    <t xml:space="preserve">Liberia                                                                                                       </t>
  </si>
  <si>
    <t xml:space="preserve">Cañas                                                                                                                                  </t>
  </si>
  <si>
    <t xml:space="preserve">Nicoya                                                                                                                                  </t>
  </si>
  <si>
    <t xml:space="preserve">Santa Cruz                                                                                    </t>
  </si>
  <si>
    <t xml:space="preserve">Puntarenas                                                                                    </t>
  </si>
  <si>
    <t xml:space="preserve">Aguirre-Parrita                                                                                 </t>
  </si>
  <si>
    <t xml:space="preserve">Garabito                                                                                                </t>
  </si>
  <si>
    <t xml:space="preserve">Cóbano                                                                                               </t>
  </si>
  <si>
    <t xml:space="preserve">Osa                                                                                                                                         </t>
  </si>
  <si>
    <t xml:space="preserve">Corredores                                                                                 </t>
  </si>
  <si>
    <t xml:space="preserve">Buenos Aires                                                                               </t>
  </si>
  <si>
    <t xml:space="preserve">Coto Brus                                                                              </t>
  </si>
  <si>
    <t xml:space="preserve">Primer Circuito Zona Atlántica                                                                                                   </t>
  </si>
  <si>
    <t xml:space="preserve">Segundo Circuito Zona Atlántica                                                                                                   </t>
  </si>
  <si>
    <t xml:space="preserve">Bribrí                                                                                                 </t>
  </si>
  <si>
    <t xml:space="preserve">Siquirres                                                                                                          </t>
  </si>
  <si>
    <t xml:space="preserve">Primer Circuito San José                                                                                                                           </t>
  </si>
  <si>
    <t xml:space="preserve">Primer Circuito de Alajuela                                                                                                                          </t>
  </si>
  <si>
    <t xml:space="preserve">Cartago                                                                                                                          </t>
  </si>
  <si>
    <t xml:space="preserve">Heredia                                                                                                                          </t>
  </si>
  <si>
    <t xml:space="preserve">Puntarenas                                                                                                                          </t>
  </si>
  <si>
    <t xml:space="preserve">Primer Circuito Judicial Zona Atlántica                                                   </t>
  </si>
  <si>
    <t xml:space="preserve">Hatillo                                                                                               </t>
  </si>
  <si>
    <t xml:space="preserve">Desamparados                                                                                                                               </t>
  </si>
  <si>
    <t xml:space="preserve">Zona Sur (Pérez Zeledón)                                                                                                                       </t>
  </si>
  <si>
    <t xml:space="preserve">Grecia                                                                                                                             </t>
  </si>
  <si>
    <t xml:space="preserve">San Ramón                                                                                                                                  </t>
  </si>
  <si>
    <t xml:space="preserve">San Carlos                                                                                                                                                   </t>
  </si>
  <si>
    <t xml:space="preserve">Upala                                                                                                                                                   </t>
  </si>
  <si>
    <t xml:space="preserve">Turrialba                                                                                                                                  </t>
  </si>
  <si>
    <t xml:space="preserve">Sarapiquí                                                                                                                                  </t>
  </si>
  <si>
    <t xml:space="preserve">Aguirre                                                                                                                          </t>
  </si>
  <si>
    <t xml:space="preserve">Golfito                                                                                              </t>
  </si>
  <si>
    <t xml:space="preserve">Osa                                                                                              </t>
  </si>
  <si>
    <t xml:space="preserve">Corredores                                                                                              </t>
  </si>
  <si>
    <t xml:space="preserve">Zona Sur (Pérez Zeledón)                                                                                         </t>
  </si>
  <si>
    <t xml:space="preserve">San Ramón                                                                                                    </t>
  </si>
  <si>
    <t xml:space="preserve">Segundo Circuito Alajuela                                                                                                   </t>
  </si>
  <si>
    <t xml:space="preserve">Nicoya                                                                                                                        </t>
  </si>
  <si>
    <t xml:space="preserve">Santa Cruz                                                                                                                        </t>
  </si>
  <si>
    <t xml:space="preserve">Corredores                                                                                               </t>
  </si>
  <si>
    <t xml:space="preserve">Segundo Circuito Zona Atlántica                                                                                                      </t>
  </si>
  <si>
    <t xml:space="preserve">I Primer Circuito San José                                                                                                                  </t>
  </si>
  <si>
    <t xml:space="preserve">II Primer Circuito San José                                                                                         </t>
  </si>
  <si>
    <t xml:space="preserve">III Primer Circuito San José                                                                                        </t>
  </si>
  <si>
    <t xml:space="preserve">IV Primer Circuito San José                                                                                       </t>
  </si>
  <si>
    <t xml:space="preserve">Segundo Circuito San José                                                                               </t>
  </si>
  <si>
    <t xml:space="preserve">Primer Circuito Alajuela                                                                                                                            </t>
  </si>
  <si>
    <t xml:space="preserve">Cartago                                                                                                                             </t>
  </si>
  <si>
    <t xml:space="preserve">Heredia                                                                                                                             </t>
  </si>
  <si>
    <t xml:space="preserve">Puntarenas                                                                                                                       </t>
  </si>
  <si>
    <t xml:space="preserve">Primer Circuito Zona Atlántica                                                                                                                                </t>
  </si>
  <si>
    <t xml:space="preserve">Tribunal Menor Cuantía II Circuito San José                                                                                    </t>
  </si>
  <si>
    <t xml:space="preserve">Tribunal Menor Cuantía Alajuela                                          </t>
  </si>
  <si>
    <t xml:space="preserve">Tribunal Menor Cuantía Cartago                                           </t>
  </si>
  <si>
    <t xml:space="preserve">Tribunal Menor Cuantía Heredia                                          </t>
  </si>
  <si>
    <t xml:space="preserve">Tribunal Menor Cuantía Santa Cruz                                          </t>
  </si>
  <si>
    <t xml:space="preserve">Tribunal Menor Cuantía Puntarenas                                          </t>
  </si>
  <si>
    <t xml:space="preserve">Tribunal Menor Cuantía Primer Circuito Zona Atlántica                      </t>
  </si>
  <si>
    <t xml:space="preserve">Primer Circuito San José                                                                                                   </t>
  </si>
  <si>
    <t xml:space="preserve">Segundo Circuito San José                                                                                                       </t>
  </si>
  <si>
    <t xml:space="preserve">Zona Sur (Pérez Zeledón)                                                               </t>
  </si>
  <si>
    <t xml:space="preserve">Primer Circuito Alajuela                                                                                                                             </t>
  </si>
  <si>
    <t xml:space="preserve">San Ramón                                                                                      </t>
  </si>
  <si>
    <t xml:space="preserve">Segundo Circuito Alajuela                                                                                                                        </t>
  </si>
  <si>
    <t xml:space="preserve">Puntarenas                                                                                                                     </t>
  </si>
  <si>
    <t xml:space="preserve">Segundo Circuito Zona Atlántica                                                                            </t>
  </si>
  <si>
    <t xml:space="preserve">Pavas                                                                                                                        </t>
  </si>
  <si>
    <t xml:space="preserve">Grecia                                                                                                         </t>
  </si>
  <si>
    <t xml:space="preserve">San Ramón                                                                                                                       </t>
  </si>
  <si>
    <t xml:space="preserve">Segundo Circuito Alajuela                                                                                                                      </t>
  </si>
  <si>
    <t xml:space="preserve">Cartago                                                                                                               </t>
  </si>
  <si>
    <t xml:space="preserve">Heredia                                                                                                                       </t>
  </si>
  <si>
    <t xml:space="preserve">Puntarenas                                                                                                                      </t>
  </si>
  <si>
    <t xml:space="preserve">Segundo Circuito Zona Atlántica                                                                                                                           </t>
  </si>
  <si>
    <t xml:space="preserve">Primer Circuito San José                                                                                                                        </t>
  </si>
  <si>
    <t xml:space="preserve">Desamparados                                                                             </t>
  </si>
  <si>
    <t xml:space="preserve">Primer Circuito Alajuela                                                                     </t>
  </si>
  <si>
    <t xml:space="preserve">Cartago                                                                                                 </t>
  </si>
  <si>
    <t xml:space="preserve">Primer Circuito Zona Atlántica                                                                                </t>
  </si>
  <si>
    <t xml:space="preserve">Zona Sur (Pérez Zeledón)                                                             </t>
  </si>
  <si>
    <t xml:space="preserve">San Ramón                                                                                                                        </t>
  </si>
  <si>
    <t xml:space="preserve">Segundo Circuito Zona Atlántica                                                                      </t>
  </si>
  <si>
    <t xml:space="preserve">San Sebastián                                                                                                                  </t>
  </si>
  <si>
    <t xml:space="preserve">Alajuelita                                                                                                                           </t>
  </si>
  <si>
    <t xml:space="preserve">Aserrí                                                                                                                               </t>
  </si>
  <si>
    <t xml:space="preserve">Acosta                                                                                                                              </t>
  </si>
  <si>
    <t xml:space="preserve">Pavas                                                                                                                                </t>
  </si>
  <si>
    <t xml:space="preserve">Escazú                                                                                                                             </t>
  </si>
  <si>
    <t xml:space="preserve">Santa Ana                                                                                                                        </t>
  </si>
  <si>
    <t xml:space="preserve">Mora                                                                                                                                 </t>
  </si>
  <si>
    <t xml:space="preserve">Puriscal                                                                                                   </t>
  </si>
  <si>
    <t xml:space="preserve">Turrubares                                                                                                                       </t>
  </si>
  <si>
    <t xml:space="preserve">Tarrazú                                                                                                                             </t>
  </si>
  <si>
    <t xml:space="preserve">Grecia                                                                                                                              </t>
  </si>
  <si>
    <t xml:space="preserve">Alfaro Ruiz                                                                                                                        </t>
  </si>
  <si>
    <t xml:space="preserve">Poás                                                                                                                                  </t>
  </si>
  <si>
    <t xml:space="preserve">Naranjo                                                                                                                             </t>
  </si>
  <si>
    <t xml:space="preserve">Palmares                                                                                                                           </t>
  </si>
  <si>
    <t xml:space="preserve">Atenas                                                                                                                              </t>
  </si>
  <si>
    <t xml:space="preserve">San Mateo                                                                                                                         </t>
  </si>
  <si>
    <t xml:space="preserve">Orotina                                                                                                                              </t>
  </si>
  <si>
    <t xml:space="preserve">Upala                                                                                                                                </t>
  </si>
  <si>
    <t xml:space="preserve">Los Chiles                                                                                                                         </t>
  </si>
  <si>
    <t xml:space="preserve">Guatuso                                                                                                                            </t>
  </si>
  <si>
    <t xml:space="preserve">La Fortuna                                                                                           </t>
  </si>
  <si>
    <t xml:space="preserve">La Unión                                                                                                                            </t>
  </si>
  <si>
    <t xml:space="preserve">Paraíso                                                                                                                              </t>
  </si>
  <si>
    <t xml:space="preserve">Alvarado                                                                                                                           </t>
  </si>
  <si>
    <t xml:space="preserve">Turrialba                                                                                                                            </t>
  </si>
  <si>
    <t xml:space="preserve">Jiménez                                                                                                                             </t>
  </si>
  <si>
    <t xml:space="preserve">Santo Domingo                                                                                                                 </t>
  </si>
  <si>
    <t xml:space="preserve">San Rafael                                                                                                                        </t>
  </si>
  <si>
    <t xml:space="preserve">San Isidro                                                                                                                         </t>
  </si>
  <si>
    <t xml:space="preserve">San Joaquín de Flores                                                                               </t>
  </si>
  <si>
    <t xml:space="preserve">Sarapiquí                                                                                                                           </t>
  </si>
  <si>
    <t xml:space="preserve">Bagaces                                                                                                                           </t>
  </si>
  <si>
    <t xml:space="preserve">La Cruz                                                                                                                            </t>
  </si>
  <si>
    <t xml:space="preserve">Cañas                                                                                                                               </t>
  </si>
  <si>
    <t xml:space="preserve">Tilarán                                                                                                                               </t>
  </si>
  <si>
    <t xml:space="preserve">Abangares                                                                                                                        </t>
  </si>
  <si>
    <t xml:space="preserve">Nandayure                                                                                                                        </t>
  </si>
  <si>
    <t xml:space="preserve">Carrillo                                                                                                                              </t>
  </si>
  <si>
    <t xml:space="preserve">Hojancha                                                                                 </t>
  </si>
  <si>
    <t xml:space="preserve">Esparza                                                                                                                            </t>
  </si>
  <si>
    <t xml:space="preserve">Montes de Oro                                                                                                                  </t>
  </si>
  <si>
    <t xml:space="preserve">Garabito                                                                                                                            </t>
  </si>
  <si>
    <t xml:space="preserve">Jicaral                                                                                                                               </t>
  </si>
  <si>
    <t xml:space="preserve">Cóbano                                                                                                                             </t>
  </si>
  <si>
    <t xml:space="preserve">Monteverde                                                                                                                             </t>
  </si>
  <si>
    <t xml:space="preserve">Aguirre                                                                                                               </t>
  </si>
  <si>
    <t xml:space="preserve">Parrita                                                                                                               </t>
  </si>
  <si>
    <t xml:space="preserve">Golfito                                                                                                                               </t>
  </si>
  <si>
    <t xml:space="preserve">Osa                                                                                                                                 </t>
  </si>
  <si>
    <t xml:space="preserve">Buenos Aires                                                                                      </t>
  </si>
  <si>
    <t xml:space="preserve">Coto Brus                                                                                           </t>
  </si>
  <si>
    <t xml:space="preserve">Puerto Jiménez                                                                                                   </t>
  </si>
  <si>
    <t xml:space="preserve">Bribrí                                                                                                   </t>
  </si>
  <si>
    <t xml:space="preserve">Matina                                                                                                    </t>
  </si>
  <si>
    <t xml:space="preserve">Guácimo                                                                                                              </t>
  </si>
  <si>
    <t xml:space="preserve">Liberia                                                                                                 </t>
  </si>
  <si>
    <t xml:space="preserve">Nicoya                                                                                                          </t>
  </si>
  <si>
    <t xml:space="preserve">Unidad de Trámite Rápido                                                                     </t>
  </si>
  <si>
    <t xml:space="preserve">Unidad de Fraude                                                                                          </t>
  </si>
  <si>
    <t xml:space="preserve">Unidad de Delitos Sexuales y Violencia Doméstica                                                                           </t>
  </si>
  <si>
    <t xml:space="preserve">Segundo Circuito San José                                                          </t>
  </si>
  <si>
    <t xml:space="preserve">Hatillo                                                                                                                       </t>
  </si>
  <si>
    <t xml:space="preserve">Pavas                                                                                                                </t>
  </si>
  <si>
    <t xml:space="preserve">Pavas (PISAV)                                                                                                                </t>
  </si>
  <si>
    <t xml:space="preserve">Puriscal                                                                                          </t>
  </si>
  <si>
    <t xml:space="preserve">Unidad de Económicos, Tributarios y legitimación de Capitales           </t>
  </si>
  <si>
    <t xml:space="preserve">Adjunta Agrario Ambiental                                                                                           </t>
  </si>
  <si>
    <t xml:space="preserve">Contra Trata de Personas                                                                                           </t>
  </si>
  <si>
    <t xml:space="preserve">Adjunta Penal Juvenil                                                                                    </t>
  </si>
  <si>
    <t xml:space="preserve">Zona Sur (Pérez Zeledón)                                                                </t>
  </si>
  <si>
    <t xml:space="preserve">Flagrancia Zona Sur (Pérez Zeledón)                                                                             </t>
  </si>
  <si>
    <t xml:space="preserve">Atenas                                                                                                                             </t>
  </si>
  <si>
    <t xml:space="preserve">Flagrancia San Ramón                                                                                                    </t>
  </si>
  <si>
    <t xml:space="preserve">Segundo Circuito Alajuela                                                                            </t>
  </si>
  <si>
    <t xml:space="preserve">Flagrancia Segundo Circuito Alajuela                                                       </t>
  </si>
  <si>
    <t xml:space="preserve">La Fortuna                                                                                                                                </t>
  </si>
  <si>
    <t xml:space="preserve">Guatuso                                                                                                                                     </t>
  </si>
  <si>
    <t xml:space="preserve">San Joaquín de Flores                                                                                                </t>
  </si>
  <si>
    <t xml:space="preserve">Nicoya                                                                                                                              </t>
  </si>
  <si>
    <t xml:space="preserve">Flagrancia Puntarenas                                                                           </t>
  </si>
  <si>
    <t xml:space="preserve">Aguirre                                                                                                                                     </t>
  </si>
  <si>
    <t xml:space="preserve">Protección de Osa                                                                                </t>
  </si>
  <si>
    <t xml:space="preserve">Flagrancia Primer Circuito Zona Atlántica                                             </t>
  </si>
  <si>
    <t xml:space="preserve">Flagrancia Segundo Circuito Zona Atlántica                                                            </t>
  </si>
  <si>
    <t>Flagrancia II Circuito Judicial San José</t>
  </si>
  <si>
    <t>San Ramón (vespertino)</t>
  </si>
  <si>
    <t>Valverde Vega</t>
  </si>
  <si>
    <t>Fiscalía Adjunta Contra Legitimación de Capitales y extinción de Dominio (cód 1068)</t>
  </si>
  <si>
    <t>Adjunta de probidad, transparencia y anticorrupción (cód 621)</t>
  </si>
  <si>
    <t xml:space="preserve">Unidad de Delitos de Probidad, Transparencia y Anticorrupción (cód 1043)    </t>
  </si>
  <si>
    <t>Flagrancia de Liberia</t>
  </si>
  <si>
    <t>Flagrancia de Santa Cruz</t>
  </si>
  <si>
    <t>Flagrancia de Corredores</t>
  </si>
  <si>
    <t>Sala Constitucional</t>
  </si>
  <si>
    <t>Primer Circuito San José</t>
  </si>
  <si>
    <t>Flagrancia Primer Circuito San José</t>
  </si>
  <si>
    <t>Segundo Circuito San José</t>
  </si>
  <si>
    <t>Flagrancia II Circuito San José</t>
  </si>
  <si>
    <t>Flagrancia Zona Sur (Pérez Zeledón)</t>
  </si>
  <si>
    <t>Flagrancia Primer Circuito Alajuela</t>
  </si>
  <si>
    <t>Flagrancia San Ramón</t>
  </si>
  <si>
    <t>Segundo Circuito Alajuela</t>
  </si>
  <si>
    <t>Flagrancia Segundo Circuito Alajuela</t>
  </si>
  <si>
    <t>Flagrancia de Puntarenas</t>
  </si>
  <si>
    <t>Aguirre</t>
  </si>
  <si>
    <t>Primer Circuito Zona Atlántica</t>
  </si>
  <si>
    <t>Flagrancia del Primer Circuito Zona Atlántica</t>
  </si>
  <si>
    <t>Segundo Circuito Zona Atlántica</t>
  </si>
  <si>
    <t>Flagrancia Segundo Circuito Zona Atlántica</t>
  </si>
  <si>
    <t>I Primer Circuito San José</t>
  </si>
  <si>
    <t>II Primer Circuito San José</t>
  </si>
  <si>
    <t>III Primer Circuito San José</t>
  </si>
  <si>
    <t>IV Primer Circuito San José</t>
  </si>
  <si>
    <t>Concursal</t>
  </si>
  <si>
    <t>Especializado Cobro del Estado II Circuito San José</t>
  </si>
  <si>
    <t>Civil de Hacienda y Asuntos Sumarios</t>
  </si>
  <si>
    <t>Niñez y Adolescencia</t>
  </si>
  <si>
    <t>Pérez Zeledón</t>
  </si>
  <si>
    <t>Segundo Circuito Alajuela (San Carlos)</t>
  </si>
  <si>
    <t>Segundo Circuito San José (Electrónico)</t>
  </si>
  <si>
    <t>Aguirre-Parrita</t>
  </si>
  <si>
    <t>Cóbano</t>
  </si>
  <si>
    <t>San Carlos</t>
  </si>
  <si>
    <t>Tribunal Menor Cuantía II Circuito San José</t>
  </si>
  <si>
    <t>Tribunal Menor Cuantía Alajuela</t>
  </si>
  <si>
    <t>Tribunal Menor Cuantía Cartago</t>
  </si>
  <si>
    <t>Tribunal Menor Cuantía Heredia</t>
  </si>
  <si>
    <t>Tribunal Menor Cuantía Santa Cruz</t>
  </si>
  <si>
    <t>Tribunal Menor Cuantía Puntarenas</t>
  </si>
  <si>
    <t>Tribunal Menor Cuantía Primer Circuito Zona Atlántica</t>
  </si>
  <si>
    <t xml:space="preserve">Grecia  </t>
  </si>
  <si>
    <t xml:space="preserve">Cartago </t>
  </si>
  <si>
    <t>San Sebastián</t>
  </si>
  <si>
    <t>Alajuelita</t>
  </si>
  <si>
    <t>Aserrí</t>
  </si>
  <si>
    <t>Acosta</t>
  </si>
  <si>
    <t>Santa Ana</t>
  </si>
  <si>
    <t>Mora</t>
  </si>
  <si>
    <t>Turrubares</t>
  </si>
  <si>
    <t>Alfaro Ruiz</t>
  </si>
  <si>
    <t>Poás</t>
  </si>
  <si>
    <t xml:space="preserve">Valverde Vega </t>
  </si>
  <si>
    <t>Naranjo</t>
  </si>
  <si>
    <t>Palmares</t>
  </si>
  <si>
    <t>San Mateo</t>
  </si>
  <si>
    <t>Orotina</t>
  </si>
  <si>
    <t>Paraíso</t>
  </si>
  <si>
    <t>Alvarado</t>
  </si>
  <si>
    <t>Jiménez</t>
  </si>
  <si>
    <t>Santo Domingo</t>
  </si>
  <si>
    <t>San Rafael</t>
  </si>
  <si>
    <t>San Isidro</t>
  </si>
  <si>
    <t>Bagaces</t>
  </si>
  <si>
    <t>La Cruz</t>
  </si>
  <si>
    <t>Tilarán</t>
  </si>
  <si>
    <t>Abangares</t>
  </si>
  <si>
    <t>Nandayure</t>
  </si>
  <si>
    <t>Carrillo</t>
  </si>
  <si>
    <t>Hojancha</t>
  </si>
  <si>
    <t>Esparza</t>
  </si>
  <si>
    <t>Montes de Oro</t>
  </si>
  <si>
    <t>Jicaral</t>
  </si>
  <si>
    <t>Parrita</t>
  </si>
  <si>
    <t xml:space="preserve">Osa </t>
  </si>
  <si>
    <t>Matina</t>
  </si>
  <si>
    <t>Guácimo</t>
  </si>
  <si>
    <t>Unidad de Trámite Rápido</t>
  </si>
  <si>
    <t>Unidad de Fraude</t>
  </si>
  <si>
    <t>Unidad de Delitos Sexuales y Violencia Doméstica</t>
  </si>
  <si>
    <t>Unidad de Delitos de Probidad, Transparencia y Anticorrupción (cód 1043)</t>
  </si>
  <si>
    <t>Unidad de Económicos, Tributarios y legitimación de Capitales</t>
  </si>
  <si>
    <t>Adjunta Penal Juvenil</t>
  </si>
  <si>
    <t>Protección Osa</t>
  </si>
  <si>
    <t>Flagrancia Primer Circuito Zona Atlántica</t>
  </si>
  <si>
    <t>VARIABLES DEL MOVIMIENTO GENERAL E INDICADORES DE GESTIÓN JUDICIAL EN MATERIA  AGRARIA DE PRIMERA INSTANCIA</t>
  </si>
  <si>
    <t>VARIABLES DEL MOVIMIENTO GENERAL E INDICADORES DE GESTIÓN JUDICIAL EN MATERIA CONTENCIOSA ADMINISTRATIVA DE PRIMERA INSTANCIA</t>
  </si>
  <si>
    <t>VARIABLES DEL MOVIMIENTO GENERAL E INDICADORES DE GESTIÓN JUDICIAL EN MATERIA DE FAMILIA DE PRIMERA INSTANCIA</t>
  </si>
  <si>
    <t>POR: VARIABLE E INDICADOR</t>
  </si>
  <si>
    <t>Juzgado Civil, Trab., y Fam. Hatillo, San Sebastián. y Alajuelita</t>
  </si>
  <si>
    <t>1-/ El circulante al finalizar del 20113 no coincide con el inicial de 2014 porque hasta este año se incluye este despacho</t>
  </si>
  <si>
    <t>Juzgado Contravencional y Menor Cuantía Tarrazú, Dota</t>
  </si>
  <si>
    <t>Juzgado de Cobro, Menor Cuantía y Contravencional de Golfito, sede Puerto Jiménez</t>
  </si>
  <si>
    <r>
      <t>Penal</t>
    </r>
    <r>
      <rPr>
        <b/>
        <vertAlign val="superscript"/>
        <sz val="12"/>
        <rFont val="Times New Roman"/>
        <family val="1"/>
      </rPr>
      <t>(1)</t>
    </r>
  </si>
  <si>
    <t xml:space="preserve">1-/ En la materia Penal, el circulante se refiere al que registran las fiscalías, juzgados y tribunales penales. </t>
  </si>
  <si>
    <t>2-/ En la materia Penal Juvenil, el circulante se refiere al que registran las fiscalías y los juzgados penales juveniles.</t>
  </si>
  <si>
    <t xml:space="preserve">1-/ En la materia Penal, los casos terminados se refieren a los que registran las fiscalías del Ministerio Público, juzgados penales y tribunales penales. </t>
  </si>
  <si>
    <t>2-/ En la materia Penal Juvenil, los casos terminados se refieren a los que registran las fiscalías penales juveniles del Ministerio Público y los juzgados penales juveniles.</t>
  </si>
  <si>
    <t xml:space="preserve">1-/ En la materia Penal, la entrada total se refiere a la que registran las fiscalías del Ministerio Público, los juzgados penales y los tribunales penales  </t>
  </si>
  <si>
    <t xml:space="preserve">2-/ En la materia Penal Juvenil, la entrada total se refiere a la que registran las fiscalías penales juveniles del Ministerio Público y los juzgados penales juveniles </t>
  </si>
  <si>
    <t>1-/ Se refiere al circulante existente en Fiscalías, Juzgados y Tribunales Penales.</t>
  </si>
  <si>
    <t>2-/ Se refiere al circulante existente en Fiscalías y Juzgados Penales Juveniles.</t>
  </si>
  <si>
    <t xml:space="preserve">3-/ Se refiere al circulante existente en el Juzgado Notarial. </t>
  </si>
  <si>
    <r>
      <t>Notarial</t>
    </r>
    <r>
      <rPr>
        <vertAlign val="superscript"/>
        <sz val="12"/>
        <rFont val="Times New Roman"/>
        <family val="1"/>
      </rPr>
      <t xml:space="preserve"> (3)</t>
    </r>
  </si>
  <si>
    <t>1-/ Corresponde a los terminados del Ministerio Público (se incluyen: acumulados, archivos fiscales e incompetencias), Juzgados (se incluyen: sobreseimientos definitivos y provisionales, desestimaciones ordinarias y orales, acumulaciones y conversiones de la acción) y Tribunales Penales (se incluyen todos los terminados).</t>
  </si>
  <si>
    <t>2-/ Corresponde a los terminados del Ministerio Público (se incluyen: acumulados, archivos fiscales, incompetencias y otros motivos) y Juzgados Penales Juveniles (se incluyen todos los terminados).</t>
  </si>
  <si>
    <t xml:space="preserve">3-/ Corresponde a los terminados en el Juzgado Notarial. </t>
  </si>
  <si>
    <t>1/ Se refiere a la entrada en las oficinas del Ministerio Público y los delitos de acción privada ingresados en los Tribunales Penales.</t>
  </si>
  <si>
    <t xml:space="preserve">2-/ Corresponde a los terminados del Ministerio Público (se incluyen: acumulados, archivos fiscales, incompetencias y otros motivos) y Juzgados Penales Juveniles (se incluyen todos los casos terminados). </t>
  </si>
  <si>
    <t xml:space="preserve">1-/ Corresponde a los terminados del Ministerio Público (se incluyen: acumulados, archivos fiscales e incompetencias), Juzgados (se incluyen: sobreseimientos definitivos y provisionales, desestimaciones ordinarias y orales, acumulaciones y conversiones de la acción) y Tribunales Penales (se incluyen todos los casos terminados). </t>
  </si>
  <si>
    <t>1-/ Corresponde a la entrada en las oficinas del Ministerio Público y delitos de acción privada entrados en los Tribunales Penales.</t>
  </si>
  <si>
    <t>2-/ Corresponde a la entrada en el Ministerio Público (Fiscalías Penales Juveniles).</t>
  </si>
  <si>
    <t xml:space="preserve">3-/ Corresponde a la entrada en el Juzgado Notarial. </t>
  </si>
  <si>
    <t>1-/ Corresponde al circulante final en Fiscalías, Juzgados y Tribunales Penales.</t>
  </si>
  <si>
    <t>2-/ Corresponde al circulante final en Fiscalías y Juzgados Penales Juveniles.</t>
  </si>
  <si>
    <t xml:space="preserve">3-/ Corresponde al circulante final en el Juzgado Notarial. </t>
  </si>
  <si>
    <r>
      <t>Juzgado Contr. y Pens. Alimen. III Circ. Jud. Alajuela (San Ramón) Vespertino</t>
    </r>
    <r>
      <rPr>
        <vertAlign val="superscript"/>
        <sz val="12"/>
        <rFont val="Times New Roman"/>
        <family val="1"/>
      </rPr>
      <t>(1)</t>
    </r>
  </si>
  <si>
    <t>Juzg. Menor Cuantía y Trans. I CJ Guanacaste</t>
  </si>
</sst>
</file>

<file path=xl/styles.xml><?xml version="1.0" encoding="utf-8"?>
<styleSheet xmlns="http://schemas.openxmlformats.org/spreadsheetml/2006/main">
  <numFmts count="7">
    <numFmt numFmtId="164" formatCode="_([$€]* #,##0.00_);_([$€]* \(#,##0.00\);_([$€]* \-??_);_(@_)"/>
    <numFmt numFmtId="165" formatCode="0\ "/>
    <numFmt numFmtId="166" formatCode="General\ "/>
    <numFmt numFmtId="167" formatCode="0.00_)"/>
    <numFmt numFmtId="168" formatCode="#,##0.0"/>
    <numFmt numFmtId="169" formatCode="0_)"/>
    <numFmt numFmtId="170" formatCode="0.0"/>
  </numFmts>
  <fonts count="37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24"/>
      <name val="Times New Roman"/>
      <family val="1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vertAlign val="superscript"/>
      <sz val="12"/>
      <color indexed="8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9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8"/>
      <name val="Times New Roman"/>
      <family val="1"/>
    </font>
    <font>
      <b/>
      <sz val="12"/>
      <color indexed="53"/>
      <name val="Times New Roman"/>
      <family val="1"/>
    </font>
    <font>
      <sz val="12"/>
      <name val="Arial"/>
      <family val="2"/>
    </font>
    <font>
      <b/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left"/>
    </xf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9" fillId="7" borderId="1" applyNumberFormat="0" applyAlignment="0" applyProtection="0"/>
    <xf numFmtId="0" fontId="26" fillId="0" borderId="0" applyNumberFormat="0" applyFill="0" applyBorder="0" applyAlignment="0" applyProtection="0"/>
    <xf numFmtId="164" fontId="26" fillId="0" borderId="0" applyFill="0" applyBorder="0" applyAlignment="0" applyProtection="0"/>
    <xf numFmtId="0" fontId="1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9" fillId="7" borderId="1" applyNumberFormat="0" applyAlignment="0" applyProtection="0"/>
    <xf numFmtId="0" fontId="7" fillId="0" borderId="3" applyNumberFormat="0" applyFill="0" applyAlignment="0" applyProtection="0"/>
    <xf numFmtId="0" fontId="13" fillId="22" borderId="0" applyNumberFormat="0" applyBorder="0" applyAlignment="0" applyProtection="0"/>
    <xf numFmtId="0" fontId="26" fillId="0" borderId="0"/>
    <xf numFmtId="0" fontId="26" fillId="0" borderId="0"/>
    <xf numFmtId="0" fontId="26" fillId="23" borderId="7" applyNumberFormat="0" applyAlignment="0" applyProtection="0"/>
    <xf numFmtId="0" fontId="26" fillId="23" borderId="7" applyNumberFormat="0" applyAlignment="0" applyProtection="0"/>
    <xf numFmtId="0" fontId="14" fillId="20" borderId="8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Protection="0">
      <alignment horizontal="left"/>
    </xf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20" borderId="8" applyNumberFormat="0" applyAlignment="0" applyProtection="0"/>
    <xf numFmtId="0" fontId="1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8" fillId="0" borderId="6" applyNumberFormat="0" applyFill="0" applyAlignment="0" applyProtection="0"/>
    <xf numFmtId="0" fontId="15" fillId="0" borderId="0" applyNumberFormat="0" applyFill="0" applyBorder="0" applyProtection="0">
      <alignment horizontal="left"/>
    </xf>
    <xf numFmtId="0" fontId="18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02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20" fillId="0" borderId="0" xfId="0" applyFont="1" applyFill="1"/>
    <xf numFmtId="3" fontId="19" fillId="0" borderId="0" xfId="0" applyNumberFormat="1" applyFont="1" applyFill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20" fillId="0" borderId="0" xfId="0" applyFont="1" applyFill="1" applyAlignment="1" applyProtection="1">
      <alignment horizontal="left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Border="1" applyAlignment="1" applyProtection="1"/>
    <xf numFmtId="3" fontId="19" fillId="0" borderId="0" xfId="0" applyNumberFormat="1" applyFont="1" applyFill="1" applyBorder="1"/>
    <xf numFmtId="3" fontId="19" fillId="0" borderId="0" xfId="0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/>
    <xf numFmtId="0" fontId="22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20" fillId="0" borderId="0" xfId="0" applyFont="1" applyFill="1" applyAlignment="1"/>
    <xf numFmtId="166" fontId="20" fillId="0" borderId="0" xfId="0" applyNumberFormat="1" applyFont="1" applyFill="1" applyAlignment="1" applyProtection="1">
      <alignment vertical="center"/>
    </xf>
    <xf numFmtId="0" fontId="19" fillId="0" borderId="10" xfId="0" applyFont="1" applyFill="1" applyBorder="1"/>
    <xf numFmtId="0" fontId="25" fillId="0" borderId="0" xfId="0" applyFont="1" applyFill="1" applyBorder="1" applyAlignment="1">
      <alignment horizont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19" fillId="0" borderId="0" xfId="0" applyFont="1" applyFill="1" applyBorder="1" applyAlignment="1" applyProtection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3" fontId="20" fillId="0" borderId="10" xfId="0" applyNumberFormat="1" applyFont="1" applyFill="1" applyBorder="1" applyAlignment="1">
      <alignment horizontal="center" vertical="top" wrapText="1"/>
    </xf>
    <xf numFmtId="3" fontId="19" fillId="0" borderId="16" xfId="0" applyNumberFormat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justify" vertical="top" wrapText="1"/>
    </xf>
    <xf numFmtId="3" fontId="19" fillId="0" borderId="10" xfId="0" applyNumberFormat="1" applyFont="1" applyFill="1" applyBorder="1" applyAlignment="1">
      <alignment horizontal="center" vertical="top" wrapText="1"/>
    </xf>
    <xf numFmtId="3" fontId="19" fillId="0" borderId="16" xfId="0" applyNumberFormat="1" applyFont="1" applyFill="1" applyBorder="1" applyAlignment="1">
      <alignment horizontal="center"/>
    </xf>
    <xf numFmtId="0" fontId="19" fillId="0" borderId="18" xfId="0" applyFont="1" applyFill="1" applyBorder="1" applyAlignment="1">
      <alignment horizontal="justify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 applyProtection="1">
      <alignment horizontal="center"/>
      <protection locked="0"/>
    </xf>
    <xf numFmtId="0" fontId="21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/>
    <xf numFmtId="0" fontId="19" fillId="0" borderId="13" xfId="0" applyFont="1" applyFill="1" applyBorder="1"/>
    <xf numFmtId="0" fontId="19" fillId="0" borderId="21" xfId="0" applyFont="1" applyFill="1" applyBorder="1" applyAlignment="1" applyProtection="1"/>
    <xf numFmtId="0" fontId="20" fillId="0" borderId="12" xfId="0" applyFont="1" applyFill="1" applyBorder="1" applyAlignment="1">
      <alignment horizontal="center"/>
    </xf>
    <xf numFmtId="0" fontId="19" fillId="0" borderId="20" xfId="0" applyFont="1" applyFill="1" applyBorder="1" applyAlignment="1" applyProtection="1">
      <alignment horizontal="fill"/>
    </xf>
    <xf numFmtId="0" fontId="20" fillId="0" borderId="0" xfId="0" applyFont="1" applyFill="1" applyBorder="1" applyAlignment="1" applyProtection="1">
      <alignment horizontal="left"/>
    </xf>
    <xf numFmtId="3" fontId="20" fillId="0" borderId="16" xfId="0" applyNumberFormat="1" applyFont="1" applyFill="1" applyBorder="1" applyAlignment="1" applyProtection="1">
      <alignment horizontal="center"/>
    </xf>
    <xf numFmtId="3" fontId="20" fillId="0" borderId="10" xfId="0" applyNumberFormat="1" applyFont="1" applyFill="1" applyBorder="1" applyAlignment="1" applyProtection="1">
      <alignment horizontal="center"/>
    </xf>
    <xf numFmtId="3" fontId="19" fillId="0" borderId="16" xfId="0" applyNumberFormat="1" applyFont="1" applyFill="1" applyBorder="1" applyAlignment="1" applyProtection="1">
      <alignment horizontal="center"/>
    </xf>
    <xf numFmtId="3" fontId="19" fillId="0" borderId="10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/>
    </xf>
    <xf numFmtId="3" fontId="19" fillId="0" borderId="23" xfId="0" applyNumberFormat="1" applyFont="1" applyFill="1" applyBorder="1"/>
    <xf numFmtId="0" fontId="19" fillId="0" borderId="18" xfId="0" applyFont="1" applyFill="1" applyBorder="1" applyAlignment="1" applyProtection="1">
      <alignment horizontal="fill"/>
    </xf>
    <xf numFmtId="3" fontId="19" fillId="0" borderId="18" xfId="0" applyNumberFormat="1" applyFont="1" applyFill="1" applyBorder="1"/>
    <xf numFmtId="3" fontId="19" fillId="0" borderId="1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fill"/>
    </xf>
    <xf numFmtId="0" fontId="20" fillId="0" borderId="0" xfId="0" applyFont="1" applyFill="1" applyBorder="1" applyAlignment="1" applyProtection="1"/>
    <xf numFmtId="0" fontId="19" fillId="0" borderId="22" xfId="0" applyFont="1" applyFill="1" applyBorder="1" applyAlignment="1" applyProtection="1">
      <alignment horizontal="fill"/>
    </xf>
    <xf numFmtId="0" fontId="20" fillId="0" borderId="18" xfId="0" applyFont="1" applyFill="1" applyBorder="1" applyAlignment="1"/>
    <xf numFmtId="166" fontId="20" fillId="0" borderId="22" xfId="0" applyNumberFormat="1" applyFont="1" applyFill="1" applyBorder="1" applyAlignment="1" applyProtection="1"/>
    <xf numFmtId="3" fontId="20" fillId="0" borderId="17" xfId="0" applyNumberFormat="1" applyFont="1" applyFill="1" applyBorder="1" applyAlignment="1">
      <alignment horizontal="center"/>
    </xf>
    <xf numFmtId="3" fontId="20" fillId="0" borderId="12" xfId="0" applyNumberFormat="1" applyFont="1" applyFill="1" applyBorder="1" applyAlignment="1" applyProtection="1">
      <alignment horizontal="center"/>
    </xf>
    <xf numFmtId="3" fontId="20" fillId="0" borderId="17" xfId="0" applyNumberFormat="1" applyFont="1" applyFill="1" applyBorder="1" applyAlignment="1" applyProtection="1">
      <alignment horizontal="center"/>
    </xf>
    <xf numFmtId="3" fontId="20" fillId="0" borderId="0" xfId="0" applyNumberFormat="1" applyFont="1" applyFill="1" applyBorder="1" applyAlignment="1" applyProtection="1">
      <alignment horizontal="center"/>
    </xf>
    <xf numFmtId="166" fontId="20" fillId="0" borderId="18" xfId="0" applyNumberFormat="1" applyFont="1" applyFill="1" applyBorder="1" applyAlignment="1" applyProtection="1"/>
    <xf numFmtId="3" fontId="20" fillId="0" borderId="14" xfId="0" applyNumberFormat="1" applyFont="1" applyFill="1" applyBorder="1" applyAlignment="1">
      <alignment horizontal="center"/>
    </xf>
    <xf numFmtId="3" fontId="20" fillId="0" borderId="20" xfId="0" applyNumberFormat="1" applyFont="1" applyFill="1" applyBorder="1" applyAlignment="1">
      <alignment horizontal="center"/>
    </xf>
    <xf numFmtId="3" fontId="19" fillId="0" borderId="13" xfId="0" applyNumberFormat="1" applyFont="1" applyFill="1" applyBorder="1" applyAlignment="1" applyProtection="1">
      <alignment horizontal="center"/>
    </xf>
    <xf numFmtId="166" fontId="20" fillId="0" borderId="12" xfId="0" applyNumberFormat="1" applyFont="1" applyFill="1" applyBorder="1" applyAlignment="1" applyProtection="1"/>
    <xf numFmtId="3" fontId="20" fillId="0" borderId="16" xfId="0" applyNumberFormat="1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0" fontId="19" fillId="0" borderId="12" xfId="0" applyFont="1" applyFill="1" applyBorder="1" applyAlignment="1"/>
    <xf numFmtId="3" fontId="20" fillId="0" borderId="12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166" fontId="19" fillId="0" borderId="0" xfId="0" applyNumberFormat="1" applyFont="1" applyFill="1" applyBorder="1" applyAlignment="1" applyProtection="1"/>
    <xf numFmtId="3" fontId="19" fillId="0" borderId="0" xfId="0" applyNumberFormat="1" applyFont="1" applyFill="1" applyBorder="1" applyAlignment="1" applyProtection="1">
      <alignment horizontal="center"/>
    </xf>
    <xf numFmtId="166" fontId="19" fillId="0" borderId="12" xfId="0" applyNumberFormat="1" applyFont="1" applyFill="1" applyBorder="1" applyAlignment="1" applyProtection="1"/>
    <xf numFmtId="3" fontId="20" fillId="0" borderId="16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Fill="1" applyBorder="1" applyAlignment="1"/>
    <xf numFmtId="0" fontId="19" fillId="0" borderId="20" xfId="0" applyFont="1" applyFill="1" applyBorder="1" applyAlignment="1"/>
    <xf numFmtId="3" fontId="19" fillId="0" borderId="14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166" fontId="20" fillId="0" borderId="21" xfId="0" applyNumberFormat="1" applyFont="1" applyFill="1" applyBorder="1" applyAlignment="1" applyProtection="1"/>
    <xf numFmtId="166" fontId="20" fillId="0" borderId="20" xfId="0" applyNumberFormat="1" applyFont="1" applyFill="1" applyBorder="1" applyAlignment="1" applyProtection="1"/>
    <xf numFmtId="0" fontId="19" fillId="0" borderId="12" xfId="0" applyFont="1" applyFill="1" applyBorder="1" applyAlignment="1" applyProtection="1"/>
    <xf numFmtId="0" fontId="20" fillId="0" borderId="12" xfId="0" applyFont="1" applyFill="1" applyBorder="1" applyAlignment="1"/>
    <xf numFmtId="3" fontId="19" fillId="0" borderId="10" xfId="0" applyNumberFormat="1" applyFont="1" applyFill="1" applyBorder="1" applyAlignment="1" applyProtection="1">
      <alignment horizontal="center"/>
      <protection locked="0"/>
    </xf>
    <xf numFmtId="166" fontId="19" fillId="0" borderId="20" xfId="0" applyNumberFormat="1" applyFont="1" applyFill="1" applyBorder="1" applyAlignment="1" applyProtection="1"/>
    <xf numFmtId="3" fontId="19" fillId="0" borderId="14" xfId="0" applyNumberFormat="1" applyFont="1" applyFill="1" applyBorder="1" applyAlignment="1" applyProtection="1">
      <alignment horizontal="center"/>
    </xf>
    <xf numFmtId="3" fontId="19" fillId="0" borderId="13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Fill="1" applyBorder="1" applyAlignment="1" applyProtection="1">
      <alignment horizontal="center"/>
      <protection locked="0"/>
    </xf>
    <xf numFmtId="166" fontId="20" fillId="0" borderId="0" xfId="0" applyNumberFormat="1" applyFont="1" applyFill="1" applyBorder="1" applyAlignment="1" applyProtection="1"/>
    <xf numFmtId="3" fontId="20" fillId="0" borderId="19" xfId="0" applyNumberFormat="1" applyFont="1" applyFill="1" applyBorder="1" applyAlignment="1">
      <alignment horizontal="center"/>
    </xf>
    <xf numFmtId="3" fontId="20" fillId="0" borderId="10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wrapText="1"/>
    </xf>
    <xf numFmtId="0" fontId="24" fillId="0" borderId="0" xfId="74" applyFont="1" applyFill="1" applyBorder="1" applyAlignment="1" applyProtection="1">
      <alignment horizontal="left" vertical="center" wrapText="1"/>
    </xf>
    <xf numFmtId="166" fontId="19" fillId="0" borderId="18" xfId="0" applyNumberFormat="1" applyFont="1" applyFill="1" applyBorder="1" applyAlignment="1" applyProtection="1"/>
    <xf numFmtId="3" fontId="20" fillId="0" borderId="18" xfId="0" applyNumberFormat="1" applyFont="1" applyFill="1" applyBorder="1" applyAlignment="1">
      <alignment horizontal="center"/>
    </xf>
    <xf numFmtId="3" fontId="20" fillId="0" borderId="0" xfId="0" applyNumberFormat="1" applyFont="1" applyFill="1" applyBorder="1"/>
    <xf numFmtId="0" fontId="27" fillId="0" borderId="0" xfId="0" applyFont="1" applyFill="1" applyBorder="1" applyProtection="1">
      <protection locked="0"/>
    </xf>
    <xf numFmtId="0" fontId="20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top" wrapText="1"/>
    </xf>
    <xf numFmtId="3" fontId="19" fillId="0" borderId="0" xfId="0" applyNumberFormat="1" applyFont="1" applyFill="1" applyBorder="1" applyAlignment="1">
      <alignment horizontal="center" vertical="top" wrapText="1"/>
    </xf>
    <xf numFmtId="3" fontId="20" fillId="0" borderId="23" xfId="0" applyNumberFormat="1" applyFont="1" applyFill="1" applyBorder="1" applyAlignment="1">
      <alignment horizontal="center" vertical="top" wrapText="1"/>
    </xf>
    <xf numFmtId="3" fontId="19" fillId="0" borderId="23" xfId="0" applyNumberFormat="1" applyFont="1" applyFill="1" applyBorder="1" applyAlignment="1">
      <alignment horizontal="center" vertical="top" wrapText="1"/>
    </xf>
    <xf numFmtId="0" fontId="19" fillId="0" borderId="26" xfId="0" applyFont="1" applyFill="1" applyBorder="1"/>
    <xf numFmtId="0" fontId="19" fillId="0" borderId="27" xfId="0" applyFont="1" applyFill="1" applyBorder="1"/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 applyProtection="1">
      <alignment horizontal="center"/>
      <protection locked="0"/>
    </xf>
    <xf numFmtId="0" fontId="19" fillId="0" borderId="29" xfId="0" applyFont="1" applyFill="1" applyBorder="1" applyAlignment="1" applyProtection="1">
      <alignment horizontal="center"/>
      <protection locked="0"/>
    </xf>
    <xf numFmtId="0" fontId="19" fillId="0" borderId="29" xfId="0" applyFont="1" applyFill="1" applyBorder="1" applyAlignment="1">
      <alignment horizontal="center"/>
    </xf>
    <xf numFmtId="165" fontId="19" fillId="0" borderId="29" xfId="0" applyNumberFormat="1" applyFont="1" applyFill="1" applyBorder="1" applyAlignment="1">
      <alignment horizontal="center"/>
    </xf>
    <xf numFmtId="0" fontId="19" fillId="0" borderId="29" xfId="0" applyFont="1" applyFill="1" applyBorder="1"/>
    <xf numFmtId="0" fontId="27" fillId="0" borderId="0" xfId="0" applyFont="1" applyFill="1" applyBorder="1" applyAlignment="1">
      <alignment vertical="top"/>
    </xf>
    <xf numFmtId="3" fontId="19" fillId="0" borderId="0" xfId="0" quotePrefix="1" applyNumberFormat="1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 applyProtection="1"/>
    <xf numFmtId="0" fontId="27" fillId="0" borderId="0" xfId="0" applyFont="1" applyFill="1" applyAlignment="1" applyProtection="1">
      <alignment horizontal="left"/>
    </xf>
    <xf numFmtId="0" fontId="27" fillId="0" borderId="0" xfId="0" applyFont="1" applyFill="1" applyAlignment="1" applyProtection="1"/>
    <xf numFmtId="0" fontId="19" fillId="0" borderId="31" xfId="0" applyFont="1" applyFill="1" applyBorder="1" applyAlignment="1" applyProtection="1">
      <alignment horizontal="left"/>
    </xf>
    <xf numFmtId="3" fontId="20" fillId="0" borderId="22" xfId="0" applyNumberFormat="1" applyFont="1" applyFill="1" applyBorder="1" applyAlignment="1">
      <alignment horizontal="center"/>
    </xf>
    <xf numFmtId="3" fontId="20" fillId="0" borderId="10" xfId="0" applyNumberFormat="1" applyFont="1" applyFill="1" applyBorder="1"/>
    <xf numFmtId="3" fontId="20" fillId="0" borderId="0" xfId="0" applyNumberFormat="1" applyFont="1" applyFill="1" applyBorder="1" applyAlignment="1" applyProtection="1">
      <alignment horizontal="center"/>
      <protection locked="0"/>
    </xf>
    <xf numFmtId="3" fontId="20" fillId="0" borderId="27" xfId="0" applyNumberFormat="1" applyFont="1" applyFill="1" applyBorder="1" applyAlignment="1">
      <alignment horizontal="center"/>
    </xf>
    <xf numFmtId="3" fontId="20" fillId="0" borderId="27" xfId="0" applyNumberFormat="1" applyFont="1" applyFill="1" applyBorder="1" applyAlignment="1" applyProtection="1">
      <alignment horizontal="center"/>
    </xf>
    <xf numFmtId="3" fontId="19" fillId="0" borderId="27" xfId="0" applyNumberFormat="1" applyFont="1" applyFill="1" applyBorder="1"/>
    <xf numFmtId="3" fontId="19" fillId="0" borderId="29" xfId="0" applyNumberFormat="1" applyFont="1" applyFill="1" applyBorder="1" applyAlignment="1">
      <alignment horizontal="center"/>
    </xf>
    <xf numFmtId="3" fontId="19" fillId="0" borderId="29" xfId="0" applyNumberFormat="1" applyFont="1" applyFill="1" applyBorder="1" applyAlignment="1" applyProtection="1">
      <alignment horizontal="center"/>
      <protection locked="0"/>
    </xf>
    <xf numFmtId="3" fontId="20" fillId="0" borderId="27" xfId="0" applyNumberFormat="1" applyFont="1" applyFill="1" applyBorder="1"/>
    <xf numFmtId="3" fontId="19" fillId="0" borderId="32" xfId="0" applyNumberFormat="1" applyFont="1" applyFill="1" applyBorder="1" applyAlignment="1">
      <alignment horizontal="center"/>
    </xf>
    <xf numFmtId="3" fontId="19" fillId="0" borderId="32" xfId="0" applyNumberFormat="1" applyFont="1" applyFill="1" applyBorder="1" applyAlignment="1" applyProtection="1">
      <alignment horizontal="center"/>
    </xf>
    <xf numFmtId="3" fontId="19" fillId="0" borderId="27" xfId="0" applyNumberFormat="1" applyFont="1" applyFill="1" applyBorder="1" applyAlignment="1">
      <alignment horizontal="center"/>
    </xf>
    <xf numFmtId="3" fontId="19" fillId="0" borderId="27" xfId="0" applyNumberFormat="1" applyFont="1" applyFill="1" applyBorder="1" applyAlignment="1" applyProtection="1">
      <alignment horizontal="center"/>
    </xf>
    <xf numFmtId="3" fontId="19" fillId="0" borderId="29" xfId="0" applyNumberFormat="1" applyFont="1" applyFill="1" applyBorder="1" applyAlignment="1" applyProtection="1">
      <alignment horizontal="center"/>
    </xf>
    <xf numFmtId="3" fontId="19" fillId="0" borderId="29" xfId="0" applyNumberFormat="1" applyFont="1" applyFill="1" applyBorder="1"/>
    <xf numFmtId="3" fontId="19" fillId="0" borderId="27" xfId="0" applyNumberFormat="1" applyFont="1" applyFill="1" applyBorder="1" applyAlignment="1" applyProtection="1">
      <alignment horizontal="center"/>
      <protection locked="0"/>
    </xf>
    <xf numFmtId="0" fontId="19" fillId="0" borderId="19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quotePrefix="1" applyFont="1" applyFill="1" applyBorder="1" applyAlignment="1">
      <alignment horizontal="center"/>
    </xf>
    <xf numFmtId="0" fontId="20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justify" vertical="center" wrapText="1"/>
    </xf>
    <xf numFmtId="3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center" vertical="center" wrapText="1"/>
    </xf>
    <xf numFmtId="2" fontId="19" fillId="0" borderId="10" xfId="0" applyNumberFormat="1" applyFont="1" applyFill="1" applyBorder="1" applyAlignment="1" applyProtection="1">
      <alignment horizontal="center" vertical="center"/>
    </xf>
    <xf numFmtId="170" fontId="19" fillId="0" borderId="10" xfId="0" applyNumberFormat="1" applyFont="1" applyFill="1" applyBorder="1" applyAlignment="1" applyProtection="1">
      <alignment horizontal="center" vertical="center"/>
    </xf>
    <xf numFmtId="0" fontId="19" fillId="0" borderId="18" xfId="0" applyFont="1" applyFill="1" applyBorder="1" applyAlignment="1" applyProtection="1">
      <alignment horizontal="justify" vertical="center" wrapText="1"/>
    </xf>
    <xf numFmtId="0" fontId="19" fillId="0" borderId="13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 applyProtection="1">
      <alignment horizontal="center"/>
    </xf>
    <xf numFmtId="0" fontId="31" fillId="0" borderId="0" xfId="0" applyFont="1" applyFill="1" applyBorder="1" applyProtection="1">
      <protection locked="0"/>
    </xf>
    <xf numFmtId="0" fontId="27" fillId="0" borderId="0" xfId="0" applyFont="1" applyFill="1" applyAlignment="1">
      <alignment horizontal="left"/>
    </xf>
    <xf numFmtId="166" fontId="23" fillId="0" borderId="12" xfId="0" applyNumberFormat="1" applyFont="1" applyFill="1" applyBorder="1" applyAlignment="1" applyProtection="1">
      <alignment horizontal="center"/>
    </xf>
    <xf numFmtId="166" fontId="20" fillId="0" borderId="12" xfId="0" applyNumberFormat="1" applyFont="1" applyFill="1" applyBorder="1" applyAlignment="1" applyProtection="1">
      <alignment horizontal="center"/>
    </xf>
    <xf numFmtId="1" fontId="27" fillId="0" borderId="0" xfId="0" applyNumberFormat="1" applyFont="1" applyFill="1" applyAlignment="1" applyProtection="1"/>
    <xf numFmtId="0" fontId="27" fillId="0" borderId="0" xfId="0" applyFont="1" applyFill="1" applyBorder="1" applyProtection="1"/>
    <xf numFmtId="0" fontId="20" fillId="0" borderId="0" xfId="0" applyFont="1" applyFill="1" applyProtection="1"/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/>
    </xf>
    <xf numFmtId="167" fontId="20" fillId="0" borderId="21" xfId="0" applyNumberFormat="1" applyFont="1" applyFill="1" applyBorder="1" applyAlignment="1" applyProtection="1">
      <alignment horizontal="center"/>
    </xf>
    <xf numFmtId="0" fontId="19" fillId="0" borderId="17" xfId="0" applyFont="1" applyFill="1" applyBorder="1" applyProtection="1"/>
    <xf numFmtId="0" fontId="20" fillId="0" borderId="12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17" xfId="0" applyFont="1" applyFill="1" applyBorder="1" applyAlignment="1" applyProtection="1">
      <alignment horizontal="center"/>
    </xf>
    <xf numFmtId="0" fontId="19" fillId="0" borderId="16" xfId="0" applyFont="1" applyFill="1" applyBorder="1" applyProtection="1"/>
    <xf numFmtId="0" fontId="20" fillId="0" borderId="20" xfId="0" applyFont="1" applyFill="1" applyBorder="1" applyAlignment="1" applyProtection="1">
      <alignment horizontal="fill"/>
    </xf>
    <xf numFmtId="14" fontId="20" fillId="0" borderId="10" xfId="0" applyNumberFormat="1" applyFont="1" applyFill="1" applyBorder="1" applyAlignment="1" applyProtection="1">
      <alignment horizontal="center"/>
    </xf>
    <xf numFmtId="0" fontId="20" fillId="0" borderId="16" xfId="0" applyFont="1" applyFill="1" applyBorder="1" applyAlignment="1" applyProtection="1">
      <alignment horizontal="center"/>
    </xf>
    <xf numFmtId="14" fontId="20" fillId="0" borderId="30" xfId="0" applyNumberFormat="1" applyFont="1" applyFill="1" applyBorder="1" applyAlignment="1" applyProtection="1">
      <alignment horizontal="center"/>
    </xf>
    <xf numFmtId="0" fontId="19" fillId="0" borderId="14" xfId="0" applyFont="1" applyFill="1" applyBorder="1" applyProtection="1"/>
    <xf numFmtId="0" fontId="20" fillId="0" borderId="18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fill"/>
    </xf>
    <xf numFmtId="0" fontId="32" fillId="0" borderId="19" xfId="0" applyFont="1" applyFill="1" applyBorder="1" applyAlignment="1" applyProtection="1">
      <alignment horizontal="center"/>
    </xf>
    <xf numFmtId="0" fontId="32" fillId="0" borderId="27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/>
    </xf>
    <xf numFmtId="0" fontId="19" fillId="0" borderId="21" xfId="0" applyFont="1" applyFill="1" applyBorder="1" applyProtection="1"/>
    <xf numFmtId="0" fontId="19" fillId="0" borderId="27" xfId="0" applyFont="1" applyFill="1" applyBorder="1" applyProtection="1"/>
    <xf numFmtId="3" fontId="20" fillId="0" borderId="10" xfId="0" applyNumberFormat="1" applyFont="1" applyFill="1" applyBorder="1" applyAlignment="1" applyProtection="1">
      <alignment horizontal="center" vertical="center"/>
    </xf>
    <xf numFmtId="3" fontId="20" fillId="0" borderId="0" xfId="0" applyNumberFormat="1" applyFont="1" applyFill="1" applyBorder="1" applyAlignment="1" applyProtection="1">
      <alignment horizontal="center" vertical="center"/>
    </xf>
    <xf numFmtId="3" fontId="20" fillId="0" borderId="12" xfId="0" applyNumberFormat="1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/>
    </xf>
    <xf numFmtId="4" fontId="20" fillId="0" borderId="10" xfId="0" applyNumberFormat="1" applyFont="1" applyFill="1" applyBorder="1" applyAlignment="1" applyProtection="1">
      <alignment horizontal="center"/>
    </xf>
    <xf numFmtId="168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 vertical="center"/>
    </xf>
    <xf numFmtId="4" fontId="19" fillId="0" borderId="10" xfId="0" applyNumberFormat="1" applyFont="1" applyFill="1" applyBorder="1" applyAlignment="1" applyProtection="1">
      <alignment horizontal="center"/>
    </xf>
    <xf numFmtId="168" fontId="19" fillId="0" borderId="0" xfId="0" applyNumberFormat="1" applyFont="1" applyFill="1" applyBorder="1" applyAlignment="1" applyProtection="1">
      <alignment horizontal="center"/>
    </xf>
    <xf numFmtId="3" fontId="19" fillId="0" borderId="12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Protection="1"/>
    <xf numFmtId="0" fontId="19" fillId="0" borderId="0" xfId="0" applyFont="1" applyFill="1" applyBorder="1" applyAlignment="1" applyProtection="1">
      <alignment horizontal="left" vertical="center"/>
    </xf>
    <xf numFmtId="0" fontId="19" fillId="0" borderId="12" xfId="0" applyFont="1" applyFill="1" applyBorder="1" applyProtection="1"/>
    <xf numFmtId="0" fontId="24" fillId="0" borderId="0" xfId="0" applyFont="1" applyFill="1" applyBorder="1" applyProtection="1"/>
    <xf numFmtId="0" fontId="24" fillId="0" borderId="0" xfId="0" applyFont="1" applyFill="1" applyProtection="1"/>
    <xf numFmtId="0" fontId="19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9" fillId="0" borderId="0" xfId="0" applyFont="1" applyFill="1" applyAlignment="1" applyProtection="1">
      <alignment horizontal="left"/>
    </xf>
    <xf numFmtId="0" fontId="19" fillId="0" borderId="18" xfId="0" applyFont="1" applyFill="1" applyBorder="1" applyAlignment="1" applyProtection="1">
      <alignment horizontal="left"/>
    </xf>
    <xf numFmtId="0" fontId="19" fillId="0" borderId="13" xfId="0" applyFont="1" applyFill="1" applyBorder="1" applyAlignment="1" applyProtection="1">
      <alignment horizontal="center"/>
    </xf>
    <xf numFmtId="0" fontId="19" fillId="0" borderId="2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0" xfId="0" applyFont="1" applyFill="1" applyBorder="1" applyProtection="1"/>
    <xf numFmtId="0" fontId="19" fillId="0" borderId="13" xfId="0" applyFont="1" applyFill="1" applyBorder="1" applyProtection="1"/>
    <xf numFmtId="0" fontId="19" fillId="0" borderId="29" xfId="0" applyFont="1" applyFill="1" applyBorder="1" applyProtection="1"/>
    <xf numFmtId="3" fontId="19" fillId="0" borderId="0" xfId="0" applyNumberFormat="1" applyFont="1" applyFill="1" applyAlignment="1" applyProtection="1">
      <alignment horizontal="center"/>
    </xf>
    <xf numFmtId="3" fontId="19" fillId="0" borderId="0" xfId="0" applyNumberFormat="1" applyFont="1" applyFill="1" applyBorder="1" applyProtection="1"/>
    <xf numFmtId="0" fontId="20" fillId="0" borderId="22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center"/>
    </xf>
    <xf numFmtId="14" fontId="20" fillId="0" borderId="18" xfId="0" applyNumberFormat="1" applyFont="1" applyFill="1" applyBorder="1" applyAlignment="1" applyProtection="1">
      <alignment horizontal="center"/>
    </xf>
    <xf numFmtId="0" fontId="20" fillId="0" borderId="14" xfId="0" applyFont="1" applyFill="1" applyBorder="1" applyAlignment="1" applyProtection="1">
      <alignment horizontal="center"/>
    </xf>
    <xf numFmtId="0" fontId="32" fillId="0" borderId="10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19" fillId="0" borderId="10" xfId="0" applyFont="1" applyFill="1" applyBorder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18" xfId="0" applyFont="1" applyFill="1" applyBorder="1" applyProtection="1"/>
    <xf numFmtId="0" fontId="19" fillId="0" borderId="18" xfId="0" applyFont="1" applyFill="1" applyBorder="1" applyAlignment="1" applyProtection="1">
      <alignment horizontal="center"/>
    </xf>
    <xf numFmtId="167" fontId="20" fillId="0" borderId="22" xfId="0" applyNumberFormat="1" applyFont="1" applyFill="1" applyBorder="1" applyAlignment="1" applyProtection="1">
      <alignment horizontal="center"/>
    </xf>
    <xf numFmtId="0" fontId="20" fillId="0" borderId="18" xfId="0" applyFont="1" applyFill="1" applyBorder="1" applyAlignment="1" applyProtection="1">
      <alignment horizontal="fill"/>
    </xf>
    <xf numFmtId="14" fontId="20" fillId="0" borderId="13" xfId="0" applyNumberFormat="1" applyFont="1" applyFill="1" applyBorder="1" applyAlignment="1" applyProtection="1">
      <alignment horizontal="center"/>
    </xf>
    <xf numFmtId="1" fontId="32" fillId="0" borderId="19" xfId="0" applyNumberFormat="1" applyFont="1" applyFill="1" applyBorder="1" applyAlignment="1" applyProtection="1">
      <alignment horizontal="center"/>
    </xf>
    <xf numFmtId="1" fontId="32" fillId="0" borderId="27" xfId="0" applyNumberFormat="1" applyFont="1" applyFill="1" applyBorder="1" applyAlignment="1" applyProtection="1">
      <alignment horizontal="center"/>
    </xf>
    <xf numFmtId="1" fontId="32" fillId="0" borderId="22" xfId="0" applyNumberFormat="1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>
      <alignment horizontal="left"/>
    </xf>
    <xf numFmtId="3" fontId="19" fillId="0" borderId="12" xfId="0" applyNumberFormat="1" applyFont="1" applyFill="1" applyBorder="1" applyAlignment="1" applyProtection="1">
      <alignment horizontal="center"/>
    </xf>
    <xf numFmtId="0" fontId="19" fillId="0" borderId="12" xfId="0" applyFont="1" applyFill="1" applyBorder="1" applyAlignment="1" applyProtection="1">
      <alignment horizontal="left"/>
    </xf>
    <xf numFmtId="3" fontId="19" fillId="0" borderId="10" xfId="0" applyNumberFormat="1" applyFont="1" applyFill="1" applyBorder="1" applyProtection="1"/>
    <xf numFmtId="3" fontId="19" fillId="0" borderId="12" xfId="0" applyNumberFormat="1" applyFont="1" applyFill="1" applyBorder="1" applyProtection="1"/>
    <xf numFmtId="3" fontId="24" fillId="0" borderId="10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/>
    </xf>
    <xf numFmtId="3" fontId="24" fillId="0" borderId="12" xfId="0" applyNumberFormat="1" applyFont="1" applyFill="1" applyBorder="1" applyAlignment="1" applyProtection="1">
      <alignment horizontal="center"/>
    </xf>
    <xf numFmtId="0" fontId="20" fillId="0" borderId="14" xfId="0" applyFont="1" applyFill="1" applyBorder="1" applyProtection="1"/>
    <xf numFmtId="0" fontId="20" fillId="0" borderId="13" xfId="0" applyFont="1" applyFill="1" applyBorder="1" applyProtection="1"/>
    <xf numFmtId="0" fontId="20" fillId="0" borderId="29" xfId="0" applyFont="1" applyFill="1" applyBorder="1" applyProtection="1"/>
    <xf numFmtId="14" fontId="20" fillId="0" borderId="0" xfId="0" applyNumberFormat="1" applyFont="1" applyFill="1" applyBorder="1" applyAlignment="1" applyProtection="1">
      <alignment horizontal="center"/>
    </xf>
    <xf numFmtId="0" fontId="32" fillId="0" borderId="22" xfId="0" applyFont="1" applyFill="1" applyBorder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  <xf numFmtId="169" fontId="19" fillId="0" borderId="0" xfId="0" applyNumberFormat="1" applyFont="1" applyFill="1" applyAlignment="1" applyProtection="1">
      <alignment horizontal="center"/>
    </xf>
    <xf numFmtId="0" fontId="20" fillId="0" borderId="21" xfId="0" applyFont="1" applyFill="1" applyBorder="1" applyAlignment="1" applyProtection="1">
      <alignment horizontal="fill"/>
    </xf>
    <xf numFmtId="169" fontId="32" fillId="0" borderId="19" xfId="0" applyNumberFormat="1" applyFont="1" applyFill="1" applyBorder="1" applyAlignment="1" applyProtection="1">
      <alignment horizontal="center"/>
    </xf>
    <xf numFmtId="169" fontId="32" fillId="0" borderId="27" xfId="0" applyNumberFormat="1" applyFont="1" applyFill="1" applyBorder="1" applyAlignment="1" applyProtection="1">
      <alignment horizontal="center"/>
    </xf>
    <xf numFmtId="169" fontId="32" fillId="0" borderId="22" xfId="0" applyNumberFormat="1" applyFont="1" applyFill="1" applyBorder="1" applyAlignment="1" applyProtection="1">
      <alignment horizontal="center"/>
    </xf>
    <xf numFmtId="169" fontId="20" fillId="0" borderId="12" xfId="0" applyNumberFormat="1" applyFont="1" applyFill="1" applyBorder="1" applyAlignment="1" applyProtection="1">
      <alignment horizontal="center"/>
    </xf>
    <xf numFmtId="169" fontId="19" fillId="0" borderId="12" xfId="0" applyNumberFormat="1" applyFont="1" applyFill="1" applyBorder="1" applyAlignment="1" applyProtection="1"/>
    <xf numFmtId="169" fontId="20" fillId="0" borderId="12" xfId="0" applyNumberFormat="1" applyFont="1" applyFill="1" applyBorder="1" applyAlignment="1" applyProtection="1">
      <alignment horizontal="left"/>
    </xf>
    <xf numFmtId="169" fontId="19" fillId="0" borderId="12" xfId="0" applyNumberFormat="1" applyFont="1" applyFill="1" applyBorder="1" applyAlignment="1" applyProtection="1">
      <alignment horizontal="left"/>
    </xf>
    <xf numFmtId="0" fontId="20" fillId="0" borderId="16" xfId="0" applyFont="1" applyFill="1" applyBorder="1" applyProtection="1"/>
    <xf numFmtId="169" fontId="19" fillId="0" borderId="13" xfId="0" applyNumberFormat="1" applyFont="1" applyFill="1" applyBorder="1" applyAlignment="1" applyProtection="1">
      <alignment horizontal="center"/>
    </xf>
    <xf numFmtId="169" fontId="19" fillId="0" borderId="29" xfId="0" applyNumberFormat="1" applyFont="1" applyFill="1" applyBorder="1" applyAlignment="1" applyProtection="1">
      <alignment horizontal="center"/>
    </xf>
    <xf numFmtId="169" fontId="19" fillId="0" borderId="18" xfId="0" applyNumberFormat="1" applyFont="1" applyFill="1" applyBorder="1" applyAlignment="1" applyProtection="1">
      <alignment horizontal="center"/>
    </xf>
    <xf numFmtId="169" fontId="19" fillId="0" borderId="0" xfId="0" applyNumberFormat="1" applyFont="1" applyFill="1" applyBorder="1" applyAlignment="1" applyProtection="1">
      <alignment horizontal="center"/>
    </xf>
    <xf numFmtId="167" fontId="19" fillId="0" borderId="0" xfId="0" applyNumberFormat="1" applyFont="1" applyFill="1" applyAlignment="1" applyProtection="1">
      <alignment horizontal="center"/>
    </xf>
    <xf numFmtId="0" fontId="20" fillId="0" borderId="24" xfId="0" applyFont="1" applyFill="1" applyBorder="1" applyAlignment="1" applyProtection="1"/>
    <xf numFmtId="14" fontId="20" fillId="0" borderId="16" xfId="0" applyNumberFormat="1" applyFont="1" applyFill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20" fillId="0" borderId="10" xfId="0" applyFont="1" applyFill="1" applyBorder="1" applyProtection="1"/>
    <xf numFmtId="0" fontId="20" fillId="0" borderId="18" xfId="0" applyFont="1" applyFill="1" applyBorder="1" applyProtection="1"/>
    <xf numFmtId="1" fontId="19" fillId="0" borderId="0" xfId="0" applyNumberFormat="1" applyFont="1" applyFill="1" applyAlignment="1" applyProtection="1">
      <alignment horizontal="center"/>
    </xf>
    <xf numFmtId="167" fontId="19" fillId="0" borderId="21" xfId="0" applyNumberFormat="1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/>
    <xf numFmtId="0" fontId="20" fillId="0" borderId="16" xfId="0" applyFont="1" applyFill="1" applyBorder="1" applyAlignment="1" applyProtection="1">
      <alignment horizontal="center" vertical="center"/>
    </xf>
    <xf numFmtId="167" fontId="20" fillId="0" borderId="12" xfId="0" applyNumberFormat="1" applyFont="1" applyFill="1" applyBorder="1" applyAlignment="1" applyProtection="1">
      <alignment horizontal="center" vertical="center"/>
    </xf>
    <xf numFmtId="167" fontId="20" fillId="0" borderId="21" xfId="0" applyNumberFormat="1" applyFont="1" applyFill="1" applyBorder="1" applyAlignment="1" applyProtection="1">
      <alignment horizontal="center" vertical="center" wrapText="1"/>
    </xf>
    <xf numFmtId="0" fontId="32" fillId="0" borderId="19" xfId="0" applyNumberFormat="1" applyFont="1" applyFill="1" applyBorder="1" applyAlignment="1" applyProtection="1">
      <alignment horizontal="center"/>
    </xf>
    <xf numFmtId="0" fontId="32" fillId="0" borderId="27" xfId="0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 applyProtection="1">
      <alignment horizontal="fill"/>
    </xf>
    <xf numFmtId="0" fontId="19" fillId="0" borderId="17" xfId="0" applyFont="1" applyFill="1" applyBorder="1" applyAlignment="1"/>
    <xf numFmtId="0" fontId="20" fillId="0" borderId="33" xfId="0" applyFont="1" applyFill="1" applyBorder="1" applyAlignment="1" applyProtection="1">
      <alignment horizontal="center"/>
    </xf>
    <xf numFmtId="0" fontId="20" fillId="0" borderId="34" xfId="0" applyFont="1" applyFill="1" applyBorder="1" applyAlignment="1" applyProtection="1">
      <alignment horizontal="center"/>
    </xf>
    <xf numFmtId="0" fontId="19" fillId="0" borderId="16" xfId="0" applyFont="1" applyFill="1" applyBorder="1" applyAlignment="1"/>
    <xf numFmtId="0" fontId="20" fillId="0" borderId="17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14" fontId="20" fillId="0" borderId="35" xfId="0" applyNumberFormat="1" applyFont="1" applyFill="1" applyBorder="1" applyAlignment="1" applyProtection="1">
      <alignment horizontal="center"/>
    </xf>
    <xf numFmtId="0" fontId="19" fillId="0" borderId="14" xfId="0" applyFont="1" applyFill="1" applyBorder="1" applyAlignment="1"/>
    <xf numFmtId="0" fontId="20" fillId="0" borderId="18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9" fillId="0" borderId="12" xfId="0" applyFont="1" applyFill="1" applyBorder="1" applyAlignment="1" applyProtection="1">
      <alignment horizontal="fill"/>
    </xf>
    <xf numFmtId="0" fontId="32" fillId="0" borderId="10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9" fillId="0" borderId="27" xfId="0" applyFont="1" applyFill="1" applyBorder="1" applyAlignment="1"/>
    <xf numFmtId="0" fontId="19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center"/>
    </xf>
    <xf numFmtId="168" fontId="20" fillId="0" borderId="0" xfId="0" applyNumberFormat="1" applyFont="1" applyFill="1" applyBorder="1" applyAlignment="1">
      <alignment horizontal="center"/>
    </xf>
    <xf numFmtId="3" fontId="19" fillId="0" borderId="10" xfId="0" applyNumberFormat="1" applyFont="1" applyFill="1" applyBorder="1" applyAlignment="1"/>
    <xf numFmtId="3" fontId="19" fillId="0" borderId="0" xfId="0" applyNumberFormat="1" applyFont="1" applyFill="1" applyBorder="1" applyAlignment="1"/>
    <xf numFmtId="4" fontId="19" fillId="0" borderId="10" xfId="0" applyNumberFormat="1" applyFont="1" applyFill="1" applyBorder="1" applyAlignment="1">
      <alignment horizontal="center"/>
    </xf>
    <xf numFmtId="168" fontId="19" fillId="0" borderId="0" xfId="0" applyNumberFormat="1" applyFont="1" applyFill="1" applyBorder="1" applyAlignment="1">
      <alignment horizontal="center"/>
    </xf>
    <xf numFmtId="0" fontId="20" fillId="0" borderId="0" xfId="74" applyFont="1" applyFill="1" applyBorder="1" applyAlignment="1" applyProtection="1">
      <alignment horizontal="left" vertical="center"/>
    </xf>
    <xf numFmtId="0" fontId="19" fillId="0" borderId="0" xfId="74" applyFont="1" applyFill="1" applyBorder="1" applyAlignment="1" applyProtection="1">
      <alignment horizontal="left" vertical="center"/>
    </xf>
    <xf numFmtId="0" fontId="19" fillId="0" borderId="0" xfId="74" applyFont="1" applyFill="1" applyBorder="1" applyAlignment="1">
      <alignment horizontal="left" vertical="center"/>
    </xf>
    <xf numFmtId="0" fontId="20" fillId="0" borderId="10" xfId="0" applyFont="1" applyFill="1" applyBorder="1" applyAlignment="1"/>
    <xf numFmtId="0" fontId="20" fillId="0" borderId="0" xfId="0" applyFont="1" applyFill="1" applyAlignment="1">
      <alignment horizontal="left"/>
    </xf>
    <xf numFmtId="0" fontId="19" fillId="0" borderId="13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13" xfId="0" applyFont="1" applyFill="1" applyBorder="1" applyAlignment="1"/>
    <xf numFmtId="0" fontId="19" fillId="0" borderId="29" xfId="0" applyFont="1" applyFill="1" applyBorder="1" applyAlignment="1"/>
    <xf numFmtId="0" fontId="19" fillId="0" borderId="21" xfId="0" applyFont="1" applyFill="1" applyBorder="1" applyAlignment="1" applyProtection="1">
      <alignment horizontal="center"/>
    </xf>
    <xf numFmtId="0" fontId="20" fillId="0" borderId="20" xfId="0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center"/>
    </xf>
    <xf numFmtId="1" fontId="34" fillId="0" borderId="19" xfId="0" applyNumberFormat="1" applyFont="1" applyFill="1" applyBorder="1" applyAlignment="1" applyProtection="1">
      <alignment horizontal="center"/>
    </xf>
    <xf numFmtId="1" fontId="34" fillId="0" borderId="27" xfId="0" applyNumberFormat="1" applyFont="1" applyFill="1" applyBorder="1" applyAlignment="1" applyProtection="1">
      <alignment horizontal="center"/>
    </xf>
    <xf numFmtId="1" fontId="34" fillId="0" borderId="22" xfId="0" applyNumberFormat="1" applyFont="1" applyFill="1" applyBorder="1" applyAlignment="1" applyProtection="1">
      <alignment horizontal="center"/>
    </xf>
    <xf numFmtId="0" fontId="35" fillId="0" borderId="0" xfId="0" applyFont="1" applyFill="1" applyProtection="1"/>
    <xf numFmtId="14" fontId="20" fillId="0" borderId="12" xfId="0" applyNumberFormat="1" applyFont="1" applyFill="1" applyBorder="1" applyAlignment="1" applyProtection="1">
      <alignment horizontal="center"/>
    </xf>
    <xf numFmtId="1" fontId="32" fillId="0" borderId="21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right"/>
    </xf>
    <xf numFmtId="0" fontId="36" fillId="0" borderId="0" xfId="0" applyFont="1" applyFill="1" applyProtection="1"/>
    <xf numFmtId="0" fontId="19" fillId="0" borderId="23" xfId="0" applyFont="1" applyFill="1" applyBorder="1" applyAlignment="1" applyProtection="1">
      <alignment horizontal="center"/>
    </xf>
    <xf numFmtId="0" fontId="19" fillId="0" borderId="36" xfId="0" applyFont="1" applyFill="1" applyBorder="1" applyAlignment="1" applyProtection="1">
      <alignment horizontal="center"/>
    </xf>
    <xf numFmtId="0" fontId="20" fillId="0" borderId="23" xfId="0" applyFont="1" applyFill="1" applyBorder="1" applyAlignment="1" applyProtection="1">
      <alignment horizontal="center"/>
    </xf>
    <xf numFmtId="0" fontId="20" fillId="0" borderId="36" xfId="0" applyFont="1" applyFill="1" applyBorder="1" applyAlignment="1" applyProtection="1">
      <alignment horizontal="center"/>
    </xf>
    <xf numFmtId="0" fontId="35" fillId="0" borderId="0" xfId="0" applyFont="1" applyFill="1" applyBorder="1" applyProtection="1"/>
    <xf numFmtId="0" fontId="36" fillId="0" borderId="0" xfId="0" applyFont="1" applyFill="1" applyBorder="1" applyProtection="1"/>
    <xf numFmtId="0" fontId="35" fillId="0" borderId="18" xfId="0" applyFont="1" applyFill="1" applyBorder="1" applyProtection="1"/>
    <xf numFmtId="0" fontId="19" fillId="0" borderId="28" xfId="0" applyFont="1" applyFill="1" applyBorder="1" applyAlignment="1" applyProtection="1">
      <alignment horizontal="center"/>
    </xf>
    <xf numFmtId="0" fontId="19" fillId="0" borderId="37" xfId="0" applyFont="1" applyFill="1" applyBorder="1" applyAlignment="1" applyProtection="1">
      <alignment horizontal="center"/>
    </xf>
    <xf numFmtId="0" fontId="19" fillId="0" borderId="17" xfId="0" applyFont="1" applyFill="1" applyBorder="1"/>
    <xf numFmtId="0" fontId="19" fillId="0" borderId="16" xfId="0" applyFont="1" applyFill="1" applyBorder="1"/>
    <xf numFmtId="0" fontId="19" fillId="0" borderId="20" xfId="0" applyFont="1" applyFill="1" applyBorder="1"/>
    <xf numFmtId="0" fontId="19" fillId="0" borderId="14" xfId="0" applyFont="1" applyFill="1" applyBorder="1"/>
    <xf numFmtId="0" fontId="20" fillId="0" borderId="12" xfId="0" applyFont="1" applyFill="1" applyBorder="1"/>
    <xf numFmtId="0" fontId="32" fillId="0" borderId="22" xfId="0" applyNumberFormat="1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>
      <alignment horizontal="right"/>
    </xf>
    <xf numFmtId="0" fontId="19" fillId="0" borderId="12" xfId="0" applyFont="1" applyFill="1" applyBorder="1"/>
    <xf numFmtId="0" fontId="24" fillId="0" borderId="12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/>
    </xf>
    <xf numFmtId="0" fontId="24" fillId="0" borderId="18" xfId="0" applyFont="1" applyFill="1" applyBorder="1" applyAlignment="1" applyProtection="1">
      <alignment horizontal="left"/>
    </xf>
    <xf numFmtId="0" fontId="20" fillId="0" borderId="22" xfId="0" applyFont="1" applyFill="1" applyBorder="1" applyAlignment="1" applyProtection="1">
      <alignment horizontal="fill"/>
    </xf>
    <xf numFmtId="0" fontId="20" fillId="0" borderId="21" xfId="0" applyFont="1" applyFill="1" applyBorder="1" applyProtection="1"/>
    <xf numFmtId="0" fontId="34" fillId="0" borderId="19" xfId="0" applyFont="1" applyFill="1" applyBorder="1" applyAlignment="1" applyProtection="1">
      <alignment horizontal="center"/>
    </xf>
    <xf numFmtId="0" fontId="34" fillId="0" borderId="27" xfId="0" applyFont="1" applyFill="1" applyBorder="1" applyAlignment="1" applyProtection="1">
      <alignment horizontal="center"/>
    </xf>
    <xf numFmtId="0" fontId="34" fillId="0" borderId="22" xfId="0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/>
    <xf numFmtId="0" fontId="19" fillId="0" borderId="20" xfId="0" applyFont="1" applyFill="1" applyBorder="1" applyAlignment="1" applyProtection="1"/>
    <xf numFmtId="14" fontId="20" fillId="0" borderId="14" xfId="0" applyNumberFormat="1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>
      <alignment horizontal="fill"/>
    </xf>
    <xf numFmtId="169" fontId="19" fillId="0" borderId="10" xfId="0" applyNumberFormat="1" applyFont="1" applyFill="1" applyBorder="1" applyAlignment="1" applyProtection="1">
      <alignment horizontal="center"/>
    </xf>
    <xf numFmtId="169" fontId="19" fillId="0" borderId="27" xfId="0" applyNumberFormat="1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left"/>
    </xf>
    <xf numFmtId="14" fontId="20" fillId="0" borderId="20" xfId="0" applyNumberFormat="1" applyFont="1" applyFill="1" applyBorder="1" applyAlignment="1" applyProtection="1">
      <alignment horizontal="center"/>
    </xf>
    <xf numFmtId="169" fontId="32" fillId="0" borderId="10" xfId="0" applyNumberFormat="1" applyFont="1" applyFill="1" applyBorder="1" applyAlignment="1" applyProtection="1">
      <alignment horizontal="center"/>
    </xf>
    <xf numFmtId="169" fontId="32" fillId="0" borderId="27" xfId="0" applyNumberFormat="1" applyFont="1" applyFill="1" applyBorder="1" applyAlignment="1" applyProtection="1">
      <alignment horizontal="center" vertical="center"/>
    </xf>
    <xf numFmtId="169" fontId="32" fillId="0" borderId="0" xfId="0" applyNumberFormat="1" applyFont="1" applyFill="1" applyBorder="1" applyAlignment="1" applyProtection="1">
      <alignment horizontal="center"/>
    </xf>
    <xf numFmtId="0" fontId="35" fillId="0" borderId="13" xfId="0" applyFont="1" applyFill="1" applyBorder="1" applyProtection="1"/>
    <xf numFmtId="0" fontId="35" fillId="0" borderId="29" xfId="0" applyFont="1" applyFill="1" applyBorder="1" applyProtection="1"/>
    <xf numFmtId="0" fontId="20" fillId="0" borderId="0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justify" vertical="justify"/>
    </xf>
    <xf numFmtId="0" fontId="0" fillId="0" borderId="0" xfId="0" applyAlignment="1">
      <alignment horizontal="justify" vertical="justify"/>
    </xf>
    <xf numFmtId="0" fontId="27" fillId="0" borderId="0" xfId="0" applyFont="1" applyFill="1" applyAlignment="1" applyProtection="1">
      <alignment horizontal="justify" vertical="justify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27" fillId="0" borderId="0" xfId="0" applyFont="1" applyFill="1" applyBorder="1" applyAlignment="1" applyProtection="1">
      <alignment horizontal="justify" vertical="justify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3" fontId="20" fillId="0" borderId="15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166" fontId="20" fillId="0" borderId="19" xfId="0" applyNumberFormat="1" applyFont="1" applyFill="1" applyBorder="1" applyAlignment="1" applyProtection="1">
      <alignment horizontal="center"/>
    </xf>
    <xf numFmtId="166" fontId="20" fillId="0" borderId="10" xfId="0" applyNumberFormat="1" applyFont="1" applyFill="1" applyBorder="1" applyAlignment="1" applyProtection="1">
      <alignment horizontal="center"/>
    </xf>
    <xf numFmtId="166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0" fillId="0" borderId="15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11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</cellXfs>
  <cellStyles count="9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 builtinId="26" customBuiltin="1"/>
    <cellStyle name="Calculation" xfId="45"/>
    <cellStyle name="Cálculo" xfId="46" builtinId="22" customBuiltin="1"/>
    <cellStyle name="Campo de la tabla dinámica" xfId="47"/>
    <cellStyle name="Categoría de la tabla dinámica" xfId="48"/>
    <cellStyle name="Categoría del Piloto de Datos" xfId="49"/>
    <cellStyle name="Celda de comprobación" xfId="50" builtinId="23" customBuiltin="1"/>
    <cellStyle name="Celda vinculada" xfId="51" builtinId="24" customBuiltin="1"/>
    <cellStyle name="Check Cell" xfId="52"/>
    <cellStyle name="Encabezado 4" xfId="53" builtinId="19" customBuiltin="1"/>
    <cellStyle name="Énfasis1" xfId="54" builtinId="29" customBuiltin="1"/>
    <cellStyle name="Énfasis2" xfId="55" builtinId="33" customBuiltin="1"/>
    <cellStyle name="Énfasis3" xfId="56" builtinId="37" customBuiltin="1"/>
    <cellStyle name="Énfasis4" xfId="57" builtinId="41" customBuiltin="1"/>
    <cellStyle name="Énfasis5" xfId="58" builtinId="45" customBuiltin="1"/>
    <cellStyle name="Énfasis6" xfId="59" builtinId="49" customBuiltin="1"/>
    <cellStyle name="Entrada" xfId="60" builtinId="20" customBuiltin="1"/>
    <cellStyle name="Esquina de la tabla dinámica" xfId="61"/>
    <cellStyle name="Euro" xfId="62"/>
    <cellStyle name="Explanatory Text" xfId="63"/>
    <cellStyle name="Good" xfId="64"/>
    <cellStyle name="Heading 1" xfId="65"/>
    <cellStyle name="Heading 2" xfId="66"/>
    <cellStyle name="Heading 3" xfId="67"/>
    <cellStyle name="Heading 4" xfId="68"/>
    <cellStyle name="Incorrecto" xfId="69" builtinId="27" customBuiltin="1"/>
    <cellStyle name="Input" xfId="70"/>
    <cellStyle name="Linked Cell" xfId="71"/>
    <cellStyle name="Neutral" xfId="72" builtinId="28" customBuiltin="1"/>
    <cellStyle name="Normal" xfId="0" builtinId="0"/>
    <cellStyle name="Normal 2" xfId="73"/>
    <cellStyle name="Normal 3" xfId="74"/>
    <cellStyle name="Notas" xfId="75" builtinId="10" customBuiltin="1"/>
    <cellStyle name="Note" xfId="76"/>
    <cellStyle name="Output" xfId="77"/>
    <cellStyle name="Piloto de Datos Ángulo" xfId="78"/>
    <cellStyle name="Piloto de Datos Campo" xfId="79"/>
    <cellStyle name="Piloto de Datos Resultado" xfId="80"/>
    <cellStyle name="Piloto de Datos Título" xfId="81"/>
    <cellStyle name="Piloto de Datos Valor" xfId="82"/>
    <cellStyle name="Resultado de la tabla dinámica" xfId="83"/>
    <cellStyle name="Salida" xfId="84" builtinId="21" customBuiltin="1"/>
    <cellStyle name="Texto de advertencia" xfId="85" builtinId="11" customBuiltin="1"/>
    <cellStyle name="Texto explicativo" xfId="86" builtinId="53" customBuiltin="1"/>
    <cellStyle name="Title" xfId="87"/>
    <cellStyle name="Título" xfId="88" builtinId="15" customBuiltin="1"/>
    <cellStyle name="Título 2" xfId="89" builtinId="17" customBuiltin="1"/>
    <cellStyle name="Título 3" xfId="90" builtinId="18" customBuiltin="1"/>
    <cellStyle name="Título de la tabla dinámica" xfId="91"/>
    <cellStyle name="Total" xfId="92" builtinId="25" customBuiltin="1"/>
    <cellStyle name="Valor de la tabla dinámica" xfId="93"/>
    <cellStyle name="Warning Text" xfId="9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23B8DC"/>
      <rgbColor rgb="00CFE7F5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Erika\2007\Datos%20anuales%202007\Definitiva%20IV%20trim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odrigueza/Desktop/PRODUCCI&#211;N/PRODUCCI&#211;N/CUADROS%20PENAL/JUZGADOS%20PENALES%20JUVENILES/Juzgados%20PJ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riasv/AppData/Local/Microsoft/Windows/Temporary%20Internet%20Files/OLKA1C3/Cuadros%20Definitivos%202012/09%20-%20Juzgados%20Penales%20Juveni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Marlen\JUZGADOS%20PJ\2007\Juzgados%20P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-copiar/bases/Entrada%20x%20delito%20Jdos%20Penales%20Juveniles%202012-%20Kar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riasv/AppData/Local/Microsoft/Windows/Temporary%20Internet%20Files/OLKA1C3/Cuadros%20Generales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ib c-81"/>
      <sheetName val="c_82"/>
      <sheetName val="c_83"/>
      <sheetName val="c_84"/>
      <sheetName val="c_85"/>
      <sheetName val="c_86"/>
      <sheetName val="c_87"/>
      <sheetName val="c_88"/>
      <sheetName val="c_89"/>
      <sheetName val="c_90"/>
      <sheetName val="c_91"/>
      <sheetName val="c_92"/>
      <sheetName val="c_93"/>
      <sheetName val="c-94"/>
      <sheetName val="Jdos Penales c-1"/>
      <sheetName val="c_2"/>
      <sheetName val="c_3"/>
      <sheetName val="c_4"/>
      <sheetName val="c_5"/>
      <sheetName val="c_6"/>
      <sheetName val="c_7"/>
      <sheetName val="c-8"/>
      <sheetName val="Fisc"/>
      <sheetName val="c_2 (2)"/>
      <sheetName val="c_3 (2)"/>
      <sheetName val="c_4 (2)"/>
      <sheetName val="jdos PJ c-1"/>
      <sheetName val="C2"/>
      <sheetName val="C3"/>
      <sheetName val="fisc PJ"/>
      <sheetName val="C_2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tabSelected="1" topLeftCell="D1" zoomScale="55" zoomScaleNormal="55" workbookViewId="0">
      <selection activeCell="A4" sqref="A4:Q4"/>
    </sheetView>
  </sheetViews>
  <sheetFormatPr baseColWidth="10" defaultColWidth="0" defaultRowHeight="15.6" zeroHeight="1"/>
  <cols>
    <col min="1" max="1" width="27.6640625" style="1" customWidth="1"/>
    <col min="2" max="2" width="11.6640625" style="1" customWidth="1"/>
    <col min="3" max="3" width="10.88671875" style="1" customWidth="1"/>
    <col min="4" max="4" width="16.109375" style="1" customWidth="1"/>
    <col min="5" max="5" width="11.109375" style="1" customWidth="1"/>
    <col min="6" max="6" width="10.44140625" style="1" customWidth="1"/>
    <col min="7" max="7" width="11.44140625" style="1" customWidth="1"/>
    <col min="8" max="8" width="11" style="1" customWidth="1"/>
    <col min="9" max="9" width="18.77734375" style="2" customWidth="1"/>
    <col min="10" max="10" width="14.21875" style="1" customWidth="1"/>
    <col min="11" max="11" width="10.6640625" style="1" customWidth="1"/>
    <col min="12" max="12" width="11.109375" style="1" customWidth="1"/>
    <col min="13" max="13" width="12.109375" style="1" customWidth="1"/>
    <col min="14" max="14" width="14.5546875" style="1" customWidth="1"/>
    <col min="15" max="15" width="11.88671875" style="1" customWidth="1"/>
    <col min="16" max="17" width="11.6640625" style="1" customWidth="1"/>
    <col min="18" max="256" width="11.33203125" style="1" hidden="1" customWidth="1"/>
    <col min="257" max="16384" width="11.33203125" style="1" hidden="1"/>
  </cols>
  <sheetData>
    <row r="1" spans="1:17">
      <c r="A1" s="3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371" t="s">
        <v>640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</row>
    <row r="4" spans="1:17">
      <c r="A4" s="371" t="s">
        <v>639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</row>
    <row r="5" spans="1:17" s="3" customFormat="1" ht="15.75" customHeight="1">
      <c r="A5" s="371" t="s">
        <v>642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</row>
    <row r="6" spans="1:17" s="3" customFormat="1" ht="15.75" customHeight="1">
      <c r="A6" s="371" t="s">
        <v>641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</row>
    <row r="7" spans="1:17" ht="15.7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</row>
    <row r="8" spans="1:17" ht="15.75" customHeight="1">
      <c r="A8" s="372" t="s">
        <v>717</v>
      </c>
      <c r="B8" s="373" t="s">
        <v>27</v>
      </c>
      <c r="C8" s="374" t="s">
        <v>716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</row>
    <row r="9" spans="1:17" ht="64.8" customHeight="1">
      <c r="A9" s="372"/>
      <c r="B9" s="373"/>
      <c r="C9" s="112" t="s">
        <v>29</v>
      </c>
      <c r="D9" s="112" t="s">
        <v>30</v>
      </c>
      <c r="E9" s="112" t="s">
        <v>31</v>
      </c>
      <c r="F9" s="33" t="s">
        <v>32</v>
      </c>
      <c r="G9" s="113" t="s">
        <v>33</v>
      </c>
      <c r="H9" s="113" t="s">
        <v>34</v>
      </c>
      <c r="I9" s="112" t="s">
        <v>35</v>
      </c>
      <c r="J9" s="114" t="s">
        <v>36</v>
      </c>
      <c r="K9" s="113" t="s">
        <v>37</v>
      </c>
      <c r="L9" s="112" t="s">
        <v>643</v>
      </c>
      <c r="M9" s="115" t="s">
        <v>644</v>
      </c>
      <c r="N9" s="112" t="s">
        <v>39</v>
      </c>
      <c r="O9" s="112" t="s">
        <v>40</v>
      </c>
      <c r="P9" s="112" t="s">
        <v>41</v>
      </c>
      <c r="Q9" s="113" t="s">
        <v>645</v>
      </c>
    </row>
    <row r="10" spans="1:17" ht="15.75" customHeight="1">
      <c r="A10" s="34"/>
      <c r="B10" s="111"/>
      <c r="C10" s="120"/>
      <c r="D10" s="121"/>
      <c r="E10" s="121"/>
      <c r="F10" s="121"/>
      <c r="G10" s="121"/>
      <c r="H10" s="121"/>
      <c r="I10" s="122"/>
      <c r="J10" s="121"/>
      <c r="K10" s="121"/>
      <c r="L10" s="121"/>
      <c r="M10" s="121"/>
      <c r="N10" s="121"/>
      <c r="O10" s="121"/>
      <c r="P10" s="121"/>
      <c r="Q10" s="121"/>
    </row>
    <row r="11" spans="1:17">
      <c r="A11" s="174" t="s">
        <v>27</v>
      </c>
      <c r="B11" s="36">
        <f t="shared" ref="B11:Q11" si="0">SUM(B13:B27)</f>
        <v>644873</v>
      </c>
      <c r="C11" s="118">
        <f t="shared" si="0"/>
        <v>159949</v>
      </c>
      <c r="D11" s="116">
        <f t="shared" si="0"/>
        <v>16740</v>
      </c>
      <c r="E11" s="116">
        <f t="shared" si="0"/>
        <v>143209</v>
      </c>
      <c r="F11" s="116">
        <f t="shared" si="0"/>
        <v>3181</v>
      </c>
      <c r="G11" s="116">
        <f t="shared" si="0"/>
        <v>13953</v>
      </c>
      <c r="H11" s="116">
        <f t="shared" si="0"/>
        <v>28110</v>
      </c>
      <c r="I11" s="116">
        <f t="shared" si="0"/>
        <v>38202</v>
      </c>
      <c r="J11" s="116">
        <f t="shared" si="0"/>
        <v>47957</v>
      </c>
      <c r="K11" s="116">
        <f t="shared" si="0"/>
        <v>31019</v>
      </c>
      <c r="L11" s="116">
        <f t="shared" si="0"/>
        <v>183275</v>
      </c>
      <c r="M11" s="116">
        <f t="shared" si="0"/>
        <v>9773</v>
      </c>
      <c r="N11" s="116">
        <f t="shared" si="0"/>
        <v>42503</v>
      </c>
      <c r="O11" s="116">
        <f t="shared" si="0"/>
        <v>66447</v>
      </c>
      <c r="P11" s="116">
        <f t="shared" si="0"/>
        <v>19476</v>
      </c>
      <c r="Q11" s="116">
        <f t="shared" si="0"/>
        <v>1028</v>
      </c>
    </row>
    <row r="12" spans="1:17" ht="15.75" customHeight="1">
      <c r="A12" s="34"/>
      <c r="B12" s="39"/>
      <c r="C12" s="57"/>
      <c r="D12" s="20"/>
      <c r="E12" s="20"/>
      <c r="F12" s="20"/>
      <c r="G12" s="20"/>
      <c r="H12" s="20"/>
      <c r="I12" s="12"/>
      <c r="J12" s="20"/>
      <c r="K12" s="20"/>
      <c r="L12" s="20"/>
      <c r="M12" s="20"/>
      <c r="N12" s="20"/>
      <c r="O12" s="20"/>
      <c r="P12" s="20"/>
      <c r="Q12" s="20"/>
    </row>
    <row r="13" spans="1:17" ht="15.75" customHeight="1">
      <c r="A13" s="38" t="s">
        <v>42</v>
      </c>
      <c r="B13" s="39">
        <f t="shared" ref="B13:B27" si="1">SUM(C13,F13:Q13)</f>
        <v>133175</v>
      </c>
      <c r="C13" s="119">
        <f>+D13+E13</f>
        <v>46981</v>
      </c>
      <c r="D13" s="117">
        <v>3307</v>
      </c>
      <c r="E13" s="99">
        <v>43674</v>
      </c>
      <c r="F13" s="129" t="s">
        <v>43</v>
      </c>
      <c r="G13" s="129" t="s">
        <v>43</v>
      </c>
      <c r="H13" s="117">
        <v>4316</v>
      </c>
      <c r="I13" s="117">
        <v>3181</v>
      </c>
      <c r="J13" s="117">
        <v>3860</v>
      </c>
      <c r="K13" s="117">
        <v>3524</v>
      </c>
      <c r="L13" s="117">
        <f>25009+75</f>
        <v>25084</v>
      </c>
      <c r="M13" s="117">
        <v>3289</v>
      </c>
      <c r="N13" s="117">
        <v>6308</v>
      </c>
      <c r="O13" s="117">
        <v>16128</v>
      </c>
      <c r="P13" s="117">
        <v>19476</v>
      </c>
      <c r="Q13" s="117">
        <v>1028</v>
      </c>
    </row>
    <row r="14" spans="1:17" ht="15.75" customHeight="1">
      <c r="A14" s="38" t="s">
        <v>44</v>
      </c>
      <c r="B14" s="39">
        <f t="shared" si="1"/>
        <v>98450</v>
      </c>
      <c r="C14" s="119">
        <f t="shared" ref="C14:C27" si="2">+D14+E14</f>
        <v>38720</v>
      </c>
      <c r="D14" s="117">
        <v>1957</v>
      </c>
      <c r="E14" s="99">
        <v>36763</v>
      </c>
      <c r="F14" s="12">
        <v>185</v>
      </c>
      <c r="G14" s="117">
        <v>13953</v>
      </c>
      <c r="H14" s="117">
        <v>2826</v>
      </c>
      <c r="I14" s="117">
        <v>3430</v>
      </c>
      <c r="J14" s="117">
        <v>4869</v>
      </c>
      <c r="K14" s="117">
        <v>6951</v>
      </c>
      <c r="L14" s="117">
        <f>16556+23</f>
        <v>16579</v>
      </c>
      <c r="M14" s="117">
        <v>0</v>
      </c>
      <c r="N14" s="117">
        <v>1907</v>
      </c>
      <c r="O14" s="117">
        <v>9030</v>
      </c>
      <c r="P14" s="117" t="s">
        <v>43</v>
      </c>
      <c r="Q14" s="117" t="s">
        <v>43</v>
      </c>
    </row>
    <row r="15" spans="1:17" ht="15.75" customHeight="1">
      <c r="A15" s="38" t="s">
        <v>45</v>
      </c>
      <c r="B15" s="39">
        <f t="shared" si="1"/>
        <v>45814</v>
      </c>
      <c r="C15" s="119">
        <f>SUM(D15:E15)</f>
        <v>1461</v>
      </c>
      <c r="D15" s="117">
        <v>1461</v>
      </c>
      <c r="E15" s="129" t="s">
        <v>43</v>
      </c>
      <c r="F15" s="129" t="s">
        <v>43</v>
      </c>
      <c r="G15" s="129" t="s">
        <v>43</v>
      </c>
      <c r="H15" s="117">
        <v>2698</v>
      </c>
      <c r="I15" s="117">
        <v>5088</v>
      </c>
      <c r="J15" s="117">
        <v>4814</v>
      </c>
      <c r="K15" s="117">
        <v>1006</v>
      </c>
      <c r="L15" s="117">
        <f>21692+45</f>
        <v>21737</v>
      </c>
      <c r="M15" s="117">
        <v>0</v>
      </c>
      <c r="N15" s="117">
        <v>3564</v>
      </c>
      <c r="O15" s="117">
        <v>5446</v>
      </c>
      <c r="P15" s="117" t="s">
        <v>43</v>
      </c>
      <c r="Q15" s="117" t="s">
        <v>43</v>
      </c>
    </row>
    <row r="16" spans="1:17" ht="15.75" customHeight="1">
      <c r="A16" s="38" t="s">
        <v>46</v>
      </c>
      <c r="B16" s="39">
        <f t="shared" si="1"/>
        <v>45550</v>
      </c>
      <c r="C16" s="119">
        <f t="shared" si="2"/>
        <v>10895</v>
      </c>
      <c r="D16" s="117">
        <v>1419</v>
      </c>
      <c r="E16" s="99">
        <v>9476</v>
      </c>
      <c r="F16" s="12">
        <v>242</v>
      </c>
      <c r="G16" s="129" t="s">
        <v>43</v>
      </c>
      <c r="H16" s="117">
        <v>2370</v>
      </c>
      <c r="I16" s="117">
        <v>2730</v>
      </c>
      <c r="J16" s="117">
        <v>4251</v>
      </c>
      <c r="K16" s="117">
        <v>2310</v>
      </c>
      <c r="L16" s="117">
        <f>12943+14</f>
        <v>12957</v>
      </c>
      <c r="M16" s="117">
        <v>542</v>
      </c>
      <c r="N16" s="117">
        <v>2994</v>
      </c>
      <c r="O16" s="117">
        <v>6259</v>
      </c>
      <c r="P16" s="117" t="s">
        <v>43</v>
      </c>
      <c r="Q16" s="117" t="s">
        <v>43</v>
      </c>
    </row>
    <row r="17" spans="1:17" ht="15.75" customHeight="1">
      <c r="A17" s="38" t="s">
        <v>47</v>
      </c>
      <c r="B17" s="39">
        <f t="shared" si="1"/>
        <v>24836</v>
      </c>
      <c r="C17" s="119">
        <f t="shared" si="2"/>
        <v>3641</v>
      </c>
      <c r="D17" s="117">
        <v>606</v>
      </c>
      <c r="E17" s="99">
        <v>3035</v>
      </c>
      <c r="F17" s="12">
        <v>501</v>
      </c>
      <c r="G17" s="129" t="s">
        <v>43</v>
      </c>
      <c r="H17" s="117">
        <v>1140</v>
      </c>
      <c r="I17" s="117">
        <v>1874</v>
      </c>
      <c r="J17" s="117">
        <v>2343</v>
      </c>
      <c r="K17" s="117">
        <v>1013</v>
      </c>
      <c r="L17" s="117">
        <f>10145+8</f>
        <v>10153</v>
      </c>
      <c r="M17" s="117">
        <v>496</v>
      </c>
      <c r="N17" s="117">
        <v>2170</v>
      </c>
      <c r="O17" s="117">
        <v>1505</v>
      </c>
      <c r="P17" s="117" t="s">
        <v>43</v>
      </c>
      <c r="Q17" s="117" t="s">
        <v>43</v>
      </c>
    </row>
    <row r="18" spans="1:17" ht="15.75" customHeight="1">
      <c r="A18" s="38" t="s">
        <v>48</v>
      </c>
      <c r="B18" s="39">
        <f t="shared" si="1"/>
        <v>27832</v>
      </c>
      <c r="C18" s="119">
        <f t="shared" si="2"/>
        <v>9027</v>
      </c>
      <c r="D18" s="117">
        <v>901</v>
      </c>
      <c r="E18" s="99">
        <v>8126</v>
      </c>
      <c r="F18" s="12">
        <v>157</v>
      </c>
      <c r="G18" s="129" t="s">
        <v>43</v>
      </c>
      <c r="H18" s="117">
        <v>1521</v>
      </c>
      <c r="I18" s="117">
        <v>1978</v>
      </c>
      <c r="J18" s="117">
        <v>2503</v>
      </c>
      <c r="K18" s="117">
        <v>1317</v>
      </c>
      <c r="L18" s="117">
        <f>5853+12</f>
        <v>5865</v>
      </c>
      <c r="M18" s="117">
        <v>274</v>
      </c>
      <c r="N18" s="117">
        <v>2051</v>
      </c>
      <c r="O18" s="117">
        <v>3139</v>
      </c>
      <c r="P18" s="117" t="s">
        <v>43</v>
      </c>
      <c r="Q18" s="117" t="s">
        <v>43</v>
      </c>
    </row>
    <row r="19" spans="1:17" ht="15.75" customHeight="1">
      <c r="A19" s="38" t="s">
        <v>49</v>
      </c>
      <c r="B19" s="39">
        <f t="shared" si="1"/>
        <v>50211</v>
      </c>
      <c r="C19" s="119">
        <f t="shared" si="2"/>
        <v>9845</v>
      </c>
      <c r="D19" s="117">
        <v>1574</v>
      </c>
      <c r="E19" s="99">
        <v>8271</v>
      </c>
      <c r="F19" s="12">
        <v>368</v>
      </c>
      <c r="G19" s="129" t="s">
        <v>43</v>
      </c>
      <c r="H19" s="117">
        <v>3338</v>
      </c>
      <c r="I19" s="117">
        <v>3993</v>
      </c>
      <c r="J19" s="117">
        <v>3876</v>
      </c>
      <c r="K19" s="117">
        <v>3008</v>
      </c>
      <c r="L19" s="117">
        <f>13936+25</f>
        <v>13961</v>
      </c>
      <c r="M19" s="117">
        <v>1008</v>
      </c>
      <c r="N19" s="117">
        <v>5033</v>
      </c>
      <c r="O19" s="117">
        <v>5781</v>
      </c>
      <c r="P19" s="117" t="s">
        <v>43</v>
      </c>
      <c r="Q19" s="117" t="s">
        <v>43</v>
      </c>
    </row>
    <row r="20" spans="1:17" ht="15.75" customHeight="1">
      <c r="A20" s="38" t="s">
        <v>50</v>
      </c>
      <c r="B20" s="39">
        <f t="shared" si="1"/>
        <v>51121</v>
      </c>
      <c r="C20" s="119">
        <f t="shared" si="2"/>
        <v>10448</v>
      </c>
      <c r="D20" s="117">
        <v>1614</v>
      </c>
      <c r="E20" s="99">
        <v>8834</v>
      </c>
      <c r="F20" s="129" t="s">
        <v>43</v>
      </c>
      <c r="G20" s="129" t="s">
        <v>43</v>
      </c>
      <c r="H20" s="117">
        <v>2634</v>
      </c>
      <c r="I20" s="117">
        <v>3625</v>
      </c>
      <c r="J20" s="117">
        <v>4453</v>
      </c>
      <c r="K20" s="117">
        <v>2420</v>
      </c>
      <c r="L20" s="117">
        <f>14800+19</f>
        <v>14819</v>
      </c>
      <c r="M20" s="117">
        <v>711</v>
      </c>
      <c r="N20" s="117">
        <v>3853</v>
      </c>
      <c r="O20" s="117">
        <v>8158</v>
      </c>
      <c r="P20" s="117" t="s">
        <v>43</v>
      </c>
      <c r="Q20" s="117" t="s">
        <v>43</v>
      </c>
    </row>
    <row r="21" spans="1:17" ht="15.75" customHeight="1">
      <c r="A21" s="38" t="s">
        <v>51</v>
      </c>
      <c r="B21" s="39">
        <f t="shared" si="1"/>
        <v>22241</v>
      </c>
      <c r="C21" s="119">
        <f t="shared" si="2"/>
        <v>3262</v>
      </c>
      <c r="D21" s="117">
        <v>570</v>
      </c>
      <c r="E21" s="99">
        <v>2692</v>
      </c>
      <c r="F21" s="12">
        <v>306</v>
      </c>
      <c r="G21" s="129" t="s">
        <v>43</v>
      </c>
      <c r="H21" s="117">
        <v>1176</v>
      </c>
      <c r="I21" s="117">
        <v>1580</v>
      </c>
      <c r="J21" s="117">
        <v>2346</v>
      </c>
      <c r="K21" s="117">
        <v>1076</v>
      </c>
      <c r="L21" s="117">
        <f>8392+19</f>
        <v>8411</v>
      </c>
      <c r="M21" s="117">
        <v>580</v>
      </c>
      <c r="N21" s="117">
        <v>1885</v>
      </c>
      <c r="O21" s="117">
        <v>1619</v>
      </c>
      <c r="P21" s="117" t="s">
        <v>43</v>
      </c>
      <c r="Q21" s="117" t="s">
        <v>43</v>
      </c>
    </row>
    <row r="22" spans="1:17" ht="15.75" customHeight="1">
      <c r="A22" s="38" t="s">
        <v>52</v>
      </c>
      <c r="B22" s="39">
        <f t="shared" si="1"/>
        <v>21896</v>
      </c>
      <c r="C22" s="119">
        <f t="shared" si="2"/>
        <v>3346</v>
      </c>
      <c r="D22" s="117">
        <v>795</v>
      </c>
      <c r="E22" s="99">
        <v>2551</v>
      </c>
      <c r="F22" s="12">
        <v>291</v>
      </c>
      <c r="G22" s="129" t="s">
        <v>43</v>
      </c>
      <c r="H22" s="117">
        <v>730</v>
      </c>
      <c r="I22" s="117">
        <v>1306</v>
      </c>
      <c r="J22" s="117">
        <v>2837</v>
      </c>
      <c r="K22" s="117">
        <v>1123</v>
      </c>
      <c r="L22" s="117">
        <f>8569+21</f>
        <v>8590</v>
      </c>
      <c r="M22" s="117">
        <v>356</v>
      </c>
      <c r="N22" s="117">
        <v>2086</v>
      </c>
      <c r="O22" s="117">
        <v>1231</v>
      </c>
      <c r="P22" s="117" t="s">
        <v>43</v>
      </c>
      <c r="Q22" s="117" t="s">
        <v>43</v>
      </c>
    </row>
    <row r="23" spans="1:17" ht="15.75" customHeight="1">
      <c r="A23" s="38" t="s">
        <v>53</v>
      </c>
      <c r="B23" s="39">
        <f t="shared" si="1"/>
        <v>33333</v>
      </c>
      <c r="C23" s="119">
        <f t="shared" si="2"/>
        <v>5867</v>
      </c>
      <c r="D23" s="117">
        <v>716</v>
      </c>
      <c r="E23" s="99">
        <v>5151</v>
      </c>
      <c r="F23" s="12">
        <v>126</v>
      </c>
      <c r="G23" s="129" t="s">
        <v>43</v>
      </c>
      <c r="H23" s="117">
        <v>1437</v>
      </c>
      <c r="I23" s="117">
        <v>2351</v>
      </c>
      <c r="J23" s="117">
        <v>3359</v>
      </c>
      <c r="K23" s="117">
        <v>2122</v>
      </c>
      <c r="L23" s="117">
        <f>11773+24</f>
        <v>11797</v>
      </c>
      <c r="M23" s="117">
        <v>485</v>
      </c>
      <c r="N23" s="117">
        <v>2978</v>
      </c>
      <c r="O23" s="117">
        <v>2811</v>
      </c>
      <c r="P23" s="117" t="s">
        <v>43</v>
      </c>
      <c r="Q23" s="117" t="s">
        <v>43</v>
      </c>
    </row>
    <row r="24" spans="1:17" ht="15.75" customHeight="1">
      <c r="A24" s="38" t="s">
        <v>54</v>
      </c>
      <c r="B24" s="39">
        <f t="shared" si="1"/>
        <v>23059</v>
      </c>
      <c r="C24" s="119">
        <f t="shared" si="2"/>
        <v>8954</v>
      </c>
      <c r="D24" s="117">
        <v>493</v>
      </c>
      <c r="E24" s="99">
        <v>8461</v>
      </c>
      <c r="F24" s="12">
        <v>198</v>
      </c>
      <c r="G24" s="129" t="s">
        <v>43</v>
      </c>
      <c r="H24" s="117">
        <v>1041</v>
      </c>
      <c r="I24" s="117">
        <v>1343</v>
      </c>
      <c r="J24" s="117">
        <v>1536</v>
      </c>
      <c r="K24" s="117">
        <v>762</v>
      </c>
      <c r="L24" s="117">
        <f>6298+22</f>
        <v>6320</v>
      </c>
      <c r="M24" s="117">
        <v>356</v>
      </c>
      <c r="N24" s="117">
        <v>1138</v>
      </c>
      <c r="O24" s="117">
        <v>1411</v>
      </c>
      <c r="P24" s="117" t="s">
        <v>43</v>
      </c>
      <c r="Q24" s="117" t="s">
        <v>43</v>
      </c>
    </row>
    <row r="25" spans="1:17" ht="15.75" customHeight="1">
      <c r="A25" s="38" t="s">
        <v>55</v>
      </c>
      <c r="B25" s="39">
        <f t="shared" si="1"/>
        <v>18182</v>
      </c>
      <c r="C25" s="119">
        <f t="shared" si="2"/>
        <v>1405</v>
      </c>
      <c r="D25" s="117">
        <v>453</v>
      </c>
      <c r="E25" s="99">
        <v>952</v>
      </c>
      <c r="F25" s="12">
        <v>219</v>
      </c>
      <c r="G25" s="129" t="s">
        <v>43</v>
      </c>
      <c r="H25" s="117">
        <v>1008</v>
      </c>
      <c r="I25" s="117">
        <v>1450</v>
      </c>
      <c r="J25" s="117">
        <v>2556</v>
      </c>
      <c r="K25" s="117">
        <v>780</v>
      </c>
      <c r="L25" s="117">
        <f>7609+9</f>
        <v>7618</v>
      </c>
      <c r="M25" s="117">
        <v>430</v>
      </c>
      <c r="N25" s="117">
        <v>1839</v>
      </c>
      <c r="O25" s="117">
        <v>877</v>
      </c>
      <c r="P25" s="117" t="s">
        <v>43</v>
      </c>
      <c r="Q25" s="117" t="s">
        <v>43</v>
      </c>
    </row>
    <row r="26" spans="1:17" ht="15.75" customHeight="1">
      <c r="A26" s="38" t="s">
        <v>56</v>
      </c>
      <c r="B26" s="39">
        <f t="shared" si="1"/>
        <v>22726</v>
      </c>
      <c r="C26" s="119">
        <f t="shared" si="2"/>
        <v>3737</v>
      </c>
      <c r="D26" s="117">
        <v>419</v>
      </c>
      <c r="E26" s="99">
        <v>3318</v>
      </c>
      <c r="F26" s="12">
        <v>200</v>
      </c>
      <c r="G26" s="129" t="s">
        <v>43</v>
      </c>
      <c r="H26" s="117">
        <v>668</v>
      </c>
      <c r="I26" s="117">
        <v>1667</v>
      </c>
      <c r="J26" s="117">
        <v>1832</v>
      </c>
      <c r="K26" s="117">
        <v>1284</v>
      </c>
      <c r="L26" s="117">
        <f>8693+13</f>
        <v>8706</v>
      </c>
      <c r="M26" s="117">
        <v>598</v>
      </c>
      <c r="N26" s="117">
        <v>2531</v>
      </c>
      <c r="O26" s="117">
        <v>1503</v>
      </c>
      <c r="P26" s="117" t="s">
        <v>43</v>
      </c>
      <c r="Q26" s="117" t="s">
        <v>43</v>
      </c>
    </row>
    <row r="27" spans="1:17" ht="15.75" customHeight="1">
      <c r="A27" s="38" t="s">
        <v>57</v>
      </c>
      <c r="B27" s="39">
        <f t="shared" si="1"/>
        <v>26447</v>
      </c>
      <c r="C27" s="119">
        <f t="shared" si="2"/>
        <v>2360</v>
      </c>
      <c r="D27" s="117">
        <v>455</v>
      </c>
      <c r="E27" s="99">
        <v>1905</v>
      </c>
      <c r="F27" s="12">
        <v>388</v>
      </c>
      <c r="G27" s="129" t="s">
        <v>43</v>
      </c>
      <c r="H27" s="117">
        <v>1207</v>
      </c>
      <c r="I27" s="117">
        <v>2606</v>
      </c>
      <c r="J27" s="117">
        <v>2522</v>
      </c>
      <c r="K27" s="117">
        <v>2323</v>
      </c>
      <c r="L27" s="117">
        <f>10665+13</f>
        <v>10678</v>
      </c>
      <c r="M27" s="117">
        <v>648</v>
      </c>
      <c r="N27" s="117">
        <v>2166</v>
      </c>
      <c r="O27" s="117">
        <v>1549</v>
      </c>
      <c r="P27" s="117" t="s">
        <v>43</v>
      </c>
      <c r="Q27" s="117" t="s">
        <v>43</v>
      </c>
    </row>
    <row r="28" spans="1:17" s="5" customFormat="1" ht="15.75" customHeight="1">
      <c r="A28" s="41"/>
      <c r="B28" s="42"/>
      <c r="C28" s="123"/>
      <c r="D28" s="124"/>
      <c r="E28" s="124"/>
      <c r="F28" s="125"/>
      <c r="G28" s="125"/>
      <c r="H28" s="125"/>
      <c r="I28" s="125"/>
      <c r="J28" s="125"/>
      <c r="K28" s="125"/>
      <c r="L28" s="126"/>
      <c r="M28" s="126"/>
      <c r="N28" s="125"/>
      <c r="O28" s="126"/>
      <c r="P28" s="125"/>
      <c r="Q28" s="127"/>
    </row>
    <row r="29" spans="1:17" ht="15.75" customHeight="1">
      <c r="A29" s="128" t="s">
        <v>1399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7" ht="15.75" customHeight="1">
      <c r="A30" s="128" t="s">
        <v>1400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7" ht="15.75" customHeight="1">
      <c r="A31" s="128" t="s">
        <v>1401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7" ht="15.75" customHeight="1">
      <c r="A32" s="108" t="s">
        <v>206</v>
      </c>
      <c r="I32" s="7"/>
      <c r="J32" s="5"/>
      <c r="K32" s="8"/>
      <c r="L32" s="5"/>
      <c r="Q32" s="9"/>
    </row>
    <row r="33" spans="1:16" ht="15.75" hidden="1" customHeight="1">
      <c r="A33" s="10"/>
      <c r="B33" s="11"/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0"/>
      <c r="P33" s="10"/>
    </row>
  </sheetData>
  <sheetProtection selectLockedCells="1" selectUnlockedCells="1"/>
  <mergeCells count="7">
    <mergeCell ref="A3:Q3"/>
    <mergeCell ref="A8:A9"/>
    <mergeCell ref="B8:B9"/>
    <mergeCell ref="C8:Q8"/>
    <mergeCell ref="A4:Q4"/>
    <mergeCell ref="A5:Q5"/>
    <mergeCell ref="A6:Q6"/>
  </mergeCells>
  <phoneticPr fontId="0" type="noConversion"/>
  <printOptions horizontalCentered="1" verticalCentered="1"/>
  <pageMargins left="0.43" right="0.39" top="0" bottom="0" header="0.51180555555555551" footer="0.51180555555555551"/>
  <pageSetup scale="61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4"/>
  <sheetViews>
    <sheetView zoomScaleSheetLayoutView="50" workbookViewId="0">
      <selection activeCell="A150" sqref="A150"/>
    </sheetView>
  </sheetViews>
  <sheetFormatPr baseColWidth="10" defaultColWidth="0" defaultRowHeight="0" customHeight="1" zeroHeight="1"/>
  <cols>
    <col min="1" max="1" width="76.88671875" style="31" bestFit="1" customWidth="1"/>
    <col min="2" max="2" width="18.109375" style="31" customWidth="1"/>
    <col min="3" max="3" width="18.44140625" style="31" customWidth="1"/>
    <col min="4" max="4" width="19.5546875" style="31" customWidth="1"/>
    <col min="5" max="5" width="20.33203125" style="31" customWidth="1"/>
    <col min="6" max="6" width="19.88671875" style="31" customWidth="1"/>
    <col min="7" max="7" width="18.5546875" style="31" customWidth="1"/>
    <col min="8" max="8" width="1.44140625" style="31" customWidth="1"/>
    <col min="9" max="12" width="18.6640625" style="31" customWidth="1"/>
    <col min="13" max="13" width="18.6640625" style="31" hidden="1" customWidth="1"/>
    <col min="14" max="256" width="11.44140625" style="31" hidden="1" customWidth="1"/>
    <col min="257" max="16384" width="11.44140625" style="31" hidden="1"/>
  </cols>
  <sheetData>
    <row r="1" spans="1:12" ht="20.25" customHeight="1">
      <c r="A1" s="213" t="s">
        <v>613</v>
      </c>
      <c r="B1" s="83"/>
      <c r="C1" s="83"/>
      <c r="D1" s="83"/>
      <c r="E1" s="83"/>
      <c r="F1" s="83"/>
      <c r="G1" s="83"/>
    </row>
    <row r="2" spans="1:12" ht="20.25" customHeight="1">
      <c r="A2" s="50"/>
      <c r="B2" s="184"/>
      <c r="C2" s="184"/>
      <c r="D2" s="184"/>
      <c r="E2" s="184"/>
      <c r="F2" s="184"/>
      <c r="G2" s="184"/>
    </row>
    <row r="3" spans="1:12" ht="20.25" customHeight="1">
      <c r="A3" s="395" t="s">
        <v>661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</row>
    <row r="4" spans="1:12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2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</row>
    <row r="6" spans="1:12" ht="20.2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</row>
    <row r="7" spans="1:12" ht="20.25" customHeight="1">
      <c r="A7" s="197"/>
      <c r="B7" s="197"/>
      <c r="C7" s="175"/>
      <c r="D7" s="175"/>
      <c r="E7" s="197"/>
      <c r="F7" s="197"/>
      <c r="G7" s="63"/>
    </row>
    <row r="8" spans="1:12" ht="20.25" customHeight="1">
      <c r="A8" s="240" t="s">
        <v>499</v>
      </c>
      <c r="B8" s="396" t="s">
        <v>719</v>
      </c>
      <c r="C8" s="396"/>
      <c r="D8" s="396"/>
      <c r="E8" s="396"/>
      <c r="F8" s="396"/>
      <c r="G8" s="396"/>
      <c r="H8" s="186"/>
      <c r="I8" s="397" t="s">
        <v>720</v>
      </c>
      <c r="J8" s="397"/>
      <c r="K8" s="397"/>
      <c r="L8" s="397"/>
    </row>
    <row r="9" spans="1:12" ht="20.25" customHeight="1">
      <c r="A9" s="187" t="s">
        <v>713</v>
      </c>
      <c r="B9" s="231" t="s">
        <v>616</v>
      </c>
      <c r="C9" s="189" t="s">
        <v>617</v>
      </c>
      <c r="D9" s="189" t="s">
        <v>617</v>
      </c>
      <c r="E9" s="189" t="s">
        <v>617</v>
      </c>
      <c r="F9" s="189" t="s">
        <v>617</v>
      </c>
      <c r="G9" s="231" t="s">
        <v>618</v>
      </c>
      <c r="H9" s="190"/>
      <c r="I9" s="175" t="s">
        <v>619</v>
      </c>
      <c r="J9" s="189" t="s">
        <v>620</v>
      </c>
      <c r="K9" s="189" t="s">
        <v>620</v>
      </c>
      <c r="L9" s="175" t="s">
        <v>620</v>
      </c>
    </row>
    <row r="10" spans="1:12" ht="20.25" customHeight="1">
      <c r="A10" s="241"/>
      <c r="B10" s="242">
        <v>41640</v>
      </c>
      <c r="C10" s="193" t="s">
        <v>621</v>
      </c>
      <c r="D10" s="193" t="s">
        <v>622</v>
      </c>
      <c r="E10" s="193" t="s">
        <v>623</v>
      </c>
      <c r="F10" s="188" t="s">
        <v>567</v>
      </c>
      <c r="G10" s="242">
        <v>42004</v>
      </c>
      <c r="H10" s="195"/>
      <c r="I10" s="196" t="s">
        <v>624</v>
      </c>
      <c r="J10" s="193" t="s">
        <v>625</v>
      </c>
      <c r="K10" s="193" t="s">
        <v>626</v>
      </c>
      <c r="L10" s="175" t="s">
        <v>627</v>
      </c>
    </row>
    <row r="11" spans="1:12" ht="20.25" customHeight="1">
      <c r="A11" s="197"/>
      <c r="B11" s="243"/>
      <c r="C11" s="244"/>
      <c r="D11" s="244"/>
      <c r="E11" s="244"/>
      <c r="F11" s="244"/>
      <c r="G11" s="245"/>
      <c r="H11" s="190"/>
      <c r="J11" s="202"/>
      <c r="K11" s="202"/>
      <c r="L11" s="202"/>
    </row>
    <row r="12" spans="1:12" ht="20.25" customHeight="1">
      <c r="A12" s="187" t="s">
        <v>27</v>
      </c>
      <c r="B12" s="52">
        <f t="shared" ref="B12:G12" si="0">SUM(B14,B32,B36,B46,B54,B63,B73,B85,B95,B105,B114,B126,B132,B142,B148)</f>
        <v>79450</v>
      </c>
      <c r="C12" s="71">
        <f t="shared" si="0"/>
        <v>16740</v>
      </c>
      <c r="D12" s="71">
        <f t="shared" si="0"/>
        <v>45658</v>
      </c>
      <c r="E12" s="71">
        <f t="shared" si="0"/>
        <v>23531</v>
      </c>
      <c r="F12" s="71">
        <f t="shared" si="0"/>
        <v>42219</v>
      </c>
      <c r="G12" s="69">
        <f t="shared" si="0"/>
        <v>76098</v>
      </c>
      <c r="H12" s="237"/>
      <c r="I12" s="207">
        <f>SUM(B12:D12)/E12</f>
        <v>6.0281331010156816</v>
      </c>
      <c r="J12" s="208">
        <f>(G12/SUM(B12:D12))*100</f>
        <v>53.647566409113978</v>
      </c>
      <c r="K12" s="208">
        <f>(E12/SUM(B12:D12))*100</f>
        <v>16.588883875697931</v>
      </c>
      <c r="L12" s="208">
        <f>(F12/SUM(B12:D12))*100</f>
        <v>29.763549715188088</v>
      </c>
    </row>
    <row r="13" spans="1:12" s="213" customFormat="1" ht="20.25" customHeight="1">
      <c r="A13" s="187"/>
      <c r="B13" s="52"/>
      <c r="C13" s="71"/>
      <c r="D13" s="71"/>
      <c r="E13" s="71"/>
      <c r="F13" s="71"/>
      <c r="G13" s="69"/>
      <c r="H13" s="237"/>
      <c r="I13" s="210"/>
      <c r="J13" s="211"/>
      <c r="K13" s="211"/>
      <c r="L13" s="211"/>
    </row>
    <row r="14" spans="1:12" s="213" customFormat="1" ht="20.25" customHeight="1">
      <c r="A14" s="246" t="s">
        <v>628</v>
      </c>
      <c r="B14" s="52">
        <f t="shared" ref="B14:G14" si="1">SUM(B15:B30)</f>
        <v>29589</v>
      </c>
      <c r="C14" s="71">
        <f t="shared" si="1"/>
        <v>3307</v>
      </c>
      <c r="D14" s="71">
        <f t="shared" si="1"/>
        <v>30099</v>
      </c>
      <c r="E14" s="71">
        <f t="shared" si="1"/>
        <v>6273</v>
      </c>
      <c r="F14" s="71">
        <f t="shared" si="1"/>
        <v>25648</v>
      </c>
      <c r="G14" s="69">
        <f t="shared" si="1"/>
        <v>31074</v>
      </c>
      <c r="H14" s="237"/>
      <c r="I14" s="207">
        <f t="shared" ref="I14:I30" si="2">SUM(B14:D14)/E14</f>
        <v>10.04224454009246</v>
      </c>
      <c r="J14" s="208">
        <f t="shared" ref="J14:J30" si="3">(G14/SUM(B14:D14))*100</f>
        <v>49.327724422573219</v>
      </c>
      <c r="K14" s="208">
        <f t="shared" ref="K14:K30" si="4">(E14/SUM(B14:D14))*100</f>
        <v>9.9579331692991513</v>
      </c>
      <c r="L14" s="208">
        <f t="shared" ref="L14:L30" si="5">(F14/SUM(B14:D14))*100</f>
        <v>40.714342408127628</v>
      </c>
    </row>
    <row r="15" spans="1:12" s="213" customFormat="1" ht="20.25" customHeight="1">
      <c r="A15" s="19" t="s">
        <v>629</v>
      </c>
      <c r="B15" s="55">
        <v>1896</v>
      </c>
      <c r="C15" s="83">
        <v>310</v>
      </c>
      <c r="D15" s="83">
        <v>1883</v>
      </c>
      <c r="E15" s="83">
        <v>620</v>
      </c>
      <c r="F15" s="83">
        <v>1449</v>
      </c>
      <c r="G15" s="247">
        <v>2020</v>
      </c>
      <c r="H15" s="237"/>
      <c r="I15" s="210">
        <f t="shared" si="2"/>
        <v>6.5951612903225802</v>
      </c>
      <c r="J15" s="211">
        <f t="shared" si="3"/>
        <v>49.40083149914404</v>
      </c>
      <c r="K15" s="211">
        <f t="shared" si="4"/>
        <v>15.162631450232331</v>
      </c>
      <c r="L15" s="211">
        <f t="shared" si="5"/>
        <v>35.43653705062362</v>
      </c>
    </row>
    <row r="16" spans="1:12" s="213" customFormat="1" ht="20.25" customHeight="1">
      <c r="A16" s="19" t="s">
        <v>630</v>
      </c>
      <c r="B16" s="55">
        <v>2373</v>
      </c>
      <c r="C16" s="83">
        <v>296</v>
      </c>
      <c r="D16" s="83">
        <v>2322</v>
      </c>
      <c r="E16" s="83">
        <v>307</v>
      </c>
      <c r="F16" s="83">
        <v>1389</v>
      </c>
      <c r="G16" s="247">
        <v>3295</v>
      </c>
      <c r="H16" s="237"/>
      <c r="I16" s="210">
        <f t="shared" si="2"/>
        <v>16.257328990228014</v>
      </c>
      <c r="J16" s="211">
        <f t="shared" si="3"/>
        <v>66.018833901021836</v>
      </c>
      <c r="K16" s="211">
        <f t="shared" si="4"/>
        <v>6.1510719294730514</v>
      </c>
      <c r="L16" s="211">
        <f t="shared" si="5"/>
        <v>27.830094169505109</v>
      </c>
    </row>
    <row r="17" spans="1:12" s="213" customFormat="1" ht="20.25" customHeight="1">
      <c r="A17" s="19" t="s">
        <v>631</v>
      </c>
      <c r="B17" s="55">
        <v>2433</v>
      </c>
      <c r="C17" s="83">
        <v>396</v>
      </c>
      <c r="D17" s="83">
        <v>1646</v>
      </c>
      <c r="E17" s="83">
        <v>1153</v>
      </c>
      <c r="F17" s="83">
        <v>700</v>
      </c>
      <c r="G17" s="247">
        <v>2622</v>
      </c>
      <c r="H17" s="237"/>
      <c r="I17" s="210">
        <f t="shared" si="2"/>
        <v>3.8811795316565481</v>
      </c>
      <c r="J17" s="211">
        <f t="shared" si="3"/>
        <v>58.592178770949722</v>
      </c>
      <c r="K17" s="211">
        <f t="shared" si="4"/>
        <v>25.765363128491618</v>
      </c>
      <c r="L17" s="211">
        <f t="shared" si="5"/>
        <v>15.64245810055866</v>
      </c>
    </row>
    <row r="18" spans="1:12" s="213" customFormat="1" ht="20.25" customHeight="1">
      <c r="A18" s="19" t="s">
        <v>632</v>
      </c>
      <c r="B18" s="55">
        <v>2867</v>
      </c>
      <c r="C18" s="83">
        <v>339</v>
      </c>
      <c r="D18" s="83">
        <v>1527</v>
      </c>
      <c r="E18" s="83">
        <v>510</v>
      </c>
      <c r="F18" s="83">
        <v>1341</v>
      </c>
      <c r="G18" s="247">
        <v>2882</v>
      </c>
      <c r="H18" s="237"/>
      <c r="I18" s="210">
        <f t="shared" si="2"/>
        <v>9.2803921568627459</v>
      </c>
      <c r="J18" s="211">
        <f t="shared" si="3"/>
        <v>60.891612085358126</v>
      </c>
      <c r="K18" s="211">
        <f t="shared" si="4"/>
        <v>10.775406718783014</v>
      </c>
      <c r="L18" s="211">
        <f t="shared" si="5"/>
        <v>28.332981195858864</v>
      </c>
    </row>
    <row r="19" spans="1:12" s="213" customFormat="1" ht="20.25" customHeight="1">
      <c r="A19" s="19" t="s">
        <v>633</v>
      </c>
      <c r="B19" s="55">
        <v>264</v>
      </c>
      <c r="C19" s="83">
        <v>133</v>
      </c>
      <c r="D19" s="83">
        <v>12</v>
      </c>
      <c r="E19" s="83">
        <v>130</v>
      </c>
      <c r="F19" s="83">
        <v>79</v>
      </c>
      <c r="G19" s="247">
        <v>200</v>
      </c>
      <c r="H19" s="237"/>
      <c r="I19" s="210">
        <f t="shared" si="2"/>
        <v>3.1461538461538461</v>
      </c>
      <c r="J19" s="211">
        <f t="shared" si="3"/>
        <v>48.899755501222494</v>
      </c>
      <c r="K19" s="211">
        <f t="shared" si="4"/>
        <v>31.784841075794624</v>
      </c>
      <c r="L19" s="211">
        <f t="shared" si="5"/>
        <v>19.315403422982886</v>
      </c>
    </row>
    <row r="20" spans="1:12" s="213" customFormat="1" ht="20.25" customHeight="1">
      <c r="A20" s="248" t="s">
        <v>634</v>
      </c>
      <c r="B20" s="55">
        <v>151</v>
      </c>
      <c r="C20" s="83">
        <v>62</v>
      </c>
      <c r="D20" s="83">
        <v>5</v>
      </c>
      <c r="E20" s="83">
        <v>53</v>
      </c>
      <c r="F20" s="83">
        <v>4</v>
      </c>
      <c r="G20" s="247">
        <v>161</v>
      </c>
      <c r="H20" s="237"/>
      <c r="I20" s="210">
        <f t="shared" si="2"/>
        <v>4.1132075471698117</v>
      </c>
      <c r="J20" s="211">
        <f t="shared" si="3"/>
        <v>73.853211009174316</v>
      </c>
      <c r="K20" s="211">
        <f t="shared" si="4"/>
        <v>24.311926605504588</v>
      </c>
      <c r="L20" s="211">
        <f t="shared" si="5"/>
        <v>1.834862385321101</v>
      </c>
    </row>
    <row r="21" spans="1:12" s="213" customFormat="1" ht="20.25" customHeight="1">
      <c r="A21" s="19" t="s">
        <v>59</v>
      </c>
      <c r="B21" s="55">
        <v>7388</v>
      </c>
      <c r="C21" s="83">
        <v>389</v>
      </c>
      <c r="D21" s="83">
        <v>7760</v>
      </c>
      <c r="E21" s="83">
        <v>1135</v>
      </c>
      <c r="F21" s="83">
        <v>6006</v>
      </c>
      <c r="G21" s="247">
        <v>8396</v>
      </c>
      <c r="H21" s="237"/>
      <c r="I21" s="210">
        <f t="shared" si="2"/>
        <v>13.688986784140969</v>
      </c>
      <c r="J21" s="211">
        <f t="shared" si="3"/>
        <v>54.038746218703736</v>
      </c>
      <c r="K21" s="211">
        <f t="shared" si="4"/>
        <v>7.3051425629143338</v>
      </c>
      <c r="L21" s="211">
        <f t="shared" si="5"/>
        <v>38.65611121838193</v>
      </c>
    </row>
    <row r="22" spans="1:12" s="213" customFormat="1" ht="20.25" customHeight="1">
      <c r="A22" s="19" t="s">
        <v>60</v>
      </c>
      <c r="B22" s="55">
        <v>9104</v>
      </c>
      <c r="C22" s="83">
        <v>360</v>
      </c>
      <c r="D22" s="83">
        <v>6790</v>
      </c>
      <c r="E22" s="83">
        <v>746</v>
      </c>
      <c r="F22" s="83">
        <v>5096</v>
      </c>
      <c r="G22" s="247">
        <v>10412</v>
      </c>
      <c r="H22" s="237"/>
      <c r="I22" s="210">
        <f t="shared" si="2"/>
        <v>21.788203753351205</v>
      </c>
      <c r="J22" s="211">
        <f t="shared" si="3"/>
        <v>64.058078011566394</v>
      </c>
      <c r="K22" s="211">
        <f t="shared" si="4"/>
        <v>4.5896394733604042</v>
      </c>
      <c r="L22" s="211">
        <f t="shared" si="5"/>
        <v>31.352282515073217</v>
      </c>
    </row>
    <row r="23" spans="1:12" s="213" customFormat="1" ht="20.25" customHeight="1">
      <c r="A23" s="19" t="s">
        <v>61</v>
      </c>
      <c r="B23" s="55">
        <v>348</v>
      </c>
      <c r="C23" s="83">
        <v>206</v>
      </c>
      <c r="D23" s="83">
        <v>3853</v>
      </c>
      <c r="E23" s="83">
        <v>604</v>
      </c>
      <c r="F23" s="83">
        <v>3803</v>
      </c>
      <c r="G23" s="247">
        <v>0</v>
      </c>
      <c r="H23" s="237"/>
      <c r="I23" s="210">
        <f t="shared" si="2"/>
        <v>7.2963576158940393</v>
      </c>
      <c r="J23" s="211">
        <f t="shared" si="3"/>
        <v>0</v>
      </c>
      <c r="K23" s="211">
        <f t="shared" si="4"/>
        <v>13.705468572725209</v>
      </c>
      <c r="L23" s="211">
        <f t="shared" si="5"/>
        <v>86.294531427274791</v>
      </c>
    </row>
    <row r="24" spans="1:12" s="213" customFormat="1" ht="20.25" customHeight="1">
      <c r="A24" s="19" t="s">
        <v>62</v>
      </c>
      <c r="B24" s="55">
        <v>1608</v>
      </c>
      <c r="C24" s="83">
        <v>208</v>
      </c>
      <c r="D24" s="83">
        <v>4225</v>
      </c>
      <c r="E24" s="83">
        <v>377</v>
      </c>
      <c r="F24" s="83">
        <v>5664</v>
      </c>
      <c r="G24" s="247">
        <v>0</v>
      </c>
      <c r="H24" s="237"/>
      <c r="I24" s="210">
        <f t="shared" si="2"/>
        <v>16.023872679045091</v>
      </c>
      <c r="J24" s="211">
        <f t="shared" si="3"/>
        <v>0</v>
      </c>
      <c r="K24" s="211">
        <f t="shared" si="4"/>
        <v>6.2406886277106439</v>
      </c>
      <c r="L24" s="211">
        <f t="shared" si="5"/>
        <v>93.759311372289361</v>
      </c>
    </row>
    <row r="25" spans="1:12" s="213" customFormat="1" ht="20.25" customHeight="1">
      <c r="A25" s="19" t="s">
        <v>663</v>
      </c>
      <c r="B25" s="55">
        <v>31</v>
      </c>
      <c r="C25" s="83">
        <v>42</v>
      </c>
      <c r="D25" s="83">
        <v>2</v>
      </c>
      <c r="E25" s="83">
        <v>34</v>
      </c>
      <c r="F25" s="83">
        <v>2</v>
      </c>
      <c r="G25" s="247">
        <v>39</v>
      </c>
      <c r="H25" s="237"/>
      <c r="I25" s="210">
        <f t="shared" si="2"/>
        <v>2.2058823529411766</v>
      </c>
      <c r="J25" s="211">
        <f t="shared" si="3"/>
        <v>52</v>
      </c>
      <c r="K25" s="211">
        <f t="shared" si="4"/>
        <v>45.333333333333329</v>
      </c>
      <c r="L25" s="211">
        <f t="shared" si="5"/>
        <v>2.666666666666667</v>
      </c>
    </row>
    <row r="26" spans="1:12" s="213" customFormat="1" ht="20.25" customHeight="1">
      <c r="A26" s="19" t="s">
        <v>664</v>
      </c>
      <c r="B26" s="55">
        <v>315</v>
      </c>
      <c r="C26" s="83">
        <v>63</v>
      </c>
      <c r="D26" s="83">
        <v>15</v>
      </c>
      <c r="E26" s="83">
        <v>59</v>
      </c>
      <c r="F26" s="83">
        <v>103</v>
      </c>
      <c r="G26" s="247">
        <v>231</v>
      </c>
      <c r="H26" s="237"/>
      <c r="I26" s="210">
        <f t="shared" si="2"/>
        <v>6.6610169491525424</v>
      </c>
      <c r="J26" s="211">
        <f t="shared" si="3"/>
        <v>58.778625954198475</v>
      </c>
      <c r="K26" s="211">
        <f t="shared" si="4"/>
        <v>15.012722646310433</v>
      </c>
      <c r="L26" s="211">
        <f t="shared" si="5"/>
        <v>26.208651399491096</v>
      </c>
    </row>
    <row r="27" spans="1:12" s="213" customFormat="1" ht="20.25" customHeight="1">
      <c r="A27" s="19" t="s">
        <v>665</v>
      </c>
      <c r="B27" s="55">
        <v>67</v>
      </c>
      <c r="C27" s="83">
        <v>3</v>
      </c>
      <c r="D27" s="83">
        <v>1</v>
      </c>
      <c r="E27" s="83">
        <v>4</v>
      </c>
      <c r="F27" s="83">
        <v>0</v>
      </c>
      <c r="G27" s="247">
        <v>67</v>
      </c>
      <c r="H27" s="237"/>
      <c r="I27" s="210">
        <f t="shared" si="2"/>
        <v>17.75</v>
      </c>
      <c r="J27" s="211">
        <f t="shared" si="3"/>
        <v>94.366197183098592</v>
      </c>
      <c r="K27" s="211">
        <f t="shared" si="4"/>
        <v>5.6338028169014089</v>
      </c>
      <c r="L27" s="211">
        <f t="shared" si="5"/>
        <v>0</v>
      </c>
    </row>
    <row r="28" spans="1:12" s="213" customFormat="1" ht="20.25" customHeight="1">
      <c r="A28" s="19" t="s">
        <v>66</v>
      </c>
      <c r="B28" s="55">
        <v>193</v>
      </c>
      <c r="C28" s="83">
        <v>224</v>
      </c>
      <c r="D28" s="83">
        <v>20</v>
      </c>
      <c r="E28" s="83">
        <v>271</v>
      </c>
      <c r="F28" s="83">
        <v>0</v>
      </c>
      <c r="G28" s="247">
        <v>166</v>
      </c>
      <c r="H28" s="237"/>
      <c r="I28" s="210">
        <f t="shared" si="2"/>
        <v>1.6125461254612545</v>
      </c>
      <c r="J28" s="211">
        <f t="shared" si="3"/>
        <v>37.986270022883296</v>
      </c>
      <c r="K28" s="211">
        <f t="shared" si="4"/>
        <v>62.013729977116704</v>
      </c>
      <c r="L28" s="211">
        <f t="shared" si="5"/>
        <v>0</v>
      </c>
    </row>
    <row r="29" spans="1:12" s="213" customFormat="1" ht="20.25" customHeight="1">
      <c r="A29" s="19" t="s">
        <v>703</v>
      </c>
      <c r="B29" s="55">
        <v>84</v>
      </c>
      <c r="C29" s="83">
        <v>142</v>
      </c>
      <c r="D29" s="83">
        <v>29</v>
      </c>
      <c r="E29" s="83">
        <v>160</v>
      </c>
      <c r="F29" s="83">
        <v>12</v>
      </c>
      <c r="G29" s="247">
        <v>83</v>
      </c>
      <c r="H29" s="237"/>
      <c r="I29" s="210">
        <f t="shared" si="2"/>
        <v>1.59375</v>
      </c>
      <c r="J29" s="211">
        <f t="shared" si="3"/>
        <v>32.549019607843135</v>
      </c>
      <c r="K29" s="211">
        <f t="shared" si="4"/>
        <v>62.745098039215684</v>
      </c>
      <c r="L29" s="211">
        <f t="shared" si="5"/>
        <v>4.7058823529411766</v>
      </c>
    </row>
    <row r="30" spans="1:12" s="213" customFormat="1" ht="20.25" customHeight="1">
      <c r="A30" s="19" t="s">
        <v>68</v>
      </c>
      <c r="B30" s="55">
        <v>467</v>
      </c>
      <c r="C30" s="83">
        <v>134</v>
      </c>
      <c r="D30" s="83">
        <v>9</v>
      </c>
      <c r="E30" s="83">
        <v>110</v>
      </c>
      <c r="F30" s="83">
        <v>0</v>
      </c>
      <c r="G30" s="247">
        <v>500</v>
      </c>
      <c r="H30" s="237"/>
      <c r="I30" s="210">
        <f t="shared" si="2"/>
        <v>5.5454545454545459</v>
      </c>
      <c r="J30" s="211">
        <f t="shared" si="3"/>
        <v>81.967213114754102</v>
      </c>
      <c r="K30" s="211">
        <f t="shared" si="4"/>
        <v>18.032786885245901</v>
      </c>
      <c r="L30" s="211">
        <f t="shared" si="5"/>
        <v>0</v>
      </c>
    </row>
    <row r="31" spans="1:12" s="213" customFormat="1" ht="20.25" customHeight="1">
      <c r="A31" s="248"/>
      <c r="B31" s="55"/>
      <c r="C31" s="83"/>
      <c r="D31" s="83"/>
      <c r="E31" s="83"/>
      <c r="F31" s="83"/>
      <c r="G31" s="247"/>
      <c r="H31" s="237"/>
      <c r="I31" s="210"/>
      <c r="J31" s="211"/>
      <c r="K31" s="211"/>
      <c r="L31" s="211"/>
    </row>
    <row r="32" spans="1:12" s="213" customFormat="1" ht="20.25" customHeight="1">
      <c r="A32" s="246" t="s">
        <v>69</v>
      </c>
      <c r="B32" s="52">
        <f t="shared" ref="B32:G32" si="6">SUM(B33:B34)</f>
        <v>3409</v>
      </c>
      <c r="C32" s="71">
        <f t="shared" si="6"/>
        <v>1957</v>
      </c>
      <c r="D32" s="71">
        <f t="shared" si="6"/>
        <v>782</v>
      </c>
      <c r="E32" s="71">
        <f t="shared" si="6"/>
        <v>1354</v>
      </c>
      <c r="F32" s="71">
        <f t="shared" si="6"/>
        <v>1615</v>
      </c>
      <c r="G32" s="69">
        <f t="shared" si="6"/>
        <v>3179</v>
      </c>
      <c r="H32" s="237"/>
      <c r="I32" s="207">
        <f>SUM(B32:D32)/E32</f>
        <v>4.5406203840472674</v>
      </c>
      <c r="J32" s="208">
        <f>(G32/SUM(B32:D32))*100</f>
        <v>51.70787247885491</v>
      </c>
      <c r="K32" s="208">
        <f>(E32/SUM(B32:D32))*100</f>
        <v>22.023422251138584</v>
      </c>
      <c r="L32" s="208">
        <f>(F32/SUM(B32:D32))*100</f>
        <v>26.268705270006503</v>
      </c>
    </row>
    <row r="33" spans="1:12" s="213" customFormat="1" ht="20.25" customHeight="1">
      <c r="A33" s="248" t="s">
        <v>70</v>
      </c>
      <c r="B33" s="55">
        <v>1650</v>
      </c>
      <c r="C33" s="83">
        <v>806</v>
      </c>
      <c r="D33" s="83">
        <v>529</v>
      </c>
      <c r="E33" s="83">
        <v>613</v>
      </c>
      <c r="F33" s="83">
        <v>443</v>
      </c>
      <c r="G33" s="247">
        <v>1929</v>
      </c>
      <c r="H33" s="237"/>
      <c r="I33" s="210">
        <f>SUM(B33:D33)/E33</f>
        <v>4.8694942903752043</v>
      </c>
      <c r="J33" s="211">
        <f>(G33/SUM(B33:D33))*100</f>
        <v>64.62311557788945</v>
      </c>
      <c r="K33" s="211">
        <f>(E33/SUM(B33:D33))*100</f>
        <v>20.536013400335008</v>
      </c>
      <c r="L33" s="211">
        <f>(F33/SUM(B33:D33))*100</f>
        <v>14.840871021775545</v>
      </c>
    </row>
    <row r="34" spans="1:12" s="213" customFormat="1" ht="20.25" customHeight="1">
      <c r="A34" s="248" t="s">
        <v>71</v>
      </c>
      <c r="B34" s="55">
        <v>1759</v>
      </c>
      <c r="C34" s="83">
        <v>1151</v>
      </c>
      <c r="D34" s="83">
        <v>253</v>
      </c>
      <c r="E34" s="83">
        <v>741</v>
      </c>
      <c r="F34" s="83">
        <v>1172</v>
      </c>
      <c r="G34" s="247">
        <v>1250</v>
      </c>
      <c r="H34" s="237"/>
      <c r="I34" s="210">
        <f>SUM(B34:D34)/E34</f>
        <v>4.2685560053981106</v>
      </c>
      <c r="J34" s="211">
        <f>(G34/SUM(B34:D34))*100</f>
        <v>39.519443566234585</v>
      </c>
      <c r="K34" s="211">
        <f>(E34/SUM(B34:D34))*100</f>
        <v>23.427126146063866</v>
      </c>
      <c r="L34" s="211">
        <f>(F34/SUM(B34:D34))*100</f>
        <v>37.053430287701552</v>
      </c>
    </row>
    <row r="35" spans="1:12" s="213" customFormat="1" ht="20.25" customHeight="1">
      <c r="A35" s="248"/>
      <c r="B35" s="55"/>
      <c r="C35" s="83"/>
      <c r="D35" s="83"/>
      <c r="E35" s="83"/>
      <c r="F35" s="83"/>
      <c r="G35" s="247"/>
      <c r="H35" s="237"/>
      <c r="I35" s="210"/>
      <c r="J35" s="211"/>
      <c r="K35" s="211"/>
      <c r="L35" s="211"/>
    </row>
    <row r="36" spans="1:12" s="213" customFormat="1" ht="20.25" customHeight="1">
      <c r="A36" s="246" t="s">
        <v>72</v>
      </c>
      <c r="B36" s="52">
        <f t="shared" ref="B36:G36" si="7">SUM(B37:B44)</f>
        <v>3080</v>
      </c>
      <c r="C36" s="71">
        <f t="shared" si="7"/>
        <v>1461</v>
      </c>
      <c r="D36" s="71">
        <f t="shared" si="7"/>
        <v>482</v>
      </c>
      <c r="E36" s="71">
        <f t="shared" si="7"/>
        <v>1185</v>
      </c>
      <c r="F36" s="71">
        <f t="shared" si="7"/>
        <v>1278</v>
      </c>
      <c r="G36" s="69">
        <f t="shared" si="7"/>
        <v>2560</v>
      </c>
      <c r="H36" s="237"/>
      <c r="I36" s="207">
        <f t="shared" ref="I36:I44" si="8">SUM(B36:D36)/E36</f>
        <v>4.2388185654008437</v>
      </c>
      <c r="J36" s="208">
        <f t="shared" ref="J36:J44" si="9">(G36/SUM(B36:D36))*100</f>
        <v>50.965558431216408</v>
      </c>
      <c r="K36" s="208">
        <f t="shared" ref="K36:K44" si="10">(E36/SUM(B36:D36))*100</f>
        <v>23.59147919569978</v>
      </c>
      <c r="L36" s="208">
        <f t="shared" ref="L36:L44" si="11">(F36/SUM(B36:D36))*100</f>
        <v>25.442962373083816</v>
      </c>
    </row>
    <row r="37" spans="1:12" s="213" customFormat="1" ht="20.25" customHeight="1">
      <c r="A37" s="19" t="s">
        <v>73</v>
      </c>
      <c r="B37" s="55">
        <v>712</v>
      </c>
      <c r="C37" s="83">
        <v>314</v>
      </c>
      <c r="D37" s="83">
        <v>124</v>
      </c>
      <c r="E37" s="83">
        <v>196</v>
      </c>
      <c r="F37" s="83">
        <v>274</v>
      </c>
      <c r="G37" s="247">
        <v>680</v>
      </c>
      <c r="H37" s="237"/>
      <c r="I37" s="210">
        <f t="shared" si="8"/>
        <v>5.8673469387755102</v>
      </c>
      <c r="J37" s="211">
        <f t="shared" si="9"/>
        <v>59.130434782608695</v>
      </c>
      <c r="K37" s="211">
        <f t="shared" si="10"/>
        <v>17.043478260869566</v>
      </c>
      <c r="L37" s="211">
        <f t="shared" si="11"/>
        <v>23.826086956521738</v>
      </c>
    </row>
    <row r="38" spans="1:12" s="213" customFormat="1" ht="20.25" customHeight="1">
      <c r="A38" s="19" t="s">
        <v>702</v>
      </c>
      <c r="B38" s="55">
        <v>1297</v>
      </c>
      <c r="C38" s="83">
        <v>189</v>
      </c>
      <c r="D38" s="83">
        <v>250</v>
      </c>
      <c r="E38" s="83">
        <v>99</v>
      </c>
      <c r="F38" s="83">
        <v>706</v>
      </c>
      <c r="G38" s="247">
        <v>931</v>
      </c>
      <c r="H38" s="237"/>
      <c r="I38" s="55">
        <f t="shared" si="8"/>
        <v>17.535353535353536</v>
      </c>
      <c r="J38" s="211">
        <f t="shared" si="9"/>
        <v>53.629032258064512</v>
      </c>
      <c r="K38" s="211">
        <f t="shared" si="10"/>
        <v>5.7027649769585258</v>
      </c>
      <c r="L38" s="211">
        <f t="shared" si="11"/>
        <v>40.668202764976954</v>
      </c>
    </row>
    <row r="39" spans="1:12" s="213" customFormat="1" ht="20.25" customHeight="1">
      <c r="A39" s="19" t="s">
        <v>74</v>
      </c>
      <c r="B39" s="55">
        <v>369</v>
      </c>
      <c r="C39" s="83">
        <v>472</v>
      </c>
      <c r="D39" s="83">
        <v>51</v>
      </c>
      <c r="E39" s="83">
        <v>294</v>
      </c>
      <c r="F39" s="83">
        <v>199</v>
      </c>
      <c r="G39" s="247">
        <v>399</v>
      </c>
      <c r="H39" s="237"/>
      <c r="I39" s="210">
        <f t="shared" si="8"/>
        <v>3.0340136054421767</v>
      </c>
      <c r="J39" s="211">
        <f t="shared" si="9"/>
        <v>44.730941704035878</v>
      </c>
      <c r="K39" s="211">
        <f t="shared" si="10"/>
        <v>32.959641255605383</v>
      </c>
      <c r="L39" s="211">
        <f t="shared" si="11"/>
        <v>22.309417040358746</v>
      </c>
    </row>
    <row r="40" spans="1:12" s="213" customFormat="1" ht="20.25" customHeight="1">
      <c r="A40" s="19" t="s">
        <v>666</v>
      </c>
      <c r="B40" s="55">
        <v>96</v>
      </c>
      <c r="C40" s="83">
        <v>134</v>
      </c>
      <c r="D40" s="83">
        <v>20</v>
      </c>
      <c r="E40" s="83">
        <v>131</v>
      </c>
      <c r="F40" s="83">
        <v>17</v>
      </c>
      <c r="G40" s="247">
        <v>102</v>
      </c>
      <c r="H40" s="237"/>
      <c r="I40" s="210">
        <f t="shared" si="8"/>
        <v>1.9083969465648856</v>
      </c>
      <c r="J40" s="211">
        <f t="shared" si="9"/>
        <v>40.799999999999997</v>
      </c>
      <c r="K40" s="211">
        <f t="shared" si="10"/>
        <v>52.400000000000006</v>
      </c>
      <c r="L40" s="211">
        <f t="shared" si="11"/>
        <v>6.8000000000000007</v>
      </c>
    </row>
    <row r="41" spans="1:12" s="213" customFormat="1" ht="20.25" customHeight="1">
      <c r="A41" s="19" t="s">
        <v>667</v>
      </c>
      <c r="B41" s="55">
        <v>77</v>
      </c>
      <c r="C41" s="83">
        <v>99</v>
      </c>
      <c r="D41" s="83">
        <v>10</v>
      </c>
      <c r="E41" s="83">
        <v>132</v>
      </c>
      <c r="F41" s="83">
        <v>5</v>
      </c>
      <c r="G41" s="247">
        <v>49</v>
      </c>
      <c r="H41" s="237"/>
      <c r="I41" s="210">
        <f t="shared" si="8"/>
        <v>1.4090909090909092</v>
      </c>
      <c r="J41" s="211">
        <f t="shared" si="9"/>
        <v>26.344086021505376</v>
      </c>
      <c r="K41" s="211">
        <f t="shared" si="10"/>
        <v>70.967741935483872</v>
      </c>
      <c r="L41" s="211">
        <f t="shared" si="11"/>
        <v>2.6881720430107525</v>
      </c>
    </row>
    <row r="42" spans="1:12" s="213" customFormat="1" ht="20.25" customHeight="1">
      <c r="A42" s="19" t="s">
        <v>668</v>
      </c>
      <c r="B42" s="55">
        <v>334</v>
      </c>
      <c r="C42" s="83">
        <v>146</v>
      </c>
      <c r="D42" s="83">
        <v>11</v>
      </c>
      <c r="E42" s="83">
        <v>184</v>
      </c>
      <c r="F42" s="83">
        <v>56</v>
      </c>
      <c r="G42" s="247">
        <v>251</v>
      </c>
      <c r="H42" s="237"/>
      <c r="I42" s="210">
        <f t="shared" si="8"/>
        <v>2.6684782608695654</v>
      </c>
      <c r="J42" s="211">
        <f t="shared" si="9"/>
        <v>51.120162932790222</v>
      </c>
      <c r="K42" s="211">
        <f t="shared" si="10"/>
        <v>37.474541751527497</v>
      </c>
      <c r="L42" s="211">
        <f t="shared" si="11"/>
        <v>11.405295315682281</v>
      </c>
    </row>
    <row r="43" spans="1:12" s="213" customFormat="1" ht="20.25" customHeight="1">
      <c r="A43" s="19" t="s">
        <v>669</v>
      </c>
      <c r="B43" s="55">
        <v>164</v>
      </c>
      <c r="C43" s="83">
        <v>88</v>
      </c>
      <c r="D43" s="83">
        <v>7</v>
      </c>
      <c r="E43" s="83">
        <v>129</v>
      </c>
      <c r="F43" s="83">
        <v>8</v>
      </c>
      <c r="G43" s="247">
        <v>122</v>
      </c>
      <c r="H43" s="237"/>
      <c r="I43" s="210">
        <f t="shared" si="8"/>
        <v>2.0077519379844961</v>
      </c>
      <c r="J43" s="211">
        <f t="shared" si="9"/>
        <v>47.104247104247108</v>
      </c>
      <c r="K43" s="211">
        <f t="shared" si="10"/>
        <v>49.80694980694981</v>
      </c>
      <c r="L43" s="211">
        <f t="shared" si="11"/>
        <v>3.0888030888030888</v>
      </c>
    </row>
    <row r="44" spans="1:12" s="213" customFormat="1" ht="20.25" customHeight="1">
      <c r="A44" s="19" t="s">
        <v>670</v>
      </c>
      <c r="B44" s="55">
        <v>31</v>
      </c>
      <c r="C44" s="83">
        <v>19</v>
      </c>
      <c r="D44" s="83">
        <v>9</v>
      </c>
      <c r="E44" s="83">
        <v>20</v>
      </c>
      <c r="F44" s="83">
        <v>13</v>
      </c>
      <c r="G44" s="247">
        <v>26</v>
      </c>
      <c r="H44" s="237"/>
      <c r="I44" s="210">
        <f t="shared" si="8"/>
        <v>2.95</v>
      </c>
      <c r="J44" s="211">
        <f t="shared" si="9"/>
        <v>44.067796610169488</v>
      </c>
      <c r="K44" s="211">
        <f t="shared" si="10"/>
        <v>33.898305084745758</v>
      </c>
      <c r="L44" s="211">
        <f t="shared" si="11"/>
        <v>22.033898305084744</v>
      </c>
    </row>
    <row r="45" spans="1:12" ht="20.25" customHeight="1">
      <c r="A45" s="215"/>
      <c r="B45" s="249"/>
      <c r="C45" s="83"/>
      <c r="D45" s="83"/>
      <c r="E45" s="229"/>
      <c r="F45" s="229"/>
      <c r="G45" s="250"/>
      <c r="H45" s="237"/>
      <c r="I45" s="210"/>
      <c r="J45" s="211"/>
      <c r="K45" s="211"/>
      <c r="L45" s="211"/>
    </row>
    <row r="46" spans="1:12" s="213" customFormat="1" ht="20.25" customHeight="1">
      <c r="A46" s="246" t="s">
        <v>80</v>
      </c>
      <c r="B46" s="52">
        <f t="shared" ref="B46:G46" si="12">SUM(B47:B52)</f>
        <v>7353</v>
      </c>
      <c r="C46" s="71">
        <f t="shared" si="12"/>
        <v>1419</v>
      </c>
      <c r="D46" s="71">
        <f t="shared" si="12"/>
        <v>1726</v>
      </c>
      <c r="E46" s="71">
        <f t="shared" si="12"/>
        <v>4377</v>
      </c>
      <c r="F46" s="71">
        <f t="shared" si="12"/>
        <v>1943</v>
      </c>
      <c r="G46" s="69">
        <f t="shared" si="12"/>
        <v>4178</v>
      </c>
      <c r="H46" s="237"/>
      <c r="I46" s="207">
        <f t="shared" ref="I46:I52" si="13">SUM(B46:D46)/E46</f>
        <v>2.3984464244916608</v>
      </c>
      <c r="J46" s="208">
        <f t="shared" ref="J46:J52" si="14">(G46/SUM(B46:D46))*100</f>
        <v>39.798056772718617</v>
      </c>
      <c r="K46" s="208">
        <f t="shared" ref="K46:K52" si="15">(E46/SUM(B46:D46))*100</f>
        <v>41.693655934463706</v>
      </c>
      <c r="L46" s="208">
        <f t="shared" ref="L46:L52" si="16">(F46/SUM(B46:D46))*100</f>
        <v>18.50828729281768</v>
      </c>
    </row>
    <row r="47" spans="1:12" s="213" customFormat="1" ht="20.25" customHeight="1">
      <c r="A47" s="19" t="s">
        <v>81</v>
      </c>
      <c r="B47" s="55">
        <v>2106</v>
      </c>
      <c r="C47" s="83">
        <v>649</v>
      </c>
      <c r="D47" s="83">
        <v>1003</v>
      </c>
      <c r="E47" s="83">
        <v>429</v>
      </c>
      <c r="F47" s="83">
        <v>1167</v>
      </c>
      <c r="G47" s="247">
        <v>2162</v>
      </c>
      <c r="H47" s="237"/>
      <c r="I47" s="210">
        <f t="shared" si="13"/>
        <v>8.7599067599067606</v>
      </c>
      <c r="J47" s="211">
        <f t="shared" si="14"/>
        <v>57.530601383714739</v>
      </c>
      <c r="K47" s="211">
        <f t="shared" si="15"/>
        <v>11.415646620542843</v>
      </c>
      <c r="L47" s="211">
        <f t="shared" si="16"/>
        <v>31.053751995742417</v>
      </c>
    </row>
    <row r="48" spans="1:12" s="213" customFormat="1" ht="20.25" customHeight="1">
      <c r="A48" s="19" t="s">
        <v>82</v>
      </c>
      <c r="B48" s="55">
        <v>4952</v>
      </c>
      <c r="C48" s="83">
        <v>628</v>
      </c>
      <c r="D48" s="83">
        <v>659</v>
      </c>
      <c r="E48" s="83">
        <v>3774</v>
      </c>
      <c r="F48" s="83">
        <v>756</v>
      </c>
      <c r="G48" s="247">
        <v>1709</v>
      </c>
      <c r="H48" s="237"/>
      <c r="I48" s="210">
        <f t="shared" si="13"/>
        <v>1.6531531531531531</v>
      </c>
      <c r="J48" s="211">
        <f t="shared" si="14"/>
        <v>27.392210290110597</v>
      </c>
      <c r="K48" s="211">
        <f t="shared" si="15"/>
        <v>60.490463215258863</v>
      </c>
      <c r="L48" s="211">
        <f t="shared" si="16"/>
        <v>12.11732649463055</v>
      </c>
    </row>
    <row r="49" spans="1:12" s="213" customFormat="1" ht="20.25" customHeight="1">
      <c r="A49" s="19" t="s">
        <v>673</v>
      </c>
      <c r="B49" s="55">
        <v>46</v>
      </c>
      <c r="C49" s="83">
        <v>31</v>
      </c>
      <c r="D49" s="83">
        <v>5</v>
      </c>
      <c r="E49" s="83">
        <v>15</v>
      </c>
      <c r="F49" s="83">
        <v>10</v>
      </c>
      <c r="G49" s="247">
        <v>57</v>
      </c>
      <c r="H49" s="237"/>
      <c r="I49" s="210">
        <f t="shared" si="13"/>
        <v>5.4666666666666668</v>
      </c>
      <c r="J49" s="211">
        <f t="shared" si="14"/>
        <v>69.512195121951208</v>
      </c>
      <c r="K49" s="211">
        <f t="shared" si="15"/>
        <v>18.292682926829269</v>
      </c>
      <c r="L49" s="211">
        <f t="shared" si="16"/>
        <v>12.195121951219512</v>
      </c>
    </row>
    <row r="50" spans="1:12" s="213" customFormat="1" ht="20.25" customHeight="1">
      <c r="A50" s="19" t="s">
        <v>674</v>
      </c>
      <c r="B50" s="55">
        <v>100</v>
      </c>
      <c r="C50" s="83">
        <v>58</v>
      </c>
      <c r="D50" s="83">
        <v>0</v>
      </c>
      <c r="E50" s="83">
        <v>41</v>
      </c>
      <c r="F50" s="83">
        <v>3</v>
      </c>
      <c r="G50" s="247">
        <v>114</v>
      </c>
      <c r="H50" s="237"/>
      <c r="I50" s="210">
        <f t="shared" si="13"/>
        <v>3.8536585365853657</v>
      </c>
      <c r="J50" s="211">
        <f t="shared" si="14"/>
        <v>72.151898734177209</v>
      </c>
      <c r="K50" s="211">
        <f t="shared" si="15"/>
        <v>25.949367088607595</v>
      </c>
      <c r="L50" s="211">
        <f t="shared" si="16"/>
        <v>1.89873417721519</v>
      </c>
    </row>
    <row r="51" spans="1:12" s="213" customFormat="1" ht="20.25" customHeight="1">
      <c r="A51" s="19" t="s">
        <v>675</v>
      </c>
      <c r="B51" s="55">
        <v>46</v>
      </c>
      <c r="C51" s="83">
        <v>21</v>
      </c>
      <c r="D51" s="83">
        <v>11</v>
      </c>
      <c r="E51" s="83">
        <v>52</v>
      </c>
      <c r="F51" s="83">
        <v>4</v>
      </c>
      <c r="G51" s="247">
        <v>22</v>
      </c>
      <c r="H51" s="237"/>
      <c r="I51" s="210">
        <f t="shared" si="13"/>
        <v>1.5</v>
      </c>
      <c r="J51" s="211">
        <f t="shared" si="14"/>
        <v>28.205128205128204</v>
      </c>
      <c r="K51" s="211">
        <f t="shared" si="15"/>
        <v>66.666666666666657</v>
      </c>
      <c r="L51" s="211">
        <f t="shared" si="16"/>
        <v>5.1282051282051277</v>
      </c>
    </row>
    <row r="52" spans="1:12" s="213" customFormat="1" ht="20.25" customHeight="1">
      <c r="A52" s="19" t="s">
        <v>676</v>
      </c>
      <c r="B52" s="55">
        <v>103</v>
      </c>
      <c r="C52" s="83">
        <v>32</v>
      </c>
      <c r="D52" s="83">
        <v>48</v>
      </c>
      <c r="E52" s="83">
        <v>66</v>
      </c>
      <c r="F52" s="83">
        <v>3</v>
      </c>
      <c r="G52" s="247">
        <v>114</v>
      </c>
      <c r="H52" s="237"/>
      <c r="I52" s="210">
        <f t="shared" si="13"/>
        <v>2.7727272727272729</v>
      </c>
      <c r="J52" s="211">
        <f t="shared" si="14"/>
        <v>62.295081967213115</v>
      </c>
      <c r="K52" s="211">
        <f t="shared" si="15"/>
        <v>36.065573770491802</v>
      </c>
      <c r="L52" s="211">
        <f t="shared" si="16"/>
        <v>1.639344262295082</v>
      </c>
    </row>
    <row r="53" spans="1:12" s="213" customFormat="1" ht="20.25" customHeight="1">
      <c r="A53" s="248"/>
      <c r="B53" s="55"/>
      <c r="C53" s="83"/>
      <c r="D53" s="83"/>
      <c r="E53" s="83"/>
      <c r="F53" s="83"/>
      <c r="G53" s="247"/>
      <c r="H53" s="237"/>
      <c r="I53" s="210"/>
      <c r="J53" s="211"/>
      <c r="K53" s="211"/>
      <c r="L53" s="211"/>
    </row>
    <row r="54" spans="1:12" s="213" customFormat="1" ht="20.25" customHeight="1">
      <c r="A54" s="246" t="s">
        <v>87</v>
      </c>
      <c r="B54" s="52">
        <f t="shared" ref="B54:G54" si="17">SUM(B55:B61)</f>
        <v>2312</v>
      </c>
      <c r="C54" s="71">
        <f t="shared" si="17"/>
        <v>606</v>
      </c>
      <c r="D54" s="71">
        <f t="shared" si="17"/>
        <v>286</v>
      </c>
      <c r="E54" s="71">
        <f t="shared" si="17"/>
        <v>567</v>
      </c>
      <c r="F54" s="71">
        <f t="shared" si="17"/>
        <v>829</v>
      </c>
      <c r="G54" s="69">
        <f t="shared" si="17"/>
        <v>1808</v>
      </c>
      <c r="H54" s="237"/>
      <c r="I54" s="207">
        <f t="shared" ref="I54:I61" si="18">SUM(B54:D54)/E54</f>
        <v>5.6507936507936511</v>
      </c>
      <c r="J54" s="208">
        <f t="shared" ref="J54:J61" si="19">(G54/SUM(B54:D54))*100</f>
        <v>56.429463171036211</v>
      </c>
      <c r="K54" s="208">
        <f t="shared" ref="K54:K61" si="20">(E54/SUM(B54:D54))*100</f>
        <v>17.696629213483146</v>
      </c>
      <c r="L54" s="208">
        <f t="shared" ref="L54:L61" si="21">(F54/SUM(B54:D54))*100</f>
        <v>25.87390761548065</v>
      </c>
    </row>
    <row r="55" spans="1:12" s="213" customFormat="1" ht="20.25" customHeight="1">
      <c r="A55" s="19" t="s">
        <v>88</v>
      </c>
      <c r="B55" s="251">
        <v>1503</v>
      </c>
      <c r="C55" s="252">
        <v>303</v>
      </c>
      <c r="D55" s="252">
        <v>184</v>
      </c>
      <c r="E55" s="252">
        <v>321</v>
      </c>
      <c r="F55" s="252">
        <v>456</v>
      </c>
      <c r="G55" s="247">
        <v>1213</v>
      </c>
      <c r="H55" s="237"/>
      <c r="I55" s="210">
        <f t="shared" si="18"/>
        <v>6.1993769470404985</v>
      </c>
      <c r="J55" s="211">
        <f t="shared" si="19"/>
        <v>60.954773869346738</v>
      </c>
      <c r="K55" s="211">
        <f t="shared" si="20"/>
        <v>16.130653266331656</v>
      </c>
      <c r="L55" s="211">
        <f t="shared" si="21"/>
        <v>22.91457286432161</v>
      </c>
    </row>
    <row r="56" spans="1:12" s="213" customFormat="1" ht="20.25" customHeight="1">
      <c r="A56" s="19" t="s">
        <v>195</v>
      </c>
      <c r="B56" s="251">
        <v>0</v>
      </c>
      <c r="C56" s="252">
        <v>41</v>
      </c>
      <c r="D56" s="252">
        <v>0</v>
      </c>
      <c r="E56" s="252">
        <v>9</v>
      </c>
      <c r="F56" s="252">
        <v>0</v>
      </c>
      <c r="G56" s="247">
        <v>32</v>
      </c>
      <c r="H56" s="237"/>
      <c r="I56" s="210"/>
      <c r="J56" s="211"/>
      <c r="K56" s="211"/>
      <c r="L56" s="211"/>
    </row>
    <row r="57" spans="1:12" s="213" customFormat="1" ht="20.25" customHeight="1">
      <c r="A57" s="19" t="s">
        <v>89</v>
      </c>
      <c r="B57" s="251">
        <v>573</v>
      </c>
      <c r="C57" s="252">
        <v>171</v>
      </c>
      <c r="D57" s="252">
        <v>98</v>
      </c>
      <c r="E57" s="252">
        <v>167</v>
      </c>
      <c r="F57" s="252">
        <v>319</v>
      </c>
      <c r="G57" s="247">
        <v>356</v>
      </c>
      <c r="H57" s="237"/>
      <c r="I57" s="210">
        <f t="shared" si="18"/>
        <v>5.0419161676646711</v>
      </c>
      <c r="J57" s="211">
        <f t="shared" si="19"/>
        <v>42.280285035629454</v>
      </c>
      <c r="K57" s="211">
        <f t="shared" si="20"/>
        <v>19.833729216152019</v>
      </c>
      <c r="L57" s="211">
        <f t="shared" si="21"/>
        <v>37.885985748218523</v>
      </c>
    </row>
    <row r="58" spans="1:12" s="213" customFormat="1" ht="20.25" customHeight="1">
      <c r="A58" s="19" t="s">
        <v>677</v>
      </c>
      <c r="B58" s="251">
        <v>130</v>
      </c>
      <c r="C58" s="252">
        <v>36</v>
      </c>
      <c r="D58" s="252">
        <v>2</v>
      </c>
      <c r="E58" s="252">
        <v>23</v>
      </c>
      <c r="F58" s="252">
        <v>52</v>
      </c>
      <c r="G58" s="247">
        <v>93</v>
      </c>
      <c r="H58" s="237"/>
      <c r="I58" s="210">
        <f t="shared" si="18"/>
        <v>7.3043478260869561</v>
      </c>
      <c r="J58" s="211">
        <f t="shared" si="19"/>
        <v>55.357142857142861</v>
      </c>
      <c r="K58" s="211">
        <f t="shared" si="20"/>
        <v>13.690476190476192</v>
      </c>
      <c r="L58" s="211">
        <f t="shared" si="21"/>
        <v>30.952380952380953</v>
      </c>
    </row>
    <row r="59" spans="1:12" s="213" customFormat="1" ht="20.25" customHeight="1">
      <c r="A59" s="19" t="s">
        <v>678</v>
      </c>
      <c r="B59" s="251">
        <v>48</v>
      </c>
      <c r="C59" s="252">
        <v>17</v>
      </c>
      <c r="D59" s="252">
        <v>0</v>
      </c>
      <c r="E59" s="252">
        <v>16</v>
      </c>
      <c r="F59" s="252">
        <v>0</v>
      </c>
      <c r="G59" s="247">
        <v>49</v>
      </c>
      <c r="H59" s="237"/>
      <c r="I59" s="210">
        <f t="shared" si="18"/>
        <v>4.0625</v>
      </c>
      <c r="J59" s="211">
        <f t="shared" si="19"/>
        <v>75.384615384615387</v>
      </c>
      <c r="K59" s="211">
        <f t="shared" si="20"/>
        <v>24.615384615384617</v>
      </c>
      <c r="L59" s="211">
        <f t="shared" si="21"/>
        <v>0</v>
      </c>
    </row>
    <row r="60" spans="1:12" s="213" customFormat="1" ht="20.25" customHeight="1">
      <c r="A60" s="19" t="s">
        <v>679</v>
      </c>
      <c r="B60" s="251">
        <v>3</v>
      </c>
      <c r="C60" s="252">
        <v>16</v>
      </c>
      <c r="D60" s="252">
        <v>0</v>
      </c>
      <c r="E60" s="252">
        <v>11</v>
      </c>
      <c r="F60" s="252">
        <v>1</v>
      </c>
      <c r="G60" s="247">
        <v>7</v>
      </c>
      <c r="H60" s="237"/>
      <c r="I60" s="210">
        <f t="shared" si="18"/>
        <v>1.7272727272727273</v>
      </c>
      <c r="J60" s="211">
        <f t="shared" si="19"/>
        <v>36.84210526315789</v>
      </c>
      <c r="K60" s="211">
        <f t="shared" si="20"/>
        <v>57.894736842105267</v>
      </c>
      <c r="L60" s="211">
        <f t="shared" si="21"/>
        <v>5.2631578947368416</v>
      </c>
    </row>
    <row r="61" spans="1:12" s="213" customFormat="1" ht="20.25" customHeight="1">
      <c r="A61" s="19" t="s">
        <v>680</v>
      </c>
      <c r="B61" s="251">
        <v>55</v>
      </c>
      <c r="C61" s="252">
        <v>22</v>
      </c>
      <c r="D61" s="252">
        <v>2</v>
      </c>
      <c r="E61" s="252">
        <v>20</v>
      </c>
      <c r="F61" s="252">
        <v>1</v>
      </c>
      <c r="G61" s="247">
        <v>58</v>
      </c>
      <c r="H61" s="237"/>
      <c r="I61" s="210">
        <f t="shared" si="18"/>
        <v>3.95</v>
      </c>
      <c r="J61" s="211">
        <f t="shared" si="19"/>
        <v>73.417721518987349</v>
      </c>
      <c r="K61" s="211">
        <f t="shared" si="20"/>
        <v>25.316455696202532</v>
      </c>
      <c r="L61" s="211">
        <f t="shared" si="21"/>
        <v>1.2658227848101267</v>
      </c>
    </row>
    <row r="62" spans="1:12" s="213" customFormat="1" ht="20.25" customHeight="1">
      <c r="A62" s="248"/>
      <c r="B62" s="55"/>
      <c r="C62" s="83"/>
      <c r="D62" s="83"/>
      <c r="E62" s="83"/>
      <c r="F62" s="83"/>
      <c r="G62" s="253"/>
      <c r="H62" s="237"/>
      <c r="I62" s="210"/>
      <c r="J62" s="211"/>
      <c r="K62" s="211"/>
      <c r="L62" s="211"/>
    </row>
    <row r="63" spans="1:12" s="213" customFormat="1" ht="20.25" customHeight="1">
      <c r="A63" s="246" t="s">
        <v>93</v>
      </c>
      <c r="B63" s="52">
        <f t="shared" ref="B63:G63" si="22">SUM(B64:B71)</f>
        <v>3212</v>
      </c>
      <c r="C63" s="71">
        <f t="shared" si="22"/>
        <v>901</v>
      </c>
      <c r="D63" s="71">
        <f t="shared" si="22"/>
        <v>513</v>
      </c>
      <c r="E63" s="71">
        <f t="shared" si="22"/>
        <v>1460</v>
      </c>
      <c r="F63" s="71">
        <f t="shared" si="22"/>
        <v>363</v>
      </c>
      <c r="G63" s="69">
        <f t="shared" si="22"/>
        <v>2803</v>
      </c>
      <c r="H63" s="237"/>
      <c r="I63" s="207">
        <f t="shared" ref="I63:I71" si="23">SUM(B63:D63)/E63</f>
        <v>3.1684931506849314</v>
      </c>
      <c r="J63" s="208">
        <f t="shared" ref="J63:J71" si="24">(G63/SUM(B63:D63))*100</f>
        <v>60.592304366623431</v>
      </c>
      <c r="K63" s="208">
        <f t="shared" ref="K63:K71" si="25">(E63/SUM(B63:D63))*100</f>
        <v>31.56074362300043</v>
      </c>
      <c r="L63" s="208">
        <f t="shared" ref="L63:L71" si="26">(F63/SUM(B63:D63))*100</f>
        <v>7.8469520103761345</v>
      </c>
    </row>
    <row r="64" spans="1:12" s="213" customFormat="1" ht="20.25" customHeight="1">
      <c r="A64" s="19" t="s">
        <v>94</v>
      </c>
      <c r="B64" s="55">
        <v>536</v>
      </c>
      <c r="C64" s="83">
        <v>226</v>
      </c>
      <c r="D64" s="83">
        <v>101</v>
      </c>
      <c r="E64" s="83">
        <v>225</v>
      </c>
      <c r="F64" s="83">
        <v>81</v>
      </c>
      <c r="G64" s="247">
        <v>557</v>
      </c>
      <c r="H64" s="237"/>
      <c r="I64" s="210">
        <f t="shared" si="23"/>
        <v>3.8355555555555556</v>
      </c>
      <c r="J64" s="211">
        <f t="shared" si="24"/>
        <v>64.542294322132093</v>
      </c>
      <c r="K64" s="211">
        <f t="shared" si="25"/>
        <v>26.071842410196989</v>
      </c>
      <c r="L64" s="211">
        <f t="shared" si="26"/>
        <v>9.3858632676709153</v>
      </c>
    </row>
    <row r="65" spans="1:12" ht="20.25" customHeight="1">
      <c r="A65" s="19" t="s">
        <v>95</v>
      </c>
      <c r="B65" s="55">
        <v>507</v>
      </c>
      <c r="C65" s="83">
        <v>207</v>
      </c>
      <c r="D65" s="83">
        <v>133</v>
      </c>
      <c r="E65" s="83">
        <v>150</v>
      </c>
      <c r="F65" s="83">
        <v>61</v>
      </c>
      <c r="G65" s="247">
        <v>636</v>
      </c>
      <c r="H65" s="237"/>
      <c r="I65" s="210">
        <f t="shared" si="23"/>
        <v>5.6466666666666665</v>
      </c>
      <c r="J65" s="211">
        <f t="shared" si="24"/>
        <v>75.088547815820533</v>
      </c>
      <c r="K65" s="211">
        <f t="shared" si="25"/>
        <v>17.709563164108619</v>
      </c>
      <c r="L65" s="211">
        <f t="shared" si="26"/>
        <v>7.2018890200708379</v>
      </c>
    </row>
    <row r="66" spans="1:12" s="213" customFormat="1" ht="20.25" customHeight="1">
      <c r="A66" s="19" t="s">
        <v>96</v>
      </c>
      <c r="B66" s="55">
        <v>314</v>
      </c>
      <c r="C66" s="83">
        <v>240</v>
      </c>
      <c r="D66" s="83">
        <v>125</v>
      </c>
      <c r="E66" s="83">
        <v>189</v>
      </c>
      <c r="F66" s="83">
        <v>128</v>
      </c>
      <c r="G66" s="247">
        <v>362</v>
      </c>
      <c r="H66" s="237"/>
      <c r="I66" s="210">
        <f t="shared" si="23"/>
        <v>3.5925925925925926</v>
      </c>
      <c r="J66" s="211">
        <f t="shared" si="24"/>
        <v>53.313696612665687</v>
      </c>
      <c r="K66" s="211">
        <f t="shared" si="25"/>
        <v>27.835051546391753</v>
      </c>
      <c r="L66" s="211">
        <f t="shared" si="26"/>
        <v>18.851251840942563</v>
      </c>
    </row>
    <row r="67" spans="1:12" s="213" customFormat="1" ht="20.25" customHeight="1">
      <c r="A67" s="19" t="s">
        <v>701</v>
      </c>
      <c r="B67" s="55">
        <v>164</v>
      </c>
      <c r="C67" s="83">
        <v>89</v>
      </c>
      <c r="D67" s="83">
        <v>69</v>
      </c>
      <c r="E67" s="83">
        <v>108</v>
      </c>
      <c r="F67" s="83">
        <v>25</v>
      </c>
      <c r="G67" s="247">
        <v>189</v>
      </c>
      <c r="H67" s="237"/>
      <c r="I67" s="210">
        <f t="shared" si="23"/>
        <v>2.9814814814814814</v>
      </c>
      <c r="J67" s="211">
        <f t="shared" si="24"/>
        <v>58.695652173913047</v>
      </c>
      <c r="K67" s="211">
        <f t="shared" si="25"/>
        <v>33.540372670807457</v>
      </c>
      <c r="L67" s="211">
        <f t="shared" si="26"/>
        <v>7.7639751552795024</v>
      </c>
    </row>
    <row r="68" spans="1:12" s="213" customFormat="1" ht="20.25" customHeight="1">
      <c r="A68" s="19" t="s">
        <v>681</v>
      </c>
      <c r="B68" s="55">
        <v>42</v>
      </c>
      <c r="C68" s="83">
        <v>15</v>
      </c>
      <c r="D68" s="83">
        <v>0</v>
      </c>
      <c r="E68" s="83">
        <v>24</v>
      </c>
      <c r="F68" s="83">
        <v>9</v>
      </c>
      <c r="G68" s="247">
        <v>24</v>
      </c>
      <c r="H68" s="237"/>
      <c r="I68" s="210">
        <f t="shared" si="23"/>
        <v>2.375</v>
      </c>
      <c r="J68" s="211">
        <f t="shared" si="24"/>
        <v>42.105263157894733</v>
      </c>
      <c r="K68" s="211">
        <f t="shared" si="25"/>
        <v>42.105263157894733</v>
      </c>
      <c r="L68" s="211">
        <f t="shared" si="26"/>
        <v>15.789473684210526</v>
      </c>
    </row>
    <row r="69" spans="1:12" s="213" customFormat="1" ht="20.25" customHeight="1">
      <c r="A69" s="19" t="s">
        <v>682</v>
      </c>
      <c r="B69" s="55">
        <v>37</v>
      </c>
      <c r="C69" s="83">
        <v>24</v>
      </c>
      <c r="D69" s="83">
        <v>2</v>
      </c>
      <c r="E69" s="83">
        <v>24</v>
      </c>
      <c r="F69" s="83">
        <v>1</v>
      </c>
      <c r="G69" s="247">
        <v>38</v>
      </c>
      <c r="H69" s="237"/>
      <c r="I69" s="210">
        <f t="shared" si="23"/>
        <v>2.625</v>
      </c>
      <c r="J69" s="211">
        <f t="shared" si="24"/>
        <v>60.317460317460316</v>
      </c>
      <c r="K69" s="211">
        <f t="shared" si="25"/>
        <v>38.095238095238095</v>
      </c>
      <c r="L69" s="211">
        <f t="shared" si="26"/>
        <v>1.5873015873015872</v>
      </c>
    </row>
    <row r="70" spans="1:12" s="213" customFormat="1" ht="20.25" customHeight="1">
      <c r="A70" s="19" t="s">
        <v>683</v>
      </c>
      <c r="B70" s="55">
        <v>1508</v>
      </c>
      <c r="C70" s="83">
        <v>53</v>
      </c>
      <c r="D70" s="83">
        <v>70</v>
      </c>
      <c r="E70" s="83">
        <v>707</v>
      </c>
      <c r="F70" s="83">
        <v>39</v>
      </c>
      <c r="G70" s="247">
        <v>885</v>
      </c>
      <c r="H70" s="237"/>
      <c r="I70" s="210">
        <f t="shared" si="23"/>
        <v>2.3069306930693068</v>
      </c>
      <c r="J70" s="211">
        <f t="shared" si="24"/>
        <v>54.261189454322498</v>
      </c>
      <c r="K70" s="211">
        <f t="shared" si="25"/>
        <v>43.347639484978536</v>
      </c>
      <c r="L70" s="211">
        <f t="shared" si="26"/>
        <v>2.3911710606989578</v>
      </c>
    </row>
    <row r="71" spans="1:12" s="213" customFormat="1" ht="20.25" customHeight="1">
      <c r="A71" s="19" t="s">
        <v>684</v>
      </c>
      <c r="B71" s="55">
        <v>104</v>
      </c>
      <c r="C71" s="83">
        <v>47</v>
      </c>
      <c r="D71" s="83">
        <v>13</v>
      </c>
      <c r="E71" s="83">
        <v>33</v>
      </c>
      <c r="F71" s="83">
        <v>19</v>
      </c>
      <c r="G71" s="247">
        <v>112</v>
      </c>
      <c r="H71" s="237"/>
      <c r="I71" s="210">
        <f t="shared" si="23"/>
        <v>4.9696969696969697</v>
      </c>
      <c r="J71" s="211">
        <f t="shared" si="24"/>
        <v>68.292682926829272</v>
      </c>
      <c r="K71" s="211">
        <f t="shared" si="25"/>
        <v>20.121951219512198</v>
      </c>
      <c r="L71" s="211">
        <f t="shared" si="26"/>
        <v>11.585365853658537</v>
      </c>
    </row>
    <row r="72" spans="1:12" ht="20.25" customHeight="1">
      <c r="A72" s="215"/>
      <c r="B72" s="249"/>
      <c r="C72" s="83"/>
      <c r="D72" s="83"/>
      <c r="E72" s="229"/>
      <c r="F72" s="229"/>
      <c r="G72" s="250"/>
      <c r="H72" s="237"/>
      <c r="I72" s="210"/>
      <c r="J72" s="211"/>
      <c r="K72" s="211"/>
      <c r="L72" s="211"/>
    </row>
    <row r="73" spans="1:12" s="213" customFormat="1" ht="20.25" customHeight="1">
      <c r="A73" s="246" t="s">
        <v>101</v>
      </c>
      <c r="B73" s="52">
        <f t="shared" ref="B73:G73" si="27">SUM(B74:B82)</f>
        <v>8812</v>
      </c>
      <c r="C73" s="71">
        <f t="shared" si="27"/>
        <v>1574</v>
      </c>
      <c r="D73" s="71">
        <f t="shared" si="27"/>
        <v>3516</v>
      </c>
      <c r="E73" s="71">
        <f t="shared" si="27"/>
        <v>2220</v>
      </c>
      <c r="F73" s="71">
        <f t="shared" si="27"/>
        <v>3820</v>
      </c>
      <c r="G73" s="69">
        <f t="shared" si="27"/>
        <v>7862</v>
      </c>
      <c r="H73" s="237"/>
      <c r="I73" s="207">
        <f t="shared" ref="I73:I82" si="28">SUM(B73:D73)/E73</f>
        <v>6.2621621621621619</v>
      </c>
      <c r="J73" s="208">
        <f t="shared" ref="J73:J82" si="29">(G73/SUM(B73:D73))*100</f>
        <v>56.553013954826646</v>
      </c>
      <c r="K73" s="208">
        <f t="shared" ref="K73:K82" si="30">(E73/SUM(B73:D73))*100</f>
        <v>15.968925334484247</v>
      </c>
      <c r="L73" s="208">
        <f t="shared" ref="L73:L82" si="31">(F73/SUM(B73:D73))*100</f>
        <v>27.47806071068911</v>
      </c>
    </row>
    <row r="74" spans="1:12" s="213" customFormat="1" ht="20.25" customHeight="1">
      <c r="A74" s="19" t="s">
        <v>102</v>
      </c>
      <c r="B74" s="55">
        <v>2591</v>
      </c>
      <c r="C74" s="83">
        <v>609</v>
      </c>
      <c r="D74" s="83">
        <v>1501</v>
      </c>
      <c r="E74" s="83">
        <v>841</v>
      </c>
      <c r="F74" s="83">
        <v>1438</v>
      </c>
      <c r="G74" s="247">
        <v>2422</v>
      </c>
      <c r="H74" s="237"/>
      <c r="I74" s="210">
        <f t="shared" si="28"/>
        <v>5.5897740784780021</v>
      </c>
      <c r="J74" s="211">
        <f t="shared" si="29"/>
        <v>51.520952988725796</v>
      </c>
      <c r="K74" s="211">
        <f t="shared" si="30"/>
        <v>17.889810678579028</v>
      </c>
      <c r="L74" s="211">
        <f t="shared" si="31"/>
        <v>30.589236332695169</v>
      </c>
    </row>
    <row r="75" spans="1:12" s="213" customFormat="1" ht="20.25" customHeight="1">
      <c r="A75" s="19" t="s">
        <v>103</v>
      </c>
      <c r="B75" s="55">
        <v>398</v>
      </c>
      <c r="C75" s="83">
        <v>153</v>
      </c>
      <c r="D75" s="83">
        <v>126</v>
      </c>
      <c r="E75" s="83">
        <v>191</v>
      </c>
      <c r="F75" s="83">
        <v>110</v>
      </c>
      <c r="G75" s="247">
        <v>376</v>
      </c>
      <c r="H75" s="237"/>
      <c r="I75" s="210">
        <f t="shared" si="28"/>
        <v>3.5445026178010473</v>
      </c>
      <c r="J75" s="211">
        <f t="shared" si="29"/>
        <v>55.539143279172819</v>
      </c>
      <c r="K75" s="211">
        <f t="shared" si="30"/>
        <v>28.212703101920241</v>
      </c>
      <c r="L75" s="211">
        <f t="shared" si="31"/>
        <v>16.248153618906944</v>
      </c>
    </row>
    <row r="76" spans="1:12" s="213" customFormat="1" ht="20.25" customHeight="1">
      <c r="A76" s="19" t="s">
        <v>104</v>
      </c>
      <c r="B76" s="55">
        <v>3873</v>
      </c>
      <c r="C76" s="83">
        <v>389</v>
      </c>
      <c r="D76" s="83">
        <v>1790</v>
      </c>
      <c r="E76" s="83">
        <v>798</v>
      </c>
      <c r="F76" s="83">
        <v>1979</v>
      </c>
      <c r="G76" s="247">
        <v>3275</v>
      </c>
      <c r="H76" s="237"/>
      <c r="I76" s="210">
        <f t="shared" si="28"/>
        <v>7.5839598997493738</v>
      </c>
      <c r="J76" s="211">
        <f t="shared" si="29"/>
        <v>54.114342366159953</v>
      </c>
      <c r="K76" s="211">
        <f t="shared" si="30"/>
        <v>13.185723727693324</v>
      </c>
      <c r="L76" s="211">
        <f t="shared" si="31"/>
        <v>32.699933906146725</v>
      </c>
    </row>
    <row r="77" spans="1:12" s="213" customFormat="1" ht="20.25" customHeight="1">
      <c r="A77" s="19" t="s">
        <v>685</v>
      </c>
      <c r="B77" s="55">
        <v>738</v>
      </c>
      <c r="C77" s="83">
        <v>151</v>
      </c>
      <c r="D77" s="83">
        <v>10</v>
      </c>
      <c r="E77" s="83">
        <v>101</v>
      </c>
      <c r="F77" s="83">
        <v>26</v>
      </c>
      <c r="G77" s="247">
        <v>772</v>
      </c>
      <c r="H77" s="237"/>
      <c r="I77" s="210">
        <f t="shared" si="28"/>
        <v>8.9009900990099009</v>
      </c>
      <c r="J77" s="211">
        <f t="shared" si="29"/>
        <v>85.873192436040043</v>
      </c>
      <c r="K77" s="211">
        <f t="shared" si="30"/>
        <v>11.234705228031146</v>
      </c>
      <c r="L77" s="211">
        <f t="shared" si="31"/>
        <v>2.8921023359288096</v>
      </c>
    </row>
    <row r="78" spans="1:12" s="213" customFormat="1" ht="20.25" customHeight="1">
      <c r="A78" s="19" t="s">
        <v>686</v>
      </c>
      <c r="B78" s="55">
        <v>166</v>
      </c>
      <c r="C78" s="83">
        <v>34</v>
      </c>
      <c r="D78" s="83">
        <v>1</v>
      </c>
      <c r="E78" s="83">
        <v>15</v>
      </c>
      <c r="F78" s="83">
        <v>25</v>
      </c>
      <c r="G78" s="247">
        <v>161</v>
      </c>
      <c r="H78" s="237"/>
      <c r="I78" s="210">
        <f t="shared" si="28"/>
        <v>13.4</v>
      </c>
      <c r="J78" s="211">
        <f t="shared" si="29"/>
        <v>80.099502487562191</v>
      </c>
      <c r="K78" s="211">
        <f t="shared" si="30"/>
        <v>7.4626865671641784</v>
      </c>
      <c r="L78" s="211">
        <f t="shared" si="31"/>
        <v>12.437810945273633</v>
      </c>
    </row>
    <row r="79" spans="1:12" s="213" customFormat="1" ht="20.25" customHeight="1">
      <c r="A79" s="19" t="s">
        <v>687</v>
      </c>
      <c r="B79" s="55">
        <v>90</v>
      </c>
      <c r="C79" s="83">
        <v>25</v>
      </c>
      <c r="D79" s="83">
        <v>0</v>
      </c>
      <c r="E79" s="83">
        <v>7</v>
      </c>
      <c r="F79" s="83">
        <v>0</v>
      </c>
      <c r="G79" s="247">
        <v>108</v>
      </c>
      <c r="H79" s="237"/>
      <c r="I79" s="210">
        <f t="shared" si="28"/>
        <v>16.428571428571427</v>
      </c>
      <c r="J79" s="211">
        <f t="shared" si="29"/>
        <v>93.913043478260875</v>
      </c>
      <c r="K79" s="211">
        <f t="shared" si="30"/>
        <v>6.0869565217391308</v>
      </c>
      <c r="L79" s="211">
        <f t="shared" si="31"/>
        <v>0</v>
      </c>
    </row>
    <row r="80" spans="1:12" s="213" customFormat="1" ht="20.25" customHeight="1">
      <c r="A80" s="19" t="s">
        <v>688</v>
      </c>
      <c r="B80" s="55">
        <v>790</v>
      </c>
      <c r="C80" s="83">
        <v>98</v>
      </c>
      <c r="D80" s="83">
        <v>8</v>
      </c>
      <c r="E80" s="83">
        <v>154</v>
      </c>
      <c r="F80" s="83">
        <v>123</v>
      </c>
      <c r="G80" s="247">
        <v>619</v>
      </c>
      <c r="H80" s="237"/>
      <c r="I80" s="210">
        <f t="shared" si="28"/>
        <v>5.8181818181818183</v>
      </c>
      <c r="J80" s="211">
        <f t="shared" si="29"/>
        <v>69.084821428571431</v>
      </c>
      <c r="K80" s="211">
        <f t="shared" si="30"/>
        <v>17.1875</v>
      </c>
      <c r="L80" s="211">
        <f t="shared" si="31"/>
        <v>13.727678571428573</v>
      </c>
    </row>
    <row r="81" spans="1:12" ht="20.25" customHeight="1">
      <c r="A81" s="19" t="s">
        <v>689</v>
      </c>
      <c r="B81" s="55">
        <v>69</v>
      </c>
      <c r="C81" s="83">
        <v>25</v>
      </c>
      <c r="D81" s="83">
        <v>3</v>
      </c>
      <c r="E81" s="83">
        <v>21</v>
      </c>
      <c r="F81" s="83">
        <v>7</v>
      </c>
      <c r="G81" s="247">
        <v>69</v>
      </c>
      <c r="H81" s="237"/>
      <c r="I81" s="210">
        <f t="shared" si="28"/>
        <v>4.6190476190476186</v>
      </c>
      <c r="J81" s="211">
        <f t="shared" si="29"/>
        <v>71.134020618556704</v>
      </c>
      <c r="K81" s="211">
        <f t="shared" si="30"/>
        <v>21.649484536082475</v>
      </c>
      <c r="L81" s="211">
        <f t="shared" si="31"/>
        <v>7.216494845360824</v>
      </c>
    </row>
    <row r="82" spans="1:12" s="213" customFormat="1" ht="20.25" customHeight="1">
      <c r="A82" s="19" t="s">
        <v>1380</v>
      </c>
      <c r="B82" s="55">
        <v>97</v>
      </c>
      <c r="C82" s="83">
        <v>90</v>
      </c>
      <c r="D82" s="83">
        <v>77</v>
      </c>
      <c r="E82" s="83">
        <v>92</v>
      </c>
      <c r="F82" s="83">
        <v>112</v>
      </c>
      <c r="G82" s="247">
        <v>60</v>
      </c>
      <c r="H82" s="237"/>
      <c r="I82" s="210">
        <f t="shared" si="28"/>
        <v>2.8695652173913042</v>
      </c>
      <c r="J82" s="211">
        <f t="shared" si="29"/>
        <v>22.727272727272727</v>
      </c>
      <c r="K82" s="211">
        <f t="shared" si="30"/>
        <v>34.848484848484851</v>
      </c>
      <c r="L82" s="211">
        <f t="shared" si="31"/>
        <v>42.424242424242422</v>
      </c>
    </row>
    <row r="83" spans="1:12" ht="20.25" customHeight="1">
      <c r="A83" s="248"/>
      <c r="B83" s="55"/>
      <c r="C83" s="83"/>
      <c r="D83" s="83"/>
      <c r="E83" s="83"/>
      <c r="F83" s="83"/>
      <c r="G83" s="247"/>
      <c r="H83" s="237"/>
      <c r="I83" s="210"/>
      <c r="J83" s="211"/>
      <c r="K83" s="211"/>
      <c r="L83" s="211"/>
    </row>
    <row r="84" spans="1:12" ht="20.25" customHeight="1">
      <c r="A84" s="248"/>
      <c r="B84" s="55"/>
      <c r="C84" s="83"/>
      <c r="D84" s="83"/>
      <c r="E84" s="83"/>
      <c r="F84" s="83"/>
      <c r="G84" s="247"/>
      <c r="H84" s="237"/>
      <c r="I84" s="210"/>
      <c r="J84" s="211"/>
      <c r="K84" s="211"/>
      <c r="L84" s="211"/>
    </row>
    <row r="85" spans="1:12" ht="20.25" customHeight="1">
      <c r="A85" s="246" t="s">
        <v>508</v>
      </c>
      <c r="B85" s="52">
        <f t="shared" ref="B85:G85" si="32">SUM(B86:B93)</f>
        <v>5640</v>
      </c>
      <c r="C85" s="71">
        <f t="shared" si="32"/>
        <v>1614</v>
      </c>
      <c r="D85" s="71">
        <f t="shared" si="32"/>
        <v>3852</v>
      </c>
      <c r="E85" s="71">
        <f t="shared" si="32"/>
        <v>1650</v>
      </c>
      <c r="F85" s="71">
        <f t="shared" si="32"/>
        <v>1642</v>
      </c>
      <c r="G85" s="69">
        <f t="shared" si="32"/>
        <v>7814</v>
      </c>
      <c r="H85" s="237"/>
      <c r="I85" s="207">
        <f t="shared" ref="I85:I93" si="33">SUM(B85:D85)/E85</f>
        <v>6.7309090909090905</v>
      </c>
      <c r="J85" s="208">
        <f t="shared" ref="J85:J93" si="34">(G85/SUM(B85:D85))*100</f>
        <v>70.358364847830003</v>
      </c>
      <c r="K85" s="208">
        <f t="shared" ref="K85:K93" si="35">(E85/SUM(B85:D85))*100</f>
        <v>14.856834143706104</v>
      </c>
      <c r="L85" s="208">
        <f t="shared" ref="L85:L93" si="36">(F85/SUM(B85:D85))*100</f>
        <v>14.784801008463894</v>
      </c>
    </row>
    <row r="86" spans="1:12" s="213" customFormat="1" ht="20.25" customHeight="1">
      <c r="A86" s="248" t="s">
        <v>509</v>
      </c>
      <c r="B86" s="55">
        <v>2098</v>
      </c>
      <c r="C86" s="83">
        <v>666</v>
      </c>
      <c r="D86" s="83">
        <v>1511</v>
      </c>
      <c r="E86" s="83">
        <v>691</v>
      </c>
      <c r="F86" s="83">
        <v>1355</v>
      </c>
      <c r="G86" s="247">
        <v>2229</v>
      </c>
      <c r="H86" s="237"/>
      <c r="I86" s="210">
        <f t="shared" si="33"/>
        <v>6.1866859623733719</v>
      </c>
      <c r="J86" s="211">
        <f t="shared" si="34"/>
        <v>52.140350877192986</v>
      </c>
      <c r="K86" s="211">
        <f t="shared" si="35"/>
        <v>16.163742690058481</v>
      </c>
      <c r="L86" s="211">
        <f t="shared" si="36"/>
        <v>31.69590643274854</v>
      </c>
    </row>
    <row r="87" spans="1:12" s="213" customFormat="1" ht="20.25" customHeight="1">
      <c r="A87" s="248" t="s">
        <v>196</v>
      </c>
      <c r="B87" s="55">
        <v>88</v>
      </c>
      <c r="C87" s="83">
        <v>19</v>
      </c>
      <c r="D87" s="83">
        <v>0</v>
      </c>
      <c r="E87" s="83">
        <v>1</v>
      </c>
      <c r="F87" s="83">
        <v>0</v>
      </c>
      <c r="G87" s="247">
        <v>106</v>
      </c>
      <c r="H87" s="237"/>
      <c r="I87" s="210"/>
      <c r="J87" s="211"/>
      <c r="K87" s="211"/>
      <c r="L87" s="211"/>
    </row>
    <row r="88" spans="1:12" s="213" customFormat="1" ht="20.25" customHeight="1">
      <c r="A88" s="248" t="s">
        <v>510</v>
      </c>
      <c r="B88" s="55">
        <v>1559</v>
      </c>
      <c r="C88" s="83">
        <v>570</v>
      </c>
      <c r="D88" s="83">
        <v>2217</v>
      </c>
      <c r="E88" s="83">
        <v>584</v>
      </c>
      <c r="F88" s="83">
        <v>199</v>
      </c>
      <c r="G88" s="247">
        <v>3563</v>
      </c>
      <c r="H88" s="237"/>
      <c r="I88" s="210">
        <f t="shared" si="33"/>
        <v>7.4417808219178081</v>
      </c>
      <c r="J88" s="211">
        <f t="shared" si="34"/>
        <v>81.983433041877589</v>
      </c>
      <c r="K88" s="211">
        <f t="shared" si="35"/>
        <v>13.437643810400369</v>
      </c>
      <c r="L88" s="211">
        <f t="shared" si="36"/>
        <v>4.5789231477220431</v>
      </c>
    </row>
    <row r="89" spans="1:12" s="213" customFormat="1" ht="20.25" customHeight="1">
      <c r="A89" s="19" t="s">
        <v>704</v>
      </c>
      <c r="B89" s="55">
        <v>161</v>
      </c>
      <c r="C89" s="83">
        <v>63</v>
      </c>
      <c r="D89" s="83">
        <v>9</v>
      </c>
      <c r="E89" s="83">
        <v>59</v>
      </c>
      <c r="F89" s="83">
        <v>20</v>
      </c>
      <c r="G89" s="247">
        <v>154</v>
      </c>
      <c r="H89" s="237"/>
      <c r="I89" s="210">
        <f t="shared" si="33"/>
        <v>3.9491525423728815</v>
      </c>
      <c r="J89" s="211">
        <f t="shared" si="34"/>
        <v>66.094420600858371</v>
      </c>
      <c r="K89" s="211">
        <f t="shared" si="35"/>
        <v>25.321888412017167</v>
      </c>
      <c r="L89" s="211">
        <f t="shared" si="36"/>
        <v>8.5836909871244629</v>
      </c>
    </row>
    <row r="90" spans="1:12" s="213" customFormat="1" ht="20.25" customHeight="1">
      <c r="A90" s="19" t="s">
        <v>690</v>
      </c>
      <c r="B90" s="55">
        <v>385</v>
      </c>
      <c r="C90" s="83">
        <v>88</v>
      </c>
      <c r="D90" s="83">
        <v>35</v>
      </c>
      <c r="E90" s="83">
        <v>64</v>
      </c>
      <c r="F90" s="83">
        <v>39</v>
      </c>
      <c r="G90" s="247">
        <v>405</v>
      </c>
      <c r="H90" s="237"/>
      <c r="I90" s="210">
        <f t="shared" si="33"/>
        <v>7.9375</v>
      </c>
      <c r="J90" s="211">
        <f t="shared" si="34"/>
        <v>79.724409448818903</v>
      </c>
      <c r="K90" s="211">
        <f t="shared" si="35"/>
        <v>12.598425196850393</v>
      </c>
      <c r="L90" s="211">
        <f t="shared" si="36"/>
        <v>7.6771653543307092</v>
      </c>
    </row>
    <row r="91" spans="1:12" s="213" customFormat="1" ht="20.25" customHeight="1">
      <c r="A91" s="19" t="s">
        <v>691</v>
      </c>
      <c r="B91" s="55">
        <v>78</v>
      </c>
      <c r="C91" s="83">
        <v>35</v>
      </c>
      <c r="D91" s="83">
        <v>1</v>
      </c>
      <c r="E91" s="83">
        <v>32</v>
      </c>
      <c r="F91" s="83">
        <v>6</v>
      </c>
      <c r="G91" s="247">
        <v>76</v>
      </c>
      <c r="H91" s="237"/>
      <c r="I91" s="210">
        <f t="shared" si="33"/>
        <v>3.5625</v>
      </c>
      <c r="J91" s="211">
        <f t="shared" si="34"/>
        <v>66.666666666666657</v>
      </c>
      <c r="K91" s="211">
        <f t="shared" si="35"/>
        <v>28.07017543859649</v>
      </c>
      <c r="L91" s="211">
        <f t="shared" si="36"/>
        <v>5.2631578947368416</v>
      </c>
    </row>
    <row r="92" spans="1:12" s="213" customFormat="1" ht="20.25" customHeight="1">
      <c r="A92" s="19" t="s">
        <v>692</v>
      </c>
      <c r="B92" s="55">
        <v>1166</v>
      </c>
      <c r="C92" s="83">
        <v>134</v>
      </c>
      <c r="D92" s="83">
        <v>25</v>
      </c>
      <c r="E92" s="83">
        <v>154</v>
      </c>
      <c r="F92" s="83">
        <v>23</v>
      </c>
      <c r="G92" s="247">
        <v>1148</v>
      </c>
      <c r="H92" s="237"/>
      <c r="I92" s="210">
        <f t="shared" si="33"/>
        <v>8.603896103896103</v>
      </c>
      <c r="J92" s="211">
        <f t="shared" si="34"/>
        <v>86.641509433962256</v>
      </c>
      <c r="K92" s="211">
        <f t="shared" si="35"/>
        <v>11.622641509433961</v>
      </c>
      <c r="L92" s="211">
        <f t="shared" si="36"/>
        <v>1.7358490566037734</v>
      </c>
    </row>
    <row r="93" spans="1:12" s="213" customFormat="1" ht="20.25" customHeight="1">
      <c r="A93" s="19" t="s">
        <v>705</v>
      </c>
      <c r="B93" s="55">
        <v>105</v>
      </c>
      <c r="C93" s="83">
        <v>39</v>
      </c>
      <c r="D93" s="83">
        <v>54</v>
      </c>
      <c r="E93" s="83">
        <v>65</v>
      </c>
      <c r="F93" s="83">
        <v>0</v>
      </c>
      <c r="G93" s="247">
        <v>133</v>
      </c>
      <c r="H93" s="237"/>
      <c r="I93" s="210">
        <f t="shared" si="33"/>
        <v>3.046153846153846</v>
      </c>
      <c r="J93" s="211">
        <f t="shared" si="34"/>
        <v>67.171717171717177</v>
      </c>
      <c r="K93" s="211">
        <f t="shared" si="35"/>
        <v>32.828282828282831</v>
      </c>
      <c r="L93" s="211">
        <f t="shared" si="36"/>
        <v>0</v>
      </c>
    </row>
    <row r="94" spans="1:12" s="213" customFormat="1" ht="20.25" customHeight="1">
      <c r="A94" s="248"/>
      <c r="B94" s="55"/>
      <c r="C94" s="83"/>
      <c r="D94" s="83"/>
      <c r="E94" s="83"/>
      <c r="F94" s="83"/>
      <c r="G94" s="247"/>
      <c r="H94" s="237"/>
      <c r="I94" s="210"/>
      <c r="J94" s="211"/>
      <c r="K94" s="211"/>
      <c r="L94" s="211"/>
    </row>
    <row r="95" spans="1:12" ht="20.25" customHeight="1">
      <c r="A95" s="246" t="s">
        <v>515</v>
      </c>
      <c r="B95" s="52">
        <f t="shared" ref="B95:G95" si="37">SUM(B96:B103)</f>
        <v>2699</v>
      </c>
      <c r="C95" s="71">
        <f t="shared" si="37"/>
        <v>570</v>
      </c>
      <c r="D95" s="71">
        <f t="shared" si="37"/>
        <v>782</v>
      </c>
      <c r="E95" s="71">
        <f t="shared" si="37"/>
        <v>659</v>
      </c>
      <c r="F95" s="71">
        <f t="shared" si="37"/>
        <v>1007</v>
      </c>
      <c r="G95" s="69">
        <f t="shared" si="37"/>
        <v>2385</v>
      </c>
      <c r="H95" s="237"/>
      <c r="I95" s="207">
        <f t="shared" ref="I95:I103" si="38">SUM(B95:D95)/E95</f>
        <v>6.1471927162367219</v>
      </c>
      <c r="J95" s="208">
        <f t="shared" ref="J95:J103" si="39">(G95/SUM(B95:D95))*100</f>
        <v>58.874352011848927</v>
      </c>
      <c r="K95" s="208">
        <f t="shared" ref="K95:K103" si="40">(E95/SUM(B95:D95))*100</f>
        <v>16.26758824981486</v>
      </c>
      <c r="L95" s="208">
        <f t="shared" ref="L95:L103" si="41">(F95/SUM(B95:D95))*100</f>
        <v>24.858059738336213</v>
      </c>
    </row>
    <row r="96" spans="1:12" s="213" customFormat="1" ht="20.25" customHeight="1">
      <c r="A96" s="19" t="s">
        <v>516</v>
      </c>
      <c r="B96" s="55">
        <v>878</v>
      </c>
      <c r="C96" s="83">
        <v>267</v>
      </c>
      <c r="D96" s="83">
        <v>304</v>
      </c>
      <c r="E96" s="83">
        <v>222</v>
      </c>
      <c r="F96" s="83">
        <v>545</v>
      </c>
      <c r="G96" s="247">
        <v>682</v>
      </c>
      <c r="H96" s="237"/>
      <c r="I96" s="210">
        <f t="shared" si="38"/>
        <v>6.5270270270270272</v>
      </c>
      <c r="J96" s="211">
        <f t="shared" si="39"/>
        <v>47.066942719116632</v>
      </c>
      <c r="K96" s="211">
        <f t="shared" si="40"/>
        <v>15.320910973084887</v>
      </c>
      <c r="L96" s="211">
        <f t="shared" si="41"/>
        <v>37.612146307798483</v>
      </c>
    </row>
    <row r="97" spans="1:12" s="213" customFormat="1" ht="20.25" customHeight="1">
      <c r="A97" s="19" t="s">
        <v>517</v>
      </c>
      <c r="B97" s="55">
        <v>556</v>
      </c>
      <c r="C97" s="83">
        <v>73</v>
      </c>
      <c r="D97" s="83">
        <v>112</v>
      </c>
      <c r="E97" s="83">
        <v>71</v>
      </c>
      <c r="F97" s="83">
        <v>220</v>
      </c>
      <c r="G97" s="247">
        <v>450</v>
      </c>
      <c r="H97" s="237"/>
      <c r="I97" s="210">
        <f t="shared" si="38"/>
        <v>10.43661971830986</v>
      </c>
      <c r="J97" s="211">
        <f t="shared" si="39"/>
        <v>60.728744939271252</v>
      </c>
      <c r="K97" s="211">
        <f t="shared" si="40"/>
        <v>9.5816464237516872</v>
      </c>
      <c r="L97" s="211">
        <f t="shared" si="41"/>
        <v>29.689608636977059</v>
      </c>
    </row>
    <row r="98" spans="1:12" s="213" customFormat="1" ht="20.25" customHeight="1">
      <c r="A98" s="19" t="s">
        <v>518</v>
      </c>
      <c r="B98" s="55">
        <v>318</v>
      </c>
      <c r="C98" s="83">
        <v>111</v>
      </c>
      <c r="D98" s="83">
        <v>63</v>
      </c>
      <c r="E98" s="83">
        <v>142</v>
      </c>
      <c r="F98" s="83">
        <v>83</v>
      </c>
      <c r="G98" s="247">
        <v>267</v>
      </c>
      <c r="H98" s="237"/>
      <c r="I98" s="210">
        <f t="shared" si="38"/>
        <v>3.464788732394366</v>
      </c>
      <c r="J98" s="211">
        <f t="shared" si="39"/>
        <v>54.268292682926834</v>
      </c>
      <c r="K98" s="211">
        <f t="shared" si="40"/>
        <v>28.86178861788618</v>
      </c>
      <c r="L98" s="211">
        <f t="shared" si="41"/>
        <v>16.869918699186993</v>
      </c>
    </row>
    <row r="99" spans="1:12" s="213" customFormat="1" ht="20.25" customHeight="1">
      <c r="A99" s="19" t="s">
        <v>706</v>
      </c>
      <c r="B99" s="55">
        <v>179</v>
      </c>
      <c r="C99" s="83">
        <v>21</v>
      </c>
      <c r="D99" s="83">
        <v>34</v>
      </c>
      <c r="E99" s="83">
        <v>42</v>
      </c>
      <c r="F99" s="83">
        <v>2</v>
      </c>
      <c r="G99" s="247">
        <v>190</v>
      </c>
      <c r="H99" s="237"/>
      <c r="I99" s="210">
        <f t="shared" si="38"/>
        <v>5.5714285714285712</v>
      </c>
      <c r="J99" s="211">
        <f t="shared" si="39"/>
        <v>81.196581196581192</v>
      </c>
      <c r="K99" s="211">
        <f t="shared" si="40"/>
        <v>17.948717948717949</v>
      </c>
      <c r="L99" s="211">
        <f t="shared" si="41"/>
        <v>0.85470085470085477</v>
      </c>
    </row>
    <row r="100" spans="1:12" s="213" customFormat="1" ht="20.25" customHeight="1">
      <c r="A100" s="19" t="s">
        <v>520</v>
      </c>
      <c r="B100" s="55">
        <v>32</v>
      </c>
      <c r="C100" s="83">
        <v>21</v>
      </c>
      <c r="D100" s="83">
        <v>3</v>
      </c>
      <c r="E100" s="83">
        <v>19</v>
      </c>
      <c r="F100" s="83">
        <v>5</v>
      </c>
      <c r="G100" s="247">
        <v>32</v>
      </c>
      <c r="H100" s="237"/>
      <c r="I100" s="210">
        <f t="shared" si="38"/>
        <v>2.9473684210526314</v>
      </c>
      <c r="J100" s="211">
        <f t="shared" si="39"/>
        <v>57.142857142857139</v>
      </c>
      <c r="K100" s="211">
        <f t="shared" si="40"/>
        <v>33.928571428571431</v>
      </c>
      <c r="L100" s="211">
        <f t="shared" si="41"/>
        <v>8.9285714285714288</v>
      </c>
    </row>
    <row r="101" spans="1:12" s="213" customFormat="1" ht="20.25" customHeight="1">
      <c r="A101" s="19" t="s">
        <v>707</v>
      </c>
      <c r="B101" s="55">
        <v>507</v>
      </c>
      <c r="C101" s="83">
        <v>24</v>
      </c>
      <c r="D101" s="83">
        <v>252</v>
      </c>
      <c r="E101" s="83">
        <v>97</v>
      </c>
      <c r="F101" s="83">
        <v>133</v>
      </c>
      <c r="G101" s="247">
        <v>553</v>
      </c>
      <c r="H101" s="237"/>
      <c r="I101" s="210">
        <f t="shared" si="38"/>
        <v>8.072164948453608</v>
      </c>
      <c r="J101" s="211">
        <f t="shared" si="39"/>
        <v>70.625798212005108</v>
      </c>
      <c r="K101" s="211">
        <f t="shared" si="40"/>
        <v>12.388250319284802</v>
      </c>
      <c r="L101" s="211">
        <f t="shared" si="41"/>
        <v>16.985951468710088</v>
      </c>
    </row>
    <row r="102" spans="1:12" s="213" customFormat="1" ht="20.25" customHeight="1">
      <c r="A102" s="19" t="s">
        <v>522</v>
      </c>
      <c r="B102" s="55">
        <v>31</v>
      </c>
      <c r="C102" s="83">
        <v>34</v>
      </c>
      <c r="D102" s="83">
        <v>12</v>
      </c>
      <c r="E102" s="83">
        <v>41</v>
      </c>
      <c r="F102" s="83">
        <v>11</v>
      </c>
      <c r="G102" s="247">
        <v>25</v>
      </c>
      <c r="H102" s="237"/>
      <c r="I102" s="210">
        <f t="shared" si="38"/>
        <v>1.8780487804878048</v>
      </c>
      <c r="J102" s="211">
        <f t="shared" si="39"/>
        <v>32.467532467532465</v>
      </c>
      <c r="K102" s="211">
        <f t="shared" si="40"/>
        <v>53.246753246753244</v>
      </c>
      <c r="L102" s="211">
        <f t="shared" si="41"/>
        <v>14.285714285714285</v>
      </c>
    </row>
    <row r="103" spans="1:12" ht="20.25" customHeight="1">
      <c r="A103" s="19" t="s">
        <v>708</v>
      </c>
      <c r="B103" s="55">
        <v>198</v>
      </c>
      <c r="C103" s="83">
        <v>19</v>
      </c>
      <c r="D103" s="83">
        <v>2</v>
      </c>
      <c r="E103" s="83">
        <v>25</v>
      </c>
      <c r="F103" s="83">
        <v>8</v>
      </c>
      <c r="G103" s="247">
        <v>186</v>
      </c>
      <c r="H103" s="237"/>
      <c r="I103" s="210">
        <f t="shared" si="38"/>
        <v>8.76</v>
      </c>
      <c r="J103" s="211">
        <f t="shared" si="39"/>
        <v>84.93150684931507</v>
      </c>
      <c r="K103" s="211">
        <f t="shared" si="40"/>
        <v>11.415525114155251</v>
      </c>
      <c r="L103" s="211">
        <f t="shared" si="41"/>
        <v>3.6529680365296802</v>
      </c>
    </row>
    <row r="104" spans="1:12" s="213" customFormat="1" ht="20.25" customHeight="1">
      <c r="A104" s="248"/>
      <c r="B104" s="55"/>
      <c r="C104" s="83"/>
      <c r="D104" s="83"/>
      <c r="E104" s="83"/>
      <c r="F104" s="83"/>
      <c r="G104" s="247"/>
      <c r="H104" s="237"/>
      <c r="I104" s="210"/>
      <c r="J104" s="211"/>
      <c r="K104" s="211"/>
      <c r="L104" s="211"/>
    </row>
    <row r="105" spans="1:12" s="213" customFormat="1" ht="20.25" customHeight="1">
      <c r="A105" s="246" t="s">
        <v>524</v>
      </c>
      <c r="B105" s="52">
        <f t="shared" ref="B105:G105" si="42">SUM(B106:B112)</f>
        <v>2631</v>
      </c>
      <c r="C105" s="71">
        <f t="shared" si="42"/>
        <v>795</v>
      </c>
      <c r="D105" s="71">
        <f t="shared" si="42"/>
        <v>615</v>
      </c>
      <c r="E105" s="71">
        <f t="shared" si="42"/>
        <v>789</v>
      </c>
      <c r="F105" s="71">
        <f t="shared" si="42"/>
        <v>599</v>
      </c>
      <c r="G105" s="69">
        <f t="shared" si="42"/>
        <v>2653</v>
      </c>
      <c r="H105" s="237"/>
      <c r="I105" s="207">
        <f t="shared" ref="I105:I112" si="43">SUM(B105:D105)/E105</f>
        <v>5.1216730038022815</v>
      </c>
      <c r="J105" s="208">
        <f t="shared" ref="J105:J112" si="44">(G105/SUM(B105:D105))*100</f>
        <v>65.65206632021777</v>
      </c>
      <c r="K105" s="208">
        <f t="shared" ref="K105:K112" si="45">(E105/SUM(B105:D105))*100</f>
        <v>19.524870081662954</v>
      </c>
      <c r="L105" s="208">
        <f t="shared" ref="L105:L112" si="46">(F105/SUM(B105:D105))*100</f>
        <v>14.823063598119276</v>
      </c>
    </row>
    <row r="106" spans="1:12" s="213" customFormat="1" ht="20.25" customHeight="1">
      <c r="A106" s="19" t="s">
        <v>525</v>
      </c>
      <c r="B106" s="55">
        <v>465</v>
      </c>
      <c r="C106" s="83">
        <v>158</v>
      </c>
      <c r="D106" s="83">
        <v>88</v>
      </c>
      <c r="E106" s="83">
        <v>146</v>
      </c>
      <c r="F106" s="83">
        <v>87</v>
      </c>
      <c r="G106" s="247">
        <v>478</v>
      </c>
      <c r="H106" s="237"/>
      <c r="I106" s="210">
        <f t="shared" si="43"/>
        <v>4.8698630136986303</v>
      </c>
      <c r="J106" s="211">
        <f t="shared" si="44"/>
        <v>67.229254571026715</v>
      </c>
      <c r="K106" s="211">
        <f t="shared" si="45"/>
        <v>20.534458509142052</v>
      </c>
      <c r="L106" s="211">
        <f t="shared" si="46"/>
        <v>12.236286919831224</v>
      </c>
    </row>
    <row r="107" spans="1:12" s="213" customFormat="1" ht="20.25" customHeight="1">
      <c r="A107" s="19" t="s">
        <v>526</v>
      </c>
      <c r="B107" s="55">
        <v>1375</v>
      </c>
      <c r="C107" s="83">
        <v>332</v>
      </c>
      <c r="D107" s="83">
        <v>442</v>
      </c>
      <c r="E107" s="83">
        <v>351</v>
      </c>
      <c r="F107" s="83">
        <v>225</v>
      </c>
      <c r="G107" s="247">
        <v>1573</v>
      </c>
      <c r="H107" s="237"/>
      <c r="I107" s="210">
        <f t="shared" si="43"/>
        <v>6.1225071225071224</v>
      </c>
      <c r="J107" s="211">
        <f t="shared" si="44"/>
        <v>73.196835737552348</v>
      </c>
      <c r="K107" s="211">
        <f t="shared" si="45"/>
        <v>16.333178222429037</v>
      </c>
      <c r="L107" s="211">
        <f t="shared" si="46"/>
        <v>10.469986040018615</v>
      </c>
    </row>
    <row r="108" spans="1:12" s="213" customFormat="1" ht="20.25" customHeight="1">
      <c r="A108" s="19" t="s">
        <v>527</v>
      </c>
      <c r="B108" s="55">
        <v>242</v>
      </c>
      <c r="C108" s="83">
        <v>204</v>
      </c>
      <c r="D108" s="83">
        <v>53</v>
      </c>
      <c r="E108" s="83">
        <v>181</v>
      </c>
      <c r="F108" s="83">
        <v>99</v>
      </c>
      <c r="G108" s="247">
        <v>219</v>
      </c>
      <c r="H108" s="237"/>
      <c r="I108" s="210">
        <f t="shared" si="43"/>
        <v>2.7569060773480665</v>
      </c>
      <c r="J108" s="211">
        <f t="shared" si="44"/>
        <v>43.887775551102202</v>
      </c>
      <c r="K108" s="211">
        <f t="shared" si="45"/>
        <v>36.272545090180358</v>
      </c>
      <c r="L108" s="211">
        <f t="shared" si="46"/>
        <v>19.839679358717436</v>
      </c>
    </row>
    <row r="109" spans="1:12" s="213" customFormat="1" ht="20.25" customHeight="1">
      <c r="A109" s="19" t="s">
        <v>671</v>
      </c>
      <c r="B109" s="55">
        <v>138</v>
      </c>
      <c r="C109" s="83">
        <v>6</v>
      </c>
      <c r="D109" s="83">
        <v>0</v>
      </c>
      <c r="E109" s="83">
        <v>11</v>
      </c>
      <c r="F109" s="83">
        <v>95</v>
      </c>
      <c r="G109" s="247">
        <v>38</v>
      </c>
      <c r="H109" s="237"/>
      <c r="I109" s="210">
        <f t="shared" si="43"/>
        <v>13.090909090909092</v>
      </c>
      <c r="J109" s="211">
        <f t="shared" si="44"/>
        <v>26.388888888888889</v>
      </c>
      <c r="K109" s="211">
        <f t="shared" si="45"/>
        <v>7.6388888888888893</v>
      </c>
      <c r="L109" s="211">
        <f t="shared" si="46"/>
        <v>65.972222222222214</v>
      </c>
    </row>
    <row r="110" spans="1:12" s="213" customFormat="1" ht="20.25" customHeight="1">
      <c r="A110" s="19" t="s">
        <v>709</v>
      </c>
      <c r="B110" s="55">
        <v>304</v>
      </c>
      <c r="C110" s="83">
        <v>56</v>
      </c>
      <c r="D110" s="83">
        <v>31</v>
      </c>
      <c r="E110" s="83">
        <v>56</v>
      </c>
      <c r="F110" s="83">
        <v>93</v>
      </c>
      <c r="G110" s="247">
        <v>242</v>
      </c>
      <c r="H110" s="237"/>
      <c r="I110" s="210">
        <f t="shared" si="43"/>
        <v>6.9821428571428568</v>
      </c>
      <c r="J110" s="211">
        <f t="shared" si="44"/>
        <v>61.892583120204606</v>
      </c>
      <c r="K110" s="211">
        <f t="shared" si="45"/>
        <v>14.322250639386189</v>
      </c>
      <c r="L110" s="211">
        <f t="shared" si="46"/>
        <v>23.785166240409207</v>
      </c>
    </row>
    <row r="111" spans="1:12" s="213" customFormat="1" ht="20.25" customHeight="1">
      <c r="A111" s="19" t="s">
        <v>530</v>
      </c>
      <c r="B111" s="55">
        <v>39</v>
      </c>
      <c r="C111" s="83">
        <v>7</v>
      </c>
      <c r="D111" s="83">
        <v>1</v>
      </c>
      <c r="E111" s="83">
        <v>19</v>
      </c>
      <c r="F111" s="83">
        <v>0</v>
      </c>
      <c r="G111" s="247">
        <v>28</v>
      </c>
      <c r="H111" s="237"/>
      <c r="I111" s="210">
        <f t="shared" si="43"/>
        <v>2.4736842105263159</v>
      </c>
      <c r="J111" s="211">
        <f t="shared" si="44"/>
        <v>59.574468085106382</v>
      </c>
      <c r="K111" s="211">
        <f t="shared" si="45"/>
        <v>40.425531914893611</v>
      </c>
      <c r="L111" s="211">
        <f t="shared" si="46"/>
        <v>0</v>
      </c>
    </row>
    <row r="112" spans="1:12" s="213" customFormat="1" ht="20.25" customHeight="1">
      <c r="A112" s="19" t="s">
        <v>693</v>
      </c>
      <c r="B112" s="55">
        <v>68</v>
      </c>
      <c r="C112" s="83">
        <v>32</v>
      </c>
      <c r="D112" s="83">
        <v>0</v>
      </c>
      <c r="E112" s="83">
        <v>25</v>
      </c>
      <c r="F112" s="83">
        <v>0</v>
      </c>
      <c r="G112" s="247">
        <v>75</v>
      </c>
      <c r="H112" s="237"/>
      <c r="I112" s="210">
        <f t="shared" si="43"/>
        <v>4</v>
      </c>
      <c r="J112" s="211">
        <f t="shared" si="44"/>
        <v>75</v>
      </c>
      <c r="K112" s="211">
        <f t="shared" si="45"/>
        <v>25</v>
      </c>
      <c r="L112" s="211">
        <f t="shared" si="46"/>
        <v>0</v>
      </c>
    </row>
    <row r="113" spans="1:12" s="213" customFormat="1" ht="20.25" customHeight="1">
      <c r="A113" s="248"/>
      <c r="B113" s="55"/>
      <c r="C113" s="83"/>
      <c r="D113" s="83"/>
      <c r="E113" s="83"/>
      <c r="F113" s="83"/>
      <c r="G113" s="247"/>
      <c r="H113" s="237"/>
      <c r="I113" s="210"/>
      <c r="J113" s="211"/>
      <c r="K113" s="211"/>
      <c r="L113" s="211"/>
    </row>
    <row r="114" spans="1:12" s="213" customFormat="1" ht="20.25" customHeight="1">
      <c r="A114" s="246" t="s">
        <v>532</v>
      </c>
      <c r="B114" s="52">
        <f t="shared" ref="B114:G114" si="47">SUM(B115:B124)</f>
        <v>3538</v>
      </c>
      <c r="C114" s="71">
        <f t="shared" si="47"/>
        <v>716</v>
      </c>
      <c r="D114" s="71">
        <f t="shared" si="47"/>
        <v>958</v>
      </c>
      <c r="E114" s="71">
        <f t="shared" si="47"/>
        <v>842</v>
      </c>
      <c r="F114" s="71">
        <f t="shared" si="47"/>
        <v>861</v>
      </c>
      <c r="G114" s="69">
        <f t="shared" si="47"/>
        <v>3509</v>
      </c>
      <c r="H114" s="237"/>
      <c r="I114" s="207">
        <f t="shared" ref="I114:I123" si="48">SUM(B114:D114)/E114</f>
        <v>6.1900237529691209</v>
      </c>
      <c r="J114" s="208">
        <f t="shared" ref="J114:J123" si="49">(G114/SUM(B114:D114))*100</f>
        <v>67.325402916346889</v>
      </c>
      <c r="K114" s="208">
        <f t="shared" ref="K114:K123" si="50">(E114/SUM(B114:D114))*100</f>
        <v>16.155026861089794</v>
      </c>
      <c r="L114" s="208">
        <f t="shared" ref="L114:L123" si="51">(F114/SUM(B114:D114))*100</f>
        <v>16.519570222563313</v>
      </c>
    </row>
    <row r="115" spans="1:12" s="213" customFormat="1" ht="20.25" customHeight="1">
      <c r="A115" s="19" t="s">
        <v>533</v>
      </c>
      <c r="B115" s="55">
        <v>1478</v>
      </c>
      <c r="C115" s="83">
        <v>331</v>
      </c>
      <c r="D115" s="83">
        <v>797</v>
      </c>
      <c r="E115" s="83">
        <v>431</v>
      </c>
      <c r="F115" s="83">
        <v>749</v>
      </c>
      <c r="G115" s="247">
        <v>1426</v>
      </c>
      <c r="H115" s="237"/>
      <c r="I115" s="210">
        <f t="shared" si="48"/>
        <v>6.0464037122969838</v>
      </c>
      <c r="J115" s="211">
        <f t="shared" si="49"/>
        <v>54.719877206446668</v>
      </c>
      <c r="K115" s="211">
        <f t="shared" si="50"/>
        <v>16.538756715272449</v>
      </c>
      <c r="L115" s="211">
        <f t="shared" si="51"/>
        <v>28.74136607828089</v>
      </c>
    </row>
    <row r="116" spans="1:12" s="213" customFormat="1" ht="20.25" customHeight="1">
      <c r="A116" s="19" t="s">
        <v>534</v>
      </c>
      <c r="B116" s="55">
        <v>443</v>
      </c>
      <c r="C116" s="83">
        <v>75</v>
      </c>
      <c r="D116" s="83">
        <v>23</v>
      </c>
      <c r="E116" s="83">
        <v>87</v>
      </c>
      <c r="F116" s="83">
        <v>39</v>
      </c>
      <c r="G116" s="247">
        <v>415</v>
      </c>
      <c r="H116" s="237"/>
      <c r="I116" s="210">
        <f t="shared" si="48"/>
        <v>6.2183908045977008</v>
      </c>
      <c r="J116" s="211">
        <f t="shared" si="49"/>
        <v>76.709796672828105</v>
      </c>
      <c r="K116" s="211">
        <f t="shared" si="50"/>
        <v>16.081330868761555</v>
      </c>
      <c r="L116" s="211">
        <f t="shared" si="51"/>
        <v>7.208872458410351</v>
      </c>
    </row>
    <row r="117" spans="1:12" s="213" customFormat="1" ht="20.25" customHeight="1">
      <c r="A117" s="19" t="s">
        <v>535</v>
      </c>
      <c r="B117" s="55">
        <v>905</v>
      </c>
      <c r="C117" s="83">
        <v>137</v>
      </c>
      <c r="D117" s="83">
        <v>89</v>
      </c>
      <c r="E117" s="83">
        <v>137</v>
      </c>
      <c r="F117" s="83">
        <v>0</v>
      </c>
      <c r="G117" s="247">
        <v>994</v>
      </c>
      <c r="H117" s="237"/>
      <c r="I117" s="210">
        <f t="shared" si="48"/>
        <v>8.2554744525547452</v>
      </c>
      <c r="J117" s="211">
        <f t="shared" si="49"/>
        <v>87.886825817860299</v>
      </c>
      <c r="K117" s="211">
        <f t="shared" si="50"/>
        <v>12.1131741821397</v>
      </c>
      <c r="L117" s="211">
        <f t="shared" si="51"/>
        <v>0</v>
      </c>
    </row>
    <row r="118" spans="1:12" s="213" customFormat="1" ht="20.25" customHeight="1">
      <c r="A118" s="19" t="s">
        <v>694</v>
      </c>
      <c r="B118" s="55">
        <v>69</v>
      </c>
      <c r="C118" s="83">
        <v>29</v>
      </c>
      <c r="D118" s="83">
        <v>15</v>
      </c>
      <c r="E118" s="83">
        <v>23</v>
      </c>
      <c r="F118" s="83">
        <v>19</v>
      </c>
      <c r="G118" s="247">
        <v>71</v>
      </c>
      <c r="H118" s="237"/>
      <c r="I118" s="210">
        <f t="shared" si="48"/>
        <v>4.9130434782608692</v>
      </c>
      <c r="J118" s="211">
        <f t="shared" si="49"/>
        <v>62.831858407079643</v>
      </c>
      <c r="K118" s="211">
        <f t="shared" si="50"/>
        <v>20.353982300884958</v>
      </c>
      <c r="L118" s="211">
        <f t="shared" si="51"/>
        <v>16.814159292035399</v>
      </c>
    </row>
    <row r="119" spans="1:12" s="213" customFormat="1" ht="20.25" customHeight="1">
      <c r="A119" s="19" t="s">
        <v>695</v>
      </c>
      <c r="B119" s="55">
        <v>94</v>
      </c>
      <c r="C119" s="83">
        <v>15</v>
      </c>
      <c r="D119" s="83">
        <v>4</v>
      </c>
      <c r="E119" s="83">
        <v>27</v>
      </c>
      <c r="F119" s="83">
        <v>42</v>
      </c>
      <c r="G119" s="247">
        <v>44</v>
      </c>
      <c r="H119" s="237"/>
      <c r="I119" s="210">
        <f t="shared" si="48"/>
        <v>4.1851851851851851</v>
      </c>
      <c r="J119" s="211">
        <f t="shared" si="49"/>
        <v>38.938053097345133</v>
      </c>
      <c r="K119" s="211">
        <f t="shared" si="50"/>
        <v>23.893805309734514</v>
      </c>
      <c r="L119" s="211">
        <f t="shared" si="51"/>
        <v>37.168141592920357</v>
      </c>
    </row>
    <row r="120" spans="1:12" s="213" customFormat="1" ht="20.25" customHeight="1">
      <c r="A120" s="248" t="s">
        <v>538</v>
      </c>
      <c r="B120" s="55">
        <v>122</v>
      </c>
      <c r="C120" s="83">
        <v>56</v>
      </c>
      <c r="D120" s="83">
        <v>8</v>
      </c>
      <c r="E120" s="83">
        <v>25</v>
      </c>
      <c r="F120" s="83">
        <v>4</v>
      </c>
      <c r="G120" s="247">
        <v>157</v>
      </c>
      <c r="H120" s="237"/>
      <c r="I120" s="210">
        <f t="shared" si="48"/>
        <v>7.44</v>
      </c>
      <c r="J120" s="211">
        <f t="shared" si="49"/>
        <v>84.408602150537632</v>
      </c>
      <c r="K120" s="211">
        <f t="shared" si="50"/>
        <v>13.440860215053762</v>
      </c>
      <c r="L120" s="211">
        <f t="shared" si="51"/>
        <v>2.1505376344086025</v>
      </c>
    </row>
    <row r="121" spans="1:12" s="213" customFormat="1" ht="20.25" customHeight="1">
      <c r="A121" s="19" t="s">
        <v>696</v>
      </c>
      <c r="B121" s="55">
        <v>371</v>
      </c>
      <c r="C121" s="83">
        <v>38</v>
      </c>
      <c r="D121" s="83">
        <v>18</v>
      </c>
      <c r="E121" s="83">
        <v>81</v>
      </c>
      <c r="F121" s="83">
        <v>0</v>
      </c>
      <c r="G121" s="247">
        <v>346</v>
      </c>
      <c r="H121" s="237"/>
      <c r="I121" s="210">
        <f t="shared" si="48"/>
        <v>5.2716049382716053</v>
      </c>
      <c r="J121" s="211">
        <f t="shared" si="49"/>
        <v>81.030444964871194</v>
      </c>
      <c r="K121" s="211">
        <f t="shared" si="50"/>
        <v>18.969555035128806</v>
      </c>
      <c r="L121" s="211">
        <f t="shared" si="51"/>
        <v>0</v>
      </c>
    </row>
    <row r="122" spans="1:12" s="213" customFormat="1" ht="20.25" customHeight="1">
      <c r="A122" s="19" t="s">
        <v>697</v>
      </c>
      <c r="B122" s="55">
        <v>14</v>
      </c>
      <c r="C122" s="83">
        <v>16</v>
      </c>
      <c r="D122" s="83">
        <v>2</v>
      </c>
      <c r="E122" s="83">
        <v>12</v>
      </c>
      <c r="F122" s="83">
        <v>0</v>
      </c>
      <c r="G122" s="247">
        <v>20</v>
      </c>
      <c r="H122" s="237"/>
      <c r="I122" s="210">
        <f t="shared" si="48"/>
        <v>2.6666666666666665</v>
      </c>
      <c r="J122" s="211">
        <f t="shared" si="49"/>
        <v>62.5</v>
      </c>
      <c r="K122" s="211">
        <f t="shared" si="50"/>
        <v>37.5</v>
      </c>
      <c r="L122" s="211">
        <f t="shared" si="51"/>
        <v>0</v>
      </c>
    </row>
    <row r="123" spans="1:12" ht="20.25" customHeight="1">
      <c r="A123" s="19" t="s">
        <v>541</v>
      </c>
      <c r="B123" s="55">
        <v>42</v>
      </c>
      <c r="C123" s="83">
        <v>18</v>
      </c>
      <c r="D123" s="83">
        <v>2</v>
      </c>
      <c r="E123" s="83">
        <v>18</v>
      </c>
      <c r="F123" s="83">
        <v>8</v>
      </c>
      <c r="G123" s="247">
        <v>36</v>
      </c>
      <c r="H123" s="237"/>
      <c r="I123" s="210">
        <f t="shared" si="48"/>
        <v>3.4444444444444446</v>
      </c>
      <c r="J123" s="211">
        <f t="shared" si="49"/>
        <v>58.064516129032263</v>
      </c>
      <c r="K123" s="211">
        <f t="shared" si="50"/>
        <v>29.032258064516132</v>
      </c>
      <c r="L123" s="211">
        <f t="shared" si="51"/>
        <v>12.903225806451612</v>
      </c>
    </row>
    <row r="124" spans="1:12" ht="20.25" customHeight="1">
      <c r="A124" s="19" t="s">
        <v>197</v>
      </c>
      <c r="B124" s="55">
        <v>0</v>
      </c>
      <c r="C124" s="83">
        <v>1</v>
      </c>
      <c r="D124" s="83">
        <v>0</v>
      </c>
      <c r="E124" s="83">
        <v>1</v>
      </c>
      <c r="F124" s="83">
        <v>0</v>
      </c>
      <c r="G124" s="247">
        <v>0</v>
      </c>
      <c r="H124" s="237"/>
      <c r="I124" s="210"/>
      <c r="J124" s="211"/>
      <c r="K124" s="211"/>
      <c r="L124" s="211"/>
    </row>
    <row r="125" spans="1:12" s="213" customFormat="1" ht="20.25" customHeight="1">
      <c r="A125" s="248"/>
      <c r="B125" s="55"/>
      <c r="C125" s="83"/>
      <c r="D125" s="83"/>
      <c r="E125" s="83"/>
      <c r="F125" s="83"/>
      <c r="G125" s="247"/>
      <c r="H125" s="237"/>
      <c r="I125" s="210"/>
      <c r="J125" s="211"/>
      <c r="K125" s="211"/>
      <c r="L125" s="211"/>
    </row>
    <row r="126" spans="1:12" s="213" customFormat="1" ht="20.25" customHeight="1">
      <c r="A126" s="246" t="s">
        <v>542</v>
      </c>
      <c r="B126" s="52">
        <f t="shared" ref="B126:G126" si="52">SUM(B127:B130)</f>
        <v>1793</v>
      </c>
      <c r="C126" s="71">
        <f t="shared" si="52"/>
        <v>493</v>
      </c>
      <c r="D126" s="71">
        <f t="shared" si="52"/>
        <v>405</v>
      </c>
      <c r="E126" s="71">
        <f t="shared" si="52"/>
        <v>492</v>
      </c>
      <c r="F126" s="71">
        <f t="shared" si="52"/>
        <v>836</v>
      </c>
      <c r="G126" s="69">
        <f t="shared" si="52"/>
        <v>1363</v>
      </c>
      <c r="H126" s="237"/>
      <c r="I126" s="207">
        <f>SUM(B126:D126)/E126</f>
        <v>5.4695121951219514</v>
      </c>
      <c r="J126" s="208">
        <f>(G126/SUM(B126:D126))*100</f>
        <v>50.650315867707171</v>
      </c>
      <c r="K126" s="208">
        <f>(E126/SUM(B126:D126))*100</f>
        <v>18.283166109253067</v>
      </c>
      <c r="L126" s="208">
        <f>(F126/SUM(B126:D126))*100</f>
        <v>31.066518023039762</v>
      </c>
    </row>
    <row r="127" spans="1:12" s="213" customFormat="1" ht="20.25" customHeight="1">
      <c r="A127" s="19" t="s">
        <v>543</v>
      </c>
      <c r="B127" s="55">
        <v>706</v>
      </c>
      <c r="C127" s="83">
        <v>231</v>
      </c>
      <c r="D127" s="83">
        <v>169</v>
      </c>
      <c r="E127" s="83">
        <v>210</v>
      </c>
      <c r="F127" s="83">
        <v>318</v>
      </c>
      <c r="G127" s="247">
        <v>578</v>
      </c>
      <c r="H127" s="237"/>
      <c r="I127" s="210">
        <f>SUM(B127:D127)/E127</f>
        <v>5.2666666666666666</v>
      </c>
      <c r="J127" s="211">
        <f>(G127/SUM(B127:D127))*100</f>
        <v>52.260397830018078</v>
      </c>
      <c r="K127" s="211">
        <f>(E127/SUM(B127:D127))*100</f>
        <v>18.9873417721519</v>
      </c>
      <c r="L127" s="211">
        <f>(F127/SUM(B127:D127))*100</f>
        <v>28.752260397830021</v>
      </c>
    </row>
    <row r="128" spans="1:12" s="213" customFormat="1" ht="20.25" customHeight="1">
      <c r="A128" s="19" t="s">
        <v>178</v>
      </c>
      <c r="B128" s="55">
        <v>248</v>
      </c>
      <c r="C128" s="83">
        <v>73</v>
      </c>
      <c r="D128" s="83">
        <v>33</v>
      </c>
      <c r="E128" s="83">
        <v>74</v>
      </c>
      <c r="F128" s="83">
        <v>123</v>
      </c>
      <c r="G128" s="247">
        <v>157</v>
      </c>
      <c r="H128" s="237"/>
      <c r="I128" s="210">
        <f>SUM(B128:D128)/E128</f>
        <v>4.7837837837837842</v>
      </c>
      <c r="J128" s="211">
        <f>(G128/SUM(B128:D128))*100</f>
        <v>44.350282485875709</v>
      </c>
      <c r="K128" s="211">
        <f>(E128/SUM(B128:D128))*100</f>
        <v>20.903954802259886</v>
      </c>
      <c r="L128" s="211">
        <f>(F128/SUM(B128:D128))*100</f>
        <v>34.745762711864408</v>
      </c>
    </row>
    <row r="129" spans="1:12" s="213" customFormat="1" ht="20.25" customHeight="1">
      <c r="A129" s="19" t="s">
        <v>545</v>
      </c>
      <c r="B129" s="55">
        <v>742</v>
      </c>
      <c r="C129" s="83">
        <v>159</v>
      </c>
      <c r="D129" s="83">
        <v>148</v>
      </c>
      <c r="E129" s="83">
        <v>169</v>
      </c>
      <c r="F129" s="83">
        <v>354</v>
      </c>
      <c r="G129" s="247">
        <v>526</v>
      </c>
      <c r="H129" s="237"/>
      <c r="I129" s="210">
        <f>SUM(B129:D129)/E129</f>
        <v>6.2071005917159763</v>
      </c>
      <c r="J129" s="211">
        <f>(G129/SUM(B129:D129))*100</f>
        <v>50.142993326978072</v>
      </c>
      <c r="K129" s="211">
        <f>(E129/SUM(B129:D129))*100</f>
        <v>16.110581506196379</v>
      </c>
      <c r="L129" s="211">
        <f>(F129/SUM(B129:D129))*100</f>
        <v>33.746425166825553</v>
      </c>
    </row>
    <row r="130" spans="1:12" s="213" customFormat="1" ht="20.25" customHeight="1">
      <c r="A130" s="19" t="s">
        <v>710</v>
      </c>
      <c r="B130" s="55">
        <v>97</v>
      </c>
      <c r="C130" s="83">
        <v>30</v>
      </c>
      <c r="D130" s="83">
        <v>55</v>
      </c>
      <c r="E130" s="83">
        <v>39</v>
      </c>
      <c r="F130" s="83">
        <v>41</v>
      </c>
      <c r="G130" s="247">
        <v>102</v>
      </c>
      <c r="H130" s="237"/>
      <c r="I130" s="210">
        <f>SUM(B130:D130)/E130</f>
        <v>4.666666666666667</v>
      </c>
      <c r="J130" s="211">
        <f>(G130/SUM(B130:D130))*100</f>
        <v>56.043956043956044</v>
      </c>
      <c r="K130" s="211">
        <f>(E130/SUM(B130:D130))*100</f>
        <v>21.428571428571427</v>
      </c>
      <c r="L130" s="211">
        <f>(F130/SUM(B130:D130))*100</f>
        <v>22.527472527472529</v>
      </c>
    </row>
    <row r="131" spans="1:12" s="213" customFormat="1" ht="20.25" customHeight="1">
      <c r="A131" s="248"/>
      <c r="B131" s="55"/>
      <c r="C131" s="83"/>
      <c r="D131" s="83"/>
      <c r="E131" s="83"/>
      <c r="F131" s="83"/>
      <c r="G131" s="247"/>
      <c r="H131" s="237"/>
      <c r="I131" s="210"/>
      <c r="J131" s="211"/>
      <c r="K131" s="211"/>
      <c r="L131" s="211"/>
    </row>
    <row r="132" spans="1:12" s="213" customFormat="1" ht="20.25" customHeight="1">
      <c r="A132" s="246" t="s">
        <v>547</v>
      </c>
      <c r="B132" s="52">
        <f t="shared" ref="B132:G132" si="53">SUM(B133:B140)</f>
        <v>1673</v>
      </c>
      <c r="C132" s="71">
        <f t="shared" si="53"/>
        <v>453</v>
      </c>
      <c r="D132" s="71">
        <f t="shared" si="53"/>
        <v>683</v>
      </c>
      <c r="E132" s="71">
        <f t="shared" si="53"/>
        <v>542</v>
      </c>
      <c r="F132" s="71">
        <f t="shared" si="53"/>
        <v>517</v>
      </c>
      <c r="G132" s="69">
        <f t="shared" si="53"/>
        <v>1750</v>
      </c>
      <c r="H132" s="237"/>
      <c r="I132" s="207">
        <f t="shared" ref="I132:I139" si="54">SUM(B132:D132)/E132</f>
        <v>5.182656826568266</v>
      </c>
      <c r="J132" s="208">
        <f t="shared" ref="J132:J139" si="55">(G132/SUM(B132:D132))*100</f>
        <v>62.299750800996797</v>
      </c>
      <c r="K132" s="208">
        <f t="shared" ref="K132:K139" si="56">(E132/SUM(B132:D132))*100</f>
        <v>19.295122819508723</v>
      </c>
      <c r="L132" s="208">
        <f t="shared" ref="L132:L139" si="57">(F132/SUM(B132:D132))*100</f>
        <v>18.405126379494483</v>
      </c>
    </row>
    <row r="133" spans="1:12" s="213" customFormat="1" ht="20.25" customHeight="1">
      <c r="A133" s="19" t="s">
        <v>548</v>
      </c>
      <c r="B133" s="55">
        <v>483</v>
      </c>
      <c r="C133" s="83">
        <v>83</v>
      </c>
      <c r="D133" s="83">
        <v>250</v>
      </c>
      <c r="E133" s="83">
        <v>157</v>
      </c>
      <c r="F133" s="83">
        <v>215</v>
      </c>
      <c r="G133" s="247">
        <v>444</v>
      </c>
      <c r="H133" s="237"/>
      <c r="I133" s="210">
        <f t="shared" si="54"/>
        <v>5.1974522292993628</v>
      </c>
      <c r="J133" s="211">
        <f t="shared" si="55"/>
        <v>54.411764705882348</v>
      </c>
      <c r="K133" s="211">
        <f t="shared" si="56"/>
        <v>19.240196078431374</v>
      </c>
      <c r="L133" s="211">
        <f t="shared" si="57"/>
        <v>26.348039215686274</v>
      </c>
    </row>
    <row r="134" spans="1:12" s="213" customFormat="1" ht="20.25" customHeight="1">
      <c r="A134" s="19" t="s">
        <v>549</v>
      </c>
      <c r="B134" s="55">
        <v>280</v>
      </c>
      <c r="C134" s="83">
        <v>186</v>
      </c>
      <c r="D134" s="83">
        <v>57</v>
      </c>
      <c r="E134" s="83">
        <v>149</v>
      </c>
      <c r="F134" s="83">
        <v>104</v>
      </c>
      <c r="G134" s="247">
        <v>270</v>
      </c>
      <c r="H134" s="237"/>
      <c r="I134" s="210">
        <f t="shared" si="54"/>
        <v>3.5100671140939599</v>
      </c>
      <c r="J134" s="211">
        <f t="shared" si="55"/>
        <v>51.625239005736134</v>
      </c>
      <c r="K134" s="211">
        <f t="shared" si="56"/>
        <v>28.489483747609945</v>
      </c>
      <c r="L134" s="211">
        <f t="shared" si="57"/>
        <v>19.885277246653921</v>
      </c>
    </row>
    <row r="135" spans="1:12" s="213" customFormat="1" ht="20.25" customHeight="1">
      <c r="A135" s="19" t="s">
        <v>550</v>
      </c>
      <c r="B135" s="55">
        <v>175</v>
      </c>
      <c r="C135" s="83">
        <v>44</v>
      </c>
      <c r="D135" s="83">
        <v>27</v>
      </c>
      <c r="E135" s="83">
        <v>55</v>
      </c>
      <c r="F135" s="83">
        <v>34</v>
      </c>
      <c r="G135" s="247">
        <v>157</v>
      </c>
      <c r="H135" s="237"/>
      <c r="I135" s="210">
        <f t="shared" si="54"/>
        <v>4.4727272727272727</v>
      </c>
      <c r="J135" s="211">
        <f t="shared" si="55"/>
        <v>63.821138211382113</v>
      </c>
      <c r="K135" s="211">
        <f t="shared" si="56"/>
        <v>22.35772357723577</v>
      </c>
      <c r="L135" s="211">
        <f t="shared" si="57"/>
        <v>13.821138211382115</v>
      </c>
    </row>
    <row r="136" spans="1:12" s="213" customFormat="1" ht="20.25" customHeight="1">
      <c r="A136" s="19" t="s">
        <v>698</v>
      </c>
      <c r="B136" s="55">
        <v>140</v>
      </c>
      <c r="C136" s="83">
        <v>33</v>
      </c>
      <c r="D136" s="83">
        <v>5</v>
      </c>
      <c r="E136" s="83">
        <v>32</v>
      </c>
      <c r="F136" s="83">
        <v>0</v>
      </c>
      <c r="G136" s="247">
        <v>146</v>
      </c>
      <c r="H136" s="237"/>
      <c r="I136" s="210">
        <f t="shared" si="54"/>
        <v>5.5625</v>
      </c>
      <c r="J136" s="211">
        <f t="shared" si="55"/>
        <v>82.022471910112358</v>
      </c>
      <c r="K136" s="211">
        <f t="shared" si="56"/>
        <v>17.977528089887642</v>
      </c>
      <c r="L136" s="211">
        <f t="shared" si="57"/>
        <v>0</v>
      </c>
    </row>
    <row r="137" spans="1:12" s="213" customFormat="1" ht="20.25" customHeight="1">
      <c r="A137" s="19" t="s">
        <v>699</v>
      </c>
      <c r="B137" s="55">
        <v>243</v>
      </c>
      <c r="C137" s="83">
        <v>28</v>
      </c>
      <c r="D137" s="83">
        <v>2</v>
      </c>
      <c r="E137" s="83">
        <v>20</v>
      </c>
      <c r="F137" s="83">
        <v>1</v>
      </c>
      <c r="G137" s="247">
        <v>252</v>
      </c>
      <c r="H137" s="237"/>
      <c r="I137" s="210">
        <f t="shared" si="54"/>
        <v>13.65</v>
      </c>
      <c r="J137" s="211">
        <f t="shared" si="55"/>
        <v>92.307692307692307</v>
      </c>
      <c r="K137" s="211">
        <f t="shared" si="56"/>
        <v>7.3260073260073266</v>
      </c>
      <c r="L137" s="211">
        <f t="shared" si="57"/>
        <v>0.36630036630036628</v>
      </c>
    </row>
    <row r="138" spans="1:12" s="213" customFormat="1" ht="20.25" customHeight="1">
      <c r="A138" s="19" t="s">
        <v>672</v>
      </c>
      <c r="B138" s="55">
        <v>319</v>
      </c>
      <c r="C138" s="83">
        <v>49</v>
      </c>
      <c r="D138" s="83">
        <v>303</v>
      </c>
      <c r="E138" s="83">
        <v>94</v>
      </c>
      <c r="F138" s="83">
        <v>126</v>
      </c>
      <c r="G138" s="247">
        <v>451</v>
      </c>
      <c r="H138" s="237"/>
      <c r="I138" s="210">
        <f t="shared" si="54"/>
        <v>7.1382978723404253</v>
      </c>
      <c r="J138" s="211">
        <f t="shared" si="55"/>
        <v>67.213114754098356</v>
      </c>
      <c r="K138" s="211">
        <f t="shared" si="56"/>
        <v>14.008941877794337</v>
      </c>
      <c r="L138" s="211">
        <f t="shared" si="57"/>
        <v>18.777943368107302</v>
      </c>
    </row>
    <row r="139" spans="1:12" s="213" customFormat="1" ht="20.25" customHeight="1">
      <c r="A139" s="19" t="s">
        <v>700</v>
      </c>
      <c r="B139" s="55">
        <v>31</v>
      </c>
      <c r="C139" s="83">
        <v>28</v>
      </c>
      <c r="D139" s="83">
        <v>39</v>
      </c>
      <c r="E139" s="83">
        <v>35</v>
      </c>
      <c r="F139" s="83">
        <v>37</v>
      </c>
      <c r="G139" s="247">
        <v>26</v>
      </c>
      <c r="H139" s="237"/>
      <c r="I139" s="210">
        <f t="shared" si="54"/>
        <v>2.8</v>
      </c>
      <c r="J139" s="211">
        <f t="shared" si="55"/>
        <v>26.530612244897959</v>
      </c>
      <c r="K139" s="211">
        <f t="shared" si="56"/>
        <v>35.714285714285715</v>
      </c>
      <c r="L139" s="211">
        <f t="shared" si="57"/>
        <v>37.755102040816325</v>
      </c>
    </row>
    <row r="140" spans="1:12" s="213" customFormat="1" ht="20.25" customHeight="1">
      <c r="A140" s="19" t="s">
        <v>1381</v>
      </c>
      <c r="B140" s="55">
        <v>2</v>
      </c>
      <c r="C140" s="83">
        <v>2</v>
      </c>
      <c r="D140" s="83">
        <v>0</v>
      </c>
      <c r="E140" s="83">
        <v>0</v>
      </c>
      <c r="F140" s="83">
        <v>0</v>
      </c>
      <c r="G140" s="247">
        <v>4</v>
      </c>
      <c r="H140" s="237"/>
      <c r="I140" s="210" t="s">
        <v>141</v>
      </c>
      <c r="J140" s="211" t="s">
        <v>141</v>
      </c>
      <c r="K140" s="211" t="s">
        <v>141</v>
      </c>
      <c r="L140" s="211" t="s">
        <v>141</v>
      </c>
    </row>
    <row r="141" spans="1:12" s="213" customFormat="1" ht="20.25" customHeight="1">
      <c r="A141" s="248"/>
      <c r="B141" s="55"/>
      <c r="C141" s="83"/>
      <c r="D141" s="83"/>
      <c r="E141" s="83"/>
      <c r="F141" s="83"/>
      <c r="G141" s="247"/>
      <c r="H141" s="237"/>
      <c r="I141" s="210"/>
      <c r="J141" s="211"/>
      <c r="K141" s="211"/>
      <c r="L141" s="211"/>
    </row>
    <row r="142" spans="1:12" s="213" customFormat="1" ht="20.25" customHeight="1">
      <c r="A142" s="246" t="s">
        <v>555</v>
      </c>
      <c r="B142" s="52">
        <f t="shared" ref="B142:G142" si="58">SUM(B143:B146)</f>
        <v>2080</v>
      </c>
      <c r="C142" s="71">
        <f t="shared" si="58"/>
        <v>419</v>
      </c>
      <c r="D142" s="71">
        <f t="shared" si="58"/>
        <v>625</v>
      </c>
      <c r="E142" s="71">
        <f t="shared" si="58"/>
        <v>611</v>
      </c>
      <c r="F142" s="71">
        <f t="shared" si="58"/>
        <v>753</v>
      </c>
      <c r="G142" s="69">
        <f t="shared" si="58"/>
        <v>1760</v>
      </c>
      <c r="H142" s="237"/>
      <c r="I142" s="207">
        <f>SUM(B142:D142)/E142</f>
        <v>5.1129296235679211</v>
      </c>
      <c r="J142" s="208">
        <f>(G142/SUM(B142:D142))*100</f>
        <v>56.338028169014088</v>
      </c>
      <c r="K142" s="208">
        <f>(E142/SUM(B142:D142))*100</f>
        <v>19.558258642765686</v>
      </c>
      <c r="L142" s="208">
        <f>(F142/SUM(B142:D142))*100</f>
        <v>24.10371318822023</v>
      </c>
    </row>
    <row r="143" spans="1:12" s="213" customFormat="1" ht="20.25" customHeight="1">
      <c r="A143" s="19" t="s">
        <v>556</v>
      </c>
      <c r="B143" s="55">
        <v>926</v>
      </c>
      <c r="C143" s="83">
        <v>228</v>
      </c>
      <c r="D143" s="83">
        <v>273</v>
      </c>
      <c r="E143" s="83">
        <v>200</v>
      </c>
      <c r="F143" s="83">
        <v>341</v>
      </c>
      <c r="G143" s="247">
        <v>886</v>
      </c>
      <c r="H143" s="237"/>
      <c r="I143" s="210">
        <f>SUM(B143:D143)/E143</f>
        <v>7.1349999999999998</v>
      </c>
      <c r="J143" s="211">
        <f>(G143/SUM(B143:D143))*100</f>
        <v>62.088297126839521</v>
      </c>
      <c r="K143" s="211">
        <f>(E143/SUM(B143:D143))*100</f>
        <v>14.015416958654519</v>
      </c>
      <c r="L143" s="211">
        <f>(F143/SUM(B143:D143))*100</f>
        <v>23.896285914505956</v>
      </c>
    </row>
    <row r="144" spans="1:12" s="213" customFormat="1" ht="20.25" customHeight="1">
      <c r="A144" s="19" t="s">
        <v>557</v>
      </c>
      <c r="B144" s="55">
        <v>1074</v>
      </c>
      <c r="C144" s="83">
        <v>169</v>
      </c>
      <c r="D144" s="83">
        <v>345</v>
      </c>
      <c r="E144" s="83">
        <v>393</v>
      </c>
      <c r="F144" s="83">
        <v>399</v>
      </c>
      <c r="G144" s="247">
        <v>796</v>
      </c>
      <c r="H144" s="237"/>
      <c r="I144" s="210">
        <f>SUM(B144:D144)/E144</f>
        <v>4.0407124681933846</v>
      </c>
      <c r="J144" s="211">
        <f>(G144/SUM(B144:D144))*100</f>
        <v>50.125944584382879</v>
      </c>
      <c r="K144" s="211">
        <f>(E144/SUM(B144:D144))*100</f>
        <v>24.748110831234257</v>
      </c>
      <c r="L144" s="211">
        <f>(F144/SUM(B144:D144))*100</f>
        <v>25.125944584382871</v>
      </c>
    </row>
    <row r="145" spans="1:12" s="213" customFormat="1" ht="20.25" customHeight="1">
      <c r="A145" s="19" t="s">
        <v>711</v>
      </c>
      <c r="B145" s="55">
        <v>10</v>
      </c>
      <c r="C145" s="83">
        <v>5</v>
      </c>
      <c r="D145" s="83">
        <v>2</v>
      </c>
      <c r="E145" s="83">
        <v>9</v>
      </c>
      <c r="F145" s="83">
        <v>3</v>
      </c>
      <c r="G145" s="247">
        <v>5</v>
      </c>
      <c r="H145" s="237"/>
      <c r="I145" s="210">
        <f>SUM(B145:D145)/E145</f>
        <v>1.8888888888888888</v>
      </c>
      <c r="J145" s="211">
        <f>(G145/SUM(B145:D145))*100</f>
        <v>29.411764705882355</v>
      </c>
      <c r="K145" s="211">
        <f>(E145/SUM(B145:D145))*100</f>
        <v>52.941176470588239</v>
      </c>
      <c r="L145" s="211">
        <f>(F145/SUM(B145:D145))*100</f>
        <v>17.647058823529413</v>
      </c>
    </row>
    <row r="146" spans="1:12" s="213" customFormat="1" ht="20.25" customHeight="1">
      <c r="A146" s="19" t="s">
        <v>559</v>
      </c>
      <c r="B146" s="55">
        <v>70</v>
      </c>
      <c r="C146" s="83">
        <v>17</v>
      </c>
      <c r="D146" s="83">
        <v>5</v>
      </c>
      <c r="E146" s="83">
        <v>9</v>
      </c>
      <c r="F146" s="83">
        <v>10</v>
      </c>
      <c r="G146" s="247">
        <v>73</v>
      </c>
      <c r="H146" s="237"/>
      <c r="I146" s="210">
        <f>SUM(B146:D146)/E146</f>
        <v>10.222222222222221</v>
      </c>
      <c r="J146" s="211">
        <f>(G146/SUM(B146:D146))*100</f>
        <v>79.347826086956516</v>
      </c>
      <c r="K146" s="211">
        <f>(E146/SUM(B146:D146))*100</f>
        <v>9.7826086956521738</v>
      </c>
      <c r="L146" s="211">
        <f>(F146/SUM(B146:D146))*100</f>
        <v>10.869565217391305</v>
      </c>
    </row>
    <row r="147" spans="1:12" s="213" customFormat="1" ht="20.25" customHeight="1">
      <c r="A147" s="248"/>
      <c r="B147" s="55"/>
      <c r="C147" s="83"/>
      <c r="D147" s="83"/>
      <c r="E147" s="83"/>
      <c r="F147" s="83"/>
      <c r="G147" s="247"/>
      <c r="H147" s="237"/>
      <c r="I147" s="210"/>
      <c r="J147" s="211"/>
      <c r="K147" s="211"/>
      <c r="L147" s="211"/>
    </row>
    <row r="148" spans="1:12" s="213" customFormat="1" ht="20.25" customHeight="1">
      <c r="A148" s="246" t="s">
        <v>560</v>
      </c>
      <c r="B148" s="52">
        <f t="shared" ref="B148:G148" si="59">SUM(B149:B152)</f>
        <v>1629</v>
      </c>
      <c r="C148" s="71">
        <f t="shared" si="59"/>
        <v>455</v>
      </c>
      <c r="D148" s="71">
        <f t="shared" si="59"/>
        <v>334</v>
      </c>
      <c r="E148" s="71">
        <f t="shared" si="59"/>
        <v>510</v>
      </c>
      <c r="F148" s="71">
        <f t="shared" si="59"/>
        <v>508</v>
      </c>
      <c r="G148" s="69">
        <f t="shared" si="59"/>
        <v>1400</v>
      </c>
      <c r="H148" s="237"/>
      <c r="I148" s="207">
        <f>SUM(B148:D148)/E148</f>
        <v>4.7411764705882353</v>
      </c>
      <c r="J148" s="208">
        <f>(G148/SUM(B148:D148))*100</f>
        <v>57.899090157154674</v>
      </c>
      <c r="K148" s="208">
        <f>(E148/SUM(B148:D148))*100</f>
        <v>21.091811414392058</v>
      </c>
      <c r="L148" s="208">
        <f>(F148/SUM(B148:D148))*100</f>
        <v>21.009098428453267</v>
      </c>
    </row>
    <row r="149" spans="1:12" s="213" customFormat="1" ht="20.25" customHeight="1">
      <c r="A149" s="19" t="s">
        <v>561</v>
      </c>
      <c r="B149" s="55">
        <v>813</v>
      </c>
      <c r="C149" s="83">
        <v>281</v>
      </c>
      <c r="D149" s="83">
        <v>173</v>
      </c>
      <c r="E149" s="83">
        <v>266</v>
      </c>
      <c r="F149" s="83">
        <v>269</v>
      </c>
      <c r="G149" s="247">
        <v>732</v>
      </c>
      <c r="H149" s="237"/>
      <c r="I149" s="210">
        <f>SUM(B149:D149)/E149</f>
        <v>4.7631578947368425</v>
      </c>
      <c r="J149" s="211">
        <f>(G149/SUM(B149:D149))*100</f>
        <v>57.774269928966064</v>
      </c>
      <c r="K149" s="211">
        <f>(E149/SUM(B149:D149))*100</f>
        <v>20.994475138121548</v>
      </c>
      <c r="L149" s="211">
        <f>(F149/SUM(B149:D149))*100</f>
        <v>21.231254932912393</v>
      </c>
    </row>
    <row r="150" spans="1:12" s="213" customFormat="1" ht="20.25" customHeight="1">
      <c r="A150" s="19" t="s">
        <v>562</v>
      </c>
      <c r="B150" s="55">
        <v>421</v>
      </c>
      <c r="C150" s="83">
        <v>108</v>
      </c>
      <c r="D150" s="83">
        <v>16</v>
      </c>
      <c r="E150" s="83">
        <v>118</v>
      </c>
      <c r="F150" s="83">
        <v>55</v>
      </c>
      <c r="G150" s="247">
        <v>372</v>
      </c>
      <c r="H150" s="237"/>
      <c r="I150" s="210">
        <f>SUM(B150:D150)/E150</f>
        <v>4.6186440677966099</v>
      </c>
      <c r="J150" s="211">
        <f>(G150/SUM(B150:D150))*100</f>
        <v>68.256880733944953</v>
      </c>
      <c r="K150" s="211">
        <f>(E150/SUM(B150:D150))*100</f>
        <v>21.651376146788991</v>
      </c>
      <c r="L150" s="211">
        <f>(F150/SUM(B150:D150))*100</f>
        <v>10.091743119266056</v>
      </c>
    </row>
    <row r="151" spans="1:12" s="213" customFormat="1" ht="20.25" customHeight="1">
      <c r="A151" s="19" t="s">
        <v>563</v>
      </c>
      <c r="B151" s="55">
        <v>148</v>
      </c>
      <c r="C151" s="83">
        <v>19</v>
      </c>
      <c r="D151" s="83">
        <v>100</v>
      </c>
      <c r="E151" s="83">
        <v>80</v>
      </c>
      <c r="F151" s="83">
        <v>58</v>
      </c>
      <c r="G151" s="247">
        <v>129</v>
      </c>
      <c r="H151" s="237"/>
      <c r="I151" s="210">
        <f>SUM(B151:D151)/E151</f>
        <v>3.3374999999999999</v>
      </c>
      <c r="J151" s="211">
        <f>(G151/SUM(B151:D151))*100</f>
        <v>48.314606741573037</v>
      </c>
      <c r="K151" s="211">
        <f>(E151/SUM(B151:D151))*100</f>
        <v>29.962546816479403</v>
      </c>
      <c r="L151" s="211">
        <f>(F151/SUM(B151:D151))*100</f>
        <v>21.722846441947567</v>
      </c>
    </row>
    <row r="152" spans="1:12" s="213" customFormat="1" ht="20.25" customHeight="1">
      <c r="A152" s="19" t="s">
        <v>564</v>
      </c>
      <c r="B152" s="55">
        <v>247</v>
      </c>
      <c r="C152" s="83">
        <v>47</v>
      </c>
      <c r="D152" s="83">
        <v>45</v>
      </c>
      <c r="E152" s="83">
        <v>46</v>
      </c>
      <c r="F152" s="83">
        <v>126</v>
      </c>
      <c r="G152" s="247">
        <v>167</v>
      </c>
      <c r="H152" s="237"/>
      <c r="I152" s="210">
        <f>SUM(B152:D152)/E152</f>
        <v>7.3695652173913047</v>
      </c>
      <c r="J152" s="211">
        <f>(G152/SUM(B152:D152))*100</f>
        <v>49.262536873156343</v>
      </c>
      <c r="K152" s="211">
        <f>(E152/SUM(B152:D152))*100</f>
        <v>13.569321533923304</v>
      </c>
      <c r="L152" s="211">
        <f>(F152/SUM(B152:D152))*100</f>
        <v>37.168141592920357</v>
      </c>
    </row>
    <row r="153" spans="1:12" s="213" customFormat="1" ht="20.25" customHeight="1">
      <c r="A153" s="49"/>
      <c r="B153" s="222"/>
      <c r="C153" s="223"/>
      <c r="D153" s="223"/>
      <c r="E153" s="223"/>
      <c r="F153" s="223"/>
      <c r="G153" s="239"/>
      <c r="H153" s="254"/>
      <c r="I153" s="255"/>
      <c r="J153" s="256"/>
      <c r="K153" s="256"/>
      <c r="L153" s="256"/>
    </row>
    <row r="154" spans="1:12" s="213" customFormat="1" ht="20.25" customHeight="1">
      <c r="A154" s="176" t="s">
        <v>206</v>
      </c>
      <c r="B154" s="184"/>
      <c r="C154" s="184"/>
      <c r="D154" s="184"/>
      <c r="E154" s="184"/>
      <c r="F154" s="184"/>
      <c r="G154" s="184"/>
    </row>
  </sheetData>
  <sheetProtection selectLockedCells="1" selectUnlockedCells="1"/>
  <mergeCells count="6">
    <mergeCell ref="A3:L3"/>
    <mergeCell ref="B8:G8"/>
    <mergeCell ref="I8:L8"/>
    <mergeCell ref="A4:L4"/>
    <mergeCell ref="A5:L5"/>
    <mergeCell ref="A6:L6"/>
  </mergeCells>
  <phoneticPr fontId="0" type="noConversion"/>
  <printOptions horizontalCentered="1" verticalCentered="1"/>
  <pageMargins left="0" right="0" top="0" bottom="0" header="0.51180555555555551" footer="0.51180555555555551"/>
  <pageSetup scale="24" firstPageNumber="0" orientation="portrait" horizontalDpi="300" verticalDpi="300" r:id="rId1"/>
  <headerFooter alignWithMargins="0"/>
  <rowBreaks count="1" manualBreakCount="1">
    <brk id="8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zoomScaleSheetLayoutView="70" workbookViewId="0">
      <selection activeCell="A17" sqref="A17"/>
    </sheetView>
  </sheetViews>
  <sheetFormatPr baseColWidth="10" defaultColWidth="0" defaultRowHeight="0" customHeight="1" zeroHeight="1"/>
  <cols>
    <col min="1" max="1" width="83.33203125" style="31" bestFit="1" customWidth="1"/>
    <col min="2" max="2" width="18.33203125" style="31" customWidth="1"/>
    <col min="3" max="3" width="18.109375" style="31" customWidth="1"/>
    <col min="4" max="4" width="18.5546875" style="31" customWidth="1"/>
    <col min="5" max="6" width="18.88671875" style="31" customWidth="1"/>
    <col min="7" max="7" width="18.44140625" style="31" customWidth="1"/>
    <col min="8" max="8" width="1.44140625" style="31" customWidth="1"/>
    <col min="9" max="12" width="18.6640625" style="31" customWidth="1"/>
    <col min="13" max="13" width="0" style="31" hidden="1" customWidth="1"/>
    <col min="14" max="256" width="11.44140625" style="31" hidden="1" customWidth="1"/>
    <col min="257" max="16384" width="11.44140625" style="31" hidden="1"/>
  </cols>
  <sheetData>
    <row r="1" spans="1:13" ht="20.25" customHeight="1">
      <c r="A1" s="213" t="s">
        <v>565</v>
      </c>
      <c r="B1" s="83"/>
      <c r="C1" s="83"/>
      <c r="D1" s="83"/>
      <c r="E1" s="83"/>
      <c r="F1" s="83"/>
      <c r="G1" s="83"/>
      <c r="H1" s="229"/>
      <c r="I1" s="83"/>
      <c r="J1" s="83"/>
      <c r="K1" s="83"/>
      <c r="L1" s="83"/>
    </row>
    <row r="2" spans="1:13" ht="20.25" customHeight="1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20.25" customHeight="1">
      <c r="A3" s="395" t="s">
        <v>712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</row>
    <row r="4" spans="1:13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3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</row>
    <row r="6" spans="1:13" ht="20.2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</row>
    <row r="7" spans="1:13" ht="20.25" customHeight="1">
      <c r="A7" s="197"/>
      <c r="B7" s="83"/>
      <c r="C7" s="83"/>
      <c r="D7" s="83"/>
      <c r="E7" s="83"/>
      <c r="F7" s="83"/>
      <c r="G7" s="83"/>
    </row>
    <row r="8" spans="1:13" ht="20.25" customHeight="1">
      <c r="A8" s="240" t="s">
        <v>499</v>
      </c>
      <c r="B8" s="396" t="s">
        <v>719</v>
      </c>
      <c r="C8" s="396"/>
      <c r="D8" s="396"/>
      <c r="E8" s="396"/>
      <c r="F8" s="396"/>
      <c r="G8" s="396"/>
      <c r="H8" s="186"/>
      <c r="I8" s="397" t="s">
        <v>720</v>
      </c>
      <c r="J8" s="397"/>
      <c r="K8" s="397"/>
      <c r="L8" s="397"/>
    </row>
    <row r="9" spans="1:13" ht="20.25" customHeight="1">
      <c r="A9" s="187" t="s">
        <v>713</v>
      </c>
      <c r="B9" s="231" t="s">
        <v>616</v>
      </c>
      <c r="C9" s="189" t="s">
        <v>617</v>
      </c>
      <c r="D9" s="189" t="s">
        <v>617</v>
      </c>
      <c r="E9" s="189" t="s">
        <v>617</v>
      </c>
      <c r="F9" s="189" t="s">
        <v>617</v>
      </c>
      <c r="G9" s="230" t="s">
        <v>618</v>
      </c>
      <c r="H9" s="190"/>
      <c r="I9" s="175" t="s">
        <v>619</v>
      </c>
      <c r="J9" s="189" t="s">
        <v>620</v>
      </c>
      <c r="K9" s="189" t="s">
        <v>620</v>
      </c>
      <c r="L9" s="175" t="s">
        <v>620</v>
      </c>
    </row>
    <row r="10" spans="1:13" ht="20.25" customHeight="1">
      <c r="A10" s="241"/>
      <c r="B10" s="192">
        <v>41640</v>
      </c>
      <c r="C10" s="193" t="s">
        <v>621</v>
      </c>
      <c r="D10" s="193" t="s">
        <v>622</v>
      </c>
      <c r="E10" s="193" t="s">
        <v>566</v>
      </c>
      <c r="F10" s="193" t="s">
        <v>567</v>
      </c>
      <c r="G10" s="257">
        <v>42004</v>
      </c>
      <c r="H10" s="195"/>
      <c r="I10" s="196" t="s">
        <v>624</v>
      </c>
      <c r="J10" s="193" t="s">
        <v>625</v>
      </c>
      <c r="K10" s="193" t="s">
        <v>626</v>
      </c>
      <c r="L10" s="175" t="s">
        <v>627</v>
      </c>
    </row>
    <row r="11" spans="1:13" ht="20.25" customHeight="1">
      <c r="A11" s="197"/>
      <c r="B11" s="198"/>
      <c r="C11" s="199"/>
      <c r="D11" s="199"/>
      <c r="E11" s="199"/>
      <c r="F11" s="199"/>
      <c r="G11" s="258"/>
      <c r="H11" s="190"/>
      <c r="J11" s="202"/>
      <c r="K11" s="202"/>
      <c r="L11" s="202"/>
    </row>
    <row r="12" spans="1:13" ht="20.25" customHeight="1">
      <c r="A12" s="187" t="s">
        <v>27</v>
      </c>
      <c r="B12" s="52">
        <f t="shared" ref="B12:G12" si="0">SUM(B14,B18,B22,B25,B28,B32,B35,B38,B41,B44,B47,B50,B53,B56)</f>
        <v>348733</v>
      </c>
      <c r="C12" s="71">
        <f t="shared" si="0"/>
        <v>143209</v>
      </c>
      <c r="D12" s="71">
        <f t="shared" si="0"/>
        <v>71741</v>
      </c>
      <c r="E12" s="71">
        <f t="shared" si="0"/>
        <v>77672</v>
      </c>
      <c r="F12" s="71">
        <f t="shared" si="0"/>
        <v>117851</v>
      </c>
      <c r="G12" s="69">
        <f t="shared" si="0"/>
        <v>368160</v>
      </c>
      <c r="H12" s="259"/>
      <c r="I12" s="207">
        <f>SUM(B12:D12)/E12</f>
        <v>7.25722267998764</v>
      </c>
      <c r="J12" s="208">
        <f>(G12/SUM(B12:D12))*100</f>
        <v>65.313305528107108</v>
      </c>
      <c r="K12" s="208">
        <f>(E12/SUM(B12:D12))*100</f>
        <v>13.779375996792522</v>
      </c>
      <c r="L12" s="208">
        <f>(F12/SUM(B12:D12))*100</f>
        <v>20.907318475100368</v>
      </c>
      <c r="M12" s="229"/>
    </row>
    <row r="13" spans="1:13" s="213" customFormat="1" ht="20.25" customHeight="1">
      <c r="A13" s="93"/>
      <c r="B13" s="55"/>
      <c r="C13" s="83"/>
      <c r="D13" s="83"/>
      <c r="E13" s="83"/>
      <c r="F13" s="83"/>
      <c r="G13" s="253"/>
      <c r="H13" s="259"/>
      <c r="I13" s="210"/>
      <c r="J13" s="211"/>
      <c r="K13" s="211"/>
      <c r="L13" s="211"/>
      <c r="M13" s="229"/>
    </row>
    <row r="14" spans="1:13" s="213" customFormat="1" ht="20.25" customHeight="1">
      <c r="A14" s="246" t="s">
        <v>628</v>
      </c>
      <c r="B14" s="52">
        <f t="shared" ref="B14:G14" si="1">SUM(B15:B16)</f>
        <v>94286</v>
      </c>
      <c r="C14" s="71">
        <f t="shared" si="1"/>
        <v>43674</v>
      </c>
      <c r="D14" s="71">
        <f t="shared" si="1"/>
        <v>14120</v>
      </c>
      <c r="E14" s="71">
        <f t="shared" si="1"/>
        <v>10799</v>
      </c>
      <c r="F14" s="71">
        <f t="shared" si="1"/>
        <v>17631</v>
      </c>
      <c r="G14" s="69">
        <f t="shared" si="1"/>
        <v>123650</v>
      </c>
      <c r="H14" s="259"/>
      <c r="I14" s="207">
        <f>SUM(B14:D14)/E14</f>
        <v>14.082785443096583</v>
      </c>
      <c r="J14" s="208">
        <f>(G14/SUM(B14:D14))*100</f>
        <v>81.305891635981069</v>
      </c>
      <c r="K14" s="208">
        <f>(E14/SUM(B14:D14))*100</f>
        <v>7.1008679642293533</v>
      </c>
      <c r="L14" s="208">
        <f>(F14/SUM(B14:D14))*100</f>
        <v>11.593240399789584</v>
      </c>
      <c r="M14" s="229"/>
    </row>
    <row r="15" spans="1:13" ht="20.25" customHeight="1">
      <c r="A15" s="19" t="s">
        <v>568</v>
      </c>
      <c r="B15" s="55">
        <v>50134</v>
      </c>
      <c r="C15" s="83">
        <v>21822</v>
      </c>
      <c r="D15" s="83">
        <v>6969</v>
      </c>
      <c r="E15" s="83">
        <v>5208</v>
      </c>
      <c r="F15" s="83">
        <v>9908</v>
      </c>
      <c r="G15" s="247">
        <v>63809</v>
      </c>
      <c r="H15" s="259"/>
      <c r="I15" s="210">
        <f>SUM(B15:D15)/E15</f>
        <v>15.154569892473118</v>
      </c>
      <c r="J15" s="211">
        <f>(G15/SUM(B15:D15))*100</f>
        <v>80.847640164713326</v>
      </c>
      <c r="K15" s="211">
        <f>(E15/SUM(B15:D15))*100</f>
        <v>6.5986696230598678</v>
      </c>
      <c r="L15" s="211">
        <f>(F15/SUM(B15:D15))*100</f>
        <v>12.553690212226797</v>
      </c>
      <c r="M15" s="229"/>
    </row>
    <row r="16" spans="1:13" ht="20.25" customHeight="1">
      <c r="A16" s="19" t="s">
        <v>569</v>
      </c>
      <c r="B16" s="55">
        <v>44152</v>
      </c>
      <c r="C16" s="83">
        <v>21852</v>
      </c>
      <c r="D16" s="83">
        <v>7151</v>
      </c>
      <c r="E16" s="83">
        <v>5591</v>
      </c>
      <c r="F16" s="83">
        <v>7723</v>
      </c>
      <c r="G16" s="247">
        <v>59841</v>
      </c>
      <c r="H16" s="259"/>
      <c r="I16" s="210">
        <f>SUM(B16:D16)/E16</f>
        <v>13.084421391522088</v>
      </c>
      <c r="J16" s="211">
        <f>(G16/SUM(B16:D16))*100</f>
        <v>81.800287061718265</v>
      </c>
      <c r="K16" s="211">
        <f>(E16/SUM(B16:D16))*100</f>
        <v>7.6426765087827215</v>
      </c>
      <c r="L16" s="211">
        <f>(F16/SUM(B16:D16))*100</f>
        <v>10.557036429499009</v>
      </c>
      <c r="M16" s="229"/>
    </row>
    <row r="17" spans="1:13" s="213" customFormat="1" ht="20.25" customHeight="1">
      <c r="A17" s="248"/>
      <c r="B17" s="55"/>
      <c r="C17" s="83"/>
      <c r="D17" s="83"/>
      <c r="E17" s="83"/>
      <c r="F17" s="83"/>
      <c r="G17" s="247"/>
      <c r="H17" s="259"/>
      <c r="I17" s="210"/>
      <c r="J17" s="211"/>
      <c r="K17" s="211"/>
      <c r="L17" s="211"/>
      <c r="M17" s="229"/>
    </row>
    <row r="18" spans="1:13" s="213" customFormat="1" ht="20.25" customHeight="1">
      <c r="A18" s="246" t="s">
        <v>69</v>
      </c>
      <c r="B18" s="55">
        <v>130284</v>
      </c>
      <c r="C18" s="83">
        <v>36763</v>
      </c>
      <c r="D18" s="83">
        <v>44305</v>
      </c>
      <c r="E18" s="83">
        <v>39578</v>
      </c>
      <c r="F18" s="83">
        <v>69140</v>
      </c>
      <c r="G18" s="247">
        <v>102634</v>
      </c>
      <c r="H18" s="259"/>
      <c r="I18" s="207">
        <f>SUM(B18:D18)/E18</f>
        <v>5.3401384607610289</v>
      </c>
      <c r="J18" s="208">
        <f>(G18/SUM(B18:D18))*100</f>
        <v>48.560694954388886</v>
      </c>
      <c r="K18" s="208">
        <f>(E18/SUM(B18:D18))*100</f>
        <v>18.726106211438736</v>
      </c>
      <c r="L18" s="208">
        <f>(F18/SUM(B18:D18))*100</f>
        <v>32.713198834172374</v>
      </c>
      <c r="M18" s="229"/>
    </row>
    <row r="19" spans="1:13" s="213" customFormat="1" ht="20.25" customHeight="1">
      <c r="A19" s="19" t="s">
        <v>570</v>
      </c>
      <c r="B19" s="55">
        <v>104890</v>
      </c>
      <c r="C19" s="83">
        <v>36763</v>
      </c>
      <c r="D19" s="83">
        <v>28669</v>
      </c>
      <c r="E19" s="83">
        <v>32144</v>
      </c>
      <c r="F19" s="83">
        <v>59135</v>
      </c>
      <c r="G19" s="247">
        <v>79043</v>
      </c>
      <c r="H19" s="259"/>
      <c r="I19" s="210">
        <f>SUM(B19:D19)/E19</f>
        <v>5.2987182677949232</v>
      </c>
      <c r="J19" s="211">
        <f>(G19/SUM(B19:D19))*100</f>
        <v>46.407980178720301</v>
      </c>
      <c r="K19" s="211">
        <f>(E19/SUM(B19:D19))*100</f>
        <v>18.872488580453496</v>
      </c>
      <c r="L19" s="211">
        <f>(F19/SUM(B19:D19))*100</f>
        <v>34.7195312408262</v>
      </c>
      <c r="M19" s="229"/>
    </row>
    <row r="20" spans="1:13" s="213" customFormat="1" ht="20.25" customHeight="1">
      <c r="A20" s="93" t="s">
        <v>571</v>
      </c>
      <c r="B20" s="55">
        <v>25394</v>
      </c>
      <c r="C20" s="83">
        <v>0</v>
      </c>
      <c r="D20" s="83">
        <v>15636</v>
      </c>
      <c r="E20" s="83">
        <v>7434</v>
      </c>
      <c r="F20" s="83">
        <v>10005</v>
      </c>
      <c r="G20" s="247">
        <v>23591</v>
      </c>
      <c r="H20" s="237"/>
      <c r="I20" s="210">
        <f>SUM(B20:D20)/E20</f>
        <v>5.5192359429647562</v>
      </c>
      <c r="J20" s="211">
        <f>(G20/SUM(B20:D20))*100</f>
        <v>57.496953448696075</v>
      </c>
      <c r="K20" s="211">
        <f>(E20/SUM(B20:D20))*100</f>
        <v>18.118449914696562</v>
      </c>
      <c r="L20" s="211">
        <f>(F20/SUM(B20:D20))*100</f>
        <v>24.384596636607363</v>
      </c>
      <c r="M20" s="229"/>
    </row>
    <row r="21" spans="1:13" ht="20.25" customHeight="1">
      <c r="A21" s="215"/>
      <c r="B21" s="55"/>
      <c r="C21" s="83"/>
      <c r="D21" s="83"/>
      <c r="E21" s="83"/>
      <c r="F21" s="83"/>
      <c r="G21" s="247"/>
      <c r="H21" s="259"/>
      <c r="I21" s="210"/>
      <c r="J21" s="211"/>
      <c r="K21" s="211"/>
      <c r="L21" s="211"/>
      <c r="M21" s="229"/>
    </row>
    <row r="22" spans="1:13" s="213" customFormat="1" ht="20.25" customHeight="1">
      <c r="A22" s="246" t="s">
        <v>80</v>
      </c>
      <c r="B22" s="55">
        <v>15671</v>
      </c>
      <c r="C22" s="83">
        <v>9476</v>
      </c>
      <c r="D22" s="83">
        <v>4497</v>
      </c>
      <c r="E22" s="83">
        <v>3704</v>
      </c>
      <c r="F22" s="83">
        <v>8840</v>
      </c>
      <c r="G22" s="247">
        <v>17100</v>
      </c>
      <c r="H22" s="259"/>
      <c r="I22" s="207">
        <f>SUM(B22:D22)/E22</f>
        <v>8.0032397408207352</v>
      </c>
      <c r="J22" s="208">
        <f>(G22/SUM(B22:D22))*100</f>
        <v>57.684523006341927</v>
      </c>
      <c r="K22" s="208">
        <f>(E22/SUM(B22:D22))*100</f>
        <v>12.494939954122252</v>
      </c>
      <c r="L22" s="208">
        <f>(F22/SUM(B22:D22))*100</f>
        <v>29.820537039535829</v>
      </c>
      <c r="M22" s="229"/>
    </row>
    <row r="23" spans="1:13" s="213" customFormat="1" ht="20.25" customHeight="1">
      <c r="A23" s="19" t="s">
        <v>572</v>
      </c>
      <c r="B23" s="55">
        <v>15671</v>
      </c>
      <c r="C23" s="83">
        <v>9476</v>
      </c>
      <c r="D23" s="83">
        <v>4497</v>
      </c>
      <c r="E23" s="83">
        <v>3704</v>
      </c>
      <c r="F23" s="83">
        <v>8840</v>
      </c>
      <c r="G23" s="247">
        <v>17100</v>
      </c>
      <c r="H23" s="259"/>
      <c r="I23" s="210">
        <f>SUM(B23:D23)/E23</f>
        <v>8.0032397408207352</v>
      </c>
      <c r="J23" s="211">
        <f>(G23/SUM(B23:D23))*100</f>
        <v>57.684523006341927</v>
      </c>
      <c r="K23" s="211">
        <f>(E23/SUM(B23:D23))*100</f>
        <v>12.494939954122252</v>
      </c>
      <c r="L23" s="211">
        <f>(F23/SUM(B23:D23))*100</f>
        <v>29.820537039535829</v>
      </c>
      <c r="M23" s="229"/>
    </row>
    <row r="24" spans="1:13" s="213" customFormat="1" ht="20.25" customHeight="1">
      <c r="A24" s="248"/>
      <c r="B24" s="55"/>
      <c r="C24" s="83"/>
      <c r="D24" s="83"/>
      <c r="E24" s="83"/>
      <c r="F24" s="83"/>
      <c r="G24" s="247"/>
      <c r="H24" s="259"/>
      <c r="I24" s="210"/>
      <c r="J24" s="211"/>
      <c r="K24" s="211"/>
      <c r="L24" s="211"/>
      <c r="M24" s="229"/>
    </row>
    <row r="25" spans="1:13" s="213" customFormat="1" ht="20.25" customHeight="1">
      <c r="A25" s="246" t="s">
        <v>87</v>
      </c>
      <c r="B25" s="55">
        <v>7277</v>
      </c>
      <c r="C25" s="83">
        <v>3035</v>
      </c>
      <c r="D25" s="83">
        <v>383</v>
      </c>
      <c r="E25" s="83">
        <v>2177</v>
      </c>
      <c r="F25" s="83">
        <v>4684</v>
      </c>
      <c r="G25" s="247">
        <v>3834</v>
      </c>
      <c r="H25" s="259"/>
      <c r="I25" s="207">
        <f>SUM(B25:D25)/E25</f>
        <v>4.9127239320165366</v>
      </c>
      <c r="J25" s="208">
        <f>(G25/SUM(B25:D25))*100</f>
        <v>35.848527349228611</v>
      </c>
      <c r="K25" s="208">
        <f>(E25/SUM(B25:D25))*100</f>
        <v>20.355306217858811</v>
      </c>
      <c r="L25" s="208">
        <f>(F25/SUM(B25:D25))*100</f>
        <v>43.796166432912578</v>
      </c>
      <c r="M25" s="229"/>
    </row>
    <row r="26" spans="1:13" s="213" customFormat="1" ht="20.25" customHeight="1">
      <c r="A26" s="19" t="s">
        <v>573</v>
      </c>
      <c r="B26" s="55">
        <v>7277</v>
      </c>
      <c r="C26" s="83">
        <v>3035</v>
      </c>
      <c r="D26" s="83">
        <v>383</v>
      </c>
      <c r="E26" s="83">
        <v>2177</v>
      </c>
      <c r="F26" s="83">
        <v>4684</v>
      </c>
      <c r="G26" s="247">
        <v>3834</v>
      </c>
      <c r="H26" s="259"/>
      <c r="I26" s="210">
        <f>SUM(B26:D26)/E26</f>
        <v>4.9127239320165366</v>
      </c>
      <c r="J26" s="211">
        <f>(G26/SUM(B26:D26))*100</f>
        <v>35.848527349228611</v>
      </c>
      <c r="K26" s="211">
        <f>(E26/SUM(B26:D26))*100</f>
        <v>20.355306217858811</v>
      </c>
      <c r="L26" s="211">
        <f>(F26/SUM(B26:D26))*100</f>
        <v>43.796166432912578</v>
      </c>
      <c r="M26" s="229"/>
    </row>
    <row r="27" spans="1:13" s="213" customFormat="1" ht="20.25" customHeight="1">
      <c r="A27" s="248"/>
      <c r="B27" s="55"/>
      <c r="C27" s="83"/>
      <c r="D27" s="83"/>
      <c r="E27" s="83"/>
      <c r="F27" s="83"/>
      <c r="G27" s="247"/>
      <c r="H27" s="259"/>
      <c r="I27" s="210"/>
      <c r="J27" s="211"/>
      <c r="K27" s="211"/>
      <c r="L27" s="211"/>
      <c r="M27" s="229"/>
    </row>
    <row r="28" spans="1:13" s="213" customFormat="1" ht="20.25" customHeight="1">
      <c r="A28" s="246" t="s">
        <v>93</v>
      </c>
      <c r="B28" s="55">
        <v>12863</v>
      </c>
      <c r="C28" s="83">
        <v>8126</v>
      </c>
      <c r="D28" s="83">
        <v>1399</v>
      </c>
      <c r="E28" s="83">
        <v>2986</v>
      </c>
      <c r="F28" s="83">
        <v>2784</v>
      </c>
      <c r="G28" s="247">
        <v>16618</v>
      </c>
      <c r="H28" s="259"/>
      <c r="I28" s="207">
        <f>SUM(B28:D28)/E28</f>
        <v>7.497655726724715</v>
      </c>
      <c r="J28" s="208">
        <f>(G28/SUM(B28:D28))*100</f>
        <v>74.227264606038943</v>
      </c>
      <c r="K28" s="208">
        <f>(E28/SUM(B28:D28))*100</f>
        <v>13.337502233339288</v>
      </c>
      <c r="L28" s="208">
        <f>(F28/SUM(B28:D28))*100</f>
        <v>12.435233160621761</v>
      </c>
      <c r="M28" s="229"/>
    </row>
    <row r="29" spans="1:13" s="213" customFormat="1" ht="20.25" customHeight="1">
      <c r="A29" s="19" t="s">
        <v>574</v>
      </c>
      <c r="B29" s="55">
        <v>3747</v>
      </c>
      <c r="C29" s="83">
        <v>3224</v>
      </c>
      <c r="D29" s="83">
        <v>1008</v>
      </c>
      <c r="E29" s="83">
        <v>1194</v>
      </c>
      <c r="F29" s="83">
        <v>6</v>
      </c>
      <c r="G29" s="247">
        <v>6779</v>
      </c>
      <c r="H29" s="259"/>
      <c r="I29" s="210">
        <f>SUM(B29:D29)/E29</f>
        <v>6.6825795644891119</v>
      </c>
      <c r="J29" s="211">
        <f>(G29/SUM(B29:D29))*100</f>
        <v>84.960521368592552</v>
      </c>
      <c r="K29" s="211">
        <f>(E29/SUM(B29:D29))*100</f>
        <v>14.964281238250408</v>
      </c>
      <c r="L29" s="211">
        <f>(F29/SUM(B29:D29))*100</f>
        <v>7.5197393157037218E-2</v>
      </c>
      <c r="M29" s="229"/>
    </row>
    <row r="30" spans="1:13" s="213" customFormat="1" ht="20.25" customHeight="1">
      <c r="A30" s="19" t="s">
        <v>575</v>
      </c>
      <c r="B30" s="55">
        <v>9116</v>
      </c>
      <c r="C30" s="83">
        <v>4902</v>
      </c>
      <c r="D30" s="83">
        <v>391</v>
      </c>
      <c r="E30" s="83">
        <v>1792</v>
      </c>
      <c r="F30" s="83">
        <v>2778</v>
      </c>
      <c r="G30" s="247">
        <v>9839</v>
      </c>
      <c r="H30" s="259"/>
      <c r="I30" s="210">
        <f>SUM(B30:D30)/E30</f>
        <v>8.0407366071428577</v>
      </c>
      <c r="J30" s="211">
        <f>(G30/SUM(B30:D30))*100</f>
        <v>68.283711569158172</v>
      </c>
      <c r="K30" s="211">
        <f>(E30/SUM(B30:D30))*100</f>
        <v>12.436671524741481</v>
      </c>
      <c r="L30" s="211">
        <f>(F30/SUM(B30:D30))*100</f>
        <v>19.279616906100355</v>
      </c>
      <c r="M30" s="229"/>
    </row>
    <row r="31" spans="1:13" ht="20.25" customHeight="1">
      <c r="A31" s="248"/>
      <c r="B31" s="55"/>
      <c r="C31" s="83"/>
      <c r="D31" s="83"/>
      <c r="E31" s="83"/>
      <c r="F31" s="83"/>
      <c r="G31" s="247"/>
      <c r="H31" s="259"/>
      <c r="I31" s="210"/>
      <c r="J31" s="211"/>
      <c r="K31" s="211"/>
      <c r="L31" s="211"/>
      <c r="M31" s="229"/>
    </row>
    <row r="32" spans="1:13" s="213" customFormat="1" ht="20.25" customHeight="1">
      <c r="A32" s="246" t="s">
        <v>101</v>
      </c>
      <c r="B32" s="55">
        <v>26094</v>
      </c>
      <c r="C32" s="83">
        <v>8271</v>
      </c>
      <c r="D32" s="83">
        <v>92</v>
      </c>
      <c r="E32" s="83">
        <v>4350</v>
      </c>
      <c r="F32" s="83">
        <v>3950</v>
      </c>
      <c r="G32" s="247">
        <v>26157</v>
      </c>
      <c r="H32" s="259"/>
      <c r="I32" s="207">
        <f>SUM(B32:D32)/E32</f>
        <v>7.9211494252873562</v>
      </c>
      <c r="J32" s="208">
        <f>(G32/SUM(B32:D32))*100</f>
        <v>75.912006268682703</v>
      </c>
      <c r="K32" s="208">
        <f>(E32/SUM(B32:D32))*100</f>
        <v>12.624430449545812</v>
      </c>
      <c r="L32" s="208">
        <f>(F32/SUM(B32:D32))*100</f>
        <v>11.463563281771483</v>
      </c>
      <c r="M32" s="229"/>
    </row>
    <row r="33" spans="1:13" s="213" customFormat="1" ht="20.25" customHeight="1">
      <c r="A33" s="19" t="s">
        <v>576</v>
      </c>
      <c r="B33" s="55">
        <v>26094</v>
      </c>
      <c r="C33" s="83">
        <v>8271</v>
      </c>
      <c r="D33" s="83">
        <v>92</v>
      </c>
      <c r="E33" s="83">
        <v>4350</v>
      </c>
      <c r="F33" s="83">
        <v>3950</v>
      </c>
      <c r="G33" s="247">
        <v>26157</v>
      </c>
      <c r="H33" s="259"/>
      <c r="I33" s="210">
        <f>SUM(B33:D33)/E33</f>
        <v>7.9211494252873562</v>
      </c>
      <c r="J33" s="211">
        <f>(G33/SUM(B33:D33))*100</f>
        <v>75.912006268682703</v>
      </c>
      <c r="K33" s="211">
        <f>(E33/SUM(B33:D33))*100</f>
        <v>12.624430449545812</v>
      </c>
      <c r="L33" s="211">
        <f>(F33/SUM(B33:D33))*100</f>
        <v>11.463563281771483</v>
      </c>
      <c r="M33" s="229"/>
    </row>
    <row r="34" spans="1:13" s="213" customFormat="1" ht="20.25" customHeight="1">
      <c r="A34" s="248"/>
      <c r="B34" s="55"/>
      <c r="C34" s="83"/>
      <c r="D34" s="83"/>
      <c r="E34" s="83"/>
      <c r="F34" s="83"/>
      <c r="G34" s="247"/>
      <c r="H34" s="259"/>
      <c r="I34" s="210"/>
      <c r="J34" s="211"/>
      <c r="K34" s="211"/>
      <c r="L34" s="211"/>
      <c r="M34" s="229"/>
    </row>
    <row r="35" spans="1:13" ht="20.25" customHeight="1">
      <c r="A35" s="246" t="s">
        <v>508</v>
      </c>
      <c r="B35" s="55">
        <v>10964</v>
      </c>
      <c r="C35" s="83">
        <v>8834</v>
      </c>
      <c r="D35" s="83">
        <v>2284</v>
      </c>
      <c r="E35" s="83">
        <v>2433</v>
      </c>
      <c r="F35" s="83">
        <v>19</v>
      </c>
      <c r="G35" s="247">
        <v>19630</v>
      </c>
      <c r="H35" s="259"/>
      <c r="I35" s="207">
        <f>SUM(B35:D35)/E35</f>
        <v>9.0760378133990951</v>
      </c>
      <c r="J35" s="208">
        <f>(G35/SUM(B35:D35))*100</f>
        <v>88.895933339371439</v>
      </c>
      <c r="K35" s="208">
        <f>(E35/SUM(B35:D35))*100</f>
        <v>11.018023729734626</v>
      </c>
      <c r="L35" s="208">
        <f>(F35/SUM(B35:D35))*100</f>
        <v>8.6042930893940772E-2</v>
      </c>
      <c r="M35" s="229"/>
    </row>
    <row r="36" spans="1:13" ht="20.25" customHeight="1">
      <c r="A36" s="248" t="s">
        <v>577</v>
      </c>
      <c r="B36" s="55">
        <v>10964</v>
      </c>
      <c r="C36" s="83">
        <v>8834</v>
      </c>
      <c r="D36" s="83">
        <v>2284</v>
      </c>
      <c r="E36" s="83">
        <v>2433</v>
      </c>
      <c r="F36" s="83">
        <v>19</v>
      </c>
      <c r="G36" s="247">
        <v>19630</v>
      </c>
      <c r="H36" s="259"/>
      <c r="I36" s="210">
        <f>SUM(B36:D36)/E36</f>
        <v>9.0760378133990951</v>
      </c>
      <c r="J36" s="211">
        <f>(G36/SUM(B36:D36))*100</f>
        <v>88.895933339371439</v>
      </c>
      <c r="K36" s="211">
        <f>(E36/SUM(B36:D36))*100</f>
        <v>11.018023729734626</v>
      </c>
      <c r="L36" s="211">
        <f>(F36/SUM(B36:D36))*100</f>
        <v>8.6042930893940772E-2</v>
      </c>
      <c r="M36" s="229"/>
    </row>
    <row r="37" spans="1:13" ht="20.25" customHeight="1">
      <c r="A37" s="248"/>
      <c r="B37" s="55"/>
      <c r="C37" s="83"/>
      <c r="D37" s="83"/>
      <c r="E37" s="83"/>
      <c r="F37" s="83"/>
      <c r="G37" s="247"/>
      <c r="H37" s="259"/>
      <c r="I37" s="210"/>
      <c r="J37" s="211"/>
      <c r="K37" s="211"/>
      <c r="L37" s="211"/>
      <c r="M37" s="229"/>
    </row>
    <row r="38" spans="1:13" ht="20.25" customHeight="1">
      <c r="A38" s="246" t="s">
        <v>515</v>
      </c>
      <c r="B38" s="55">
        <v>4206</v>
      </c>
      <c r="C38" s="83">
        <v>2692</v>
      </c>
      <c r="D38" s="83">
        <v>931</v>
      </c>
      <c r="E38" s="83">
        <v>1166</v>
      </c>
      <c r="F38" s="83">
        <v>2266</v>
      </c>
      <c r="G38" s="247">
        <v>4397</v>
      </c>
      <c r="H38" s="259"/>
      <c r="I38" s="207">
        <f>SUM(B38:D38)/E38</f>
        <v>6.7144082332761581</v>
      </c>
      <c r="J38" s="208">
        <f>(G38/SUM(B38:D38))*100</f>
        <v>56.162983778260312</v>
      </c>
      <c r="K38" s="208">
        <f>(E38/SUM(B38:D38))*100</f>
        <v>14.893345254821815</v>
      </c>
      <c r="L38" s="208">
        <f>(F38/SUM(B38:D38))*100</f>
        <v>28.943670966917868</v>
      </c>
      <c r="M38" s="229"/>
    </row>
    <row r="39" spans="1:13" ht="20.25" customHeight="1">
      <c r="A39" s="19" t="s">
        <v>578</v>
      </c>
      <c r="B39" s="55">
        <v>4206</v>
      </c>
      <c r="C39" s="83">
        <v>2692</v>
      </c>
      <c r="D39" s="83">
        <v>931</v>
      </c>
      <c r="E39" s="83">
        <v>1166</v>
      </c>
      <c r="F39" s="83">
        <v>2266</v>
      </c>
      <c r="G39" s="247">
        <v>4397</v>
      </c>
      <c r="H39" s="259"/>
      <c r="I39" s="210">
        <f>SUM(B39:D39)/E39</f>
        <v>6.7144082332761581</v>
      </c>
      <c r="J39" s="211">
        <f>(G39/SUM(B39:D39))*100</f>
        <v>56.162983778260312</v>
      </c>
      <c r="K39" s="211">
        <f>(E39/SUM(B39:D39))*100</f>
        <v>14.893345254821815</v>
      </c>
      <c r="L39" s="211">
        <f>(F39/SUM(B39:D39))*100</f>
        <v>28.943670966917868</v>
      </c>
      <c r="M39" s="229"/>
    </row>
    <row r="40" spans="1:13" ht="20.25" customHeight="1">
      <c r="A40" s="248"/>
      <c r="B40" s="55"/>
      <c r="C40" s="83"/>
      <c r="D40" s="83"/>
      <c r="E40" s="83"/>
      <c r="F40" s="83"/>
      <c r="G40" s="247"/>
      <c r="H40" s="259"/>
      <c r="I40" s="210"/>
      <c r="J40" s="211"/>
      <c r="K40" s="211"/>
      <c r="L40" s="211"/>
      <c r="M40" s="229"/>
    </row>
    <row r="41" spans="1:13" ht="20.25" customHeight="1">
      <c r="A41" s="246" t="s">
        <v>579</v>
      </c>
      <c r="B41" s="55">
        <v>5991</v>
      </c>
      <c r="C41" s="83">
        <v>2551</v>
      </c>
      <c r="D41" s="83">
        <v>187</v>
      </c>
      <c r="E41" s="83">
        <v>1418</v>
      </c>
      <c r="F41" s="83">
        <v>1606</v>
      </c>
      <c r="G41" s="247">
        <v>5705</v>
      </c>
      <c r="H41" s="259"/>
      <c r="I41" s="207">
        <f>SUM(B41:D41)/E41</f>
        <v>6.1558533145275032</v>
      </c>
      <c r="J41" s="208">
        <f>(G41/SUM(B41:D41))*100</f>
        <v>65.356856455493187</v>
      </c>
      <c r="K41" s="208">
        <f>(E41/SUM(B41:D41))*100</f>
        <v>16.244701569481041</v>
      </c>
      <c r="L41" s="208">
        <f>(F41/SUM(B41:D41))*100</f>
        <v>18.398441975025776</v>
      </c>
      <c r="M41" s="229"/>
    </row>
    <row r="42" spans="1:13" ht="20.25" customHeight="1">
      <c r="A42" s="19" t="s">
        <v>580</v>
      </c>
      <c r="B42" s="55">
        <v>5991</v>
      </c>
      <c r="C42" s="83">
        <v>2551</v>
      </c>
      <c r="D42" s="83">
        <v>187</v>
      </c>
      <c r="E42" s="83">
        <v>1418</v>
      </c>
      <c r="F42" s="83">
        <v>1606</v>
      </c>
      <c r="G42" s="247">
        <v>5705</v>
      </c>
      <c r="H42" s="259"/>
      <c r="I42" s="210">
        <f>SUM(B42:D42)/E42</f>
        <v>6.1558533145275032</v>
      </c>
      <c r="J42" s="211">
        <f>(G42/SUM(B42:D42))*100</f>
        <v>65.356856455493187</v>
      </c>
      <c r="K42" s="211">
        <f>(E42/SUM(B42:D42))*100</f>
        <v>16.244701569481041</v>
      </c>
      <c r="L42" s="211">
        <f>(F42/SUM(B42:D42))*100</f>
        <v>18.398441975025776</v>
      </c>
      <c r="M42" s="229"/>
    </row>
    <row r="43" spans="1:13" ht="20.25" customHeight="1">
      <c r="A43" s="248"/>
      <c r="B43" s="55"/>
      <c r="C43" s="83"/>
      <c r="D43" s="83"/>
      <c r="E43" s="83"/>
      <c r="F43" s="83"/>
      <c r="G43" s="247"/>
      <c r="H43" s="259"/>
      <c r="I43" s="210"/>
      <c r="J43" s="211"/>
      <c r="K43" s="211"/>
      <c r="L43" s="211"/>
      <c r="M43" s="229"/>
    </row>
    <row r="44" spans="1:13" ht="20.25" customHeight="1">
      <c r="A44" s="246" t="s">
        <v>532</v>
      </c>
      <c r="B44" s="55">
        <v>9180</v>
      </c>
      <c r="C44" s="83">
        <v>5151</v>
      </c>
      <c r="D44" s="83">
        <v>360</v>
      </c>
      <c r="E44" s="83">
        <v>1888</v>
      </c>
      <c r="F44" s="83">
        <v>0</v>
      </c>
      <c r="G44" s="247">
        <v>12803</v>
      </c>
      <c r="H44" s="259"/>
      <c r="I44" s="207">
        <f>SUM(B44:D44)/E44</f>
        <v>7.78125</v>
      </c>
      <c r="J44" s="208">
        <f>(G44/SUM(B44:D44))*100</f>
        <v>87.148594377510037</v>
      </c>
      <c r="K44" s="208">
        <f>(E44/SUM(B44:D44))*100</f>
        <v>12.851405622489958</v>
      </c>
      <c r="L44" s="208">
        <f>(F44/SUM(B44:D44))*100</f>
        <v>0</v>
      </c>
      <c r="M44" s="229"/>
    </row>
    <row r="45" spans="1:13" ht="20.25" customHeight="1">
      <c r="A45" s="19" t="s">
        <v>581</v>
      </c>
      <c r="B45" s="55">
        <v>9180</v>
      </c>
      <c r="C45" s="83">
        <v>5151</v>
      </c>
      <c r="D45" s="83">
        <v>360</v>
      </c>
      <c r="E45" s="83">
        <v>1888</v>
      </c>
      <c r="F45" s="83">
        <v>0</v>
      </c>
      <c r="G45" s="247">
        <v>12803</v>
      </c>
      <c r="H45" s="259"/>
      <c r="I45" s="210">
        <f>SUM(B45:D45)/E45</f>
        <v>7.78125</v>
      </c>
      <c r="J45" s="211">
        <f>(G45/SUM(B45:D45))*100</f>
        <v>87.148594377510037</v>
      </c>
      <c r="K45" s="211">
        <f>(E45/SUM(B45:D45))*100</f>
        <v>12.851405622489958</v>
      </c>
      <c r="L45" s="211">
        <f>(F45/SUM(B45:D45))*100</f>
        <v>0</v>
      </c>
      <c r="M45" s="229"/>
    </row>
    <row r="46" spans="1:13" s="213" customFormat="1" ht="20.25" customHeight="1">
      <c r="A46" s="248"/>
      <c r="B46" s="55"/>
      <c r="C46" s="83"/>
      <c r="D46" s="83"/>
      <c r="E46" s="83"/>
      <c r="F46" s="83"/>
      <c r="G46" s="247"/>
      <c r="H46" s="259"/>
      <c r="I46" s="210"/>
      <c r="J46" s="211"/>
      <c r="K46" s="211"/>
      <c r="L46" s="211"/>
      <c r="M46" s="229"/>
    </row>
    <row r="47" spans="1:13" s="213" customFormat="1" ht="20.25" customHeight="1">
      <c r="A47" s="246" t="s">
        <v>582</v>
      </c>
      <c r="B47" s="55">
        <v>13603</v>
      </c>
      <c r="C47" s="83">
        <v>8461</v>
      </c>
      <c r="D47" s="83">
        <v>2550</v>
      </c>
      <c r="E47" s="83">
        <v>4150</v>
      </c>
      <c r="F47" s="83">
        <v>5687</v>
      </c>
      <c r="G47" s="247">
        <v>14777</v>
      </c>
      <c r="H47" s="259"/>
      <c r="I47" s="207">
        <f>SUM(B47:D47)/E47</f>
        <v>5.9310843373493976</v>
      </c>
      <c r="J47" s="208">
        <f>(G47/SUM(B47:D47))*100</f>
        <v>60.034939465344927</v>
      </c>
      <c r="K47" s="208">
        <f>(E47/SUM(B47:D47))*100</f>
        <v>16.860323393190868</v>
      </c>
      <c r="L47" s="208">
        <f>(F47/SUM(B47:D47))*100</f>
        <v>23.104737141464206</v>
      </c>
      <c r="M47" s="229"/>
    </row>
    <row r="48" spans="1:13" s="213" customFormat="1" ht="20.25" customHeight="1">
      <c r="A48" s="248" t="s">
        <v>735</v>
      </c>
      <c r="B48" s="55">
        <v>13603</v>
      </c>
      <c r="C48" s="83">
        <v>8461</v>
      </c>
      <c r="D48" s="83">
        <v>2550</v>
      </c>
      <c r="E48" s="83">
        <v>4150</v>
      </c>
      <c r="F48" s="83">
        <v>5687</v>
      </c>
      <c r="G48" s="247">
        <v>14777</v>
      </c>
      <c r="H48" s="259"/>
      <c r="I48" s="210">
        <f>SUM(B48:D48)/E48</f>
        <v>5.9310843373493976</v>
      </c>
      <c r="J48" s="211">
        <f>(G48/SUM(B48:D48))*100</f>
        <v>60.034939465344927</v>
      </c>
      <c r="K48" s="211">
        <f>(E48/SUM(B48:D48))*100</f>
        <v>16.860323393190868</v>
      </c>
      <c r="L48" s="211">
        <f>(F48/SUM(B48:D48))*100</f>
        <v>23.104737141464206</v>
      </c>
      <c r="M48" s="229"/>
    </row>
    <row r="49" spans="1:13" s="213" customFormat="1" ht="20.25" customHeight="1">
      <c r="A49" s="248"/>
      <c r="B49" s="55"/>
      <c r="C49" s="83"/>
      <c r="D49" s="83"/>
      <c r="E49" s="83"/>
      <c r="F49" s="83"/>
      <c r="G49" s="247"/>
      <c r="H49" s="259"/>
      <c r="I49" s="210"/>
      <c r="J49" s="211"/>
      <c r="K49" s="211"/>
      <c r="L49" s="211"/>
      <c r="M49" s="229"/>
    </row>
    <row r="50" spans="1:13" s="213" customFormat="1" ht="20.25" customHeight="1">
      <c r="A50" s="246" t="s">
        <v>583</v>
      </c>
      <c r="B50" s="55">
        <v>1124</v>
      </c>
      <c r="C50" s="83">
        <v>952</v>
      </c>
      <c r="D50" s="83">
        <v>112</v>
      </c>
      <c r="E50" s="83">
        <v>439</v>
      </c>
      <c r="F50" s="83">
        <v>195</v>
      </c>
      <c r="G50" s="247">
        <v>1554</v>
      </c>
      <c r="H50" s="259"/>
      <c r="I50" s="207">
        <f>SUM(B50:D50)/E50</f>
        <v>4.9840546697038723</v>
      </c>
      <c r="J50" s="208">
        <f>(G50/SUM(B50:D50))*100</f>
        <v>71.023765996343684</v>
      </c>
      <c r="K50" s="208">
        <f>(E50/SUM(B50:D50))*100</f>
        <v>20.06398537477148</v>
      </c>
      <c r="L50" s="208">
        <f>(F50/SUM(B50:D50))*100</f>
        <v>8.9122486288848268</v>
      </c>
      <c r="M50" s="229"/>
    </row>
    <row r="51" spans="1:13" s="213" customFormat="1" ht="20.25" customHeight="1">
      <c r="A51" s="248" t="s">
        <v>584</v>
      </c>
      <c r="B51" s="55">
        <v>1124</v>
      </c>
      <c r="C51" s="83">
        <v>952</v>
      </c>
      <c r="D51" s="83">
        <v>112</v>
      </c>
      <c r="E51" s="83">
        <v>439</v>
      </c>
      <c r="F51" s="83">
        <v>195</v>
      </c>
      <c r="G51" s="247">
        <v>1554</v>
      </c>
      <c r="H51" s="259"/>
      <c r="I51" s="210">
        <f>SUM(B51:D51)/E51</f>
        <v>4.9840546697038723</v>
      </c>
      <c r="J51" s="211">
        <f>(G51/SUM(B51:D51))*100</f>
        <v>71.023765996343684</v>
      </c>
      <c r="K51" s="211">
        <f>(E51/SUM(B51:D51))*100</f>
        <v>20.06398537477148</v>
      </c>
      <c r="L51" s="211">
        <f>(F51/SUM(B51:D51))*100</f>
        <v>8.9122486288848268</v>
      </c>
      <c r="M51" s="229"/>
    </row>
    <row r="52" spans="1:13" s="213" customFormat="1" ht="20.25" customHeight="1">
      <c r="A52" s="56"/>
      <c r="B52" s="55"/>
      <c r="C52" s="83"/>
      <c r="D52" s="83"/>
      <c r="E52" s="83"/>
      <c r="F52" s="83"/>
      <c r="G52" s="247"/>
      <c r="H52" s="259"/>
      <c r="I52" s="210"/>
      <c r="J52" s="211"/>
      <c r="K52" s="211"/>
      <c r="L52" s="211"/>
      <c r="M52" s="229"/>
    </row>
    <row r="53" spans="1:13" s="213" customFormat="1" ht="20.25" customHeight="1">
      <c r="A53" s="50" t="s">
        <v>585</v>
      </c>
      <c r="B53" s="55">
        <v>11032</v>
      </c>
      <c r="C53" s="83">
        <v>3318</v>
      </c>
      <c r="D53" s="83">
        <v>182</v>
      </c>
      <c r="E53" s="83">
        <v>1412</v>
      </c>
      <c r="F53" s="83">
        <v>3</v>
      </c>
      <c r="G53" s="247">
        <v>13117</v>
      </c>
      <c r="H53" s="259"/>
      <c r="I53" s="207">
        <f>SUM(B53:D53)/E53</f>
        <v>10.291784702549576</v>
      </c>
      <c r="J53" s="208">
        <f>(G53/SUM(B53:D53))*100</f>
        <v>90.262868153041566</v>
      </c>
      <c r="K53" s="208">
        <f>(E53/SUM(B53:D53))*100</f>
        <v>9.7164877511698311</v>
      </c>
      <c r="L53" s="208">
        <f>(F53/SUM(B53:D53))*100</f>
        <v>2.0644095788604457E-2</v>
      </c>
      <c r="M53" s="229"/>
    </row>
    <row r="54" spans="1:13" s="213" customFormat="1" ht="20.25" customHeight="1">
      <c r="A54" s="56" t="s">
        <v>586</v>
      </c>
      <c r="B54" s="55">
        <v>11032</v>
      </c>
      <c r="C54" s="83">
        <v>3318</v>
      </c>
      <c r="D54" s="83">
        <v>182</v>
      </c>
      <c r="E54" s="83">
        <v>1412</v>
      </c>
      <c r="F54" s="83">
        <v>3</v>
      </c>
      <c r="G54" s="247">
        <v>13117</v>
      </c>
      <c r="H54" s="259"/>
      <c r="I54" s="210">
        <f>SUM(B54:D54)/E54</f>
        <v>10.291784702549576</v>
      </c>
      <c r="J54" s="211">
        <f>(G54/SUM(B54:D54))*100</f>
        <v>90.262868153041566</v>
      </c>
      <c r="K54" s="211">
        <f>(E54/SUM(B54:D54))*100</f>
        <v>9.7164877511698311</v>
      </c>
      <c r="L54" s="211">
        <f>(F54/SUM(B54:D54))*100</f>
        <v>2.0644095788604457E-2</v>
      </c>
      <c r="M54" s="229"/>
    </row>
    <row r="55" spans="1:13" s="213" customFormat="1" ht="20.25" customHeight="1">
      <c r="A55" s="56"/>
      <c r="B55" s="55"/>
      <c r="C55" s="83"/>
      <c r="D55" s="83"/>
      <c r="E55" s="83"/>
      <c r="F55" s="83"/>
      <c r="G55" s="247"/>
      <c r="H55" s="236"/>
      <c r="I55" s="210"/>
      <c r="J55" s="211"/>
      <c r="K55" s="211"/>
      <c r="L55" s="211"/>
      <c r="M55" s="229"/>
    </row>
    <row r="56" spans="1:13" s="213" customFormat="1" ht="20.25" customHeight="1">
      <c r="A56" s="50" t="s">
        <v>587</v>
      </c>
      <c r="B56" s="55">
        <v>6158</v>
      </c>
      <c r="C56" s="83">
        <v>1905</v>
      </c>
      <c r="D56" s="83">
        <v>339</v>
      </c>
      <c r="E56" s="83">
        <v>1172</v>
      </c>
      <c r="F56" s="83">
        <v>1046</v>
      </c>
      <c r="G56" s="247">
        <v>6184</v>
      </c>
      <c r="H56" s="236"/>
      <c r="I56" s="207">
        <f>SUM(B56:D56)/E56</f>
        <v>7.1689419795221845</v>
      </c>
      <c r="J56" s="208">
        <f>(G56/SUM(B56:D56))*100</f>
        <v>73.601523446798382</v>
      </c>
      <c r="K56" s="208">
        <f>(E56/SUM(B56:D56))*100</f>
        <v>13.949059747679124</v>
      </c>
      <c r="L56" s="208">
        <f>(F56/SUM(B56:D56))*100</f>
        <v>12.449416805522496</v>
      </c>
      <c r="M56" s="229"/>
    </row>
    <row r="57" spans="1:13" ht="20.25" customHeight="1">
      <c r="A57" s="56" t="s">
        <v>588</v>
      </c>
      <c r="B57" s="55">
        <v>6158</v>
      </c>
      <c r="C57" s="83">
        <v>1905</v>
      </c>
      <c r="D57" s="83">
        <v>339</v>
      </c>
      <c r="E57" s="83">
        <v>1172</v>
      </c>
      <c r="F57" s="83">
        <v>1046</v>
      </c>
      <c r="G57" s="247">
        <v>6184</v>
      </c>
      <c r="H57" s="236"/>
      <c r="I57" s="210">
        <f>SUM(B57:D57)/E57</f>
        <v>7.1689419795221845</v>
      </c>
      <c r="J57" s="211">
        <f>(G57/SUM(B57:D57))*100</f>
        <v>73.601523446798382</v>
      </c>
      <c r="K57" s="211">
        <f>(E57/SUM(B57:D57))*100</f>
        <v>13.949059747679124</v>
      </c>
      <c r="L57" s="211">
        <f>(F57/SUM(B57:D57))*100</f>
        <v>12.449416805522496</v>
      </c>
      <c r="M57" s="229"/>
    </row>
    <row r="58" spans="1:13" ht="20.25" customHeight="1">
      <c r="A58" s="238"/>
      <c r="B58" s="226"/>
      <c r="C58" s="227"/>
      <c r="D58" s="227"/>
      <c r="E58" s="227"/>
      <c r="F58" s="227"/>
      <c r="G58" s="238"/>
      <c r="H58" s="226"/>
      <c r="I58" s="226"/>
      <c r="J58" s="227"/>
      <c r="K58" s="227"/>
      <c r="L58" s="227"/>
    </row>
    <row r="59" spans="1:13" ht="20.25" customHeight="1">
      <c r="A59" s="108" t="s">
        <v>206</v>
      </c>
    </row>
  </sheetData>
  <sheetProtection selectLockedCells="1" selectUnlockedCells="1"/>
  <mergeCells count="6">
    <mergeCell ref="A3:L3"/>
    <mergeCell ref="B8:G8"/>
    <mergeCell ref="I8:L8"/>
    <mergeCell ref="A4:L4"/>
    <mergeCell ref="A5:L5"/>
    <mergeCell ref="A6:L6"/>
  </mergeCells>
  <phoneticPr fontId="0" type="noConversion"/>
  <printOptions horizontalCentered="1" verticalCentered="1"/>
  <pageMargins left="0.43" right="0.37" top="0" bottom="0" header="0.51180555555555551" footer="0.51180555555555551"/>
  <pageSetup scale="46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workbookViewId="0">
      <selection activeCell="A14" sqref="A14"/>
    </sheetView>
  </sheetViews>
  <sheetFormatPr baseColWidth="10" defaultColWidth="0" defaultRowHeight="0" customHeight="1" zeroHeight="1"/>
  <cols>
    <col min="1" max="1" width="77.33203125" style="30" customWidth="1"/>
    <col min="2" max="2" width="16.88671875" style="30" bestFit="1" customWidth="1"/>
    <col min="3" max="3" width="13" style="30" bestFit="1" customWidth="1"/>
    <col min="4" max="4" width="16.33203125" style="30" bestFit="1" customWidth="1"/>
    <col min="5" max="5" width="14.44140625" style="30" bestFit="1" customWidth="1"/>
    <col min="6" max="6" width="13" style="30" bestFit="1" customWidth="1"/>
    <col min="7" max="7" width="16.88671875" style="30" bestFit="1" customWidth="1"/>
    <col min="8" max="8" width="2.109375" style="31" customWidth="1"/>
    <col min="9" max="9" width="16.33203125" style="31" bestFit="1" customWidth="1"/>
    <col min="10" max="10" width="14.88671875" style="31" bestFit="1" customWidth="1"/>
    <col min="11" max="11" width="16.109375" style="31" bestFit="1" customWidth="1"/>
    <col min="12" max="12" width="15.88671875" style="31" bestFit="1" customWidth="1"/>
    <col min="13" max="14" width="0" style="31" hidden="1" customWidth="1"/>
    <col min="15" max="256" width="11.44140625" style="30" hidden="1" customWidth="1"/>
    <col min="257" max="16384" width="11.44140625" style="30" hidden="1"/>
  </cols>
  <sheetData>
    <row r="1" spans="1:14" ht="20.25" customHeight="1">
      <c r="A1" s="182" t="s">
        <v>589</v>
      </c>
      <c r="B1" s="83"/>
      <c r="C1" s="83"/>
      <c r="D1" s="83"/>
      <c r="E1" s="83"/>
      <c r="F1" s="83"/>
      <c r="G1" s="83"/>
    </row>
    <row r="2" spans="1:14" ht="20.25" customHeight="1">
      <c r="A2" s="218"/>
      <c r="B2" s="218"/>
      <c r="C2" s="218"/>
      <c r="D2" s="218"/>
      <c r="E2" s="218"/>
      <c r="F2" s="218"/>
      <c r="G2" s="218"/>
    </row>
    <row r="3" spans="1:14" s="182" customFormat="1" ht="20.25" customHeight="1">
      <c r="A3" s="395" t="s">
        <v>1374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213"/>
      <c r="N3" s="213"/>
    </row>
    <row r="4" spans="1:14" s="182" customFormat="1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213"/>
      <c r="N4" s="213"/>
    </row>
    <row r="5" spans="1:14" s="182" customFormat="1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213"/>
      <c r="N5" s="213"/>
    </row>
    <row r="6" spans="1:14" s="182" customFormat="1" ht="20.2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213"/>
      <c r="N6" s="213"/>
    </row>
    <row r="7" spans="1:14" ht="20.25" customHeight="1"/>
    <row r="8" spans="1:14" ht="20.25" customHeight="1">
      <c r="A8" s="201"/>
      <c r="B8" s="396" t="s">
        <v>719</v>
      </c>
      <c r="C8" s="396"/>
      <c r="D8" s="396"/>
      <c r="E8" s="396"/>
      <c r="F8" s="396"/>
      <c r="G8" s="396"/>
      <c r="H8" s="186"/>
      <c r="I8" s="397" t="s">
        <v>720</v>
      </c>
      <c r="J8" s="397"/>
      <c r="K8" s="397"/>
      <c r="L8" s="397"/>
    </row>
    <row r="9" spans="1:14" ht="20.25" customHeight="1">
      <c r="A9" s="187" t="s">
        <v>713</v>
      </c>
      <c r="B9" s="230" t="s">
        <v>616</v>
      </c>
      <c r="C9" s="189" t="s">
        <v>617</v>
      </c>
      <c r="D9" s="189" t="s">
        <v>617</v>
      </c>
      <c r="E9" s="189" t="s">
        <v>617</v>
      </c>
      <c r="F9" s="189" t="s">
        <v>617</v>
      </c>
      <c r="G9" s="230" t="s">
        <v>616</v>
      </c>
      <c r="H9" s="190"/>
      <c r="I9" s="175" t="s">
        <v>619</v>
      </c>
      <c r="J9" s="189" t="s">
        <v>620</v>
      </c>
      <c r="K9" s="189" t="s">
        <v>620</v>
      </c>
      <c r="L9" s="175" t="s">
        <v>620</v>
      </c>
    </row>
    <row r="10" spans="1:14" ht="20.25" customHeight="1">
      <c r="A10" s="225"/>
      <c r="B10" s="232">
        <v>41640</v>
      </c>
      <c r="C10" s="193" t="s">
        <v>621</v>
      </c>
      <c r="D10" s="193" t="s">
        <v>622</v>
      </c>
      <c r="E10" s="193" t="s">
        <v>566</v>
      </c>
      <c r="F10" s="193" t="s">
        <v>567</v>
      </c>
      <c r="G10" s="232">
        <v>42004</v>
      </c>
      <c r="H10" s="195"/>
      <c r="I10" s="196" t="s">
        <v>624</v>
      </c>
      <c r="J10" s="193" t="s">
        <v>625</v>
      </c>
      <c r="K10" s="193" t="s">
        <v>626</v>
      </c>
      <c r="L10" s="175" t="s">
        <v>627</v>
      </c>
    </row>
    <row r="11" spans="1:14" ht="20.25" customHeight="1">
      <c r="A11" s="213"/>
      <c r="B11" s="234"/>
      <c r="C11" s="199"/>
      <c r="D11" s="199"/>
      <c r="E11" s="199"/>
      <c r="F11" s="199"/>
      <c r="G11" s="235"/>
      <c r="H11" s="190"/>
      <c r="J11" s="202"/>
      <c r="K11" s="202"/>
      <c r="L11" s="202"/>
    </row>
    <row r="12" spans="1:14" ht="20.25" customHeight="1">
      <c r="A12" s="187" t="s">
        <v>27</v>
      </c>
      <c r="B12" s="52">
        <f t="shared" ref="B12:G12" si="0">SUM(B14,B17,B20,B24,B27,B31,B34,B37,B40,B43,B46,B49)</f>
        <v>7588</v>
      </c>
      <c r="C12" s="71">
        <f t="shared" si="0"/>
        <v>3181</v>
      </c>
      <c r="D12" s="71">
        <f t="shared" si="0"/>
        <v>1976</v>
      </c>
      <c r="E12" s="71">
        <f t="shared" si="0"/>
        <v>3535</v>
      </c>
      <c r="F12" s="71">
        <f t="shared" si="0"/>
        <v>2144</v>
      </c>
      <c r="G12" s="69">
        <f t="shared" si="0"/>
        <v>7066</v>
      </c>
      <c r="H12" s="237"/>
      <c r="I12" s="207">
        <f>SUM(B12:D12)/E12</f>
        <v>3.6053748231966054</v>
      </c>
      <c r="J12" s="208">
        <f>(G12/SUM(B12:D12))*100</f>
        <v>55.441349548842688</v>
      </c>
      <c r="K12" s="208">
        <f>(E12/SUM(B12:D12))*100</f>
        <v>27.736367202824635</v>
      </c>
      <c r="L12" s="208">
        <f>(F12/SUM(B12:D12))*100</f>
        <v>16.822283248332678</v>
      </c>
    </row>
    <row r="13" spans="1:14" ht="20.25" customHeight="1">
      <c r="A13" s="187"/>
      <c r="B13" s="52"/>
      <c r="C13" s="71"/>
      <c r="D13" s="71"/>
      <c r="E13" s="71"/>
      <c r="F13" s="71"/>
      <c r="G13" s="69"/>
      <c r="H13" s="237"/>
      <c r="I13" s="210"/>
      <c r="J13" s="211"/>
      <c r="K13" s="211"/>
      <c r="L13" s="211"/>
    </row>
    <row r="14" spans="1:14" s="182" customFormat="1" ht="20.25" customHeight="1">
      <c r="A14" s="246" t="s">
        <v>69</v>
      </c>
      <c r="B14" s="52">
        <v>604</v>
      </c>
      <c r="C14" s="71">
        <v>185</v>
      </c>
      <c r="D14" s="71">
        <v>74</v>
      </c>
      <c r="E14" s="71">
        <v>236</v>
      </c>
      <c r="F14" s="71">
        <v>187</v>
      </c>
      <c r="G14" s="69">
        <v>440</v>
      </c>
      <c r="H14" s="237"/>
      <c r="I14" s="207">
        <f>SUM(B14:D14)/E14</f>
        <v>3.656779661016949</v>
      </c>
      <c r="J14" s="208">
        <f>(G14/SUM(B14:D14))*100</f>
        <v>50.984936268829664</v>
      </c>
      <c r="K14" s="208">
        <f>(E14/SUM(B14:D14))*100</f>
        <v>27.346465816917732</v>
      </c>
      <c r="L14" s="208">
        <f>(F14/SUM(B14:D14))*100</f>
        <v>21.668597914252608</v>
      </c>
      <c r="M14" s="213"/>
      <c r="N14" s="213"/>
    </row>
    <row r="15" spans="1:14" ht="20.25" customHeight="1">
      <c r="A15" s="56" t="s">
        <v>590</v>
      </c>
      <c r="B15" s="55">
        <v>604</v>
      </c>
      <c r="C15" s="83">
        <v>185</v>
      </c>
      <c r="D15" s="83">
        <v>74</v>
      </c>
      <c r="E15" s="83">
        <v>236</v>
      </c>
      <c r="F15" s="83">
        <v>187</v>
      </c>
      <c r="G15" s="247">
        <v>440</v>
      </c>
      <c r="H15" s="237"/>
      <c r="I15" s="210">
        <f>SUM(B15:D15)/E15</f>
        <v>3.656779661016949</v>
      </c>
      <c r="J15" s="211">
        <f>(G15/SUM(B15:D15))*100</f>
        <v>50.984936268829664</v>
      </c>
      <c r="K15" s="211">
        <f>(E15/SUM(B15:D15))*100</f>
        <v>27.346465816917732</v>
      </c>
      <c r="L15" s="211">
        <f>(F15/SUM(B15:D15))*100</f>
        <v>21.668597914252608</v>
      </c>
    </row>
    <row r="16" spans="1:14" ht="20.25" customHeight="1">
      <c r="A16" s="248"/>
      <c r="B16" s="52"/>
      <c r="C16" s="71"/>
      <c r="D16" s="71"/>
      <c r="E16" s="71"/>
      <c r="F16" s="71"/>
      <c r="G16" s="69"/>
      <c r="H16" s="237"/>
      <c r="I16" s="210"/>
      <c r="J16" s="211"/>
      <c r="K16" s="211"/>
      <c r="L16" s="211"/>
    </row>
    <row r="17" spans="1:14" s="182" customFormat="1" ht="20.25" customHeight="1">
      <c r="A17" s="246" t="s">
        <v>80</v>
      </c>
      <c r="B17" s="52">
        <v>252</v>
      </c>
      <c r="C17" s="71">
        <v>242</v>
      </c>
      <c r="D17" s="71">
        <v>78</v>
      </c>
      <c r="E17" s="71">
        <v>241</v>
      </c>
      <c r="F17" s="71">
        <v>30</v>
      </c>
      <c r="G17" s="69">
        <v>301</v>
      </c>
      <c r="H17" s="237"/>
      <c r="I17" s="207">
        <f>SUM(B17:D17)/E17</f>
        <v>2.3734439834024896</v>
      </c>
      <c r="J17" s="208">
        <f>(G17/SUM(B17:D17))*100</f>
        <v>52.622377622377627</v>
      </c>
      <c r="K17" s="208">
        <f>(E17/SUM(B17:D17))*100</f>
        <v>42.132867132867133</v>
      </c>
      <c r="L17" s="208">
        <f>(F17/SUM(B17:D17))*100</f>
        <v>5.244755244755245</v>
      </c>
      <c r="M17" s="213"/>
      <c r="N17" s="213"/>
    </row>
    <row r="18" spans="1:14" ht="20.25" customHeight="1">
      <c r="A18" s="56" t="s">
        <v>591</v>
      </c>
      <c r="B18" s="55">
        <v>252</v>
      </c>
      <c r="C18" s="83">
        <v>242</v>
      </c>
      <c r="D18" s="83">
        <v>78</v>
      </c>
      <c r="E18" s="83">
        <v>241</v>
      </c>
      <c r="F18" s="83">
        <v>30</v>
      </c>
      <c r="G18" s="247">
        <v>301</v>
      </c>
      <c r="H18" s="237"/>
      <c r="I18" s="210">
        <f>SUM(B18:D18)/E18</f>
        <v>2.3734439834024896</v>
      </c>
      <c r="J18" s="211">
        <f>(G18/SUM(B18:D18))*100</f>
        <v>52.622377622377627</v>
      </c>
      <c r="K18" s="211">
        <f>(E18/SUM(B18:D18))*100</f>
        <v>42.132867132867133</v>
      </c>
      <c r="L18" s="211">
        <f>(F18/SUM(B18:D18))*100</f>
        <v>5.244755244755245</v>
      </c>
    </row>
    <row r="19" spans="1:14" s="182" customFormat="1" ht="20.25" customHeight="1">
      <c r="A19" s="248"/>
      <c r="B19" s="52"/>
      <c r="C19" s="71"/>
      <c r="D19" s="71"/>
      <c r="E19" s="71"/>
      <c r="F19" s="71"/>
      <c r="G19" s="69"/>
      <c r="H19" s="237"/>
      <c r="I19" s="210"/>
      <c r="J19" s="211"/>
      <c r="K19" s="211"/>
      <c r="L19" s="211"/>
      <c r="M19" s="213"/>
      <c r="N19" s="213"/>
    </row>
    <row r="20" spans="1:14" s="182" customFormat="1" ht="20.25" customHeight="1">
      <c r="A20" s="246" t="s">
        <v>87</v>
      </c>
      <c r="B20" s="52">
        <v>673</v>
      </c>
      <c r="C20" s="71">
        <v>501</v>
      </c>
      <c r="D20" s="71">
        <v>225</v>
      </c>
      <c r="E20" s="71">
        <v>415</v>
      </c>
      <c r="F20" s="71">
        <v>285</v>
      </c>
      <c r="G20" s="69">
        <v>699</v>
      </c>
      <c r="H20" s="237"/>
      <c r="I20" s="207">
        <f>SUM(B20:D20)/E20</f>
        <v>3.3710843373493975</v>
      </c>
      <c r="J20" s="208">
        <f>(G20/SUM(B20:D20))*100</f>
        <v>49.964260185847031</v>
      </c>
      <c r="K20" s="208">
        <f>(E20/SUM(B20:D20))*100</f>
        <v>29.664045746962113</v>
      </c>
      <c r="L20" s="208">
        <f>(F20/SUM(B20:D20))*100</f>
        <v>20.371694067190852</v>
      </c>
      <c r="M20" s="213"/>
      <c r="N20" s="213"/>
    </row>
    <row r="21" spans="1:14" ht="20.25" customHeight="1">
      <c r="A21" s="56" t="s">
        <v>592</v>
      </c>
      <c r="B21" s="55">
        <v>673</v>
      </c>
      <c r="C21" s="83">
        <v>379</v>
      </c>
      <c r="D21" s="83">
        <v>224</v>
      </c>
      <c r="E21" s="83">
        <v>411</v>
      </c>
      <c r="F21" s="83">
        <v>285</v>
      </c>
      <c r="G21" s="247">
        <v>580</v>
      </c>
      <c r="H21" s="237"/>
      <c r="I21" s="210">
        <f>SUM(B21:D21)/E21</f>
        <v>3.1046228710462289</v>
      </c>
      <c r="J21" s="211">
        <f>(G21/SUM(B21:D21))*100</f>
        <v>45.454545454545453</v>
      </c>
      <c r="K21" s="211">
        <f>(E21/SUM(B21:D21))*100</f>
        <v>32.210031347962378</v>
      </c>
      <c r="L21" s="211">
        <f>(F21/SUM(B21:D21))*100</f>
        <v>22.335423197492162</v>
      </c>
    </row>
    <row r="22" spans="1:14" ht="20.25" customHeight="1">
      <c r="A22" s="56" t="s">
        <v>195</v>
      </c>
      <c r="B22" s="55">
        <v>0</v>
      </c>
      <c r="C22" s="83">
        <v>122</v>
      </c>
      <c r="D22" s="83">
        <v>1</v>
      </c>
      <c r="E22" s="83">
        <v>4</v>
      </c>
      <c r="F22" s="83">
        <v>0</v>
      </c>
      <c r="G22" s="247">
        <v>119</v>
      </c>
      <c r="H22" s="237"/>
      <c r="I22" s="210"/>
      <c r="J22" s="211"/>
      <c r="K22" s="211"/>
      <c r="L22" s="211"/>
    </row>
    <row r="23" spans="1:14" s="182" customFormat="1" ht="20.25" customHeight="1">
      <c r="A23" s="248"/>
      <c r="B23" s="52"/>
      <c r="C23" s="71"/>
      <c r="D23" s="71"/>
      <c r="E23" s="71"/>
      <c r="F23" s="71"/>
      <c r="G23" s="69"/>
      <c r="H23" s="237"/>
      <c r="I23" s="210"/>
      <c r="J23" s="211"/>
      <c r="K23" s="211"/>
      <c r="L23" s="211"/>
      <c r="M23" s="213"/>
      <c r="N23" s="213"/>
    </row>
    <row r="24" spans="1:14" s="182" customFormat="1" ht="20.25" customHeight="1">
      <c r="A24" s="246" t="s">
        <v>93</v>
      </c>
      <c r="B24" s="52">
        <v>508</v>
      </c>
      <c r="C24" s="71">
        <v>157</v>
      </c>
      <c r="D24" s="71">
        <v>77</v>
      </c>
      <c r="E24" s="71">
        <v>262</v>
      </c>
      <c r="F24" s="71">
        <v>103</v>
      </c>
      <c r="G24" s="69">
        <v>377</v>
      </c>
      <c r="H24" s="237"/>
      <c r="I24" s="207">
        <f>SUM(B24:D24)/E24</f>
        <v>2.83206106870229</v>
      </c>
      <c r="J24" s="208">
        <f>(G24/SUM(B24:D24))*100</f>
        <v>50.808625336927228</v>
      </c>
      <c r="K24" s="208">
        <f>(E24/SUM(B24:D24))*100</f>
        <v>35.309973045822105</v>
      </c>
      <c r="L24" s="208">
        <f>(F24/SUM(B24:D24))*100</f>
        <v>13.881401617250674</v>
      </c>
      <c r="M24" s="213"/>
      <c r="N24" s="213"/>
    </row>
    <row r="25" spans="1:14" ht="20.25" customHeight="1">
      <c r="A25" s="56" t="s">
        <v>143</v>
      </c>
      <c r="B25" s="55">
        <v>508</v>
      </c>
      <c r="C25" s="83">
        <v>157</v>
      </c>
      <c r="D25" s="83">
        <v>77</v>
      </c>
      <c r="E25" s="83">
        <v>262</v>
      </c>
      <c r="F25" s="83">
        <v>103</v>
      </c>
      <c r="G25" s="247">
        <v>377</v>
      </c>
      <c r="H25" s="237"/>
      <c r="I25" s="210">
        <f>SUM(B25:D25)/E25</f>
        <v>2.83206106870229</v>
      </c>
      <c r="J25" s="211">
        <f>(G25/SUM(B25:D25))*100</f>
        <v>50.808625336927228</v>
      </c>
      <c r="K25" s="211">
        <f>(E25/SUM(B25:D25))*100</f>
        <v>35.309973045822105</v>
      </c>
      <c r="L25" s="211">
        <f>(F25/SUM(B25:D25))*100</f>
        <v>13.881401617250674</v>
      </c>
    </row>
    <row r="26" spans="1:14" s="182" customFormat="1" ht="20.25" customHeight="1">
      <c r="A26" s="248"/>
      <c r="B26" s="52"/>
      <c r="C26" s="71"/>
      <c r="D26" s="71"/>
      <c r="E26" s="71"/>
      <c r="F26" s="71"/>
      <c r="G26" s="69"/>
      <c r="H26" s="237"/>
      <c r="I26" s="210"/>
      <c r="J26" s="211"/>
      <c r="K26" s="211"/>
      <c r="L26" s="211"/>
      <c r="M26" s="213"/>
      <c r="N26" s="213"/>
    </row>
    <row r="27" spans="1:14" s="182" customFormat="1" ht="20.25" customHeight="1">
      <c r="A27" s="246" t="s">
        <v>101</v>
      </c>
      <c r="B27" s="52">
        <v>610</v>
      </c>
      <c r="C27" s="71">
        <v>368</v>
      </c>
      <c r="D27" s="71">
        <v>190</v>
      </c>
      <c r="E27" s="71">
        <v>351</v>
      </c>
      <c r="F27" s="71">
        <v>206</v>
      </c>
      <c r="G27" s="69">
        <v>611</v>
      </c>
      <c r="H27" s="237"/>
      <c r="I27" s="207">
        <f>SUM(B27:D27)/E27</f>
        <v>3.3276353276353277</v>
      </c>
      <c r="J27" s="208">
        <f>(G27/SUM(B27:D27))*100</f>
        <v>52.311643835616437</v>
      </c>
      <c r="K27" s="208">
        <f>(E27/SUM(B27:D27))*100</f>
        <v>30.051369863013701</v>
      </c>
      <c r="L27" s="208">
        <f>(F27/SUM(B27:D27))*100</f>
        <v>17.636986301369863</v>
      </c>
      <c r="M27" s="213"/>
      <c r="N27" s="213"/>
    </row>
    <row r="28" spans="1:14" ht="20.25" customHeight="1">
      <c r="A28" s="56" t="s">
        <v>144</v>
      </c>
      <c r="B28" s="55">
        <v>431</v>
      </c>
      <c r="C28" s="83">
        <v>226</v>
      </c>
      <c r="D28" s="83">
        <v>149</v>
      </c>
      <c r="E28" s="83">
        <v>246</v>
      </c>
      <c r="F28" s="83">
        <v>173</v>
      </c>
      <c r="G28" s="247">
        <v>387</v>
      </c>
      <c r="H28" s="237"/>
      <c r="I28" s="210">
        <f>SUM(B28:D28)/E28</f>
        <v>3.2764227642276422</v>
      </c>
      <c r="J28" s="211">
        <f>(G28/SUM(B28:D28))*100</f>
        <v>48.014888337468982</v>
      </c>
      <c r="K28" s="211">
        <f>(E28/SUM(B28:D28))*100</f>
        <v>30.52109181141439</v>
      </c>
      <c r="L28" s="211">
        <f>(F28/SUM(B28:D28))*100</f>
        <v>21.464019851116625</v>
      </c>
    </row>
    <row r="29" spans="1:14" ht="20.25" customHeight="1">
      <c r="A29" s="56" t="s">
        <v>103</v>
      </c>
      <c r="B29" s="55">
        <v>179</v>
      </c>
      <c r="C29" s="83">
        <v>142</v>
      </c>
      <c r="D29" s="83">
        <v>41</v>
      </c>
      <c r="E29" s="83">
        <v>105</v>
      </c>
      <c r="F29" s="83">
        <v>33</v>
      </c>
      <c r="G29" s="247">
        <v>224</v>
      </c>
      <c r="H29" s="237"/>
      <c r="I29" s="210">
        <f>SUM(B29:D29)/E29</f>
        <v>3.4476190476190478</v>
      </c>
      <c r="J29" s="211">
        <f>(G29/SUM(B29:D29))*100</f>
        <v>61.878453038674031</v>
      </c>
      <c r="K29" s="211">
        <f>(E29/SUM(B29:D29))*100</f>
        <v>29.005524861878452</v>
      </c>
      <c r="L29" s="211">
        <f>(F29/SUM(B29:D29))*100</f>
        <v>9.1160220994475143</v>
      </c>
    </row>
    <row r="30" spans="1:14" s="182" customFormat="1" ht="20.25" customHeight="1">
      <c r="A30" s="248"/>
      <c r="B30" s="52"/>
      <c r="C30" s="71"/>
      <c r="D30" s="71"/>
      <c r="E30" s="71"/>
      <c r="F30" s="71"/>
      <c r="G30" s="69"/>
      <c r="H30" s="237"/>
      <c r="I30" s="210"/>
      <c r="J30" s="211"/>
      <c r="K30" s="211"/>
      <c r="L30" s="211"/>
      <c r="M30" s="213"/>
      <c r="N30" s="213"/>
    </row>
    <row r="31" spans="1:14" s="182" customFormat="1" ht="20.25" customHeight="1">
      <c r="A31" s="246" t="s">
        <v>515</v>
      </c>
      <c r="B31" s="52">
        <v>697</v>
      </c>
      <c r="C31" s="71">
        <v>306</v>
      </c>
      <c r="D31" s="71">
        <v>237</v>
      </c>
      <c r="E31" s="71">
        <v>357</v>
      </c>
      <c r="F31" s="71">
        <v>285</v>
      </c>
      <c r="G31" s="69">
        <v>598</v>
      </c>
      <c r="H31" s="237"/>
      <c r="I31" s="207">
        <f>SUM(B31:D31)/E31</f>
        <v>3.473389355742297</v>
      </c>
      <c r="J31" s="208">
        <f>(G31/SUM(B31:D31))*100</f>
        <v>48.225806451612904</v>
      </c>
      <c r="K31" s="208">
        <f>(E31/SUM(B31:D31))*100</f>
        <v>28.79032258064516</v>
      </c>
      <c r="L31" s="208">
        <f>(F31/SUM(B31:D31))*100</f>
        <v>22.983870967741936</v>
      </c>
      <c r="M31" s="213"/>
      <c r="N31" s="213"/>
    </row>
    <row r="32" spans="1:14" ht="20.25" customHeight="1">
      <c r="A32" s="56" t="s">
        <v>145</v>
      </c>
      <c r="B32" s="55">
        <v>697</v>
      </c>
      <c r="C32" s="83">
        <v>306</v>
      </c>
      <c r="D32" s="83">
        <v>237</v>
      </c>
      <c r="E32" s="83">
        <v>357</v>
      </c>
      <c r="F32" s="83">
        <v>285</v>
      </c>
      <c r="G32" s="247">
        <v>598</v>
      </c>
      <c r="H32" s="237"/>
      <c r="I32" s="210">
        <f>SUM(B32:D32)/E32</f>
        <v>3.473389355742297</v>
      </c>
      <c r="J32" s="211">
        <f>(G32/SUM(B32:D32))*100</f>
        <v>48.225806451612904</v>
      </c>
      <c r="K32" s="211">
        <f>(E32/SUM(B32:D32))*100</f>
        <v>28.79032258064516</v>
      </c>
      <c r="L32" s="211">
        <f>(F32/SUM(B32:D32))*100</f>
        <v>22.983870967741936</v>
      </c>
    </row>
    <row r="33" spans="1:14" s="182" customFormat="1" ht="20.25" customHeight="1">
      <c r="A33" s="248"/>
      <c r="B33" s="52"/>
      <c r="C33" s="71"/>
      <c r="D33" s="71"/>
      <c r="E33" s="71"/>
      <c r="F33" s="71"/>
      <c r="G33" s="69"/>
      <c r="H33" s="237"/>
      <c r="I33" s="210"/>
      <c r="J33" s="211"/>
      <c r="K33" s="211"/>
      <c r="L33" s="211"/>
      <c r="M33" s="213"/>
      <c r="N33" s="213"/>
    </row>
    <row r="34" spans="1:14" s="182" customFormat="1" ht="20.25" customHeight="1">
      <c r="A34" s="246" t="s">
        <v>524</v>
      </c>
      <c r="B34" s="52">
        <v>975</v>
      </c>
      <c r="C34" s="71">
        <v>291</v>
      </c>
      <c r="D34" s="71">
        <v>198</v>
      </c>
      <c r="E34" s="71">
        <v>217</v>
      </c>
      <c r="F34" s="71">
        <v>218</v>
      </c>
      <c r="G34" s="69">
        <v>1029</v>
      </c>
      <c r="H34" s="237"/>
      <c r="I34" s="207">
        <f>SUM(B34:D34)/E34</f>
        <v>6.7465437788018434</v>
      </c>
      <c r="J34" s="208">
        <f>(G34/SUM(B34:D34))*100</f>
        <v>70.286885245901644</v>
      </c>
      <c r="K34" s="208">
        <f>(E34/SUM(B34:D34))*100</f>
        <v>14.8224043715847</v>
      </c>
      <c r="L34" s="208">
        <f>(F34/SUM(B34:D34))*100</f>
        <v>14.89071038251366</v>
      </c>
      <c r="M34" s="213"/>
      <c r="N34" s="213"/>
    </row>
    <row r="35" spans="1:14" ht="20.25" customHeight="1">
      <c r="A35" s="56" t="s">
        <v>146</v>
      </c>
      <c r="B35" s="55">
        <v>975</v>
      </c>
      <c r="C35" s="83">
        <v>291</v>
      </c>
      <c r="D35" s="83">
        <v>198</v>
      </c>
      <c r="E35" s="83">
        <v>217</v>
      </c>
      <c r="F35" s="83">
        <v>218</v>
      </c>
      <c r="G35" s="247">
        <v>1029</v>
      </c>
      <c r="H35" s="237"/>
      <c r="I35" s="210">
        <f>SUM(B35:D35)/E35</f>
        <v>6.7465437788018434</v>
      </c>
      <c r="J35" s="211">
        <f>(G35/SUM(B35:D35))*100</f>
        <v>70.286885245901644</v>
      </c>
      <c r="K35" s="211">
        <f>(E35/SUM(B35:D35))*100</f>
        <v>14.8224043715847</v>
      </c>
      <c r="L35" s="211">
        <f>(F35/SUM(B35:D35))*100</f>
        <v>14.89071038251366</v>
      </c>
    </row>
    <row r="36" spans="1:14" ht="20.25" customHeight="1">
      <c r="A36" s="248"/>
      <c r="B36" s="52"/>
      <c r="C36" s="71"/>
      <c r="D36" s="71"/>
      <c r="E36" s="71"/>
      <c r="F36" s="71"/>
      <c r="G36" s="69"/>
      <c r="H36" s="237"/>
      <c r="I36" s="210"/>
      <c r="J36" s="211"/>
      <c r="K36" s="211"/>
      <c r="L36" s="211"/>
    </row>
    <row r="37" spans="1:14" s="182" customFormat="1" ht="20.25" customHeight="1">
      <c r="A37" s="246" t="s">
        <v>532</v>
      </c>
      <c r="B37" s="52">
        <v>679</v>
      </c>
      <c r="C37" s="71">
        <v>126</v>
      </c>
      <c r="D37" s="71">
        <v>227</v>
      </c>
      <c r="E37" s="71">
        <v>178</v>
      </c>
      <c r="F37" s="71">
        <v>325</v>
      </c>
      <c r="G37" s="69">
        <v>529</v>
      </c>
      <c r="H37" s="237"/>
      <c r="I37" s="207">
        <f>SUM(B37:D37)/E37</f>
        <v>5.797752808988764</v>
      </c>
      <c r="J37" s="208">
        <f>(G37/SUM(B37:D37))*100</f>
        <v>51.259689922480625</v>
      </c>
      <c r="K37" s="208">
        <f>(E37/SUM(B37:D37))*100</f>
        <v>17.248062015503876</v>
      </c>
      <c r="L37" s="208">
        <f>(F37/SUM(B37:D37))*100</f>
        <v>31.492248062015506</v>
      </c>
      <c r="M37" s="213"/>
      <c r="N37" s="213"/>
    </row>
    <row r="38" spans="1:14" ht="20.25" customHeight="1">
      <c r="A38" s="56" t="s">
        <v>147</v>
      </c>
      <c r="B38" s="55">
        <v>679</v>
      </c>
      <c r="C38" s="83">
        <v>126</v>
      </c>
      <c r="D38" s="83">
        <v>227</v>
      </c>
      <c r="E38" s="83">
        <v>178</v>
      </c>
      <c r="F38" s="83">
        <v>325</v>
      </c>
      <c r="G38" s="247">
        <v>529</v>
      </c>
      <c r="H38" s="237"/>
      <c r="I38" s="210">
        <f>SUM(B38:D38)/E38</f>
        <v>5.797752808988764</v>
      </c>
      <c r="J38" s="211">
        <f>(G38/SUM(B38:D38))*100</f>
        <v>51.259689922480625</v>
      </c>
      <c r="K38" s="211">
        <f>(E38/SUM(B38:D38))*100</f>
        <v>17.248062015503876</v>
      </c>
      <c r="L38" s="211">
        <f>(F38/SUM(B38:D38))*100</f>
        <v>31.492248062015506</v>
      </c>
    </row>
    <row r="39" spans="1:14" s="182" customFormat="1" ht="20.25" customHeight="1">
      <c r="A39" s="248"/>
      <c r="B39" s="52"/>
      <c r="C39" s="71"/>
      <c r="D39" s="71"/>
      <c r="E39" s="71"/>
      <c r="F39" s="71"/>
      <c r="G39" s="69"/>
      <c r="H39" s="237"/>
      <c r="I39" s="210"/>
      <c r="J39" s="211"/>
      <c r="K39" s="211"/>
      <c r="L39" s="211"/>
      <c r="M39" s="213"/>
      <c r="N39" s="213"/>
    </row>
    <row r="40" spans="1:14" s="182" customFormat="1" ht="20.25" customHeight="1">
      <c r="A40" s="246" t="s">
        <v>542</v>
      </c>
      <c r="B40" s="52">
        <v>641</v>
      </c>
      <c r="C40" s="71">
        <v>198</v>
      </c>
      <c r="D40" s="71">
        <v>108</v>
      </c>
      <c r="E40" s="71">
        <v>289</v>
      </c>
      <c r="F40" s="71">
        <v>193</v>
      </c>
      <c r="G40" s="69">
        <v>465</v>
      </c>
      <c r="H40" s="237"/>
      <c r="I40" s="207">
        <f>SUM(B40:D40)/E40</f>
        <v>3.2768166089965396</v>
      </c>
      <c r="J40" s="208">
        <f>(G40/SUM(B40:D40))*100</f>
        <v>49.102428722280891</v>
      </c>
      <c r="K40" s="208">
        <f>(E40/SUM(B40:D40))*100</f>
        <v>30.517423442449843</v>
      </c>
      <c r="L40" s="208">
        <f>(F40/SUM(B40:D40))*100</f>
        <v>20.380147835269273</v>
      </c>
      <c r="M40" s="213"/>
      <c r="N40" s="213"/>
    </row>
    <row r="41" spans="1:14" ht="20.25" customHeight="1">
      <c r="A41" s="56" t="s">
        <v>148</v>
      </c>
      <c r="B41" s="55">
        <v>641</v>
      </c>
      <c r="C41" s="83">
        <v>198</v>
      </c>
      <c r="D41" s="83">
        <v>108</v>
      </c>
      <c r="E41" s="83">
        <v>289</v>
      </c>
      <c r="F41" s="83">
        <v>193</v>
      </c>
      <c r="G41" s="247">
        <v>465</v>
      </c>
      <c r="H41" s="237"/>
      <c r="I41" s="210">
        <f>SUM(B41:D41)/E41</f>
        <v>3.2768166089965396</v>
      </c>
      <c r="J41" s="211">
        <f>(G41/SUM(B41:D41))*100</f>
        <v>49.102428722280891</v>
      </c>
      <c r="K41" s="211">
        <f>(E41/SUM(B41:D41))*100</f>
        <v>30.517423442449843</v>
      </c>
      <c r="L41" s="211">
        <f>(F41/SUM(B41:D41))*100</f>
        <v>20.380147835269273</v>
      </c>
    </row>
    <row r="42" spans="1:14" ht="20.25" customHeight="1">
      <c r="A42" s="248"/>
      <c r="B42" s="52"/>
      <c r="C42" s="71"/>
      <c r="D42" s="71"/>
      <c r="E42" s="71"/>
      <c r="F42" s="71"/>
      <c r="G42" s="69"/>
      <c r="H42" s="237"/>
      <c r="I42" s="210"/>
      <c r="J42" s="211"/>
      <c r="K42" s="211"/>
      <c r="L42" s="211"/>
    </row>
    <row r="43" spans="1:14" s="182" customFormat="1" ht="20.25" customHeight="1">
      <c r="A43" s="246" t="s">
        <v>547</v>
      </c>
      <c r="B43" s="52">
        <v>633</v>
      </c>
      <c r="C43" s="71">
        <v>219</v>
      </c>
      <c r="D43" s="71">
        <v>258</v>
      </c>
      <c r="E43" s="71">
        <v>338</v>
      </c>
      <c r="F43" s="71">
        <v>114</v>
      </c>
      <c r="G43" s="69">
        <v>658</v>
      </c>
      <c r="H43" s="237"/>
      <c r="I43" s="207">
        <f>SUM(B43:D43)/E43</f>
        <v>3.2840236686390534</v>
      </c>
      <c r="J43" s="208">
        <f>(G43/SUM(B43:D43))*100</f>
        <v>59.279279279279287</v>
      </c>
      <c r="K43" s="208">
        <f>(E43/SUM(B43:D43))*100</f>
        <v>30.45045045045045</v>
      </c>
      <c r="L43" s="208">
        <f>(F43/SUM(B43:D43))*100</f>
        <v>10.27027027027027</v>
      </c>
      <c r="M43" s="213"/>
      <c r="N43" s="213"/>
    </row>
    <row r="44" spans="1:14" ht="20.25" customHeight="1">
      <c r="A44" s="56" t="s">
        <v>149</v>
      </c>
      <c r="B44" s="55">
        <v>633</v>
      </c>
      <c r="C44" s="83">
        <v>219</v>
      </c>
      <c r="D44" s="83">
        <v>258</v>
      </c>
      <c r="E44" s="83">
        <v>338</v>
      </c>
      <c r="F44" s="83">
        <v>114</v>
      </c>
      <c r="G44" s="247">
        <v>658</v>
      </c>
      <c r="H44" s="237"/>
      <c r="I44" s="210">
        <f>SUM(B44:D44)/E44</f>
        <v>3.2840236686390534</v>
      </c>
      <c r="J44" s="211">
        <f>(G44/SUM(B44:D44))*100</f>
        <v>59.279279279279287</v>
      </c>
      <c r="K44" s="211">
        <f>(E44/SUM(B44:D44))*100</f>
        <v>30.45045045045045</v>
      </c>
      <c r="L44" s="211">
        <f>(F44/SUM(B44:D44))*100</f>
        <v>10.27027027027027</v>
      </c>
    </row>
    <row r="45" spans="1:14" s="182" customFormat="1" ht="20.25" customHeight="1">
      <c r="A45" s="248"/>
      <c r="B45" s="52"/>
      <c r="C45" s="71"/>
      <c r="D45" s="71"/>
      <c r="E45" s="71"/>
      <c r="F45" s="71"/>
      <c r="G45" s="69"/>
      <c r="H45" s="237"/>
      <c r="I45" s="210"/>
      <c r="J45" s="211"/>
      <c r="K45" s="211"/>
      <c r="L45" s="211"/>
      <c r="M45" s="213"/>
      <c r="N45" s="213"/>
    </row>
    <row r="46" spans="1:14" s="182" customFormat="1" ht="20.25" customHeight="1">
      <c r="A46" s="246" t="s">
        <v>555</v>
      </c>
      <c r="B46" s="52">
        <v>648</v>
      </c>
      <c r="C46" s="71">
        <v>200</v>
      </c>
      <c r="D46" s="71">
        <v>222</v>
      </c>
      <c r="E46" s="71">
        <v>301</v>
      </c>
      <c r="F46" s="71">
        <v>159</v>
      </c>
      <c r="G46" s="69">
        <v>610</v>
      </c>
      <c r="H46" s="237"/>
      <c r="I46" s="207">
        <f>SUM(B46:D46)/E46</f>
        <v>3.5548172757475083</v>
      </c>
      <c r="J46" s="208">
        <f>(G46/SUM(B46:D46))*100</f>
        <v>57.009345794392516</v>
      </c>
      <c r="K46" s="208">
        <f>(E46/SUM(B46:D46))*100</f>
        <v>28.130841121495326</v>
      </c>
      <c r="L46" s="208">
        <f>(F46/SUM(B46:D46))*100</f>
        <v>14.859813084112151</v>
      </c>
      <c r="M46" s="213"/>
      <c r="N46" s="213"/>
    </row>
    <row r="47" spans="1:14" ht="20.25" customHeight="1">
      <c r="A47" s="56" t="s">
        <v>150</v>
      </c>
      <c r="B47" s="55">
        <v>648</v>
      </c>
      <c r="C47" s="83">
        <v>200</v>
      </c>
      <c r="D47" s="83">
        <v>222</v>
      </c>
      <c r="E47" s="83">
        <v>301</v>
      </c>
      <c r="F47" s="83">
        <v>159</v>
      </c>
      <c r="G47" s="247">
        <v>610</v>
      </c>
      <c r="H47" s="237"/>
      <c r="I47" s="210">
        <f>SUM(B47:D47)/E47</f>
        <v>3.5548172757475083</v>
      </c>
      <c r="J47" s="211">
        <f>(G47/SUM(B47:D47))*100</f>
        <v>57.009345794392516</v>
      </c>
      <c r="K47" s="211">
        <f>(E47/SUM(B47:D47))*100</f>
        <v>28.130841121495326</v>
      </c>
      <c r="L47" s="211">
        <f>(F47/SUM(B47:D47))*100</f>
        <v>14.859813084112151</v>
      </c>
    </row>
    <row r="48" spans="1:14" s="182" customFormat="1" ht="20.25" customHeight="1">
      <c r="A48" s="248"/>
      <c r="B48" s="52"/>
      <c r="C48" s="71"/>
      <c r="D48" s="71"/>
      <c r="E48" s="71"/>
      <c r="F48" s="71"/>
      <c r="G48" s="69"/>
      <c r="H48" s="237"/>
      <c r="I48" s="210"/>
      <c r="J48" s="211"/>
      <c r="K48" s="211"/>
      <c r="L48" s="211"/>
      <c r="M48" s="213"/>
      <c r="N48" s="213"/>
    </row>
    <row r="49" spans="1:14" s="182" customFormat="1" ht="20.25" customHeight="1">
      <c r="A49" s="246" t="s">
        <v>560</v>
      </c>
      <c r="B49" s="52">
        <v>668</v>
      </c>
      <c r="C49" s="71">
        <v>388</v>
      </c>
      <c r="D49" s="71">
        <v>82</v>
      </c>
      <c r="E49" s="71">
        <v>350</v>
      </c>
      <c r="F49" s="71">
        <v>39</v>
      </c>
      <c r="G49" s="69">
        <v>749</v>
      </c>
      <c r="H49" s="237"/>
      <c r="I49" s="207">
        <f>SUM(B49:D49)/E49</f>
        <v>3.2514285714285713</v>
      </c>
      <c r="J49" s="208">
        <f>(G49/SUM(B49:D49))*100</f>
        <v>65.817223198594021</v>
      </c>
      <c r="K49" s="208">
        <f>(E49/SUM(B49:D49))*100</f>
        <v>30.755711775043938</v>
      </c>
      <c r="L49" s="208">
        <f>(F49/SUM(B49:D49))*100</f>
        <v>3.427065026362039</v>
      </c>
      <c r="M49" s="213"/>
      <c r="N49" s="213"/>
    </row>
    <row r="50" spans="1:14" ht="20.25" customHeight="1">
      <c r="A50" s="56" t="s">
        <v>151</v>
      </c>
      <c r="B50" s="55">
        <v>668</v>
      </c>
      <c r="C50" s="83">
        <v>388</v>
      </c>
      <c r="D50" s="83">
        <v>82</v>
      </c>
      <c r="E50" s="83">
        <v>350</v>
      </c>
      <c r="F50" s="83">
        <v>39</v>
      </c>
      <c r="G50" s="247">
        <v>749</v>
      </c>
      <c r="H50" s="237"/>
      <c r="I50" s="210">
        <f>SUM(B50:D50)/E50</f>
        <v>3.2514285714285713</v>
      </c>
      <c r="J50" s="211">
        <f>(G50/SUM(B50:D50))*100</f>
        <v>65.817223198594021</v>
      </c>
      <c r="K50" s="211">
        <f>(E50/SUM(B50:D50))*100</f>
        <v>30.755711775043938</v>
      </c>
      <c r="L50" s="211">
        <f>(F50/SUM(B50:D50))*100</f>
        <v>3.427065026362039</v>
      </c>
    </row>
    <row r="51" spans="1:14" ht="20.25" customHeight="1">
      <c r="A51" s="238"/>
      <c r="B51" s="222"/>
      <c r="C51" s="223"/>
      <c r="D51" s="223"/>
      <c r="E51" s="223"/>
      <c r="F51" s="223"/>
      <c r="G51" s="239"/>
      <c r="H51" s="195"/>
      <c r="I51" s="226"/>
      <c r="J51" s="227"/>
      <c r="K51" s="227"/>
      <c r="L51" s="227"/>
    </row>
    <row r="52" spans="1:14" ht="20.25" customHeight="1">
      <c r="A52" s="108" t="s">
        <v>206</v>
      </c>
      <c r="B52" s="184"/>
      <c r="C52" s="184"/>
      <c r="D52" s="184"/>
      <c r="E52" s="184"/>
      <c r="F52" s="184"/>
      <c r="G52" s="184"/>
    </row>
  </sheetData>
  <sheetProtection selectLockedCells="1" selectUnlockedCells="1"/>
  <mergeCells count="6">
    <mergeCell ref="A3:L3"/>
    <mergeCell ref="B8:G8"/>
    <mergeCell ref="I8:L8"/>
    <mergeCell ref="A4:L4"/>
    <mergeCell ref="A5:L5"/>
    <mergeCell ref="A6:L6"/>
  </mergeCells>
  <phoneticPr fontId="0" type="noConversion"/>
  <printOptions horizontalCentered="1" verticalCentered="1"/>
  <pageMargins left="0.54" right="0.36" top="0" bottom="0" header="0.51180555555555551" footer="0.51180555555555551"/>
  <pageSetup scale="46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zoomScaleSheetLayoutView="70" workbookViewId="0">
      <selection activeCell="A20" sqref="A20"/>
    </sheetView>
  </sheetViews>
  <sheetFormatPr baseColWidth="10" defaultColWidth="0" defaultRowHeight="0" customHeight="1" zeroHeight="1"/>
  <cols>
    <col min="1" max="1" width="70.6640625" style="30" bestFit="1" customWidth="1"/>
    <col min="2" max="2" width="17.33203125" style="30" customWidth="1"/>
    <col min="3" max="3" width="16.88671875" style="30" customWidth="1"/>
    <col min="4" max="4" width="16.5546875" style="30" customWidth="1"/>
    <col min="5" max="5" width="17.88671875" style="30" customWidth="1"/>
    <col min="6" max="6" width="16.33203125" style="30" customWidth="1"/>
    <col min="7" max="7" width="19.88671875" style="30" customWidth="1"/>
    <col min="8" max="8" width="16.6640625" style="30" customWidth="1"/>
    <col min="9" max="9" width="1.5546875" style="31" customWidth="1"/>
    <col min="10" max="10" width="17.5546875" style="31" customWidth="1"/>
    <col min="11" max="11" width="17.109375" style="31" customWidth="1"/>
    <col min="12" max="13" width="17.44140625" style="31" customWidth="1"/>
    <col min="14" max="15" width="0" style="31" hidden="1" customWidth="1"/>
    <col min="16" max="256" width="11.44140625" style="30" hidden="1" customWidth="1"/>
    <col min="257" max="16384" width="11.44140625" style="30" hidden="1"/>
  </cols>
  <sheetData>
    <row r="1" spans="1:15" ht="20.25" customHeight="1">
      <c r="A1" s="182" t="s">
        <v>152</v>
      </c>
      <c r="B1" s="228"/>
      <c r="C1" s="228"/>
      <c r="D1" s="228"/>
      <c r="E1" s="228"/>
      <c r="F1" s="228"/>
      <c r="G1" s="228"/>
      <c r="H1" s="228"/>
      <c r="I1" s="229"/>
      <c r="J1" s="83"/>
      <c r="K1" s="83"/>
      <c r="L1" s="83"/>
      <c r="M1" s="83"/>
    </row>
    <row r="2" spans="1:15" ht="20.25" customHeight="1">
      <c r="A2" s="21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5" s="182" customFormat="1" ht="20.25" customHeight="1">
      <c r="A3" s="395" t="s">
        <v>1375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175"/>
      <c r="N3" s="213"/>
      <c r="O3" s="213"/>
    </row>
    <row r="4" spans="1:15" s="182" customFormat="1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175"/>
      <c r="N4" s="213"/>
      <c r="O4" s="213"/>
    </row>
    <row r="5" spans="1:15" s="182" customFormat="1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175"/>
      <c r="N5" s="213"/>
      <c r="O5" s="213"/>
    </row>
    <row r="6" spans="1:15" s="182" customFormat="1" ht="20.2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175"/>
      <c r="N6" s="213"/>
      <c r="O6" s="213"/>
    </row>
    <row r="7" spans="1:15" ht="20.25" customHeight="1">
      <c r="B7" s="228"/>
      <c r="C7" s="228"/>
      <c r="D7" s="228"/>
      <c r="E7" s="228"/>
      <c r="F7" s="228"/>
      <c r="G7" s="228"/>
      <c r="H7" s="228"/>
    </row>
    <row r="8" spans="1:15" ht="20.25" customHeight="1">
      <c r="A8" s="201"/>
      <c r="B8" s="398" t="s">
        <v>719</v>
      </c>
      <c r="C8" s="398"/>
      <c r="D8" s="398"/>
      <c r="E8" s="398"/>
      <c r="F8" s="398"/>
      <c r="G8" s="398"/>
      <c r="H8" s="398"/>
      <c r="I8" s="186"/>
      <c r="J8" s="397" t="s">
        <v>720</v>
      </c>
      <c r="K8" s="397"/>
      <c r="L8" s="397"/>
      <c r="M8" s="397"/>
    </row>
    <row r="9" spans="1:15" ht="20.25" customHeight="1">
      <c r="A9" s="187" t="s">
        <v>615</v>
      </c>
      <c r="B9" s="230" t="s">
        <v>616</v>
      </c>
      <c r="C9" s="231" t="s">
        <v>617</v>
      </c>
      <c r="D9" s="189" t="s">
        <v>153</v>
      </c>
      <c r="E9" s="189" t="s">
        <v>617</v>
      </c>
      <c r="F9" s="189" t="s">
        <v>617</v>
      </c>
      <c r="G9" s="189" t="s">
        <v>617</v>
      </c>
      <c r="H9" s="230" t="s">
        <v>616</v>
      </c>
      <c r="I9" s="190"/>
      <c r="J9" s="189" t="s">
        <v>619</v>
      </c>
      <c r="K9" s="189" t="s">
        <v>620</v>
      </c>
      <c r="L9" s="189" t="s">
        <v>620</v>
      </c>
      <c r="M9" s="175" t="s">
        <v>620</v>
      </c>
    </row>
    <row r="10" spans="1:15" ht="20.25" customHeight="1">
      <c r="A10" s="225"/>
      <c r="B10" s="232">
        <v>41640</v>
      </c>
      <c r="C10" s="188" t="s">
        <v>621</v>
      </c>
      <c r="D10" s="193" t="s">
        <v>154</v>
      </c>
      <c r="E10" s="193" t="s">
        <v>622</v>
      </c>
      <c r="F10" s="193" t="s">
        <v>566</v>
      </c>
      <c r="G10" s="193" t="s">
        <v>567</v>
      </c>
      <c r="H10" s="232">
        <v>42004</v>
      </c>
      <c r="I10" s="195"/>
      <c r="J10" s="233" t="s">
        <v>624</v>
      </c>
      <c r="K10" s="193" t="s">
        <v>625</v>
      </c>
      <c r="L10" s="193" t="s">
        <v>626</v>
      </c>
      <c r="M10" s="175" t="s">
        <v>627</v>
      </c>
    </row>
    <row r="11" spans="1:15" ht="20.25" customHeight="1">
      <c r="A11" s="213"/>
      <c r="B11" s="234"/>
      <c r="C11" s="199"/>
      <c r="D11" s="199"/>
      <c r="E11" s="199"/>
      <c r="F11" s="199"/>
      <c r="G11" s="199"/>
      <c r="H11" s="235"/>
      <c r="I11" s="190"/>
      <c r="J11" s="236"/>
      <c r="K11" s="202"/>
      <c r="L11" s="202"/>
      <c r="M11" s="202"/>
    </row>
    <row r="12" spans="1:15" ht="20.25" customHeight="1">
      <c r="A12" s="187" t="s">
        <v>27</v>
      </c>
      <c r="B12" s="52">
        <f t="shared" ref="B12:H12" si="0">SUM(B14,B16,B18)</f>
        <v>13183</v>
      </c>
      <c r="C12" s="71">
        <f t="shared" si="0"/>
        <v>13953</v>
      </c>
      <c r="D12" s="71">
        <f t="shared" si="0"/>
        <v>717</v>
      </c>
      <c r="E12" s="71">
        <f t="shared" si="0"/>
        <v>1036</v>
      </c>
      <c r="F12" s="71">
        <f t="shared" si="0"/>
        <v>12262</v>
      </c>
      <c r="G12" s="71">
        <f t="shared" si="0"/>
        <v>777</v>
      </c>
      <c r="H12" s="69">
        <f t="shared" si="0"/>
        <v>15850</v>
      </c>
      <c r="I12" s="237"/>
      <c r="J12" s="207">
        <f>SUM(B12:E12)/F12</f>
        <v>2.3559778176480184</v>
      </c>
      <c r="K12" s="208">
        <f>(H12/SUM(B12:E12))*100</f>
        <v>54.865173595486169</v>
      </c>
      <c r="L12" s="208">
        <f>(F12/SUM(B12:E12))*100</f>
        <v>42.445221364533211</v>
      </c>
      <c r="M12" s="208">
        <f>(G12/SUM(B12:E12))*100</f>
        <v>2.6896050399806155</v>
      </c>
      <c r="N12" s="229"/>
    </row>
    <row r="13" spans="1:15" ht="20.25" customHeight="1">
      <c r="A13" s="187"/>
      <c r="B13" s="52"/>
      <c r="C13" s="71"/>
      <c r="D13" s="71"/>
      <c r="E13" s="71"/>
      <c r="F13" s="71"/>
      <c r="G13" s="71"/>
      <c r="H13" s="71"/>
      <c r="I13" s="237"/>
      <c r="J13" s="210"/>
      <c r="K13" s="211"/>
      <c r="L13" s="211"/>
      <c r="M13" s="211"/>
      <c r="N13" s="229"/>
    </row>
    <row r="14" spans="1:15" ht="20.25" customHeight="1">
      <c r="A14" s="30" t="s">
        <v>155</v>
      </c>
      <c r="B14" s="55">
        <v>368</v>
      </c>
      <c r="C14" s="83">
        <v>59</v>
      </c>
      <c r="D14" s="83">
        <v>57</v>
      </c>
      <c r="E14" s="83">
        <v>49</v>
      </c>
      <c r="F14" s="83">
        <v>287</v>
      </c>
      <c r="G14" s="83">
        <v>0</v>
      </c>
      <c r="H14" s="83">
        <v>246</v>
      </c>
      <c r="I14" s="237"/>
      <c r="J14" s="210">
        <f>SUM(B14:E14)/F14</f>
        <v>1.8571428571428572</v>
      </c>
      <c r="K14" s="211">
        <f>(H14/SUM(B14:E14))*100</f>
        <v>46.153846153846153</v>
      </c>
      <c r="L14" s="211">
        <f>(F14/SUM(B14:E14))*100</f>
        <v>53.846153846153847</v>
      </c>
      <c r="M14" s="211">
        <f>(G14/SUM(B14:E14))*100</f>
        <v>0</v>
      </c>
      <c r="N14" s="229"/>
    </row>
    <row r="15" spans="1:15" ht="20.25" customHeight="1">
      <c r="B15" s="55"/>
      <c r="C15" s="83"/>
      <c r="D15" s="83"/>
      <c r="E15" s="83"/>
      <c r="F15" s="83"/>
      <c r="G15" s="83"/>
      <c r="H15" s="71"/>
      <c r="I15" s="237"/>
      <c r="J15" s="210"/>
      <c r="K15" s="211"/>
      <c r="L15" s="211"/>
      <c r="M15" s="211"/>
      <c r="N15" s="229"/>
    </row>
    <row r="16" spans="1:15" ht="20.25" customHeight="1">
      <c r="A16" s="30" t="s">
        <v>156</v>
      </c>
      <c r="B16" s="55">
        <v>2599</v>
      </c>
      <c r="C16" s="83">
        <v>1669</v>
      </c>
      <c r="D16" s="83">
        <v>195</v>
      </c>
      <c r="E16" s="83">
        <v>363</v>
      </c>
      <c r="F16" s="83">
        <v>2021</v>
      </c>
      <c r="G16" s="83">
        <v>64</v>
      </c>
      <c r="H16" s="83">
        <v>2741</v>
      </c>
      <c r="I16" s="237"/>
      <c r="J16" s="210">
        <f>SUM(B16:E16)/F16</f>
        <v>2.387926768926274</v>
      </c>
      <c r="K16" s="211">
        <f>(H16/SUM(B16:E16))*100</f>
        <v>56.796518856195611</v>
      </c>
      <c r="L16" s="211">
        <f>(F16/SUM(B16:E16))*100</f>
        <v>41.877331123083302</v>
      </c>
      <c r="M16" s="211">
        <f>(G16/SUM(B16:E16))*100</f>
        <v>1.3261500207210941</v>
      </c>
      <c r="N16" s="229"/>
    </row>
    <row r="17" spans="1:14" ht="20.25" customHeight="1">
      <c r="B17" s="55"/>
      <c r="C17" s="83"/>
      <c r="D17" s="83"/>
      <c r="E17" s="83"/>
      <c r="F17" s="83"/>
      <c r="G17" s="83"/>
      <c r="H17" s="71"/>
      <c r="I17" s="237"/>
      <c r="J17" s="210"/>
      <c r="K17" s="211"/>
      <c r="L17" s="211"/>
      <c r="M17" s="211"/>
      <c r="N17" s="229"/>
    </row>
    <row r="18" spans="1:14" ht="20.25" customHeight="1">
      <c r="A18" s="30" t="s">
        <v>157</v>
      </c>
      <c r="B18" s="55">
        <v>10216</v>
      </c>
      <c r="C18" s="83">
        <v>12225</v>
      </c>
      <c r="D18" s="83">
        <v>465</v>
      </c>
      <c r="E18" s="83">
        <v>624</v>
      </c>
      <c r="F18" s="83">
        <v>9954</v>
      </c>
      <c r="G18" s="83">
        <v>713</v>
      </c>
      <c r="H18" s="83">
        <v>12863</v>
      </c>
      <c r="I18" s="237"/>
      <c r="J18" s="210">
        <f>SUM(B18:E18)/F18</f>
        <v>2.363873819570022</v>
      </c>
      <c r="K18" s="211">
        <f>(H18/SUM(B18:E18))*100</f>
        <v>54.666383340416488</v>
      </c>
      <c r="L18" s="211">
        <f>(F18/SUM(B18:E18))*100</f>
        <v>42.303442413939649</v>
      </c>
      <c r="M18" s="211">
        <f>(G18/SUM(B18:E18))*100</f>
        <v>3.0301742456438587</v>
      </c>
      <c r="N18" s="229"/>
    </row>
    <row r="19" spans="1:14" ht="20.25" customHeight="1">
      <c r="A19" s="238"/>
      <c r="B19" s="222"/>
      <c r="C19" s="223"/>
      <c r="D19" s="223"/>
      <c r="E19" s="223"/>
      <c r="F19" s="223"/>
      <c r="G19" s="223"/>
      <c r="H19" s="239"/>
      <c r="I19" s="195"/>
      <c r="J19" s="226"/>
      <c r="K19" s="227"/>
      <c r="L19" s="227"/>
      <c r="M19" s="227"/>
    </row>
    <row r="20" spans="1:14" ht="20.25" customHeight="1">
      <c r="A20" s="108" t="s">
        <v>206</v>
      </c>
      <c r="B20" s="184"/>
      <c r="C20" s="184"/>
      <c r="D20" s="184"/>
      <c r="E20" s="184"/>
      <c r="F20" s="184"/>
      <c r="G20" s="184"/>
      <c r="H20" s="184"/>
    </row>
    <row r="21" spans="1:14" ht="20.25" hidden="1" customHeight="1"/>
    <row r="22" spans="1:14" ht="20.25" hidden="1" customHeight="1">
      <c r="I22" s="30"/>
      <c r="J22" s="30"/>
      <c r="K22" s="30"/>
      <c r="L22" s="30"/>
    </row>
    <row r="23" spans="1:14" ht="20.25" hidden="1" customHeight="1">
      <c r="I23" s="30"/>
      <c r="J23" s="30"/>
      <c r="K23" s="30"/>
      <c r="L23" s="30"/>
    </row>
    <row r="24" spans="1:14" ht="20.25" hidden="1" customHeight="1">
      <c r="I24" s="30"/>
      <c r="J24" s="30"/>
      <c r="K24" s="30"/>
      <c r="L24" s="30"/>
    </row>
    <row r="25" spans="1:14" ht="20.25" hidden="1" customHeight="1">
      <c r="I25" s="30"/>
      <c r="J25" s="30"/>
      <c r="K25" s="30"/>
      <c r="L25" s="30"/>
    </row>
  </sheetData>
  <sheetProtection selectLockedCells="1" selectUnlockedCells="1"/>
  <mergeCells count="6">
    <mergeCell ref="A6:L6"/>
    <mergeCell ref="B8:H8"/>
    <mergeCell ref="J8:M8"/>
    <mergeCell ref="A3:L3"/>
    <mergeCell ref="A4:L4"/>
    <mergeCell ref="A5:L5"/>
  </mergeCells>
  <phoneticPr fontId="0" type="noConversion"/>
  <printOptions horizontalCentered="1" verticalCentered="1"/>
  <pageMargins left="0.44" right="0.4" top="0" bottom="0" header="0.51180555555555551" footer="0.51180555555555551"/>
  <pageSetup scale="45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3"/>
  <sheetViews>
    <sheetView zoomScaleSheetLayoutView="100" workbookViewId="0">
      <selection activeCell="A3" sqref="A3:L3"/>
    </sheetView>
  </sheetViews>
  <sheetFormatPr baseColWidth="10" defaultColWidth="11.44140625" defaultRowHeight="20.25" customHeight="1"/>
  <cols>
    <col min="1" max="1" width="66" style="30" bestFit="1" customWidth="1"/>
    <col min="2" max="3" width="21.33203125" style="30" customWidth="1"/>
    <col min="4" max="4" width="19.33203125" style="30" customWidth="1"/>
    <col min="5" max="5" width="21.33203125" style="30" customWidth="1"/>
    <col min="6" max="6" width="21.109375" style="30" customWidth="1"/>
    <col min="7" max="7" width="21.33203125" style="30" customWidth="1"/>
    <col min="8" max="8" width="2.33203125" style="31" customWidth="1"/>
    <col min="9" max="12" width="18.6640625" style="31" customWidth="1"/>
    <col min="13" max="14" width="11.44140625" style="31"/>
    <col min="15" max="16384" width="11.44140625" style="30"/>
  </cols>
  <sheetData>
    <row r="1" spans="1:14" ht="20.25" customHeight="1">
      <c r="A1" s="182" t="s">
        <v>158</v>
      </c>
      <c r="B1" s="183"/>
      <c r="C1" s="183"/>
      <c r="D1" s="183"/>
      <c r="E1" s="183"/>
      <c r="F1" s="183"/>
      <c r="G1" s="183"/>
    </row>
    <row r="2" spans="1:14" ht="20.25" customHeight="1">
      <c r="A2" s="184"/>
      <c r="B2" s="184"/>
      <c r="C2" s="184"/>
      <c r="D2" s="184"/>
      <c r="E2" s="184"/>
      <c r="F2" s="184"/>
    </row>
    <row r="3" spans="1:14" ht="20.25" customHeight="1">
      <c r="A3" s="395" t="s">
        <v>1376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</row>
    <row r="4" spans="1:14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</row>
    <row r="5" spans="1:14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</row>
    <row r="6" spans="1:14" ht="20.2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</row>
    <row r="8" spans="1:14" ht="20.25" customHeight="1">
      <c r="A8" s="185" t="s">
        <v>499</v>
      </c>
      <c r="B8" s="396" t="s">
        <v>719</v>
      </c>
      <c r="C8" s="396"/>
      <c r="D8" s="396"/>
      <c r="E8" s="396"/>
      <c r="F8" s="396"/>
      <c r="G8" s="396"/>
      <c r="H8" s="186"/>
      <c r="I8" s="397" t="s">
        <v>720</v>
      </c>
      <c r="J8" s="397"/>
      <c r="K8" s="397"/>
      <c r="L8" s="397"/>
    </row>
    <row r="9" spans="1:14" ht="20.25" customHeight="1">
      <c r="A9" s="187" t="s">
        <v>713</v>
      </c>
      <c r="B9" s="188" t="s">
        <v>618</v>
      </c>
      <c r="C9" s="189" t="s">
        <v>617</v>
      </c>
      <c r="D9" s="189" t="s">
        <v>617</v>
      </c>
      <c r="E9" s="189" t="s">
        <v>617</v>
      </c>
      <c r="F9" s="189" t="s">
        <v>617</v>
      </c>
      <c r="G9" s="175" t="s">
        <v>618</v>
      </c>
      <c r="H9" s="190"/>
      <c r="I9" s="175" t="s">
        <v>619</v>
      </c>
      <c r="J9" s="189" t="s">
        <v>620</v>
      </c>
      <c r="K9" s="189" t="s">
        <v>620</v>
      </c>
      <c r="L9" s="175" t="s">
        <v>620</v>
      </c>
    </row>
    <row r="10" spans="1:14" ht="20.25" customHeight="1">
      <c r="A10" s="191"/>
      <c r="B10" s="192">
        <v>41640</v>
      </c>
      <c r="C10" s="193" t="s">
        <v>621</v>
      </c>
      <c r="D10" s="193" t="s">
        <v>622</v>
      </c>
      <c r="E10" s="193" t="s">
        <v>566</v>
      </c>
      <c r="F10" s="193" t="s">
        <v>567</v>
      </c>
      <c r="G10" s="194">
        <v>42004</v>
      </c>
      <c r="H10" s="195"/>
      <c r="I10" s="196" t="s">
        <v>624</v>
      </c>
      <c r="J10" s="193" t="s">
        <v>625</v>
      </c>
      <c r="K10" s="193" t="s">
        <v>626</v>
      </c>
      <c r="L10" s="175" t="s">
        <v>627</v>
      </c>
    </row>
    <row r="11" spans="1:14" ht="20.25" customHeight="1">
      <c r="A11" s="197"/>
      <c r="B11" s="198"/>
      <c r="C11" s="199"/>
      <c r="D11" s="199"/>
      <c r="E11" s="199"/>
      <c r="F11" s="199"/>
      <c r="G11" s="200"/>
      <c r="H11" s="201"/>
      <c r="J11" s="202"/>
      <c r="K11" s="202"/>
      <c r="L11" s="202"/>
    </row>
    <row r="12" spans="1:14" ht="20.25" customHeight="1">
      <c r="A12" s="173" t="s">
        <v>27</v>
      </c>
      <c r="B12" s="203">
        <f t="shared" ref="B12:G12" si="0">SUM(B14,B20,B23,B27,B30,B34,B38,B42,B46,B50,B54,B58,B62,B67,B70)</f>
        <v>19110</v>
      </c>
      <c r="C12" s="204">
        <f t="shared" si="0"/>
        <v>28110</v>
      </c>
      <c r="D12" s="204">
        <f t="shared" si="0"/>
        <v>2126</v>
      </c>
      <c r="E12" s="204">
        <f t="shared" si="0"/>
        <v>26916</v>
      </c>
      <c r="F12" s="204">
        <f t="shared" si="0"/>
        <v>3221</v>
      </c>
      <c r="G12" s="205">
        <f t="shared" si="0"/>
        <v>19209</v>
      </c>
      <c r="H12" s="206"/>
      <c r="I12" s="207">
        <f>SUM(B12:D12)/E12</f>
        <v>1.8333333333333333</v>
      </c>
      <c r="J12" s="208">
        <f>(G12/SUM(B12:D12))*100</f>
        <v>38.927167348923923</v>
      </c>
      <c r="K12" s="208">
        <f>(E12/SUM(B12:D12))*100</f>
        <v>54.54545454545454</v>
      </c>
      <c r="L12" s="208">
        <f>(F12/SUM(B12:D12))*100</f>
        <v>6.5273781056215299</v>
      </c>
    </row>
    <row r="13" spans="1:14" ht="20.25" customHeight="1">
      <c r="A13" s="209"/>
      <c r="B13" s="203"/>
      <c r="C13" s="204"/>
      <c r="D13" s="204"/>
      <c r="E13" s="204"/>
      <c r="F13" s="204"/>
      <c r="G13" s="205"/>
      <c r="H13" s="206"/>
      <c r="I13" s="210"/>
      <c r="J13" s="211"/>
      <c r="K13" s="211"/>
      <c r="L13" s="211"/>
    </row>
    <row r="14" spans="1:14" ht="20.25" customHeight="1">
      <c r="A14" s="209" t="s">
        <v>628</v>
      </c>
      <c r="B14" s="203">
        <f t="shared" ref="B14:G14" si="1">SUM(B15:B18)</f>
        <v>3522</v>
      </c>
      <c r="C14" s="204">
        <f t="shared" si="1"/>
        <v>4316</v>
      </c>
      <c r="D14" s="204">
        <f t="shared" si="1"/>
        <v>229</v>
      </c>
      <c r="E14" s="204">
        <f t="shared" si="1"/>
        <v>3823</v>
      </c>
      <c r="F14" s="204">
        <f t="shared" si="1"/>
        <v>251</v>
      </c>
      <c r="G14" s="205">
        <f t="shared" si="1"/>
        <v>3993</v>
      </c>
      <c r="H14" s="206"/>
      <c r="I14" s="207">
        <f>SUM(B14:D14)/E14</f>
        <v>2.1101229400993984</v>
      </c>
      <c r="J14" s="208">
        <f>(G14/SUM(B14:D14))*100</f>
        <v>49.497954629973968</v>
      </c>
      <c r="K14" s="208">
        <f>(E14/SUM(B14:D14))*100</f>
        <v>47.390603694062229</v>
      </c>
      <c r="L14" s="208">
        <f>(F14/SUM(B14:D14))*100</f>
        <v>3.1114416759638033</v>
      </c>
    </row>
    <row r="15" spans="1:14" s="182" customFormat="1" ht="20.25" customHeight="1">
      <c r="A15" s="32" t="s">
        <v>159</v>
      </c>
      <c r="B15" s="165">
        <v>1301</v>
      </c>
      <c r="C15" s="21">
        <v>1560</v>
      </c>
      <c r="D15" s="21">
        <v>60</v>
      </c>
      <c r="E15" s="21">
        <v>1279</v>
      </c>
      <c r="F15" s="21">
        <v>105</v>
      </c>
      <c r="G15" s="212">
        <v>1537</v>
      </c>
      <c r="H15" s="206"/>
      <c r="I15" s="210">
        <f>SUM(B15:D15)/E15</f>
        <v>2.2838154808444098</v>
      </c>
      <c r="J15" s="211">
        <f>(G15/SUM(B15:D15))*100</f>
        <v>52.618966107497435</v>
      </c>
      <c r="K15" s="211">
        <f>(E15/SUM(B15:D15))*100</f>
        <v>43.786374529270802</v>
      </c>
      <c r="L15" s="211">
        <f>(F15/SUM(B15:D15))*100</f>
        <v>3.5946593632317696</v>
      </c>
      <c r="M15" s="213"/>
      <c r="N15" s="213"/>
    </row>
    <row r="16" spans="1:14" s="182" customFormat="1" ht="20.25" customHeight="1">
      <c r="A16" s="32" t="s">
        <v>160</v>
      </c>
      <c r="B16" s="165">
        <v>1363</v>
      </c>
      <c r="C16" s="21">
        <v>1577</v>
      </c>
      <c r="D16" s="21">
        <v>77</v>
      </c>
      <c r="E16" s="21">
        <v>1373</v>
      </c>
      <c r="F16" s="21">
        <v>43</v>
      </c>
      <c r="G16" s="212">
        <v>1601</v>
      </c>
      <c r="H16" s="206"/>
      <c r="I16" s="210">
        <f>SUM(B16:D16)/E16</f>
        <v>2.1973780043699929</v>
      </c>
      <c r="J16" s="211">
        <f>(G16/SUM(B16:D16))*100</f>
        <v>53.065959562479279</v>
      </c>
      <c r="K16" s="211">
        <f>(E16/SUM(B16:D16))*100</f>
        <v>45.508783559827641</v>
      </c>
      <c r="L16" s="211">
        <f>(F16/SUM(B16:D16))*100</f>
        <v>1.4252568776930727</v>
      </c>
      <c r="M16" s="213"/>
      <c r="N16" s="213"/>
    </row>
    <row r="17" spans="1:14" ht="20.25" customHeight="1">
      <c r="A17" s="32" t="s">
        <v>161</v>
      </c>
      <c r="B17" s="165">
        <v>702</v>
      </c>
      <c r="C17" s="21">
        <v>804</v>
      </c>
      <c r="D17" s="21">
        <v>88</v>
      </c>
      <c r="E17" s="21">
        <v>857</v>
      </c>
      <c r="F17" s="21">
        <v>40</v>
      </c>
      <c r="G17" s="212">
        <v>697</v>
      </c>
      <c r="H17" s="206"/>
      <c r="I17" s="210">
        <f>SUM(B17:D17)/E17</f>
        <v>1.8599766627771295</v>
      </c>
      <c r="J17" s="211">
        <f>(G17/SUM(B17:D17))*100</f>
        <v>43.726474278544543</v>
      </c>
      <c r="K17" s="211">
        <f>(E17/SUM(B17:D17))*100</f>
        <v>53.764115432873268</v>
      </c>
      <c r="L17" s="211">
        <f>(F17/SUM(B17:D17))*100</f>
        <v>2.5094102885821834</v>
      </c>
    </row>
    <row r="18" spans="1:14" s="182" customFormat="1" ht="20.25" customHeight="1">
      <c r="A18" s="32" t="s">
        <v>162</v>
      </c>
      <c r="B18" s="165">
        <v>156</v>
      </c>
      <c r="C18" s="21">
        <v>375</v>
      </c>
      <c r="D18" s="21">
        <v>4</v>
      </c>
      <c r="E18" s="21">
        <v>314</v>
      </c>
      <c r="F18" s="21">
        <v>63</v>
      </c>
      <c r="G18" s="212">
        <v>158</v>
      </c>
      <c r="H18" s="206"/>
      <c r="I18" s="210">
        <f>SUM(B18:D18)/E18</f>
        <v>1.7038216560509554</v>
      </c>
      <c r="J18" s="211">
        <f>(G18/SUM(B18:D18))*100</f>
        <v>29.532710280373831</v>
      </c>
      <c r="K18" s="211">
        <f>(E18/SUM(B18:D18))*100</f>
        <v>58.691588785046733</v>
      </c>
      <c r="L18" s="211">
        <f>(F18/SUM(B18:D18))*100</f>
        <v>11.775700934579438</v>
      </c>
      <c r="M18" s="213"/>
      <c r="N18" s="213"/>
    </row>
    <row r="19" spans="1:14" s="182" customFormat="1" ht="20.25" customHeight="1">
      <c r="A19" s="32"/>
      <c r="B19" s="203"/>
      <c r="C19" s="204"/>
      <c r="D19" s="204"/>
      <c r="E19" s="204"/>
      <c r="F19" s="204"/>
      <c r="G19" s="205"/>
      <c r="H19" s="206"/>
      <c r="I19" s="210"/>
      <c r="J19" s="211"/>
      <c r="K19" s="211"/>
      <c r="L19" s="211"/>
      <c r="M19" s="213"/>
      <c r="N19" s="213"/>
    </row>
    <row r="20" spans="1:14" ht="20.25" customHeight="1">
      <c r="A20" s="209" t="s">
        <v>163</v>
      </c>
      <c r="B20" s="203">
        <v>1450</v>
      </c>
      <c r="C20" s="204">
        <v>2826</v>
      </c>
      <c r="D20" s="204">
        <v>108</v>
      </c>
      <c r="E20" s="204">
        <v>2192</v>
      </c>
      <c r="F20" s="204">
        <v>663</v>
      </c>
      <c r="G20" s="205">
        <v>1529</v>
      </c>
      <c r="H20" s="206"/>
      <c r="I20" s="207">
        <f>SUM(B20:D20)/E20</f>
        <v>2</v>
      </c>
      <c r="J20" s="208">
        <f>(G20/SUM(B20:D20))*100</f>
        <v>34.876824817518248</v>
      </c>
      <c r="K20" s="208">
        <f>(E20/SUM(B20:D20))*100</f>
        <v>50</v>
      </c>
      <c r="L20" s="208">
        <f>(F20/SUM(B20:D20))*100</f>
        <v>15.123175182481752</v>
      </c>
    </row>
    <row r="21" spans="1:14" ht="20.25" customHeight="1">
      <c r="A21" s="32" t="s">
        <v>164</v>
      </c>
      <c r="B21" s="165">
        <v>1450</v>
      </c>
      <c r="C21" s="21">
        <v>2826</v>
      </c>
      <c r="D21" s="21">
        <v>108</v>
      </c>
      <c r="E21" s="21">
        <v>2192</v>
      </c>
      <c r="F21" s="21">
        <v>663</v>
      </c>
      <c r="G21" s="212">
        <v>1529</v>
      </c>
      <c r="H21" s="206"/>
      <c r="I21" s="210">
        <f>SUM(B21:D21)/E21</f>
        <v>2</v>
      </c>
      <c r="J21" s="211">
        <f>(G21/SUM(B21:D21))*100</f>
        <v>34.876824817518248</v>
      </c>
      <c r="K21" s="211">
        <f>(E21/SUM(B21:D21))*100</f>
        <v>50</v>
      </c>
      <c r="L21" s="211">
        <f>(F21/SUM(B21:D21))*100</f>
        <v>15.123175182481752</v>
      </c>
    </row>
    <row r="22" spans="1:14" ht="20.25" customHeight="1">
      <c r="A22" s="214"/>
      <c r="B22" s="203"/>
      <c r="C22" s="204"/>
      <c r="D22" s="204"/>
      <c r="E22" s="204"/>
      <c r="F22" s="204"/>
      <c r="G22" s="205"/>
      <c r="H22" s="206"/>
      <c r="I22" s="210"/>
      <c r="J22" s="211"/>
      <c r="K22" s="211"/>
      <c r="L22" s="211"/>
    </row>
    <row r="23" spans="1:14" s="182" customFormat="1" ht="20.25" customHeight="1">
      <c r="A23" s="209" t="s">
        <v>72</v>
      </c>
      <c r="B23" s="203">
        <f t="shared" ref="B23:G23" si="2">SUM(B24:B25)</f>
        <v>2237</v>
      </c>
      <c r="C23" s="204">
        <f t="shared" si="2"/>
        <v>2698</v>
      </c>
      <c r="D23" s="204">
        <f t="shared" si="2"/>
        <v>483</v>
      </c>
      <c r="E23" s="204">
        <f t="shared" si="2"/>
        <v>2893</v>
      </c>
      <c r="F23" s="204">
        <f t="shared" si="2"/>
        <v>629</v>
      </c>
      <c r="G23" s="205">
        <f t="shared" si="2"/>
        <v>1896</v>
      </c>
      <c r="H23" s="206"/>
      <c r="I23" s="207">
        <f>SUM(B23:D23)/E23</f>
        <v>1.8727964051157968</v>
      </c>
      <c r="J23" s="208">
        <f>(G23/SUM(B23:D23))*100</f>
        <v>34.994462901439647</v>
      </c>
      <c r="K23" s="208">
        <f>(E23/SUM(B23:D23))*100</f>
        <v>53.396087117017352</v>
      </c>
      <c r="L23" s="208">
        <f>(F23/SUM(B23:D23))*100</f>
        <v>11.609449981543005</v>
      </c>
      <c r="M23" s="213"/>
      <c r="N23" s="213"/>
    </row>
    <row r="24" spans="1:14" ht="20.25" customHeight="1">
      <c r="A24" s="32" t="s">
        <v>736</v>
      </c>
      <c r="B24" s="165">
        <v>1501</v>
      </c>
      <c r="C24" s="21">
        <v>897</v>
      </c>
      <c r="D24" s="21">
        <v>280</v>
      </c>
      <c r="E24" s="21">
        <v>1046</v>
      </c>
      <c r="F24" s="21">
        <v>461</v>
      </c>
      <c r="G24" s="212">
        <v>1171</v>
      </c>
      <c r="H24" s="206"/>
      <c r="I24" s="210">
        <f>SUM(B24:D24)/E24</f>
        <v>2.5602294455066921</v>
      </c>
      <c r="J24" s="211">
        <f>(G24/SUM(B24:D24))*100</f>
        <v>43.726661687826734</v>
      </c>
      <c r="K24" s="211">
        <f>(E24/SUM(B24:D24))*100</f>
        <v>39.058999253174008</v>
      </c>
      <c r="L24" s="211">
        <f>(F24/SUM(B24:D24))*100</f>
        <v>17.214339058999254</v>
      </c>
    </row>
    <row r="25" spans="1:14" s="182" customFormat="1" ht="20.25" customHeight="1">
      <c r="A25" s="32" t="s">
        <v>165</v>
      </c>
      <c r="B25" s="165">
        <v>736</v>
      </c>
      <c r="C25" s="21">
        <v>1801</v>
      </c>
      <c r="D25" s="21">
        <v>203</v>
      </c>
      <c r="E25" s="21">
        <v>1847</v>
      </c>
      <c r="F25" s="21">
        <v>168</v>
      </c>
      <c r="G25" s="212">
        <v>725</v>
      </c>
      <c r="H25" s="206"/>
      <c r="I25" s="210">
        <f>SUM(B25:D25)/E25</f>
        <v>1.4834867352463454</v>
      </c>
      <c r="J25" s="211">
        <f>(G25/SUM(B25:D25))*100</f>
        <v>26.459854014598537</v>
      </c>
      <c r="K25" s="211">
        <f>(E25/SUM(B25:D25))*100</f>
        <v>67.408759124087595</v>
      </c>
      <c r="L25" s="211">
        <f>(F25/SUM(B25:D25))*100</f>
        <v>6.1313868613138682</v>
      </c>
      <c r="M25" s="213"/>
      <c r="N25" s="213"/>
    </row>
    <row r="26" spans="1:14" s="182" customFormat="1" ht="20.25" customHeight="1">
      <c r="A26" s="32"/>
      <c r="B26" s="203"/>
      <c r="C26" s="204"/>
      <c r="D26" s="204"/>
      <c r="E26" s="204"/>
      <c r="F26" s="204"/>
      <c r="G26" s="205"/>
      <c r="H26" s="206"/>
      <c r="I26" s="210"/>
      <c r="J26" s="211"/>
      <c r="K26" s="211"/>
      <c r="L26" s="211"/>
      <c r="M26" s="213"/>
      <c r="N26" s="213"/>
    </row>
    <row r="27" spans="1:14" ht="20.25" customHeight="1">
      <c r="A27" s="209" t="s">
        <v>80</v>
      </c>
      <c r="B27" s="203">
        <v>1131</v>
      </c>
      <c r="C27" s="204">
        <v>2370</v>
      </c>
      <c r="D27" s="204">
        <v>115</v>
      </c>
      <c r="E27" s="204">
        <v>2163</v>
      </c>
      <c r="F27" s="204">
        <v>369</v>
      </c>
      <c r="G27" s="205">
        <v>1084</v>
      </c>
      <c r="H27" s="206"/>
      <c r="I27" s="207">
        <f>SUM(B27:D27)/E27</f>
        <v>1.6717521960240407</v>
      </c>
      <c r="J27" s="208">
        <f>(G27/SUM(B27:D27))*100</f>
        <v>29.977876106194689</v>
      </c>
      <c r="K27" s="208">
        <f>(E27/SUM(B27:D27))*100</f>
        <v>59.817477876106196</v>
      </c>
      <c r="L27" s="208">
        <f>(F27/SUM(B27:D27))*100</f>
        <v>10.204646017699115</v>
      </c>
    </row>
    <row r="28" spans="1:14" ht="20.25" customHeight="1">
      <c r="A28" s="32" t="s">
        <v>166</v>
      </c>
      <c r="B28" s="165">
        <v>1131</v>
      </c>
      <c r="C28" s="21">
        <v>2370</v>
      </c>
      <c r="D28" s="21">
        <v>115</v>
      </c>
      <c r="E28" s="21">
        <v>2163</v>
      </c>
      <c r="F28" s="21">
        <v>369</v>
      </c>
      <c r="G28" s="212">
        <v>1084</v>
      </c>
      <c r="H28" s="206"/>
      <c r="I28" s="210">
        <f>SUM(B28:D28)/E28</f>
        <v>1.6717521960240407</v>
      </c>
      <c r="J28" s="211">
        <f>(G28/SUM(B28:D28))*100</f>
        <v>29.977876106194689</v>
      </c>
      <c r="K28" s="211">
        <f>(E28/SUM(B28:D28))*100</f>
        <v>59.817477876106196</v>
      </c>
      <c r="L28" s="211">
        <f>(F28/SUM(B28:D28))*100</f>
        <v>10.204646017699115</v>
      </c>
    </row>
    <row r="29" spans="1:14" s="182" customFormat="1" ht="20.25" customHeight="1">
      <c r="A29" s="32"/>
      <c r="B29" s="203"/>
      <c r="C29" s="204"/>
      <c r="D29" s="204"/>
      <c r="E29" s="204"/>
      <c r="F29" s="204"/>
      <c r="G29" s="205"/>
      <c r="H29" s="206"/>
      <c r="I29" s="210"/>
      <c r="J29" s="211"/>
      <c r="K29" s="211"/>
      <c r="L29" s="211"/>
      <c r="M29" s="213"/>
      <c r="N29" s="213"/>
    </row>
    <row r="30" spans="1:14" s="182" customFormat="1" ht="20.25" customHeight="1">
      <c r="A30" s="209" t="s">
        <v>87</v>
      </c>
      <c r="B30" s="203">
        <f t="shared" ref="B30:G30" si="3">SUM(B31:B32)</f>
        <v>820</v>
      </c>
      <c r="C30" s="204">
        <f t="shared" si="3"/>
        <v>1140</v>
      </c>
      <c r="D30" s="204">
        <f t="shared" si="3"/>
        <v>172</v>
      </c>
      <c r="E30" s="204">
        <f t="shared" si="3"/>
        <v>1218</v>
      </c>
      <c r="F30" s="204">
        <f t="shared" si="3"/>
        <v>261</v>
      </c>
      <c r="G30" s="205">
        <f t="shared" si="3"/>
        <v>653</v>
      </c>
      <c r="H30" s="206"/>
      <c r="I30" s="207">
        <f>SUM(B30:D30)/E30</f>
        <v>1.7504105090311988</v>
      </c>
      <c r="J30" s="208">
        <f>(G30/SUM(B30:D30))*100</f>
        <v>30.628517823639772</v>
      </c>
      <c r="K30" s="208">
        <f>(E30/SUM(B30:D30))*100</f>
        <v>57.129455909943715</v>
      </c>
      <c r="L30" s="208">
        <f>(F30/SUM(B30:D30))*100</f>
        <v>12.242026266416509</v>
      </c>
      <c r="M30" s="213"/>
      <c r="N30" s="213"/>
    </row>
    <row r="31" spans="1:14" ht="20.25" customHeight="1">
      <c r="A31" s="32" t="s">
        <v>167</v>
      </c>
      <c r="B31" s="165">
        <v>820</v>
      </c>
      <c r="C31" s="21">
        <v>1003</v>
      </c>
      <c r="D31" s="21">
        <v>169</v>
      </c>
      <c r="E31" s="21">
        <v>1192</v>
      </c>
      <c r="F31" s="21">
        <v>261</v>
      </c>
      <c r="G31" s="212">
        <v>539</v>
      </c>
      <c r="H31" s="206"/>
      <c r="I31" s="210">
        <f>SUM(B31:D31)/E31</f>
        <v>1.6711409395973154</v>
      </c>
      <c r="J31" s="211">
        <f>(G31/SUM(B31:D31))*100</f>
        <v>27.058232931726906</v>
      </c>
      <c r="K31" s="211">
        <f>(E31/SUM(B31:D31))*100</f>
        <v>59.839357429718874</v>
      </c>
      <c r="L31" s="211">
        <f>(F31/SUM(B31:D31))*100</f>
        <v>13.102409638554215</v>
      </c>
    </row>
    <row r="32" spans="1:14" ht="20.25" customHeight="1">
      <c r="A32" s="32" t="s">
        <v>195</v>
      </c>
      <c r="B32" s="165">
        <v>0</v>
      </c>
      <c r="C32" s="21">
        <v>137</v>
      </c>
      <c r="D32" s="21">
        <v>3</v>
      </c>
      <c r="E32" s="21">
        <v>26</v>
      </c>
      <c r="F32" s="21">
        <v>0</v>
      </c>
      <c r="G32" s="212">
        <v>114</v>
      </c>
      <c r="H32" s="206"/>
      <c r="I32" s="210"/>
      <c r="J32" s="211"/>
      <c r="K32" s="211"/>
      <c r="L32" s="211"/>
    </row>
    <row r="33" spans="1:14" s="182" customFormat="1" ht="20.25" customHeight="1">
      <c r="A33" s="32"/>
      <c r="B33" s="203"/>
      <c r="C33" s="204"/>
      <c r="D33" s="204"/>
      <c r="E33" s="204"/>
      <c r="F33" s="204"/>
      <c r="G33" s="205"/>
      <c r="H33" s="206"/>
      <c r="I33" s="210"/>
      <c r="J33" s="211"/>
      <c r="K33" s="211"/>
      <c r="L33" s="211"/>
      <c r="M33" s="213"/>
      <c r="N33" s="213"/>
    </row>
    <row r="34" spans="1:14" ht="20.25" customHeight="1">
      <c r="A34" s="209" t="s">
        <v>93</v>
      </c>
      <c r="B34" s="203">
        <f t="shared" ref="B34:G34" si="4">SUM(B35:B36)</f>
        <v>838</v>
      </c>
      <c r="C34" s="204">
        <f t="shared" si="4"/>
        <v>1521</v>
      </c>
      <c r="D34" s="204">
        <f t="shared" si="4"/>
        <v>221</v>
      </c>
      <c r="E34" s="204">
        <f t="shared" si="4"/>
        <v>1562</v>
      </c>
      <c r="F34" s="204">
        <f t="shared" si="4"/>
        <v>156</v>
      </c>
      <c r="G34" s="205">
        <f t="shared" si="4"/>
        <v>862</v>
      </c>
      <c r="H34" s="206"/>
      <c r="I34" s="207">
        <f>SUM(B34:D34)/E34</f>
        <v>1.6517285531370038</v>
      </c>
      <c r="J34" s="208">
        <f>(G34/SUM(B34:D34))*100</f>
        <v>33.410852713178294</v>
      </c>
      <c r="K34" s="208">
        <f>(E34/SUM(B34:D34))*100</f>
        <v>60.542635658914733</v>
      </c>
      <c r="L34" s="208">
        <f>(F34/SUM(B34:D34))*100</f>
        <v>6.0465116279069768</v>
      </c>
    </row>
    <row r="35" spans="1:14" ht="20.25" customHeight="1">
      <c r="A35" s="32" t="s">
        <v>168</v>
      </c>
      <c r="B35" s="165">
        <v>334</v>
      </c>
      <c r="C35" s="21">
        <v>824</v>
      </c>
      <c r="D35" s="21">
        <v>50</v>
      </c>
      <c r="E35" s="21">
        <v>748</v>
      </c>
      <c r="F35" s="21">
        <v>60</v>
      </c>
      <c r="G35" s="212">
        <v>400</v>
      </c>
      <c r="H35" s="206"/>
      <c r="I35" s="210">
        <f>SUM(B35:D35)/E35</f>
        <v>1.6149732620320856</v>
      </c>
      <c r="J35" s="211">
        <f>(G35/SUM(B35:D35))*100</f>
        <v>33.112582781456958</v>
      </c>
      <c r="K35" s="211">
        <f>(E35/SUM(B35:D35))*100</f>
        <v>61.920529801324506</v>
      </c>
      <c r="L35" s="211">
        <f>(F35/SUM(B35:D35))*100</f>
        <v>4.9668874172185431</v>
      </c>
    </row>
    <row r="36" spans="1:14" ht="20.25" customHeight="1">
      <c r="A36" s="32" t="s">
        <v>169</v>
      </c>
      <c r="B36" s="165">
        <v>504</v>
      </c>
      <c r="C36" s="21">
        <v>697</v>
      </c>
      <c r="D36" s="21">
        <v>171</v>
      </c>
      <c r="E36" s="21">
        <v>814</v>
      </c>
      <c r="F36" s="21">
        <v>96</v>
      </c>
      <c r="G36" s="212">
        <v>462</v>
      </c>
      <c r="H36" s="206"/>
      <c r="I36" s="210">
        <f>SUM(B36:D36)/E36</f>
        <v>1.6855036855036856</v>
      </c>
      <c r="J36" s="211">
        <f>(G36/SUM(B36:D36))*100</f>
        <v>33.673469387755098</v>
      </c>
      <c r="K36" s="211">
        <f>(E36/SUM(B36:D36))*100</f>
        <v>59.329446064139944</v>
      </c>
      <c r="L36" s="211">
        <f>(F36/SUM(B36:D36))*100</f>
        <v>6.9970845481049562</v>
      </c>
    </row>
    <row r="37" spans="1:14" s="182" customFormat="1" ht="20.25" customHeight="1">
      <c r="A37" s="32"/>
      <c r="B37" s="203"/>
      <c r="C37" s="204"/>
      <c r="D37" s="204"/>
      <c r="E37" s="204"/>
      <c r="F37" s="204"/>
      <c r="G37" s="205"/>
      <c r="H37" s="206"/>
      <c r="I37" s="210"/>
      <c r="J37" s="211"/>
      <c r="K37" s="211"/>
      <c r="L37" s="211"/>
      <c r="M37" s="213"/>
      <c r="N37" s="213"/>
    </row>
    <row r="38" spans="1:14" s="182" customFormat="1" ht="20.25" customHeight="1">
      <c r="A38" s="209" t="s">
        <v>101</v>
      </c>
      <c r="B38" s="203">
        <f t="shared" ref="B38:G38" si="5">SUM(B39:B40)</f>
        <v>1561</v>
      </c>
      <c r="C38" s="204">
        <f t="shared" si="5"/>
        <v>3338</v>
      </c>
      <c r="D38" s="204">
        <f t="shared" si="5"/>
        <v>151</v>
      </c>
      <c r="E38" s="204">
        <f t="shared" si="5"/>
        <v>3183</v>
      </c>
      <c r="F38" s="204">
        <f t="shared" si="5"/>
        <v>148</v>
      </c>
      <c r="G38" s="205">
        <f t="shared" si="5"/>
        <v>1719</v>
      </c>
      <c r="H38" s="206"/>
      <c r="I38" s="207">
        <f>SUM(B38:D38)/E38</f>
        <v>1.5865535658184102</v>
      </c>
      <c r="J38" s="208">
        <f>(G38/SUM(B38:D38))*100</f>
        <v>34.039603960396043</v>
      </c>
      <c r="K38" s="208">
        <f>(E38/SUM(B38:D38))*100</f>
        <v>63.029702970297031</v>
      </c>
      <c r="L38" s="208">
        <f>(F38/SUM(B38:D38))*100</f>
        <v>2.9306930693069306</v>
      </c>
      <c r="M38" s="213"/>
      <c r="N38" s="213"/>
    </row>
    <row r="39" spans="1:14" ht="20.25" customHeight="1">
      <c r="A39" s="32" t="s">
        <v>170</v>
      </c>
      <c r="B39" s="165">
        <v>1339</v>
      </c>
      <c r="C39" s="21">
        <v>2845</v>
      </c>
      <c r="D39" s="21">
        <v>141</v>
      </c>
      <c r="E39" s="21">
        <v>2754</v>
      </c>
      <c r="F39" s="21">
        <v>148</v>
      </c>
      <c r="G39" s="212">
        <v>1423</v>
      </c>
      <c r="H39" s="206"/>
      <c r="I39" s="210">
        <f>SUM(B39:D39)/E39</f>
        <v>1.5704429920116194</v>
      </c>
      <c r="J39" s="211">
        <f>(G39/SUM(B39:D39))*100</f>
        <v>32.901734104046241</v>
      </c>
      <c r="K39" s="211">
        <f>(E39/SUM(B39:D39))*100</f>
        <v>63.676300578034684</v>
      </c>
      <c r="L39" s="211">
        <f>(F39/SUM(B39:D39))*100</f>
        <v>3.4219653179190748</v>
      </c>
    </row>
    <row r="40" spans="1:14" ht="20.25" customHeight="1">
      <c r="A40" s="32" t="s">
        <v>171</v>
      </c>
      <c r="B40" s="165">
        <v>222</v>
      </c>
      <c r="C40" s="21">
        <v>493</v>
      </c>
      <c r="D40" s="21">
        <v>10</v>
      </c>
      <c r="E40" s="21">
        <v>429</v>
      </c>
      <c r="F40" s="21">
        <v>0</v>
      </c>
      <c r="G40" s="212">
        <v>296</v>
      </c>
      <c r="H40" s="206"/>
      <c r="I40" s="210">
        <f>SUM(B40:D40)/E40</f>
        <v>1.6899766899766899</v>
      </c>
      <c r="J40" s="211">
        <f>(G40/SUM(B40:D40))*100</f>
        <v>40.827586206896555</v>
      </c>
      <c r="K40" s="211">
        <f>(E40/SUM(B40:D40))*100</f>
        <v>59.172413793103452</v>
      </c>
      <c r="L40" s="211">
        <f>(F40/SUM(B40:D40))*100</f>
        <v>0</v>
      </c>
    </row>
    <row r="41" spans="1:14" s="182" customFormat="1" ht="20.25" customHeight="1">
      <c r="A41" s="32"/>
      <c r="B41" s="203"/>
      <c r="C41" s="204"/>
      <c r="D41" s="204"/>
      <c r="E41" s="204"/>
      <c r="F41" s="204"/>
      <c r="G41" s="205"/>
      <c r="H41" s="206"/>
      <c r="I41" s="210"/>
      <c r="J41" s="211"/>
      <c r="K41" s="211"/>
      <c r="L41" s="211"/>
      <c r="M41" s="213"/>
      <c r="N41" s="213"/>
    </row>
    <row r="42" spans="1:14" s="182" customFormat="1" ht="20.25" customHeight="1">
      <c r="A42" s="209" t="s">
        <v>508</v>
      </c>
      <c r="B42" s="203">
        <f t="shared" ref="B42:G42" si="6">SUM(B43:B44)</f>
        <v>2308</v>
      </c>
      <c r="C42" s="204">
        <f t="shared" si="6"/>
        <v>2634</v>
      </c>
      <c r="D42" s="204">
        <f t="shared" si="6"/>
        <v>77</v>
      </c>
      <c r="E42" s="204">
        <f t="shared" si="6"/>
        <v>2721</v>
      </c>
      <c r="F42" s="204">
        <f t="shared" si="6"/>
        <v>1</v>
      </c>
      <c r="G42" s="205">
        <f t="shared" si="6"/>
        <v>2297</v>
      </c>
      <c r="H42" s="206"/>
      <c r="I42" s="207">
        <f>SUM(B42:D42)/E42</f>
        <v>1.844542447629548</v>
      </c>
      <c r="J42" s="208">
        <f>(G42/SUM(B42:D42))*100</f>
        <v>45.766088862323173</v>
      </c>
      <c r="K42" s="208">
        <f>(E42/SUM(B42:D42))*100</f>
        <v>54.213986849970105</v>
      </c>
      <c r="L42" s="208">
        <f>(F42/SUM(B42:D42))*100</f>
        <v>1.9924287706714484E-2</v>
      </c>
      <c r="M42" s="213"/>
      <c r="N42" s="213"/>
    </row>
    <row r="43" spans="1:14" ht="20.25" customHeight="1">
      <c r="A43" s="32" t="s">
        <v>172</v>
      </c>
      <c r="B43" s="165">
        <v>2089</v>
      </c>
      <c r="C43" s="21">
        <v>2580</v>
      </c>
      <c r="D43" s="21">
        <v>77</v>
      </c>
      <c r="E43" s="21">
        <v>2619</v>
      </c>
      <c r="F43" s="21">
        <v>1</v>
      </c>
      <c r="G43" s="212">
        <v>2126</v>
      </c>
      <c r="H43" s="206"/>
      <c r="I43" s="210">
        <f>SUM(B43:D43)/E43</f>
        <v>1.8121420389461627</v>
      </c>
      <c r="J43" s="211">
        <f>(G43/SUM(B43:D43))*100</f>
        <v>44.795617361989045</v>
      </c>
      <c r="K43" s="211">
        <f>(E43/SUM(B43:D43))*100</f>
        <v>55.183312262958282</v>
      </c>
      <c r="L43" s="211">
        <f>(F43/SUM(B43:D43))*100</f>
        <v>2.1070375052675939E-2</v>
      </c>
    </row>
    <row r="44" spans="1:14" ht="20.25" customHeight="1">
      <c r="A44" s="32" t="s">
        <v>198</v>
      </c>
      <c r="B44" s="165">
        <v>219</v>
      </c>
      <c r="C44" s="21">
        <v>54</v>
      </c>
      <c r="D44" s="21">
        <v>0</v>
      </c>
      <c r="E44" s="21">
        <v>102</v>
      </c>
      <c r="F44" s="21">
        <v>0</v>
      </c>
      <c r="G44" s="212">
        <v>171</v>
      </c>
      <c r="H44" s="206"/>
      <c r="I44" s="210"/>
      <c r="J44" s="211"/>
      <c r="K44" s="211"/>
      <c r="L44" s="211"/>
    </row>
    <row r="45" spans="1:14" s="182" customFormat="1" ht="20.25" customHeight="1">
      <c r="A45" s="32"/>
      <c r="B45" s="203"/>
      <c r="C45" s="204"/>
      <c r="D45" s="204"/>
      <c r="E45" s="204"/>
      <c r="F45" s="204"/>
      <c r="G45" s="205"/>
      <c r="H45" s="206"/>
      <c r="I45" s="210"/>
      <c r="J45" s="211"/>
      <c r="K45" s="211"/>
      <c r="L45" s="211"/>
      <c r="M45" s="213"/>
      <c r="N45" s="213"/>
    </row>
    <row r="46" spans="1:14" s="182" customFormat="1" ht="20.25" customHeight="1">
      <c r="A46" s="209" t="s">
        <v>515</v>
      </c>
      <c r="B46" s="203">
        <f t="shared" ref="B46:G46" si="7">SUM(B47:B48)</f>
        <v>526</v>
      </c>
      <c r="C46" s="204">
        <f t="shared" si="7"/>
        <v>1176</v>
      </c>
      <c r="D46" s="204">
        <f t="shared" si="7"/>
        <v>57</v>
      </c>
      <c r="E46" s="204">
        <f t="shared" si="7"/>
        <v>1212</v>
      </c>
      <c r="F46" s="204">
        <f t="shared" si="7"/>
        <v>111</v>
      </c>
      <c r="G46" s="205">
        <f t="shared" si="7"/>
        <v>436</v>
      </c>
      <c r="H46" s="206"/>
      <c r="I46" s="207">
        <f>SUM(B46:D46)/E46</f>
        <v>1.4513201320132014</v>
      </c>
      <c r="J46" s="208">
        <f>(G46/SUM(B46:D46))*100</f>
        <v>24.786810687890849</v>
      </c>
      <c r="K46" s="208">
        <f>(E46/SUM(B46:D46))*100</f>
        <v>68.902785673678224</v>
      </c>
      <c r="L46" s="208">
        <f>(F46/SUM(B46:D46))*100</f>
        <v>6.3104036384309268</v>
      </c>
      <c r="M46" s="213"/>
      <c r="N46" s="213"/>
    </row>
    <row r="47" spans="1:14" ht="20.25" customHeight="1">
      <c r="A47" s="32" t="s">
        <v>173</v>
      </c>
      <c r="B47" s="165">
        <v>279</v>
      </c>
      <c r="C47" s="21">
        <v>806</v>
      </c>
      <c r="D47" s="21">
        <v>34</v>
      </c>
      <c r="E47" s="21">
        <v>838</v>
      </c>
      <c r="F47" s="21">
        <v>63</v>
      </c>
      <c r="G47" s="212">
        <v>218</v>
      </c>
      <c r="H47" s="206"/>
      <c r="I47" s="210">
        <f>SUM(B47:D47)/E47</f>
        <v>1.3353221957040573</v>
      </c>
      <c r="J47" s="211">
        <f>(G47/SUM(B47:D47))*100</f>
        <v>19.481680071492406</v>
      </c>
      <c r="K47" s="211">
        <f>(E47/SUM(B47:D47))*100</f>
        <v>74.888293118856126</v>
      </c>
      <c r="L47" s="211">
        <f>(F47/SUM(B47:D47))*100</f>
        <v>5.6300268096514747</v>
      </c>
    </row>
    <row r="48" spans="1:14" ht="20.25" customHeight="1">
      <c r="A48" s="32" t="s">
        <v>199</v>
      </c>
      <c r="B48" s="165">
        <v>247</v>
      </c>
      <c r="C48" s="21">
        <v>370</v>
      </c>
      <c r="D48" s="21">
        <v>23</v>
      </c>
      <c r="E48" s="21">
        <v>374</v>
      </c>
      <c r="F48" s="21">
        <v>48</v>
      </c>
      <c r="G48" s="212">
        <v>218</v>
      </c>
      <c r="H48" s="206"/>
      <c r="I48" s="210">
        <f>SUM(B48:D48)/E48</f>
        <v>1.7112299465240641</v>
      </c>
      <c r="J48" s="211">
        <f>(G48/SUM(B48:D48))*100</f>
        <v>34.0625</v>
      </c>
      <c r="K48" s="211">
        <f>(E48/SUM(B48:D48))*100</f>
        <v>58.4375</v>
      </c>
      <c r="L48" s="211">
        <f>(F48/SUM(B48:D48))*100</f>
        <v>7.5</v>
      </c>
    </row>
    <row r="49" spans="1:14" s="182" customFormat="1" ht="20.25" customHeight="1">
      <c r="A49" s="32"/>
      <c r="B49" s="203"/>
      <c r="C49" s="204"/>
      <c r="D49" s="204"/>
      <c r="E49" s="204"/>
      <c r="F49" s="204"/>
      <c r="G49" s="205"/>
      <c r="H49" s="206"/>
      <c r="I49" s="210"/>
      <c r="J49" s="211"/>
      <c r="K49" s="211"/>
      <c r="L49" s="211"/>
      <c r="M49" s="213"/>
      <c r="N49" s="213"/>
    </row>
    <row r="50" spans="1:14" s="182" customFormat="1" ht="20.25" customHeight="1">
      <c r="A50" s="209" t="s">
        <v>524</v>
      </c>
      <c r="B50" s="203">
        <f t="shared" ref="B50:G50" si="8">SUM(B51:B52)</f>
        <v>807</v>
      </c>
      <c r="C50" s="204">
        <f t="shared" si="8"/>
        <v>730</v>
      </c>
      <c r="D50" s="204">
        <f t="shared" si="8"/>
        <v>54</v>
      </c>
      <c r="E50" s="204">
        <f t="shared" si="8"/>
        <v>842</v>
      </c>
      <c r="F50" s="204">
        <f t="shared" si="8"/>
        <v>34</v>
      </c>
      <c r="G50" s="205">
        <f t="shared" si="8"/>
        <v>715</v>
      </c>
      <c r="H50" s="206"/>
      <c r="I50" s="207">
        <f>SUM(B50:D50)/E50</f>
        <v>1.8895486935866983</v>
      </c>
      <c r="J50" s="208">
        <f>(G50/SUM(B50:D50))*100</f>
        <v>44.940289126335635</v>
      </c>
      <c r="K50" s="208">
        <f>(E50/SUM(B50:D50))*100</f>
        <v>52.922690131992454</v>
      </c>
      <c r="L50" s="208">
        <f>(F50/SUM(B50:D50))*100</f>
        <v>2.1370207416719045</v>
      </c>
      <c r="M50" s="213"/>
      <c r="N50" s="213"/>
    </row>
    <row r="51" spans="1:14" ht="20.25" customHeight="1">
      <c r="A51" s="32" t="s">
        <v>174</v>
      </c>
      <c r="B51" s="165">
        <v>274</v>
      </c>
      <c r="C51" s="21">
        <v>320</v>
      </c>
      <c r="D51" s="21">
        <v>46</v>
      </c>
      <c r="E51" s="21">
        <v>402</v>
      </c>
      <c r="F51" s="21">
        <v>0</v>
      </c>
      <c r="G51" s="212">
        <v>238</v>
      </c>
      <c r="H51" s="206"/>
      <c r="I51" s="210">
        <f>SUM(B51:D51)/E51</f>
        <v>1.592039800995025</v>
      </c>
      <c r="J51" s="211">
        <f>(G51/SUM(B51:D51))*100</f>
        <v>37.1875</v>
      </c>
      <c r="K51" s="211">
        <f>(E51/SUM(B51:D51))*100</f>
        <v>62.812500000000007</v>
      </c>
      <c r="L51" s="211">
        <f>(F51/SUM(B51:D51))*100</f>
        <v>0</v>
      </c>
    </row>
    <row r="52" spans="1:14" ht="20.25" customHeight="1">
      <c r="A52" s="32" t="s">
        <v>175</v>
      </c>
      <c r="B52" s="165">
        <v>533</v>
      </c>
      <c r="C52" s="21">
        <v>410</v>
      </c>
      <c r="D52" s="21">
        <v>8</v>
      </c>
      <c r="E52" s="21">
        <v>440</v>
      </c>
      <c r="F52" s="21">
        <v>34</v>
      </c>
      <c r="G52" s="212">
        <v>477</v>
      </c>
      <c r="H52" s="215"/>
      <c r="I52" s="210">
        <f>SUM(B52:D52)/E52</f>
        <v>2.1613636363636362</v>
      </c>
      <c r="J52" s="211">
        <f>(G52/SUM(B52:D52))*100</f>
        <v>50.157728706624603</v>
      </c>
      <c r="K52" s="211">
        <f>(E52/SUM(B52:D52))*100</f>
        <v>46.267087276551003</v>
      </c>
      <c r="L52" s="211">
        <f>(F52/SUM(B52:D52))*100</f>
        <v>3.5751840168243953</v>
      </c>
    </row>
    <row r="53" spans="1:14" s="182" customFormat="1" ht="20.25" customHeight="1">
      <c r="A53" s="32"/>
      <c r="B53" s="203"/>
      <c r="C53" s="204"/>
      <c r="D53" s="204"/>
      <c r="E53" s="204"/>
      <c r="F53" s="204"/>
      <c r="G53" s="205"/>
      <c r="H53" s="215"/>
      <c r="I53" s="210"/>
      <c r="J53" s="211"/>
      <c r="K53" s="211"/>
      <c r="L53" s="211"/>
      <c r="M53" s="213"/>
      <c r="N53" s="213"/>
    </row>
    <row r="54" spans="1:14" s="182" customFormat="1" ht="20.25" customHeight="1">
      <c r="A54" s="209" t="s">
        <v>532</v>
      </c>
      <c r="B54" s="203">
        <f t="shared" ref="B54:G54" si="9">SUM(B55:B56)</f>
        <v>696</v>
      </c>
      <c r="C54" s="204">
        <f t="shared" si="9"/>
        <v>1437</v>
      </c>
      <c r="D54" s="204">
        <f t="shared" si="9"/>
        <v>77</v>
      </c>
      <c r="E54" s="204">
        <f t="shared" si="9"/>
        <v>1537</v>
      </c>
      <c r="F54" s="204">
        <f t="shared" si="9"/>
        <v>153</v>
      </c>
      <c r="G54" s="205">
        <f t="shared" si="9"/>
        <v>520</v>
      </c>
      <c r="H54" s="215"/>
      <c r="I54" s="207">
        <f>SUM(B54:D54)/E54</f>
        <v>1.4378659726740404</v>
      </c>
      <c r="J54" s="208">
        <f>(G54/SUM(B54:D54))*100</f>
        <v>23.52941176470588</v>
      </c>
      <c r="K54" s="208">
        <f>(E54/SUM(B54:D54))*100</f>
        <v>69.547511312217196</v>
      </c>
      <c r="L54" s="208">
        <f>(F54/SUM(B54:D54))*100</f>
        <v>6.9230769230769234</v>
      </c>
      <c r="M54" s="213"/>
      <c r="N54" s="213"/>
    </row>
    <row r="55" spans="1:14" ht="20.25" customHeight="1">
      <c r="A55" s="32" t="s">
        <v>176</v>
      </c>
      <c r="B55" s="165">
        <v>531</v>
      </c>
      <c r="C55" s="21">
        <v>1193</v>
      </c>
      <c r="D55" s="21">
        <v>60</v>
      </c>
      <c r="E55" s="21">
        <v>1287</v>
      </c>
      <c r="F55" s="21">
        <v>133</v>
      </c>
      <c r="G55" s="212">
        <v>364</v>
      </c>
      <c r="H55" s="215"/>
      <c r="I55" s="210">
        <f>SUM(B55:D55)/E55</f>
        <v>1.3861693861693862</v>
      </c>
      <c r="J55" s="211">
        <f>(G55/SUM(B55:D55))*100</f>
        <v>20.40358744394619</v>
      </c>
      <c r="K55" s="211">
        <f>(E55/SUM(B55:D55))*100</f>
        <v>72.141255605381161</v>
      </c>
      <c r="L55" s="211">
        <f>(F55/SUM(B55:D55))*100</f>
        <v>7.4551569506726452</v>
      </c>
    </row>
    <row r="56" spans="1:14" s="217" customFormat="1" ht="20.25" customHeight="1">
      <c r="A56" s="32" t="s">
        <v>534</v>
      </c>
      <c r="B56" s="165">
        <v>165</v>
      </c>
      <c r="C56" s="21">
        <v>244</v>
      </c>
      <c r="D56" s="21">
        <v>17</v>
      </c>
      <c r="E56" s="21">
        <v>250</v>
      </c>
      <c r="F56" s="21">
        <v>20</v>
      </c>
      <c r="G56" s="212">
        <v>156</v>
      </c>
      <c r="H56" s="215"/>
      <c r="I56" s="210">
        <f>SUM(B56:D56)/E56</f>
        <v>1.704</v>
      </c>
      <c r="J56" s="211">
        <f>(G56/SUM(B56:D56))*100</f>
        <v>36.619718309859159</v>
      </c>
      <c r="K56" s="211">
        <f>(E56/SUM(B56:D56))*100</f>
        <v>58.685446009389672</v>
      </c>
      <c r="L56" s="211">
        <f>(F56/SUM(B56:D56))*100</f>
        <v>4.6948356807511731</v>
      </c>
      <c r="M56" s="216"/>
      <c r="N56" s="216"/>
    </row>
    <row r="57" spans="1:14" s="182" customFormat="1" ht="20.25" customHeight="1">
      <c r="A57" s="32"/>
      <c r="B57" s="203"/>
      <c r="C57" s="204"/>
      <c r="D57" s="204"/>
      <c r="E57" s="204"/>
      <c r="F57" s="204"/>
      <c r="G57" s="205"/>
      <c r="H57" s="215"/>
      <c r="I57" s="210"/>
      <c r="J57" s="211"/>
      <c r="K57" s="211"/>
      <c r="L57" s="211"/>
      <c r="M57" s="213"/>
      <c r="N57" s="213"/>
    </row>
    <row r="58" spans="1:14" s="182" customFormat="1" ht="20.25" customHeight="1">
      <c r="A58" s="209" t="s">
        <v>542</v>
      </c>
      <c r="B58" s="203">
        <f t="shared" ref="B58:G58" si="10">SUM(B59:B60)</f>
        <v>801</v>
      </c>
      <c r="C58" s="204">
        <f t="shared" si="10"/>
        <v>1041</v>
      </c>
      <c r="D58" s="204">
        <f t="shared" si="10"/>
        <v>94</v>
      </c>
      <c r="E58" s="204">
        <f t="shared" si="10"/>
        <v>1323</v>
      </c>
      <c r="F58" s="204">
        <f t="shared" si="10"/>
        <v>84</v>
      </c>
      <c r="G58" s="205">
        <f t="shared" si="10"/>
        <v>529</v>
      </c>
      <c r="H58" s="215"/>
      <c r="I58" s="207">
        <f>SUM(B58:D58)/E58</f>
        <v>1.4633408919123205</v>
      </c>
      <c r="J58" s="208">
        <f>(G58/SUM(B58:D58))*100</f>
        <v>27.324380165289259</v>
      </c>
      <c r="K58" s="208">
        <f>(E58/SUM(B58:D58))*100</f>
        <v>68.336776859504127</v>
      </c>
      <c r="L58" s="208">
        <f>(F58/SUM(B58:D58))*100</f>
        <v>4.338842975206612</v>
      </c>
      <c r="M58" s="213"/>
      <c r="N58" s="213"/>
    </row>
    <row r="59" spans="1:14" s="218" customFormat="1" ht="20.25" customHeight="1">
      <c r="A59" s="32" t="s">
        <v>177</v>
      </c>
      <c r="B59" s="165">
        <v>648</v>
      </c>
      <c r="C59" s="21">
        <v>839</v>
      </c>
      <c r="D59" s="21">
        <v>85</v>
      </c>
      <c r="E59" s="21">
        <v>1148</v>
      </c>
      <c r="F59" s="21">
        <v>45</v>
      </c>
      <c r="G59" s="212">
        <v>379</v>
      </c>
      <c r="H59" s="215"/>
      <c r="I59" s="210">
        <f>SUM(B59:D59)/E59</f>
        <v>1.3693379790940767</v>
      </c>
      <c r="J59" s="211">
        <f>(G59/SUM(B59:D59))*100</f>
        <v>24.109414758269722</v>
      </c>
      <c r="K59" s="211">
        <f>(E59/SUM(B59:D59))*100</f>
        <v>73.027989821882954</v>
      </c>
      <c r="L59" s="211">
        <f>(F59/SUM(B59:D59))*100</f>
        <v>2.8625954198473282</v>
      </c>
      <c r="M59" s="184"/>
      <c r="N59" s="184"/>
    </row>
    <row r="60" spans="1:14" ht="20.25" customHeight="1">
      <c r="A60" s="32" t="s">
        <v>178</v>
      </c>
      <c r="B60" s="165">
        <v>153</v>
      </c>
      <c r="C60" s="21">
        <v>202</v>
      </c>
      <c r="D60" s="21">
        <v>9</v>
      </c>
      <c r="E60" s="21">
        <v>175</v>
      </c>
      <c r="F60" s="21">
        <v>39</v>
      </c>
      <c r="G60" s="212">
        <v>150</v>
      </c>
      <c r="H60" s="215"/>
      <c r="I60" s="210">
        <f>SUM(B60:D60)/E60</f>
        <v>2.08</v>
      </c>
      <c r="J60" s="211">
        <f>(G60/SUM(B60:D60))*100</f>
        <v>41.208791208791204</v>
      </c>
      <c r="K60" s="211">
        <f>(E60/SUM(B60:D60))*100</f>
        <v>48.07692307692308</v>
      </c>
      <c r="L60" s="211">
        <f>(F60/SUM(B60:D60))*100</f>
        <v>10.714285714285714</v>
      </c>
    </row>
    <row r="61" spans="1:14" ht="20.25" customHeight="1">
      <c r="A61" s="32"/>
      <c r="B61" s="203"/>
      <c r="C61" s="204"/>
      <c r="D61" s="204"/>
      <c r="E61" s="204"/>
      <c r="F61" s="204"/>
      <c r="G61" s="205"/>
      <c r="H61" s="215"/>
      <c r="I61" s="210"/>
      <c r="J61" s="211"/>
      <c r="K61" s="211"/>
      <c r="L61" s="211"/>
    </row>
    <row r="62" spans="1:14" s="219" customFormat="1" ht="20.25" customHeight="1">
      <c r="A62" s="209" t="s">
        <v>547</v>
      </c>
      <c r="B62" s="203">
        <f t="shared" ref="B62:G62" si="11">SUM(B63:B65)</f>
        <v>868</v>
      </c>
      <c r="C62" s="204">
        <f t="shared" si="11"/>
        <v>1008</v>
      </c>
      <c r="D62" s="204">
        <f t="shared" si="11"/>
        <v>93</v>
      </c>
      <c r="E62" s="204">
        <f t="shared" si="11"/>
        <v>839</v>
      </c>
      <c r="F62" s="204">
        <f t="shared" si="11"/>
        <v>128</v>
      </c>
      <c r="G62" s="205">
        <f t="shared" si="11"/>
        <v>1002</v>
      </c>
      <c r="H62" s="215"/>
      <c r="I62" s="207">
        <f>SUM(B62:D62)/E62</f>
        <v>2.3468414779499405</v>
      </c>
      <c r="J62" s="208">
        <f>(G62/SUM(B62:D62))*100</f>
        <v>50.88877602844083</v>
      </c>
      <c r="K62" s="208">
        <f>(E62/SUM(B62:D62))*100</f>
        <v>42.610462163534791</v>
      </c>
      <c r="L62" s="208">
        <f>(F62/SUM(B62:D62))*100</f>
        <v>6.500761808024377</v>
      </c>
      <c r="M62" s="175"/>
      <c r="N62" s="175"/>
    </row>
    <row r="63" spans="1:14" s="219" customFormat="1" ht="20.25" customHeight="1">
      <c r="A63" s="32" t="s">
        <v>179</v>
      </c>
      <c r="B63" s="165">
        <v>614</v>
      </c>
      <c r="C63" s="21">
        <v>604</v>
      </c>
      <c r="D63" s="21">
        <v>27</v>
      </c>
      <c r="E63" s="21">
        <v>445</v>
      </c>
      <c r="F63" s="21">
        <v>77</v>
      </c>
      <c r="G63" s="212">
        <v>723</v>
      </c>
      <c r="H63" s="215"/>
      <c r="I63" s="210">
        <f>SUM(B63:D63)/E63</f>
        <v>2.797752808988764</v>
      </c>
      <c r="J63" s="211">
        <f>(G63/SUM(B63:D63))*100</f>
        <v>58.07228915662651</v>
      </c>
      <c r="K63" s="211">
        <f>(E63/SUM(B63:D63))*100</f>
        <v>35.742971887550198</v>
      </c>
      <c r="L63" s="211">
        <f>(F63/SUM(B63:D63))*100</f>
        <v>6.1847389558232937</v>
      </c>
      <c r="M63" s="175"/>
      <c r="N63" s="175"/>
    </row>
    <row r="64" spans="1:14" s="220" customFormat="1" ht="20.25" customHeight="1">
      <c r="A64" s="32" t="s">
        <v>549</v>
      </c>
      <c r="B64" s="165">
        <v>153</v>
      </c>
      <c r="C64" s="21">
        <v>216</v>
      </c>
      <c r="D64" s="21">
        <v>54</v>
      </c>
      <c r="E64" s="21">
        <v>231</v>
      </c>
      <c r="F64" s="21">
        <v>31</v>
      </c>
      <c r="G64" s="212">
        <v>161</v>
      </c>
      <c r="H64" s="215"/>
      <c r="I64" s="210">
        <f>SUM(B64:D64)/E64</f>
        <v>1.8311688311688312</v>
      </c>
      <c r="J64" s="211">
        <f>(G64/SUM(B64:D64))*100</f>
        <v>38.061465721040186</v>
      </c>
      <c r="K64" s="211">
        <f>(E64/SUM(B64:D64))*100</f>
        <v>54.609929078014183</v>
      </c>
      <c r="L64" s="211">
        <f>(F64/SUM(B64:D64))*100</f>
        <v>7.328605200945626</v>
      </c>
      <c r="M64" s="56"/>
      <c r="N64" s="56"/>
    </row>
    <row r="65" spans="1:14" s="220" customFormat="1" ht="20.25" customHeight="1">
      <c r="A65" s="32" t="s">
        <v>550</v>
      </c>
      <c r="B65" s="165">
        <v>101</v>
      </c>
      <c r="C65" s="21">
        <v>188</v>
      </c>
      <c r="D65" s="21">
        <v>12</v>
      </c>
      <c r="E65" s="21">
        <v>163</v>
      </c>
      <c r="F65" s="21">
        <v>20</v>
      </c>
      <c r="G65" s="212">
        <v>118</v>
      </c>
      <c r="H65" s="215"/>
      <c r="I65" s="210">
        <f>SUM(B65:D65)/E65</f>
        <v>1.8466257668711656</v>
      </c>
      <c r="J65" s="211">
        <f>(G65/SUM(B65:D65))*100</f>
        <v>39.202657807308974</v>
      </c>
      <c r="K65" s="211">
        <f>(E65/SUM(B65:D65))*100</f>
        <v>54.152823920265782</v>
      </c>
      <c r="L65" s="211">
        <f>(F65/SUM(B65:D65))*100</f>
        <v>6.6445182724252501</v>
      </c>
      <c r="M65" s="56"/>
      <c r="N65" s="56"/>
    </row>
    <row r="66" spans="1:14" s="220" customFormat="1" ht="20.25" customHeight="1">
      <c r="A66" s="32"/>
      <c r="B66" s="203"/>
      <c r="C66" s="204"/>
      <c r="D66" s="204"/>
      <c r="E66" s="204"/>
      <c r="F66" s="204"/>
      <c r="G66" s="205"/>
      <c r="H66" s="215"/>
      <c r="I66" s="210"/>
      <c r="J66" s="211"/>
      <c r="K66" s="211"/>
      <c r="L66" s="211"/>
      <c r="M66" s="56"/>
      <c r="N66" s="56"/>
    </row>
    <row r="67" spans="1:14" s="220" customFormat="1" ht="20.25" customHeight="1">
      <c r="A67" s="209" t="s">
        <v>555</v>
      </c>
      <c r="B67" s="203">
        <f t="shared" ref="B67:G67" si="12">SUM(B68)</f>
        <v>382</v>
      </c>
      <c r="C67" s="204">
        <f t="shared" si="12"/>
        <v>668</v>
      </c>
      <c r="D67" s="204">
        <f t="shared" si="12"/>
        <v>99</v>
      </c>
      <c r="E67" s="204">
        <f t="shared" si="12"/>
        <v>609</v>
      </c>
      <c r="F67" s="204">
        <f t="shared" si="12"/>
        <v>133</v>
      </c>
      <c r="G67" s="205">
        <f t="shared" si="12"/>
        <v>407</v>
      </c>
      <c r="H67" s="215"/>
      <c r="I67" s="207">
        <f>SUM(B67:D67)/E67</f>
        <v>1.8866995073891626</v>
      </c>
      <c r="J67" s="208">
        <f>(G67/SUM(B67:D67))*100</f>
        <v>35.422106179286331</v>
      </c>
      <c r="K67" s="208">
        <f>(E67/SUM(B67:D67))*100</f>
        <v>53.002610966057439</v>
      </c>
      <c r="L67" s="208">
        <f>(F67/SUM(B67:D67))*100</f>
        <v>11.575282854656223</v>
      </c>
      <c r="M67" s="56"/>
      <c r="N67" s="56"/>
    </row>
    <row r="68" spans="1:14" s="182" customFormat="1" ht="20.25" customHeight="1">
      <c r="A68" s="32" t="s">
        <v>180</v>
      </c>
      <c r="B68" s="165">
        <v>382</v>
      </c>
      <c r="C68" s="21">
        <v>668</v>
      </c>
      <c r="D68" s="21">
        <v>99</v>
      </c>
      <c r="E68" s="21">
        <v>609</v>
      </c>
      <c r="F68" s="21">
        <v>133</v>
      </c>
      <c r="G68" s="212">
        <v>407</v>
      </c>
      <c r="H68" s="215"/>
      <c r="I68" s="210">
        <f>SUM(B68:D68)/E68</f>
        <v>1.8866995073891626</v>
      </c>
      <c r="J68" s="211">
        <f>(G68/SUM(B68:D68))*100</f>
        <v>35.422106179286331</v>
      </c>
      <c r="K68" s="211">
        <f>(E68/SUM(B68:D68))*100</f>
        <v>53.002610966057439</v>
      </c>
      <c r="L68" s="211">
        <f>(F68/SUM(B68:D68))*100</f>
        <v>11.575282854656223</v>
      </c>
      <c r="M68" s="213"/>
      <c r="N68" s="213"/>
    </row>
    <row r="69" spans="1:14" ht="20.25" customHeight="1">
      <c r="A69" s="32"/>
      <c r="B69" s="203"/>
      <c r="C69" s="204"/>
      <c r="D69" s="204"/>
      <c r="E69" s="204"/>
      <c r="F69" s="204"/>
      <c r="G69" s="205"/>
      <c r="H69" s="215"/>
      <c r="I69" s="210"/>
      <c r="J69" s="211"/>
      <c r="K69" s="211"/>
      <c r="L69" s="211"/>
    </row>
    <row r="70" spans="1:14" ht="20.25" customHeight="1">
      <c r="A70" s="209" t="s">
        <v>181</v>
      </c>
      <c r="B70" s="203">
        <f t="shared" ref="B70:G70" si="13">SUM(B71)</f>
        <v>1163</v>
      </c>
      <c r="C70" s="204">
        <f t="shared" si="13"/>
        <v>1207</v>
      </c>
      <c r="D70" s="204">
        <f t="shared" si="13"/>
        <v>96</v>
      </c>
      <c r="E70" s="204">
        <f t="shared" si="13"/>
        <v>799</v>
      </c>
      <c r="F70" s="204">
        <f t="shared" si="13"/>
        <v>100</v>
      </c>
      <c r="G70" s="205">
        <f t="shared" si="13"/>
        <v>1567</v>
      </c>
      <c r="H70" s="215"/>
      <c r="I70" s="207">
        <f>SUM(B70:D70)/E70</f>
        <v>3.0863579474342928</v>
      </c>
      <c r="J70" s="208">
        <f>(G70/SUM(B70:D70))*100</f>
        <v>63.544201135442016</v>
      </c>
      <c r="K70" s="208">
        <f>(E70/SUM(B70:D70))*100</f>
        <v>32.400648824006488</v>
      </c>
      <c r="L70" s="208">
        <f>(F70/SUM(B70:D70))*100</f>
        <v>4.0551500405515002</v>
      </c>
    </row>
    <row r="71" spans="1:14" ht="20.25" customHeight="1">
      <c r="A71" s="32" t="s">
        <v>182</v>
      </c>
      <c r="B71" s="165">
        <v>1163</v>
      </c>
      <c r="C71" s="21">
        <v>1207</v>
      </c>
      <c r="D71" s="21">
        <v>96</v>
      </c>
      <c r="E71" s="21">
        <v>799</v>
      </c>
      <c r="F71" s="21">
        <v>100</v>
      </c>
      <c r="G71" s="212">
        <v>1567</v>
      </c>
      <c r="H71" s="215"/>
      <c r="I71" s="210">
        <f>SUM(B71:D71)/E71</f>
        <v>3.0863579474342928</v>
      </c>
      <c r="J71" s="211">
        <f>(G71/SUM(B71:D71))*100</f>
        <v>63.544201135442016</v>
      </c>
      <c r="K71" s="211">
        <f>(E71/SUM(B71:D71))*100</f>
        <v>32.400648824006488</v>
      </c>
      <c r="L71" s="211">
        <f>(F71/SUM(B71:D71))*100</f>
        <v>4.0551500405515002</v>
      </c>
    </row>
    <row r="72" spans="1:14" ht="20.25" customHeight="1">
      <c r="A72" s="221"/>
      <c r="B72" s="222"/>
      <c r="C72" s="223"/>
      <c r="D72" s="223"/>
      <c r="E72" s="223"/>
      <c r="F72" s="223"/>
      <c r="G72" s="224"/>
      <c r="H72" s="225"/>
      <c r="I72" s="226"/>
      <c r="J72" s="227"/>
      <c r="K72" s="227"/>
      <c r="L72" s="227"/>
    </row>
    <row r="73" spans="1:14" ht="20.25" customHeight="1">
      <c r="A73" s="108" t="s">
        <v>206</v>
      </c>
    </row>
  </sheetData>
  <sheetProtection selectLockedCells="1" selectUnlockedCells="1"/>
  <mergeCells count="6">
    <mergeCell ref="B8:G8"/>
    <mergeCell ref="I8:L8"/>
    <mergeCell ref="A3:L3"/>
    <mergeCell ref="A4:L4"/>
    <mergeCell ref="A5:L5"/>
    <mergeCell ref="A6:L6"/>
  </mergeCells>
  <phoneticPr fontId="0" type="noConversion"/>
  <printOptions horizontalCentered="1" verticalCentered="1"/>
  <pageMargins left="0.3" right="0" top="0" bottom="0" header="0.51180555555555551" footer="0.51180555555555551"/>
  <pageSetup scale="3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23"/>
  <sheetViews>
    <sheetView workbookViewId="0">
      <selection activeCell="A18" sqref="A18"/>
    </sheetView>
  </sheetViews>
  <sheetFormatPr baseColWidth="10" defaultColWidth="0" defaultRowHeight="0" customHeight="1" zeroHeight="1"/>
  <cols>
    <col min="1" max="1" width="92.44140625" style="30" bestFit="1" customWidth="1"/>
    <col min="2" max="3" width="19.5546875" style="30" customWidth="1"/>
    <col min="4" max="4" width="19" style="30" customWidth="1"/>
    <col min="5" max="5" width="19.33203125" style="30" customWidth="1"/>
    <col min="6" max="6" width="23.33203125" style="30" customWidth="1"/>
    <col min="7" max="7" width="19.33203125" style="30" customWidth="1"/>
    <col min="8" max="8" width="2.109375" style="31" customWidth="1"/>
    <col min="9" max="12" width="18.6640625" style="31" customWidth="1"/>
    <col min="13" max="14" width="0" style="30" hidden="1" customWidth="1"/>
    <col min="15" max="256" width="11.44140625" style="30" hidden="1" customWidth="1"/>
    <col min="257" max="16384" width="11.44140625" style="30" hidden="1"/>
  </cols>
  <sheetData>
    <row r="1" spans="1:14" ht="20.25" customHeight="1">
      <c r="A1" s="182" t="s">
        <v>183</v>
      </c>
      <c r="B1" s="83"/>
      <c r="C1" s="83"/>
      <c r="D1" s="83"/>
      <c r="E1" s="83"/>
      <c r="F1" s="83"/>
      <c r="G1" s="83"/>
    </row>
    <row r="2" spans="1:14" ht="20.25" customHeight="1">
      <c r="A2" s="182"/>
      <c r="B2" s="260"/>
      <c r="C2" s="260"/>
      <c r="D2" s="260"/>
      <c r="E2" s="260"/>
      <c r="F2" s="260"/>
      <c r="G2" s="260"/>
    </row>
    <row r="3" spans="1:14" ht="20.25" customHeight="1">
      <c r="A3" s="395" t="s">
        <v>723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1"/>
      <c r="N3" s="31"/>
    </row>
    <row r="4" spans="1:14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1"/>
      <c r="N4" s="31"/>
    </row>
    <row r="5" spans="1:14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1"/>
      <c r="N5" s="31"/>
    </row>
    <row r="6" spans="1:14" ht="20.2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1"/>
      <c r="N6" s="31"/>
    </row>
    <row r="7" spans="1:14" ht="20.25" customHeight="1">
      <c r="A7" s="182"/>
      <c r="B7" s="182"/>
      <c r="C7" s="182"/>
      <c r="D7" s="182"/>
      <c r="E7" s="182"/>
      <c r="F7" s="182"/>
      <c r="G7" s="182"/>
    </row>
    <row r="8" spans="1:14" ht="20.25" customHeight="1">
      <c r="A8" s="240"/>
      <c r="B8" s="396" t="s">
        <v>719</v>
      </c>
      <c r="C8" s="396"/>
      <c r="D8" s="396"/>
      <c r="E8" s="396"/>
      <c r="F8" s="396"/>
      <c r="G8" s="396"/>
      <c r="H8" s="186"/>
      <c r="I8" s="397" t="s">
        <v>720</v>
      </c>
      <c r="J8" s="397"/>
      <c r="K8" s="397"/>
      <c r="L8" s="397"/>
    </row>
    <row r="9" spans="1:14" ht="20.25" customHeight="1">
      <c r="A9" s="187" t="s">
        <v>713</v>
      </c>
      <c r="B9" s="231" t="s">
        <v>618</v>
      </c>
      <c r="C9" s="189" t="s">
        <v>617</v>
      </c>
      <c r="D9" s="189" t="s">
        <v>617</v>
      </c>
      <c r="E9" s="189" t="s">
        <v>617</v>
      </c>
      <c r="F9" s="189" t="s">
        <v>617</v>
      </c>
      <c r="G9" s="230" t="s">
        <v>618</v>
      </c>
      <c r="H9" s="190"/>
      <c r="I9" s="175" t="s">
        <v>619</v>
      </c>
      <c r="J9" s="189" t="s">
        <v>620</v>
      </c>
      <c r="K9" s="189" t="s">
        <v>620</v>
      </c>
      <c r="L9" s="175" t="s">
        <v>620</v>
      </c>
    </row>
    <row r="10" spans="1:14" ht="20.25" customHeight="1">
      <c r="A10" s="197"/>
      <c r="B10" s="192">
        <v>41640</v>
      </c>
      <c r="C10" s="193" t="s">
        <v>621</v>
      </c>
      <c r="D10" s="193" t="s">
        <v>622</v>
      </c>
      <c r="E10" s="193" t="s">
        <v>566</v>
      </c>
      <c r="F10" s="193" t="s">
        <v>567</v>
      </c>
      <c r="G10" s="257">
        <v>42004</v>
      </c>
      <c r="H10" s="195"/>
      <c r="I10" s="196" t="s">
        <v>624</v>
      </c>
      <c r="J10" s="193" t="s">
        <v>625</v>
      </c>
      <c r="K10" s="193" t="s">
        <v>626</v>
      </c>
      <c r="L10" s="175" t="s">
        <v>627</v>
      </c>
    </row>
    <row r="11" spans="1:14" ht="20.25" customHeight="1">
      <c r="A11" s="261"/>
      <c r="B11" s="262"/>
      <c r="C11" s="263"/>
      <c r="D11" s="263"/>
      <c r="E11" s="263"/>
      <c r="F11" s="263"/>
      <c r="G11" s="264"/>
      <c r="H11" s="186"/>
      <c r="J11" s="202"/>
      <c r="K11" s="202"/>
      <c r="L11" s="202"/>
    </row>
    <row r="12" spans="1:14" s="182" customFormat="1" ht="20.25" customHeight="1">
      <c r="A12" s="265" t="s">
        <v>27</v>
      </c>
      <c r="B12" s="52">
        <f t="shared" ref="B12:G12" si="0">SUM(B14,B22,B25,B34,B41,B48,B57,B66,B74,B82,B90,B100,B104,B111,B116)</f>
        <v>158049</v>
      </c>
      <c r="C12" s="71">
        <f t="shared" si="0"/>
        <v>38202</v>
      </c>
      <c r="D12" s="71">
        <f t="shared" si="0"/>
        <v>19320</v>
      </c>
      <c r="E12" s="71">
        <f t="shared" si="0"/>
        <v>25349</v>
      </c>
      <c r="F12" s="71">
        <f t="shared" si="0"/>
        <v>18676</v>
      </c>
      <c r="G12" s="69">
        <f t="shared" si="0"/>
        <v>171546</v>
      </c>
      <c r="H12" s="237"/>
      <c r="I12" s="207">
        <f>SUM(B12:D12)/E12</f>
        <v>8.504122450589767</v>
      </c>
      <c r="J12" s="208">
        <f>(G12/SUM(B12:D12))*100</f>
        <v>79.57749418984929</v>
      </c>
      <c r="K12" s="208">
        <f>(E12/SUM(B12:D12))*100</f>
        <v>11.759002834333005</v>
      </c>
      <c r="L12" s="208">
        <f>(F12/SUM(B12:D12))*100</f>
        <v>8.6635029758177122</v>
      </c>
    </row>
    <row r="13" spans="1:14" ht="20.25" customHeight="1">
      <c r="A13" s="266"/>
      <c r="B13" s="55"/>
      <c r="C13" s="83"/>
      <c r="D13" s="83"/>
      <c r="E13" s="83"/>
      <c r="F13" s="83"/>
      <c r="G13" s="247"/>
      <c r="H13" s="237"/>
      <c r="I13" s="210"/>
      <c r="J13" s="211"/>
      <c r="K13" s="211"/>
      <c r="L13" s="211"/>
    </row>
    <row r="14" spans="1:14" s="182" customFormat="1" ht="20.25" customHeight="1">
      <c r="A14" s="267" t="s">
        <v>628</v>
      </c>
      <c r="B14" s="52">
        <f t="shared" ref="B14:G14" si="1">SUM(B15:B20)</f>
        <v>9307</v>
      </c>
      <c r="C14" s="71">
        <f t="shared" si="1"/>
        <v>3181</v>
      </c>
      <c r="D14" s="71">
        <f t="shared" si="1"/>
        <v>2240</v>
      </c>
      <c r="E14" s="71">
        <f t="shared" si="1"/>
        <v>2708</v>
      </c>
      <c r="F14" s="71">
        <f t="shared" si="1"/>
        <v>2359</v>
      </c>
      <c r="G14" s="69">
        <f t="shared" si="1"/>
        <v>9661</v>
      </c>
      <c r="H14" s="237"/>
      <c r="I14" s="207">
        <f t="shared" ref="I14:I20" si="2">SUM(B14:D14)/E14</f>
        <v>5.4387001477104873</v>
      </c>
      <c r="J14" s="208">
        <f t="shared" ref="J14:J20" si="3">(G14/SUM(B14:D14))*100</f>
        <v>65.596143400325914</v>
      </c>
      <c r="K14" s="208">
        <f t="shared" ref="K14:K20" si="4">(E14/SUM(B14:D14))*100</f>
        <v>18.386746333514395</v>
      </c>
      <c r="L14" s="208">
        <f t="shared" ref="L14:L20" si="5">(F14/SUM(B14:D14))*100</f>
        <v>16.017110266159694</v>
      </c>
    </row>
    <row r="15" spans="1:14" s="182" customFormat="1" ht="20.25" customHeight="1">
      <c r="A15" s="19" t="s">
        <v>184</v>
      </c>
      <c r="B15" s="259">
        <v>4103</v>
      </c>
      <c r="C15" s="184">
        <v>1832</v>
      </c>
      <c r="D15" s="184">
        <v>732</v>
      </c>
      <c r="E15" s="184">
        <v>1401</v>
      </c>
      <c r="F15" s="184">
        <v>1485</v>
      </c>
      <c r="G15" s="206">
        <v>3781</v>
      </c>
      <c r="H15" s="237"/>
      <c r="I15" s="210">
        <f t="shared" si="2"/>
        <v>4.7587437544610989</v>
      </c>
      <c r="J15" s="211">
        <f t="shared" si="3"/>
        <v>56.712164391780405</v>
      </c>
      <c r="K15" s="211">
        <f t="shared" si="4"/>
        <v>21.013949302534872</v>
      </c>
      <c r="L15" s="211">
        <f t="shared" si="5"/>
        <v>22.273886305684716</v>
      </c>
    </row>
    <row r="16" spans="1:14" s="182" customFormat="1" ht="20.25" customHeight="1">
      <c r="A16" s="56" t="s">
        <v>185</v>
      </c>
      <c r="B16" s="259">
        <v>1521</v>
      </c>
      <c r="C16" s="184">
        <v>577</v>
      </c>
      <c r="D16" s="184">
        <v>552</v>
      </c>
      <c r="E16" s="184">
        <v>359</v>
      </c>
      <c r="F16" s="184">
        <v>142</v>
      </c>
      <c r="G16" s="206">
        <v>2149</v>
      </c>
      <c r="H16" s="237"/>
      <c r="I16" s="210">
        <f t="shared" si="2"/>
        <v>7.3816155988857934</v>
      </c>
      <c r="J16" s="211">
        <f t="shared" si="3"/>
        <v>81.094339622641513</v>
      </c>
      <c r="K16" s="211">
        <f t="shared" si="4"/>
        <v>13.547169811320755</v>
      </c>
      <c r="L16" s="211">
        <f t="shared" si="5"/>
        <v>5.3584905660377355</v>
      </c>
    </row>
    <row r="17" spans="1:12" s="182" customFormat="1" ht="20.25" customHeight="1">
      <c r="A17" s="19" t="s">
        <v>186</v>
      </c>
      <c r="B17" s="259">
        <v>1210</v>
      </c>
      <c r="C17" s="184">
        <v>288</v>
      </c>
      <c r="D17" s="184">
        <v>714</v>
      </c>
      <c r="E17" s="184">
        <v>696</v>
      </c>
      <c r="F17" s="184">
        <v>134</v>
      </c>
      <c r="G17" s="206">
        <v>1382</v>
      </c>
      <c r="H17" s="237"/>
      <c r="I17" s="210">
        <f t="shared" si="2"/>
        <v>3.1781609195402298</v>
      </c>
      <c r="J17" s="211">
        <f t="shared" si="3"/>
        <v>62.477396021699818</v>
      </c>
      <c r="K17" s="211">
        <f t="shared" si="4"/>
        <v>31.464737793851715</v>
      </c>
      <c r="L17" s="211">
        <f t="shared" si="5"/>
        <v>6.0578661844484625</v>
      </c>
    </row>
    <row r="18" spans="1:12" s="182" customFormat="1" ht="20.25" customHeight="1">
      <c r="A18" s="19" t="s">
        <v>63</v>
      </c>
      <c r="B18" s="259">
        <v>319</v>
      </c>
      <c r="C18" s="184">
        <v>106</v>
      </c>
      <c r="D18" s="184">
        <v>154</v>
      </c>
      <c r="E18" s="184">
        <v>78</v>
      </c>
      <c r="F18" s="184">
        <v>181</v>
      </c>
      <c r="G18" s="206">
        <v>320</v>
      </c>
      <c r="H18" s="237"/>
      <c r="I18" s="210">
        <f t="shared" si="2"/>
        <v>7.4230769230769234</v>
      </c>
      <c r="J18" s="211">
        <f t="shared" si="3"/>
        <v>55.267702936096718</v>
      </c>
      <c r="K18" s="211">
        <f t="shared" si="4"/>
        <v>13.471502590673575</v>
      </c>
      <c r="L18" s="211">
        <f t="shared" si="5"/>
        <v>31.260794473229709</v>
      </c>
    </row>
    <row r="19" spans="1:12" s="182" customFormat="1" ht="20.25" customHeight="1">
      <c r="A19" s="19" t="s">
        <v>64</v>
      </c>
      <c r="B19" s="259">
        <v>2013</v>
      </c>
      <c r="C19" s="184">
        <v>354</v>
      </c>
      <c r="D19" s="184">
        <v>83</v>
      </c>
      <c r="E19" s="184">
        <v>156</v>
      </c>
      <c r="F19" s="184">
        <v>417</v>
      </c>
      <c r="G19" s="206">
        <v>1877</v>
      </c>
      <c r="H19" s="237"/>
      <c r="I19" s="210">
        <f t="shared" si="2"/>
        <v>15.705128205128204</v>
      </c>
      <c r="J19" s="211">
        <f t="shared" si="3"/>
        <v>76.612244897959187</v>
      </c>
      <c r="K19" s="211">
        <f t="shared" si="4"/>
        <v>6.3673469387755102</v>
      </c>
      <c r="L19" s="211">
        <f t="shared" si="5"/>
        <v>17.020408163265305</v>
      </c>
    </row>
    <row r="20" spans="1:12" s="182" customFormat="1" ht="20.25" customHeight="1">
      <c r="A20" s="19" t="s">
        <v>65</v>
      </c>
      <c r="B20" s="259">
        <v>141</v>
      </c>
      <c r="C20" s="184">
        <v>24</v>
      </c>
      <c r="D20" s="184">
        <v>5</v>
      </c>
      <c r="E20" s="184">
        <v>18</v>
      </c>
      <c r="F20" s="184">
        <v>0</v>
      </c>
      <c r="G20" s="206">
        <v>152</v>
      </c>
      <c r="H20" s="237"/>
      <c r="I20" s="210">
        <f t="shared" si="2"/>
        <v>9.4444444444444446</v>
      </c>
      <c r="J20" s="211">
        <f t="shared" si="3"/>
        <v>89.411764705882362</v>
      </c>
      <c r="K20" s="211">
        <f t="shared" si="4"/>
        <v>10.588235294117647</v>
      </c>
      <c r="L20" s="211">
        <f t="shared" si="5"/>
        <v>0</v>
      </c>
    </row>
    <row r="21" spans="1:12" s="182" customFormat="1" ht="20.25" customHeight="1">
      <c r="A21" s="268"/>
      <c r="B21" s="259"/>
      <c r="C21" s="184"/>
      <c r="D21" s="184"/>
      <c r="E21" s="184"/>
      <c r="F21" s="184"/>
      <c r="G21" s="206"/>
      <c r="H21" s="237"/>
      <c r="I21" s="210"/>
      <c r="J21" s="211"/>
      <c r="K21" s="211"/>
      <c r="L21" s="211"/>
    </row>
    <row r="22" spans="1:12" s="182" customFormat="1" ht="20.25" customHeight="1">
      <c r="A22" s="267" t="s">
        <v>69</v>
      </c>
      <c r="B22" s="188">
        <v>16728</v>
      </c>
      <c r="C22" s="175">
        <v>3430</v>
      </c>
      <c r="D22" s="175">
        <v>3509</v>
      </c>
      <c r="E22" s="175">
        <v>4407</v>
      </c>
      <c r="F22" s="175">
        <v>690</v>
      </c>
      <c r="G22" s="187">
        <v>18570</v>
      </c>
      <c r="H22" s="193"/>
      <c r="I22" s="207">
        <f>SUM(B22:D22)/E22</f>
        <v>5.3703199455411843</v>
      </c>
      <c r="J22" s="208">
        <f>(G22/SUM(B22:D22))*100</f>
        <v>78.463683610090001</v>
      </c>
      <c r="K22" s="208">
        <f>(E22/SUM(B22:D22))*100</f>
        <v>18.620864494866268</v>
      </c>
      <c r="L22" s="208">
        <f>(F22/SUM(B22:D22))*100</f>
        <v>2.9154518950437316</v>
      </c>
    </row>
    <row r="23" spans="1:12" s="182" customFormat="1" ht="20.25" customHeight="1">
      <c r="A23" s="56" t="s">
        <v>187</v>
      </c>
      <c r="B23" s="259">
        <v>16728</v>
      </c>
      <c r="C23" s="184">
        <v>3430</v>
      </c>
      <c r="D23" s="184">
        <v>3509</v>
      </c>
      <c r="E23" s="184">
        <v>4407</v>
      </c>
      <c r="F23" s="184">
        <v>690</v>
      </c>
      <c r="G23" s="206">
        <v>18570</v>
      </c>
      <c r="H23" s="237"/>
      <c r="I23" s="210">
        <f>SUM(B23:D23)/E23</f>
        <v>5.3703199455411843</v>
      </c>
      <c r="J23" s="211">
        <f>(G23/SUM(B23:D23))*100</f>
        <v>78.463683610090001</v>
      </c>
      <c r="K23" s="211">
        <f>(E23/SUM(B23:D23))*100</f>
        <v>18.620864494866268</v>
      </c>
      <c r="L23" s="211">
        <f>(F23/SUM(B23:D23))*100</f>
        <v>2.9154518950437316</v>
      </c>
    </row>
    <row r="24" spans="1:12" s="182" customFormat="1" ht="20.25" customHeight="1">
      <c r="A24" s="268"/>
      <c r="B24" s="259"/>
      <c r="C24" s="184"/>
      <c r="D24" s="184"/>
      <c r="E24" s="184"/>
      <c r="F24" s="184"/>
      <c r="G24" s="206"/>
      <c r="H24" s="237"/>
      <c r="I24" s="210"/>
      <c r="J24" s="211"/>
      <c r="K24" s="211"/>
      <c r="L24" s="211"/>
    </row>
    <row r="25" spans="1:12" s="182" customFormat="1" ht="20.25" customHeight="1">
      <c r="A25" s="267" t="s">
        <v>72</v>
      </c>
      <c r="B25" s="188">
        <v>21648</v>
      </c>
      <c r="C25" s="175">
        <v>5088</v>
      </c>
      <c r="D25" s="175">
        <v>2636</v>
      </c>
      <c r="E25" s="175">
        <v>2808</v>
      </c>
      <c r="F25" s="175">
        <v>5263</v>
      </c>
      <c r="G25" s="187">
        <v>21301</v>
      </c>
      <c r="H25" s="193"/>
      <c r="I25" s="207">
        <f t="shared" ref="I25:I32" si="6">SUM(B25:D25)/E25</f>
        <v>10.46011396011396</v>
      </c>
      <c r="J25" s="208">
        <f t="shared" ref="J25:J32" si="7">(G25/SUM(B25:D25))*100</f>
        <v>72.521448999046711</v>
      </c>
      <c r="K25" s="208">
        <f t="shared" ref="K25:K32" si="8">(E25/SUM(B25:D25))*100</f>
        <v>9.5601252893912569</v>
      </c>
      <c r="L25" s="208">
        <f t="shared" ref="L25:L32" si="9">(F25/SUM(B25:D25))*100</f>
        <v>17.918425711562033</v>
      </c>
    </row>
    <row r="26" spans="1:12" s="182" customFormat="1" ht="20.25" customHeight="1">
      <c r="A26" s="56" t="s">
        <v>188</v>
      </c>
      <c r="B26" s="259">
        <v>3997</v>
      </c>
      <c r="C26" s="184">
        <v>897</v>
      </c>
      <c r="D26" s="184">
        <v>610</v>
      </c>
      <c r="E26" s="184">
        <v>725</v>
      </c>
      <c r="F26" s="184">
        <v>1946</v>
      </c>
      <c r="G26" s="206">
        <v>2833</v>
      </c>
      <c r="H26" s="237"/>
      <c r="I26" s="210">
        <f t="shared" si="6"/>
        <v>7.5917241379310347</v>
      </c>
      <c r="J26" s="211">
        <f t="shared" si="7"/>
        <v>51.471656976744185</v>
      </c>
      <c r="K26" s="211">
        <f t="shared" si="8"/>
        <v>13.172238372093023</v>
      </c>
      <c r="L26" s="211">
        <f t="shared" si="9"/>
        <v>35.356104651162788</v>
      </c>
    </row>
    <row r="27" spans="1:12" s="182" customFormat="1" ht="20.25" customHeight="1">
      <c r="A27" s="19" t="s">
        <v>75</v>
      </c>
      <c r="B27" s="259">
        <v>1800</v>
      </c>
      <c r="C27" s="184">
        <v>574</v>
      </c>
      <c r="D27" s="184">
        <v>283</v>
      </c>
      <c r="E27" s="184">
        <v>264</v>
      </c>
      <c r="F27" s="184">
        <v>336</v>
      </c>
      <c r="G27" s="206">
        <v>2057</v>
      </c>
      <c r="H27" s="237"/>
      <c r="I27" s="210">
        <f t="shared" si="6"/>
        <v>10.064393939393939</v>
      </c>
      <c r="J27" s="211">
        <f t="shared" si="7"/>
        <v>77.418140760255923</v>
      </c>
      <c r="K27" s="211">
        <f t="shared" si="8"/>
        <v>9.9360180654873904</v>
      </c>
      <c r="L27" s="211">
        <f t="shared" si="9"/>
        <v>12.645841174256681</v>
      </c>
    </row>
    <row r="28" spans="1:12" s="182" customFormat="1" ht="20.25" customHeight="1">
      <c r="A28" s="19" t="s">
        <v>76</v>
      </c>
      <c r="B28" s="259">
        <v>1053</v>
      </c>
      <c r="C28" s="184">
        <v>300</v>
      </c>
      <c r="D28" s="184">
        <v>163</v>
      </c>
      <c r="E28" s="184">
        <v>241</v>
      </c>
      <c r="F28" s="184">
        <v>122</v>
      </c>
      <c r="G28" s="206">
        <v>1153</v>
      </c>
      <c r="H28" s="237"/>
      <c r="I28" s="210">
        <f t="shared" si="6"/>
        <v>6.2904564315352696</v>
      </c>
      <c r="J28" s="211">
        <f t="shared" si="7"/>
        <v>76.055408970976259</v>
      </c>
      <c r="K28" s="211">
        <f t="shared" si="8"/>
        <v>15.897097625329815</v>
      </c>
      <c r="L28" s="211">
        <f t="shared" si="9"/>
        <v>8.047493403693931</v>
      </c>
    </row>
    <row r="29" spans="1:12" s="182" customFormat="1" ht="20.25" customHeight="1">
      <c r="A29" s="19" t="s">
        <v>77</v>
      </c>
      <c r="B29" s="259">
        <v>3652</v>
      </c>
      <c r="C29" s="184">
        <v>630</v>
      </c>
      <c r="D29" s="184">
        <v>231</v>
      </c>
      <c r="E29" s="184">
        <v>304</v>
      </c>
      <c r="F29" s="184">
        <v>87</v>
      </c>
      <c r="G29" s="206">
        <v>4122</v>
      </c>
      <c r="H29" s="237"/>
      <c r="I29" s="210">
        <f t="shared" si="6"/>
        <v>14.845394736842104</v>
      </c>
      <c r="J29" s="211">
        <f t="shared" si="7"/>
        <v>91.336140039884768</v>
      </c>
      <c r="K29" s="211">
        <f t="shared" si="8"/>
        <v>6.7360957234655432</v>
      </c>
      <c r="L29" s="211">
        <f t="shared" si="9"/>
        <v>1.9277642366496786</v>
      </c>
    </row>
    <row r="30" spans="1:12" s="182" customFormat="1" ht="20.25" customHeight="1">
      <c r="A30" s="56" t="s">
        <v>189</v>
      </c>
      <c r="B30" s="259">
        <v>7892</v>
      </c>
      <c r="C30" s="184">
        <v>1987</v>
      </c>
      <c r="D30" s="184">
        <v>1061</v>
      </c>
      <c r="E30" s="184">
        <v>902</v>
      </c>
      <c r="F30" s="184">
        <v>2513</v>
      </c>
      <c r="G30" s="206">
        <v>7525</v>
      </c>
      <c r="H30" s="237"/>
      <c r="I30" s="210">
        <f t="shared" si="6"/>
        <v>12.128603104212861</v>
      </c>
      <c r="J30" s="211">
        <f t="shared" si="7"/>
        <v>68.784277879341857</v>
      </c>
      <c r="K30" s="211">
        <f t="shared" si="8"/>
        <v>8.2449725776965277</v>
      </c>
      <c r="L30" s="211">
        <f t="shared" si="9"/>
        <v>22.970749542961606</v>
      </c>
    </row>
    <row r="31" spans="1:12" s="182" customFormat="1" ht="20.25" customHeight="1">
      <c r="A31" s="19" t="s">
        <v>78</v>
      </c>
      <c r="B31" s="259">
        <v>2689</v>
      </c>
      <c r="C31" s="184">
        <v>547</v>
      </c>
      <c r="D31" s="184">
        <v>54</v>
      </c>
      <c r="E31" s="184">
        <v>277</v>
      </c>
      <c r="F31" s="184">
        <v>0</v>
      </c>
      <c r="G31" s="206">
        <v>3013</v>
      </c>
      <c r="H31" s="237"/>
      <c r="I31" s="210">
        <f t="shared" si="6"/>
        <v>11.877256317689531</v>
      </c>
      <c r="J31" s="211">
        <f t="shared" si="7"/>
        <v>91.580547112462014</v>
      </c>
      <c r="K31" s="211">
        <f t="shared" si="8"/>
        <v>8.4194528875379948</v>
      </c>
      <c r="L31" s="211">
        <f t="shared" si="9"/>
        <v>0</v>
      </c>
    </row>
    <row r="32" spans="1:12" s="182" customFormat="1" ht="20.25" customHeight="1">
      <c r="A32" s="19" t="s">
        <v>79</v>
      </c>
      <c r="B32" s="259">
        <v>565</v>
      </c>
      <c r="C32" s="184">
        <v>153</v>
      </c>
      <c r="D32" s="184">
        <v>234</v>
      </c>
      <c r="E32" s="184">
        <v>95</v>
      </c>
      <c r="F32" s="184">
        <v>259</v>
      </c>
      <c r="G32" s="206">
        <v>598</v>
      </c>
      <c r="H32" s="237"/>
      <c r="I32" s="210">
        <f t="shared" si="6"/>
        <v>10.021052631578947</v>
      </c>
      <c r="J32" s="211">
        <f t="shared" si="7"/>
        <v>62.815126050420169</v>
      </c>
      <c r="K32" s="211">
        <f t="shared" si="8"/>
        <v>9.9789915966386555</v>
      </c>
      <c r="L32" s="211">
        <f t="shared" si="9"/>
        <v>27.205882352941174</v>
      </c>
    </row>
    <row r="33" spans="1:12" s="182" customFormat="1" ht="20.25" customHeight="1">
      <c r="A33" s="215"/>
      <c r="B33" s="259"/>
      <c r="C33" s="184"/>
      <c r="D33" s="184"/>
      <c r="E33" s="184"/>
      <c r="F33" s="184"/>
      <c r="G33" s="206"/>
      <c r="H33" s="237"/>
      <c r="I33" s="210"/>
      <c r="J33" s="211"/>
      <c r="K33" s="211"/>
      <c r="L33" s="211"/>
    </row>
    <row r="34" spans="1:12" s="182" customFormat="1" ht="20.25" customHeight="1">
      <c r="A34" s="267" t="s">
        <v>80</v>
      </c>
      <c r="B34" s="188">
        <v>11740</v>
      </c>
      <c r="C34" s="175">
        <v>2730</v>
      </c>
      <c r="D34" s="175">
        <v>616</v>
      </c>
      <c r="E34" s="175">
        <v>1037</v>
      </c>
      <c r="F34" s="175">
        <v>35</v>
      </c>
      <c r="G34" s="187">
        <v>14014</v>
      </c>
      <c r="H34" s="193"/>
      <c r="I34" s="207">
        <f t="shared" ref="I34:I39" si="10">SUM(B34:D34)/E34</f>
        <v>14.547733847637415</v>
      </c>
      <c r="J34" s="208">
        <f t="shared" ref="J34:J39" si="11">(G34/SUM(B34:D34))*100</f>
        <v>92.894073975871677</v>
      </c>
      <c r="K34" s="208">
        <f t="shared" ref="K34:K39" si="12">(E34/SUM(B34:D34))*100</f>
        <v>6.8739228423704102</v>
      </c>
      <c r="L34" s="208">
        <f t="shared" ref="L34:L39" si="13">(F34/SUM(B34:D34))*100</f>
        <v>0.23200318175792123</v>
      </c>
    </row>
    <row r="35" spans="1:12" s="182" customFormat="1" ht="20.25" customHeight="1">
      <c r="A35" s="56" t="s">
        <v>190</v>
      </c>
      <c r="B35" s="259">
        <v>8787</v>
      </c>
      <c r="C35" s="184">
        <v>2161</v>
      </c>
      <c r="D35" s="184">
        <v>488</v>
      </c>
      <c r="E35" s="184">
        <v>750</v>
      </c>
      <c r="F35" s="184">
        <v>15</v>
      </c>
      <c r="G35" s="206">
        <v>10671</v>
      </c>
      <c r="H35" s="237"/>
      <c r="I35" s="210">
        <f t="shared" si="10"/>
        <v>15.247999999999999</v>
      </c>
      <c r="J35" s="211">
        <f t="shared" si="11"/>
        <v>93.310598111227705</v>
      </c>
      <c r="K35" s="211">
        <f t="shared" si="12"/>
        <v>6.5582371458551947</v>
      </c>
      <c r="L35" s="211">
        <f t="shared" si="13"/>
        <v>0.13116474291710387</v>
      </c>
    </row>
    <row r="36" spans="1:12" s="182" customFormat="1" ht="20.25" customHeight="1">
      <c r="A36" s="19" t="s">
        <v>83</v>
      </c>
      <c r="B36" s="259">
        <v>785</v>
      </c>
      <c r="C36" s="184">
        <v>175</v>
      </c>
      <c r="D36" s="184">
        <v>53</v>
      </c>
      <c r="E36" s="184">
        <v>91</v>
      </c>
      <c r="F36" s="184">
        <v>15</v>
      </c>
      <c r="G36" s="206">
        <v>907</v>
      </c>
      <c r="H36" s="237"/>
      <c r="I36" s="210">
        <f t="shared" si="10"/>
        <v>11.131868131868131</v>
      </c>
      <c r="J36" s="211">
        <f t="shared" si="11"/>
        <v>89.536031589338592</v>
      </c>
      <c r="K36" s="211">
        <f t="shared" si="12"/>
        <v>8.9832181638696937</v>
      </c>
      <c r="L36" s="211">
        <f t="shared" si="13"/>
        <v>1.4807502467917077</v>
      </c>
    </row>
    <row r="37" spans="1:12" s="182" customFormat="1" ht="20.25" customHeight="1">
      <c r="A37" s="19" t="s">
        <v>191</v>
      </c>
      <c r="B37" s="259">
        <v>908</v>
      </c>
      <c r="C37" s="184">
        <v>166</v>
      </c>
      <c r="D37" s="184">
        <v>19</v>
      </c>
      <c r="E37" s="184">
        <v>69</v>
      </c>
      <c r="F37" s="184">
        <v>1</v>
      </c>
      <c r="G37" s="206">
        <v>1023</v>
      </c>
      <c r="H37" s="237"/>
      <c r="I37" s="210">
        <f t="shared" si="10"/>
        <v>15.840579710144928</v>
      </c>
      <c r="J37" s="211">
        <f t="shared" si="11"/>
        <v>93.595608417200367</v>
      </c>
      <c r="K37" s="211">
        <f t="shared" si="12"/>
        <v>6.3129002744739244</v>
      </c>
      <c r="L37" s="211">
        <f t="shared" si="13"/>
        <v>9.1491308325709064E-2</v>
      </c>
    </row>
    <row r="38" spans="1:12" s="182" customFormat="1" ht="20.25" customHeight="1">
      <c r="A38" s="19" t="s">
        <v>85</v>
      </c>
      <c r="B38" s="259">
        <v>181</v>
      </c>
      <c r="C38" s="184">
        <v>39</v>
      </c>
      <c r="D38" s="184">
        <v>7</v>
      </c>
      <c r="E38" s="184">
        <v>19</v>
      </c>
      <c r="F38" s="184">
        <v>4</v>
      </c>
      <c r="G38" s="206">
        <v>204</v>
      </c>
      <c r="H38" s="237"/>
      <c r="I38" s="210">
        <f t="shared" si="10"/>
        <v>11.947368421052632</v>
      </c>
      <c r="J38" s="211">
        <f t="shared" si="11"/>
        <v>89.867841409691636</v>
      </c>
      <c r="K38" s="211">
        <f t="shared" si="12"/>
        <v>8.3700440528634363</v>
      </c>
      <c r="L38" s="211">
        <f t="shared" si="13"/>
        <v>1.7621145374449341</v>
      </c>
    </row>
    <row r="39" spans="1:12" s="182" customFormat="1" ht="20.25" customHeight="1">
      <c r="A39" s="19" t="s">
        <v>86</v>
      </c>
      <c r="B39" s="259">
        <v>1079</v>
      </c>
      <c r="C39" s="184">
        <v>189</v>
      </c>
      <c r="D39" s="184">
        <v>49</v>
      </c>
      <c r="E39" s="184">
        <v>108</v>
      </c>
      <c r="F39" s="184">
        <v>0</v>
      </c>
      <c r="G39" s="206">
        <v>1209</v>
      </c>
      <c r="H39" s="237"/>
      <c r="I39" s="210">
        <f t="shared" si="10"/>
        <v>12.194444444444445</v>
      </c>
      <c r="J39" s="211">
        <f t="shared" si="11"/>
        <v>91.799544419134392</v>
      </c>
      <c r="K39" s="211">
        <f t="shared" si="12"/>
        <v>8.2004555808656043</v>
      </c>
      <c r="L39" s="211">
        <f t="shared" si="13"/>
        <v>0</v>
      </c>
    </row>
    <row r="40" spans="1:12" s="182" customFormat="1" ht="20.25" customHeight="1">
      <c r="A40" s="268"/>
      <c r="B40" s="259"/>
      <c r="C40" s="184"/>
      <c r="D40" s="184"/>
      <c r="E40" s="184"/>
      <c r="F40" s="184"/>
      <c r="G40" s="206"/>
      <c r="H40" s="237"/>
      <c r="I40" s="210"/>
      <c r="J40" s="211"/>
      <c r="K40" s="211"/>
      <c r="L40" s="211"/>
    </row>
    <row r="41" spans="1:12" s="182" customFormat="1" ht="20.25" customHeight="1">
      <c r="A41" s="267" t="s">
        <v>87</v>
      </c>
      <c r="B41" s="188">
        <v>7485</v>
      </c>
      <c r="C41" s="175">
        <v>1874</v>
      </c>
      <c r="D41" s="175">
        <v>1551</v>
      </c>
      <c r="E41" s="175">
        <v>1805</v>
      </c>
      <c r="F41" s="175">
        <v>280</v>
      </c>
      <c r="G41" s="187">
        <v>8825</v>
      </c>
      <c r="H41" s="193"/>
      <c r="I41" s="207">
        <f t="shared" ref="I41:I46" si="14">SUM(B41:D41)/E41</f>
        <v>6.0443213296398888</v>
      </c>
      <c r="J41" s="208">
        <f t="shared" ref="J41:J46" si="15">(G41/SUM(B41:D41))*100</f>
        <v>80.88909257561869</v>
      </c>
      <c r="K41" s="208">
        <f t="shared" ref="K41:K46" si="16">(E41/SUM(B41:D41))*100</f>
        <v>16.544454628780937</v>
      </c>
      <c r="L41" s="208">
        <f t="shared" ref="L41:L46" si="17">(F41/SUM(B41:D41))*100</f>
        <v>2.5664527956003669</v>
      </c>
    </row>
    <row r="42" spans="1:12" s="182" customFormat="1" ht="20.25" customHeight="1">
      <c r="A42" s="56" t="s">
        <v>192</v>
      </c>
      <c r="B42" s="259">
        <v>4230</v>
      </c>
      <c r="C42" s="184">
        <v>1044</v>
      </c>
      <c r="D42" s="184">
        <v>1425</v>
      </c>
      <c r="E42" s="184">
        <v>1334</v>
      </c>
      <c r="F42" s="184">
        <v>102</v>
      </c>
      <c r="G42" s="206">
        <v>5263</v>
      </c>
      <c r="H42" s="237"/>
      <c r="I42" s="210">
        <f t="shared" si="14"/>
        <v>5.0217391304347823</v>
      </c>
      <c r="J42" s="211">
        <f t="shared" si="15"/>
        <v>78.563964770861332</v>
      </c>
      <c r="K42" s="211">
        <f t="shared" si="16"/>
        <v>19.913419913419915</v>
      </c>
      <c r="L42" s="211">
        <f t="shared" si="17"/>
        <v>1.5226153157187641</v>
      </c>
    </row>
    <row r="43" spans="1:12" s="182" customFormat="1" ht="20.25" customHeight="1">
      <c r="A43" s="19" t="s">
        <v>90</v>
      </c>
      <c r="B43" s="259">
        <v>1456</v>
      </c>
      <c r="C43" s="184">
        <v>295</v>
      </c>
      <c r="D43" s="184">
        <v>36</v>
      </c>
      <c r="E43" s="184">
        <v>190</v>
      </c>
      <c r="F43" s="184">
        <v>1</v>
      </c>
      <c r="G43" s="206">
        <v>1596</v>
      </c>
      <c r="H43" s="237"/>
      <c r="I43" s="210">
        <f t="shared" si="14"/>
        <v>9.405263157894737</v>
      </c>
      <c r="J43" s="211">
        <f t="shared" si="15"/>
        <v>89.311695579182995</v>
      </c>
      <c r="K43" s="211">
        <f t="shared" si="16"/>
        <v>10.632344711807498</v>
      </c>
      <c r="L43" s="211">
        <f t="shared" si="17"/>
        <v>5.5959709009513157E-2</v>
      </c>
    </row>
    <row r="44" spans="1:12" s="182" customFormat="1" ht="20.25" customHeight="1">
      <c r="A44" s="19" t="s">
        <v>193</v>
      </c>
      <c r="B44" s="259">
        <v>709</v>
      </c>
      <c r="C44" s="184">
        <v>139</v>
      </c>
      <c r="D44" s="184">
        <v>10</v>
      </c>
      <c r="E44" s="184">
        <v>69</v>
      </c>
      <c r="F44" s="184">
        <v>0</v>
      </c>
      <c r="G44" s="206">
        <v>789</v>
      </c>
      <c r="H44" s="237"/>
      <c r="I44" s="210">
        <f t="shared" si="14"/>
        <v>12.434782608695652</v>
      </c>
      <c r="J44" s="211">
        <f t="shared" si="15"/>
        <v>91.95804195804196</v>
      </c>
      <c r="K44" s="211">
        <f t="shared" si="16"/>
        <v>8.0419580419580416</v>
      </c>
      <c r="L44" s="211">
        <f t="shared" si="17"/>
        <v>0</v>
      </c>
    </row>
    <row r="45" spans="1:12" s="182" customFormat="1" ht="20.25" customHeight="1">
      <c r="A45" s="19" t="s">
        <v>91</v>
      </c>
      <c r="B45" s="259">
        <v>240</v>
      </c>
      <c r="C45" s="184">
        <v>164</v>
      </c>
      <c r="D45" s="184">
        <v>28</v>
      </c>
      <c r="E45" s="184">
        <v>88</v>
      </c>
      <c r="F45" s="184">
        <v>113</v>
      </c>
      <c r="G45" s="206">
        <v>231</v>
      </c>
      <c r="H45" s="237"/>
      <c r="I45" s="210">
        <f t="shared" si="14"/>
        <v>4.9090909090909092</v>
      </c>
      <c r="J45" s="211">
        <f t="shared" si="15"/>
        <v>53.472222222222221</v>
      </c>
      <c r="K45" s="211">
        <f t="shared" si="16"/>
        <v>20.37037037037037</v>
      </c>
      <c r="L45" s="211">
        <f t="shared" si="17"/>
        <v>26.157407407407408</v>
      </c>
    </row>
    <row r="46" spans="1:12" s="182" customFormat="1" ht="20.25" customHeight="1">
      <c r="A46" s="19" t="s">
        <v>92</v>
      </c>
      <c r="B46" s="259">
        <v>850</v>
      </c>
      <c r="C46" s="184">
        <v>232</v>
      </c>
      <c r="D46" s="184">
        <v>52</v>
      </c>
      <c r="E46" s="184">
        <v>124</v>
      </c>
      <c r="F46" s="184">
        <v>64</v>
      </c>
      <c r="G46" s="206">
        <v>946</v>
      </c>
      <c r="H46" s="237"/>
      <c r="I46" s="210">
        <f t="shared" si="14"/>
        <v>9.1451612903225801</v>
      </c>
      <c r="J46" s="211">
        <f t="shared" si="15"/>
        <v>83.421516754850089</v>
      </c>
      <c r="K46" s="211">
        <f t="shared" si="16"/>
        <v>10.934744268077601</v>
      </c>
      <c r="L46" s="211">
        <f t="shared" si="17"/>
        <v>5.6437389770723101</v>
      </c>
    </row>
    <row r="47" spans="1:12" s="182" customFormat="1" ht="20.25" customHeight="1">
      <c r="A47" s="268"/>
      <c r="B47" s="259"/>
      <c r="C47" s="184"/>
      <c r="D47" s="184"/>
      <c r="E47" s="184"/>
      <c r="F47" s="184"/>
      <c r="G47" s="206"/>
      <c r="H47" s="237"/>
      <c r="I47" s="210"/>
      <c r="J47" s="211"/>
      <c r="K47" s="211"/>
      <c r="L47" s="211"/>
    </row>
    <row r="48" spans="1:12" s="182" customFormat="1" ht="20.25" customHeight="1">
      <c r="A48" s="267" t="s">
        <v>93</v>
      </c>
      <c r="B48" s="188">
        <v>8164</v>
      </c>
      <c r="C48" s="175">
        <v>1978</v>
      </c>
      <c r="D48" s="175">
        <v>518</v>
      </c>
      <c r="E48" s="175">
        <v>1379</v>
      </c>
      <c r="F48" s="175">
        <v>221</v>
      </c>
      <c r="G48" s="187">
        <v>9060</v>
      </c>
      <c r="H48" s="193"/>
      <c r="I48" s="207">
        <f t="shared" ref="I48:I55" si="18">SUM(B48:D48)/E48</f>
        <v>7.7302393038433648</v>
      </c>
      <c r="J48" s="208">
        <f t="shared" ref="J48:J55" si="19">(G48/SUM(B48:D48))*100</f>
        <v>84.990619136960603</v>
      </c>
      <c r="K48" s="208">
        <f t="shared" ref="K48:K55" si="20">(E48/SUM(B48:D48))*100</f>
        <v>12.936210131332082</v>
      </c>
      <c r="L48" s="208">
        <f t="shared" ref="L48:L55" si="21">(F48/SUM(B48:D48))*100</f>
        <v>2.0731707317073171</v>
      </c>
    </row>
    <row r="49" spans="1:12" s="182" customFormat="1" ht="20.25" customHeight="1">
      <c r="A49" s="19" t="s">
        <v>194</v>
      </c>
      <c r="B49" s="259">
        <v>2267</v>
      </c>
      <c r="C49" s="184">
        <v>480</v>
      </c>
      <c r="D49" s="184">
        <v>157</v>
      </c>
      <c r="E49" s="184">
        <v>269</v>
      </c>
      <c r="F49" s="184">
        <v>8</v>
      </c>
      <c r="G49" s="206">
        <v>2627</v>
      </c>
      <c r="H49" s="237"/>
      <c r="I49" s="210">
        <f t="shared" si="18"/>
        <v>10.795539033457249</v>
      </c>
      <c r="J49" s="211">
        <f t="shared" si="19"/>
        <v>90.46143250688705</v>
      </c>
      <c r="K49" s="211">
        <f t="shared" si="20"/>
        <v>9.2630853994490359</v>
      </c>
      <c r="L49" s="211">
        <f t="shared" si="21"/>
        <v>0.27548209366391185</v>
      </c>
    </row>
    <row r="50" spans="1:12" s="182" customFormat="1" ht="20.25" customHeight="1">
      <c r="A50" s="19" t="s">
        <v>97</v>
      </c>
      <c r="B50" s="259">
        <v>238</v>
      </c>
      <c r="C50" s="184">
        <v>74</v>
      </c>
      <c r="D50" s="184">
        <v>0</v>
      </c>
      <c r="E50" s="184">
        <v>20</v>
      </c>
      <c r="F50" s="184">
        <v>0</v>
      </c>
      <c r="G50" s="206">
        <v>292</v>
      </c>
      <c r="H50" s="190"/>
      <c r="I50" s="210">
        <f t="shared" si="18"/>
        <v>15.6</v>
      </c>
      <c r="J50" s="211">
        <f t="shared" si="19"/>
        <v>93.589743589743591</v>
      </c>
      <c r="K50" s="211">
        <f t="shared" si="20"/>
        <v>6.4102564102564097</v>
      </c>
      <c r="L50" s="211">
        <f t="shared" si="21"/>
        <v>0</v>
      </c>
    </row>
    <row r="51" spans="1:12" s="182" customFormat="1" ht="20.25" customHeight="1">
      <c r="A51" s="19" t="s">
        <v>98</v>
      </c>
      <c r="B51" s="259">
        <v>745</v>
      </c>
      <c r="C51" s="184">
        <v>117</v>
      </c>
      <c r="D51" s="184">
        <v>37</v>
      </c>
      <c r="E51" s="184">
        <v>98</v>
      </c>
      <c r="F51" s="184">
        <v>2</v>
      </c>
      <c r="G51" s="206">
        <v>799</v>
      </c>
      <c r="H51" s="190"/>
      <c r="I51" s="210">
        <f t="shared" si="18"/>
        <v>9.1734693877551017</v>
      </c>
      <c r="J51" s="211">
        <f t="shared" si="19"/>
        <v>88.876529477196883</v>
      </c>
      <c r="K51" s="211">
        <f t="shared" si="20"/>
        <v>10.901001112347053</v>
      </c>
      <c r="L51" s="211">
        <f t="shared" si="21"/>
        <v>0.22246941045606228</v>
      </c>
    </row>
    <row r="52" spans="1:12" s="182" customFormat="1" ht="20.25" customHeight="1">
      <c r="A52" s="19" t="s">
        <v>470</v>
      </c>
      <c r="B52" s="259">
        <v>2346</v>
      </c>
      <c r="C52" s="184">
        <v>12</v>
      </c>
      <c r="D52" s="184">
        <v>50</v>
      </c>
      <c r="E52" s="184">
        <v>249</v>
      </c>
      <c r="F52" s="184">
        <v>63</v>
      </c>
      <c r="G52" s="206">
        <v>2096</v>
      </c>
      <c r="H52" s="190"/>
      <c r="I52" s="210">
        <f t="shared" si="18"/>
        <v>9.6706827309236942</v>
      </c>
      <c r="J52" s="211">
        <f t="shared" si="19"/>
        <v>87.043189368770769</v>
      </c>
      <c r="K52" s="211">
        <f t="shared" si="20"/>
        <v>10.340531561461793</v>
      </c>
      <c r="L52" s="211">
        <f t="shared" si="21"/>
        <v>2.6162790697674421</v>
      </c>
    </row>
    <row r="53" spans="1:12" s="182" customFormat="1" ht="20.25" customHeight="1">
      <c r="A53" s="19" t="s">
        <v>1405</v>
      </c>
      <c r="B53" s="259">
        <v>493</v>
      </c>
      <c r="C53" s="184">
        <v>720</v>
      </c>
      <c r="D53" s="184">
        <v>154</v>
      </c>
      <c r="E53" s="184">
        <v>314</v>
      </c>
      <c r="F53" s="184">
        <v>0</v>
      </c>
      <c r="G53" s="206">
        <v>1053</v>
      </c>
      <c r="H53" s="190"/>
      <c r="I53" s="210"/>
      <c r="J53" s="211"/>
      <c r="K53" s="211"/>
      <c r="L53" s="211"/>
    </row>
    <row r="54" spans="1:12" s="182" customFormat="1" ht="20.25" customHeight="1">
      <c r="A54" s="19" t="s">
        <v>99</v>
      </c>
      <c r="B54" s="259">
        <v>1102</v>
      </c>
      <c r="C54" s="184">
        <v>325</v>
      </c>
      <c r="D54" s="184">
        <v>41</v>
      </c>
      <c r="E54" s="184">
        <v>317</v>
      </c>
      <c r="F54" s="184">
        <v>1</v>
      </c>
      <c r="G54" s="206">
        <v>1150</v>
      </c>
      <c r="H54" s="190"/>
      <c r="I54" s="210">
        <f t="shared" si="18"/>
        <v>4.6309148264984223</v>
      </c>
      <c r="J54" s="211">
        <f t="shared" si="19"/>
        <v>78.337874659400541</v>
      </c>
      <c r="K54" s="211">
        <f t="shared" si="20"/>
        <v>21.594005449591279</v>
      </c>
      <c r="L54" s="211">
        <f t="shared" si="21"/>
        <v>6.811989100817438E-2</v>
      </c>
    </row>
    <row r="55" spans="1:12" s="182" customFormat="1" ht="20.25" customHeight="1">
      <c r="A55" s="19" t="s">
        <v>471</v>
      </c>
      <c r="B55" s="259">
        <v>973</v>
      </c>
      <c r="C55" s="184">
        <v>250</v>
      </c>
      <c r="D55" s="184">
        <v>79</v>
      </c>
      <c r="E55" s="184">
        <v>112</v>
      </c>
      <c r="F55" s="184">
        <v>147</v>
      </c>
      <c r="G55" s="206">
        <v>1043</v>
      </c>
      <c r="H55" s="190"/>
      <c r="I55" s="210">
        <f t="shared" si="18"/>
        <v>11.625</v>
      </c>
      <c r="J55" s="211">
        <f t="shared" si="19"/>
        <v>80.107526881720432</v>
      </c>
      <c r="K55" s="211">
        <f t="shared" si="20"/>
        <v>8.6021505376344098</v>
      </c>
      <c r="L55" s="211">
        <f t="shared" si="21"/>
        <v>11.29032258064516</v>
      </c>
    </row>
    <row r="56" spans="1:12" s="182" customFormat="1" ht="20.25" customHeight="1">
      <c r="A56" s="215"/>
      <c r="B56" s="259"/>
      <c r="C56" s="184"/>
      <c r="D56" s="184"/>
      <c r="E56" s="184"/>
      <c r="F56" s="184"/>
      <c r="G56" s="206"/>
      <c r="H56" s="190"/>
      <c r="I56" s="210"/>
      <c r="J56" s="211"/>
      <c r="K56" s="211"/>
      <c r="L56" s="211"/>
    </row>
    <row r="57" spans="1:12" s="182" customFormat="1" ht="20.25" customHeight="1">
      <c r="A57" s="267" t="s">
        <v>101</v>
      </c>
      <c r="B57" s="188">
        <v>18223</v>
      </c>
      <c r="C57" s="175">
        <v>3993</v>
      </c>
      <c r="D57" s="175">
        <v>757</v>
      </c>
      <c r="E57" s="175">
        <v>1863</v>
      </c>
      <c r="F57" s="175">
        <v>723</v>
      </c>
      <c r="G57" s="187">
        <v>20387</v>
      </c>
      <c r="H57" s="269"/>
      <c r="I57" s="207">
        <f t="shared" ref="I57:I64" si="22">SUM(B57:D57)/E57</f>
        <v>12.331186258722491</v>
      </c>
      <c r="J57" s="208">
        <f t="shared" ref="J57:J64" si="23">(G57/SUM(B57:D57))*100</f>
        <v>88.743307360814867</v>
      </c>
      <c r="K57" s="208">
        <f t="shared" ref="K57:K64" si="24">(E57/SUM(B57:D57))*100</f>
        <v>8.1095198711530934</v>
      </c>
      <c r="L57" s="208">
        <f t="shared" ref="L57:L64" si="25">(F57/SUM(B57:D57))*100</f>
        <v>3.1471727680320374</v>
      </c>
    </row>
    <row r="58" spans="1:12" ht="20.25" customHeight="1">
      <c r="A58" s="56" t="s">
        <v>472</v>
      </c>
      <c r="B58" s="259">
        <v>8457</v>
      </c>
      <c r="C58" s="184">
        <v>1779</v>
      </c>
      <c r="D58" s="184">
        <v>411</v>
      </c>
      <c r="E58" s="184">
        <v>859</v>
      </c>
      <c r="F58" s="184">
        <v>19</v>
      </c>
      <c r="G58" s="206">
        <v>9769</v>
      </c>
      <c r="H58" s="190"/>
      <c r="I58" s="210">
        <f t="shared" si="22"/>
        <v>12.39464493597206</v>
      </c>
      <c r="J58" s="211">
        <f t="shared" si="23"/>
        <v>91.75354559969945</v>
      </c>
      <c r="K58" s="211">
        <f t="shared" si="24"/>
        <v>8.0680003756926819</v>
      </c>
      <c r="L58" s="211">
        <f t="shared" si="25"/>
        <v>0.17845402460787077</v>
      </c>
    </row>
    <row r="59" spans="1:12" s="182" customFormat="1" ht="20.25" customHeight="1">
      <c r="A59" s="56" t="s">
        <v>473</v>
      </c>
      <c r="B59" s="259">
        <v>2395</v>
      </c>
      <c r="C59" s="184">
        <v>725</v>
      </c>
      <c r="D59" s="184">
        <v>61</v>
      </c>
      <c r="E59" s="184">
        <v>280</v>
      </c>
      <c r="F59" s="184">
        <v>14</v>
      </c>
      <c r="G59" s="206">
        <v>2887</v>
      </c>
      <c r="H59" s="190"/>
      <c r="I59" s="210">
        <f t="shared" si="22"/>
        <v>11.360714285714286</v>
      </c>
      <c r="J59" s="211">
        <f t="shared" si="23"/>
        <v>90.757623388871423</v>
      </c>
      <c r="K59" s="211">
        <f t="shared" si="24"/>
        <v>8.8022634391700727</v>
      </c>
      <c r="L59" s="211">
        <f t="shared" si="25"/>
        <v>0.44011317195850364</v>
      </c>
    </row>
    <row r="60" spans="1:12" s="182" customFormat="1" ht="20.25" customHeight="1">
      <c r="A60" s="19" t="s">
        <v>106</v>
      </c>
      <c r="B60" s="259">
        <v>2196</v>
      </c>
      <c r="C60" s="184">
        <v>414</v>
      </c>
      <c r="D60" s="184">
        <v>72</v>
      </c>
      <c r="E60" s="184">
        <v>165</v>
      </c>
      <c r="F60" s="184">
        <v>308</v>
      </c>
      <c r="G60" s="206">
        <v>2209</v>
      </c>
      <c r="H60" s="190"/>
      <c r="I60" s="210">
        <f t="shared" si="22"/>
        <v>16.254545454545454</v>
      </c>
      <c r="J60" s="211">
        <f t="shared" si="23"/>
        <v>82.363907531692774</v>
      </c>
      <c r="K60" s="211">
        <f t="shared" si="24"/>
        <v>6.1521252796420578</v>
      </c>
      <c r="L60" s="211">
        <f t="shared" si="25"/>
        <v>11.483967188665176</v>
      </c>
    </row>
    <row r="61" spans="1:12" s="182" customFormat="1" ht="20.25" customHeight="1">
      <c r="A61" s="19" t="s">
        <v>107</v>
      </c>
      <c r="B61" s="259">
        <v>349</v>
      </c>
      <c r="C61" s="184">
        <v>86</v>
      </c>
      <c r="D61" s="184">
        <v>1</v>
      </c>
      <c r="E61" s="184">
        <v>32</v>
      </c>
      <c r="F61" s="184">
        <v>3</v>
      </c>
      <c r="G61" s="206">
        <v>401</v>
      </c>
      <c r="H61" s="190"/>
      <c r="I61" s="210">
        <f t="shared" si="22"/>
        <v>13.625</v>
      </c>
      <c r="J61" s="211">
        <f t="shared" si="23"/>
        <v>91.972477064220186</v>
      </c>
      <c r="K61" s="211">
        <f t="shared" si="24"/>
        <v>7.3394495412844041</v>
      </c>
      <c r="L61" s="211">
        <f t="shared" si="25"/>
        <v>0.68807339449541294</v>
      </c>
    </row>
    <row r="62" spans="1:12" s="182" customFormat="1" ht="20.25" customHeight="1">
      <c r="A62" s="19" t="s">
        <v>108</v>
      </c>
      <c r="B62" s="259">
        <v>3368</v>
      </c>
      <c r="C62" s="184">
        <v>627</v>
      </c>
      <c r="D62" s="184">
        <v>96</v>
      </c>
      <c r="E62" s="184">
        <v>278</v>
      </c>
      <c r="F62" s="184">
        <v>277</v>
      </c>
      <c r="G62" s="206">
        <v>3536</v>
      </c>
      <c r="H62" s="190"/>
      <c r="I62" s="210">
        <f t="shared" si="22"/>
        <v>14.715827338129497</v>
      </c>
      <c r="J62" s="211">
        <f t="shared" si="23"/>
        <v>86.433634808115372</v>
      </c>
      <c r="K62" s="211">
        <f t="shared" si="24"/>
        <v>6.7954045465656323</v>
      </c>
      <c r="L62" s="211">
        <f t="shared" si="25"/>
        <v>6.7709606453189934</v>
      </c>
    </row>
    <row r="63" spans="1:12" s="182" customFormat="1" ht="20.25" customHeight="1">
      <c r="A63" s="19" t="s">
        <v>109</v>
      </c>
      <c r="B63" s="259">
        <v>620</v>
      </c>
      <c r="C63" s="184">
        <v>130</v>
      </c>
      <c r="D63" s="184">
        <v>27</v>
      </c>
      <c r="E63" s="184">
        <v>78</v>
      </c>
      <c r="F63" s="184">
        <v>94</v>
      </c>
      <c r="G63" s="206">
        <v>605</v>
      </c>
      <c r="H63" s="190"/>
      <c r="I63" s="210">
        <f t="shared" si="22"/>
        <v>9.9615384615384617</v>
      </c>
      <c r="J63" s="211">
        <f t="shared" si="23"/>
        <v>77.863577863577859</v>
      </c>
      <c r="K63" s="211">
        <f t="shared" si="24"/>
        <v>10.038610038610038</v>
      </c>
      <c r="L63" s="211">
        <f t="shared" si="25"/>
        <v>12.097812097812097</v>
      </c>
    </row>
    <row r="64" spans="1:12" s="182" customFormat="1" ht="20.25" customHeight="1">
      <c r="A64" s="19" t="s">
        <v>110</v>
      </c>
      <c r="B64" s="259">
        <v>838</v>
      </c>
      <c r="C64" s="184">
        <v>232</v>
      </c>
      <c r="D64" s="184">
        <v>89</v>
      </c>
      <c r="E64" s="184">
        <v>171</v>
      </c>
      <c r="F64" s="184">
        <v>8</v>
      </c>
      <c r="G64" s="206">
        <v>980</v>
      </c>
      <c r="H64" s="190"/>
      <c r="I64" s="210">
        <f t="shared" si="22"/>
        <v>6.7777777777777777</v>
      </c>
      <c r="J64" s="211">
        <f t="shared" si="23"/>
        <v>84.555651423641066</v>
      </c>
      <c r="K64" s="211">
        <f t="shared" si="24"/>
        <v>14.754098360655737</v>
      </c>
      <c r="L64" s="211">
        <f t="shared" si="25"/>
        <v>0.69025021570319245</v>
      </c>
    </row>
    <row r="65" spans="1:12" s="182" customFormat="1" ht="20.25" customHeight="1">
      <c r="A65" s="268"/>
      <c r="B65" s="259"/>
      <c r="C65" s="184"/>
      <c r="D65" s="184"/>
      <c r="E65" s="184"/>
      <c r="F65" s="184"/>
      <c r="G65" s="206"/>
      <c r="H65" s="190"/>
      <c r="I65" s="210"/>
      <c r="J65" s="211"/>
      <c r="K65" s="211"/>
      <c r="L65" s="211"/>
    </row>
    <row r="66" spans="1:12" s="182" customFormat="1" ht="20.25" customHeight="1">
      <c r="A66" s="267" t="s">
        <v>508</v>
      </c>
      <c r="B66" s="188">
        <v>16667</v>
      </c>
      <c r="C66" s="175">
        <v>3625</v>
      </c>
      <c r="D66" s="175">
        <v>518</v>
      </c>
      <c r="E66" s="175">
        <v>2120</v>
      </c>
      <c r="F66" s="175">
        <v>1039</v>
      </c>
      <c r="G66" s="187">
        <v>17651</v>
      </c>
      <c r="H66" s="269"/>
      <c r="I66" s="207">
        <f t="shared" ref="I66:I72" si="26">SUM(B66:D66)/E66</f>
        <v>9.816037735849056</v>
      </c>
      <c r="J66" s="208">
        <f t="shared" ref="J66:J72" si="27">(G66/SUM(B66:D66))*100</f>
        <v>84.819798173954837</v>
      </c>
      <c r="K66" s="208">
        <f t="shared" ref="K66:K72" si="28">(E66/SUM(B66:D66))*100</f>
        <v>10.187409899086978</v>
      </c>
      <c r="L66" s="208">
        <f t="shared" ref="L66:L72" si="29">(F66/SUM(B66:D66))*100</f>
        <v>4.9927919269581933</v>
      </c>
    </row>
    <row r="67" spans="1:12" s="182" customFormat="1" ht="20.25" customHeight="1">
      <c r="A67" s="56" t="s">
        <v>474</v>
      </c>
      <c r="B67" s="259">
        <v>9284</v>
      </c>
      <c r="C67" s="184">
        <v>1728</v>
      </c>
      <c r="D67" s="184">
        <v>71</v>
      </c>
      <c r="E67" s="184">
        <v>1138</v>
      </c>
      <c r="F67" s="184">
        <v>0</v>
      </c>
      <c r="G67" s="206">
        <v>9945</v>
      </c>
      <c r="H67" s="190"/>
      <c r="I67" s="210">
        <f t="shared" si="26"/>
        <v>9.7390158172231978</v>
      </c>
      <c r="J67" s="211">
        <f t="shared" si="27"/>
        <v>89.732022015699727</v>
      </c>
      <c r="K67" s="211">
        <f t="shared" si="28"/>
        <v>10.267977984300279</v>
      </c>
      <c r="L67" s="211">
        <f t="shared" si="29"/>
        <v>0</v>
      </c>
    </row>
    <row r="68" spans="1:12" s="182" customFormat="1" ht="20.25" customHeight="1">
      <c r="A68" s="19" t="s">
        <v>511</v>
      </c>
      <c r="B68" s="259">
        <v>1620</v>
      </c>
      <c r="C68" s="184">
        <v>391</v>
      </c>
      <c r="D68" s="184">
        <v>54</v>
      </c>
      <c r="E68" s="184">
        <v>199</v>
      </c>
      <c r="F68" s="184">
        <v>622</v>
      </c>
      <c r="G68" s="206">
        <v>1244</v>
      </c>
      <c r="H68" s="190"/>
      <c r="I68" s="210">
        <f t="shared" si="26"/>
        <v>10.376884422110553</v>
      </c>
      <c r="J68" s="211">
        <f t="shared" si="27"/>
        <v>60.242130750605327</v>
      </c>
      <c r="K68" s="211">
        <f t="shared" si="28"/>
        <v>9.6368038740920099</v>
      </c>
      <c r="L68" s="211">
        <f t="shared" si="29"/>
        <v>30.121065375302663</v>
      </c>
    </row>
    <row r="69" spans="1:12" s="182" customFormat="1" ht="20.25" customHeight="1">
      <c r="A69" s="19" t="s">
        <v>512</v>
      </c>
      <c r="B69" s="259">
        <v>898</v>
      </c>
      <c r="C69" s="184">
        <v>175</v>
      </c>
      <c r="D69" s="184">
        <v>5</v>
      </c>
      <c r="E69" s="184">
        <v>91</v>
      </c>
      <c r="F69" s="184">
        <v>0</v>
      </c>
      <c r="G69" s="206">
        <v>987</v>
      </c>
      <c r="H69" s="190"/>
      <c r="I69" s="210">
        <f t="shared" si="26"/>
        <v>11.846153846153847</v>
      </c>
      <c r="J69" s="211">
        <f t="shared" si="27"/>
        <v>91.558441558441558</v>
      </c>
      <c r="K69" s="211">
        <f t="shared" si="28"/>
        <v>8.4415584415584419</v>
      </c>
      <c r="L69" s="211">
        <f t="shared" si="29"/>
        <v>0</v>
      </c>
    </row>
    <row r="70" spans="1:12" s="182" customFormat="1" ht="20.25" customHeight="1">
      <c r="A70" s="19" t="s">
        <v>475</v>
      </c>
      <c r="B70" s="259">
        <v>2149</v>
      </c>
      <c r="C70" s="184">
        <v>477</v>
      </c>
      <c r="D70" s="184">
        <v>39</v>
      </c>
      <c r="E70" s="184">
        <v>190</v>
      </c>
      <c r="F70" s="184">
        <v>188</v>
      </c>
      <c r="G70" s="206">
        <v>2287</v>
      </c>
      <c r="H70" s="190"/>
      <c r="I70" s="210">
        <f t="shared" si="26"/>
        <v>14.026315789473685</v>
      </c>
      <c r="J70" s="211">
        <f t="shared" si="27"/>
        <v>85.816135084427771</v>
      </c>
      <c r="K70" s="211">
        <f t="shared" si="28"/>
        <v>7.1294559099437143</v>
      </c>
      <c r="L70" s="211">
        <f t="shared" si="29"/>
        <v>7.0544090056285178</v>
      </c>
    </row>
    <row r="71" spans="1:12" s="182" customFormat="1" ht="20.25" customHeight="1">
      <c r="A71" s="19" t="s">
        <v>476</v>
      </c>
      <c r="B71" s="259">
        <v>1645</v>
      </c>
      <c r="C71" s="184">
        <v>606</v>
      </c>
      <c r="D71" s="184">
        <v>305</v>
      </c>
      <c r="E71" s="184">
        <v>353</v>
      </c>
      <c r="F71" s="184">
        <v>205</v>
      </c>
      <c r="G71" s="206">
        <v>1998</v>
      </c>
      <c r="H71" s="190"/>
      <c r="I71" s="210">
        <f t="shared" si="26"/>
        <v>7.2407932011331448</v>
      </c>
      <c r="J71" s="211">
        <f t="shared" si="27"/>
        <v>78.16901408450704</v>
      </c>
      <c r="K71" s="211">
        <f t="shared" si="28"/>
        <v>13.810641627543035</v>
      </c>
      <c r="L71" s="211">
        <f t="shared" si="29"/>
        <v>8.0203442879499232</v>
      </c>
    </row>
    <row r="72" spans="1:12" s="182" customFormat="1" ht="20.25" customHeight="1">
      <c r="A72" s="19" t="s">
        <v>477</v>
      </c>
      <c r="B72" s="259">
        <v>1071</v>
      </c>
      <c r="C72" s="184">
        <v>248</v>
      </c>
      <c r="D72" s="184">
        <v>44</v>
      </c>
      <c r="E72" s="184">
        <v>149</v>
      </c>
      <c r="F72" s="184">
        <v>24</v>
      </c>
      <c r="G72" s="206">
        <v>1190</v>
      </c>
      <c r="H72" s="190"/>
      <c r="I72" s="210">
        <f t="shared" si="26"/>
        <v>9.1476510067114098</v>
      </c>
      <c r="J72" s="211">
        <f t="shared" si="27"/>
        <v>87.307410124724868</v>
      </c>
      <c r="K72" s="211">
        <f t="shared" si="28"/>
        <v>10.931768158473956</v>
      </c>
      <c r="L72" s="211">
        <f t="shared" si="29"/>
        <v>1.7608217168011739</v>
      </c>
    </row>
    <row r="73" spans="1:12" s="182" customFormat="1" ht="20.25" customHeight="1">
      <c r="A73" s="268"/>
      <c r="B73" s="259"/>
      <c r="C73" s="184"/>
      <c r="D73" s="184"/>
      <c r="E73" s="184"/>
      <c r="F73" s="184"/>
      <c r="G73" s="206"/>
      <c r="H73" s="190"/>
      <c r="I73" s="210"/>
      <c r="J73" s="211"/>
      <c r="K73" s="211"/>
      <c r="L73" s="211"/>
    </row>
    <row r="74" spans="1:12" s="182" customFormat="1" ht="20.25" customHeight="1">
      <c r="A74" s="267" t="s">
        <v>515</v>
      </c>
      <c r="B74" s="188">
        <v>7291</v>
      </c>
      <c r="C74" s="175">
        <v>1580</v>
      </c>
      <c r="D74" s="175">
        <v>378</v>
      </c>
      <c r="E74" s="175">
        <v>791</v>
      </c>
      <c r="F74" s="175">
        <v>586</v>
      </c>
      <c r="G74" s="187">
        <v>7872</v>
      </c>
      <c r="H74" s="269"/>
      <c r="I74" s="207">
        <f t="shared" ref="I74:I80" si="30">SUM(B74:D74)/E74</f>
        <v>11.692793931731984</v>
      </c>
      <c r="J74" s="208">
        <f t="shared" ref="J74:J80" si="31">(G74/SUM(B74:D74))*100</f>
        <v>85.111903989620501</v>
      </c>
      <c r="K74" s="208">
        <f t="shared" ref="K74:K80" si="32">(E74/SUM(B74:D74))*100</f>
        <v>8.5522759217212663</v>
      </c>
      <c r="L74" s="208">
        <f t="shared" ref="L74:L80" si="33">(F74/SUM(B74:D74))*100</f>
        <v>6.3358200886582337</v>
      </c>
    </row>
    <row r="75" spans="1:12" s="182" customFormat="1" ht="20.25" customHeight="1">
      <c r="A75" s="19" t="s">
        <v>478</v>
      </c>
      <c r="B75" s="259">
        <v>3045</v>
      </c>
      <c r="C75" s="184">
        <v>749</v>
      </c>
      <c r="D75" s="184">
        <v>161</v>
      </c>
      <c r="E75" s="184">
        <v>268</v>
      </c>
      <c r="F75" s="184">
        <v>208</v>
      </c>
      <c r="G75" s="206">
        <v>3479</v>
      </c>
      <c r="H75" s="190"/>
      <c r="I75" s="210">
        <f t="shared" si="30"/>
        <v>14.757462686567164</v>
      </c>
      <c r="J75" s="211">
        <f t="shared" si="31"/>
        <v>87.964601769911496</v>
      </c>
      <c r="K75" s="211">
        <f t="shared" si="32"/>
        <v>6.7762326169405824</v>
      </c>
      <c r="L75" s="211">
        <f t="shared" si="33"/>
        <v>5.2591656131479141</v>
      </c>
    </row>
    <row r="76" spans="1:12" s="182" customFormat="1" ht="20.25" customHeight="1">
      <c r="A76" s="19" t="s">
        <v>479</v>
      </c>
      <c r="B76" s="259">
        <v>661</v>
      </c>
      <c r="C76" s="184">
        <v>175</v>
      </c>
      <c r="D76" s="184">
        <v>31</v>
      </c>
      <c r="E76" s="184">
        <v>87</v>
      </c>
      <c r="F76" s="184">
        <v>1</v>
      </c>
      <c r="G76" s="206">
        <v>779</v>
      </c>
      <c r="H76" s="190"/>
      <c r="I76" s="210">
        <f t="shared" si="30"/>
        <v>9.9655172413793096</v>
      </c>
      <c r="J76" s="211">
        <f t="shared" si="31"/>
        <v>89.850057670126873</v>
      </c>
      <c r="K76" s="211">
        <f t="shared" si="32"/>
        <v>10.034602076124568</v>
      </c>
      <c r="L76" s="211">
        <f t="shared" si="33"/>
        <v>0.11534025374855825</v>
      </c>
    </row>
    <row r="77" spans="1:12" s="182" customFormat="1" ht="20.25" customHeight="1">
      <c r="A77" s="19" t="s">
        <v>520</v>
      </c>
      <c r="B77" s="259">
        <v>615</v>
      </c>
      <c r="C77" s="184">
        <v>163</v>
      </c>
      <c r="D77" s="184">
        <v>22</v>
      </c>
      <c r="E77" s="184">
        <v>76</v>
      </c>
      <c r="F77" s="184">
        <v>27</v>
      </c>
      <c r="G77" s="206">
        <v>697</v>
      </c>
      <c r="H77" s="190"/>
      <c r="I77" s="210">
        <f t="shared" si="30"/>
        <v>10.526315789473685</v>
      </c>
      <c r="J77" s="211">
        <f t="shared" si="31"/>
        <v>87.125</v>
      </c>
      <c r="K77" s="211">
        <f t="shared" si="32"/>
        <v>9.5</v>
      </c>
      <c r="L77" s="211">
        <f t="shared" si="33"/>
        <v>3.375</v>
      </c>
    </row>
    <row r="78" spans="1:12" s="182" customFormat="1" ht="20.25" customHeight="1">
      <c r="A78" s="19" t="s">
        <v>480</v>
      </c>
      <c r="B78" s="259">
        <v>1612</v>
      </c>
      <c r="C78" s="184">
        <v>252</v>
      </c>
      <c r="D78" s="184">
        <v>63</v>
      </c>
      <c r="E78" s="184">
        <v>119</v>
      </c>
      <c r="F78" s="184">
        <v>320</v>
      </c>
      <c r="G78" s="206">
        <v>1488</v>
      </c>
      <c r="H78" s="190"/>
      <c r="I78" s="210">
        <f t="shared" si="30"/>
        <v>16.193277310924369</v>
      </c>
      <c r="J78" s="211">
        <f t="shared" si="31"/>
        <v>77.218474312402691</v>
      </c>
      <c r="K78" s="211">
        <f t="shared" si="32"/>
        <v>6.1754021795537106</v>
      </c>
      <c r="L78" s="211">
        <f t="shared" si="33"/>
        <v>16.606123508043591</v>
      </c>
    </row>
    <row r="79" spans="1:12" s="182" customFormat="1" ht="20.25" customHeight="1">
      <c r="A79" s="19" t="s">
        <v>522</v>
      </c>
      <c r="B79" s="259">
        <v>808</v>
      </c>
      <c r="C79" s="184">
        <v>129</v>
      </c>
      <c r="D79" s="184">
        <v>12</v>
      </c>
      <c r="E79" s="184">
        <v>106</v>
      </c>
      <c r="F79" s="184">
        <v>0</v>
      </c>
      <c r="G79" s="206">
        <v>843</v>
      </c>
      <c r="H79" s="190"/>
      <c r="I79" s="210">
        <f t="shared" si="30"/>
        <v>8.9528301886792452</v>
      </c>
      <c r="J79" s="211">
        <f t="shared" si="31"/>
        <v>88.83034773445732</v>
      </c>
      <c r="K79" s="211">
        <f t="shared" si="32"/>
        <v>11.169652265542677</v>
      </c>
      <c r="L79" s="211">
        <f t="shared" si="33"/>
        <v>0</v>
      </c>
    </row>
    <row r="80" spans="1:12" s="219" customFormat="1" ht="20.25" customHeight="1">
      <c r="A80" s="19" t="s">
        <v>481</v>
      </c>
      <c r="B80" s="259">
        <v>550</v>
      </c>
      <c r="C80" s="184">
        <v>112</v>
      </c>
      <c r="D80" s="184">
        <v>89</v>
      </c>
      <c r="E80" s="184">
        <v>135</v>
      </c>
      <c r="F80" s="184">
        <v>30</v>
      </c>
      <c r="G80" s="206">
        <v>586</v>
      </c>
      <c r="H80" s="190"/>
      <c r="I80" s="210">
        <f t="shared" si="30"/>
        <v>5.5629629629629633</v>
      </c>
      <c r="J80" s="211">
        <f t="shared" si="31"/>
        <v>78.029294274300938</v>
      </c>
      <c r="K80" s="211">
        <f t="shared" si="32"/>
        <v>17.976031957390145</v>
      </c>
      <c r="L80" s="211">
        <f t="shared" si="33"/>
        <v>3.9946737683089215</v>
      </c>
    </row>
    <row r="81" spans="1:12" s="219" customFormat="1" ht="20.25" customHeight="1">
      <c r="A81" s="268"/>
      <c r="B81" s="259"/>
      <c r="C81" s="184"/>
      <c r="D81" s="184"/>
      <c r="E81" s="184"/>
      <c r="F81" s="184"/>
      <c r="G81" s="206"/>
      <c r="H81" s="190"/>
      <c r="I81" s="210"/>
      <c r="J81" s="211"/>
      <c r="K81" s="211"/>
      <c r="L81" s="211"/>
    </row>
    <row r="82" spans="1:12" s="219" customFormat="1" ht="20.25" customHeight="1">
      <c r="A82" s="267" t="s">
        <v>524</v>
      </c>
      <c r="B82" s="188">
        <v>6063</v>
      </c>
      <c r="C82" s="175">
        <v>1306</v>
      </c>
      <c r="D82" s="175">
        <v>317</v>
      </c>
      <c r="E82" s="175">
        <v>634</v>
      </c>
      <c r="F82" s="175">
        <v>284</v>
      </c>
      <c r="G82" s="187">
        <v>6768</v>
      </c>
      <c r="H82" s="269"/>
      <c r="I82" s="207">
        <f t="shared" ref="I82:I88" si="34">SUM(B82:D82)/E82</f>
        <v>12.123028391167193</v>
      </c>
      <c r="J82" s="208">
        <f t="shared" ref="J82:J88" si="35">(G82/SUM(B82:D82))*100</f>
        <v>88.056206088992965</v>
      </c>
      <c r="K82" s="208">
        <f t="shared" ref="K82:K88" si="36">(E82/SUM(B82:D82))*100</f>
        <v>8.2487639864689051</v>
      </c>
      <c r="L82" s="208">
        <f t="shared" ref="L82:L88" si="37">(F82/SUM(B82:D82))*100</f>
        <v>3.6950299245381215</v>
      </c>
    </row>
    <row r="83" spans="1:12" s="219" customFormat="1" ht="20.25" customHeight="1">
      <c r="A83" s="19" t="s">
        <v>482</v>
      </c>
      <c r="B83" s="259">
        <v>2203</v>
      </c>
      <c r="C83" s="184">
        <v>395</v>
      </c>
      <c r="D83" s="184">
        <v>12</v>
      </c>
      <c r="E83" s="184">
        <v>127</v>
      </c>
      <c r="F83" s="184">
        <v>7</v>
      </c>
      <c r="G83" s="206">
        <v>2476</v>
      </c>
      <c r="H83" s="190"/>
      <c r="I83" s="210">
        <f t="shared" si="34"/>
        <v>20.551181102362204</v>
      </c>
      <c r="J83" s="211">
        <f t="shared" si="35"/>
        <v>94.865900383141764</v>
      </c>
      <c r="K83" s="211">
        <f t="shared" si="36"/>
        <v>4.8659003831417618</v>
      </c>
      <c r="L83" s="211">
        <f t="shared" si="37"/>
        <v>0.26819923371647508</v>
      </c>
    </row>
    <row r="84" spans="1:12" s="219" customFormat="1" ht="20.25" customHeight="1">
      <c r="A84" s="19" t="s">
        <v>528</v>
      </c>
      <c r="B84" s="259">
        <v>364</v>
      </c>
      <c r="C84" s="184">
        <v>103</v>
      </c>
      <c r="D84" s="184">
        <v>18</v>
      </c>
      <c r="E84" s="184">
        <v>56</v>
      </c>
      <c r="F84" s="184">
        <v>76</v>
      </c>
      <c r="G84" s="206">
        <v>353</v>
      </c>
      <c r="H84" s="190"/>
      <c r="I84" s="210">
        <f t="shared" si="34"/>
        <v>8.6607142857142865</v>
      </c>
      <c r="J84" s="211">
        <f t="shared" si="35"/>
        <v>72.783505154639172</v>
      </c>
      <c r="K84" s="211">
        <f t="shared" si="36"/>
        <v>11.546391752577319</v>
      </c>
      <c r="L84" s="211">
        <f t="shared" si="37"/>
        <v>15.670103092783505</v>
      </c>
    </row>
    <row r="85" spans="1:12" s="219" customFormat="1" ht="20.25" customHeight="1">
      <c r="A85" s="56" t="s">
        <v>467</v>
      </c>
      <c r="B85" s="259">
        <v>1692</v>
      </c>
      <c r="C85" s="184">
        <v>372</v>
      </c>
      <c r="D85" s="184">
        <v>116</v>
      </c>
      <c r="E85" s="184">
        <v>211</v>
      </c>
      <c r="F85" s="184">
        <v>175</v>
      </c>
      <c r="G85" s="206">
        <v>1794</v>
      </c>
      <c r="H85" s="190"/>
      <c r="I85" s="210">
        <f t="shared" si="34"/>
        <v>10.33175355450237</v>
      </c>
      <c r="J85" s="211">
        <f t="shared" si="35"/>
        <v>82.293577981651381</v>
      </c>
      <c r="K85" s="211">
        <f t="shared" si="36"/>
        <v>9.6788990825688082</v>
      </c>
      <c r="L85" s="211">
        <f t="shared" si="37"/>
        <v>8.0275229357798175</v>
      </c>
    </row>
    <row r="86" spans="1:12" s="219" customFormat="1" ht="20.25" customHeight="1">
      <c r="A86" s="19" t="s">
        <v>483</v>
      </c>
      <c r="B86" s="259">
        <v>1210</v>
      </c>
      <c r="C86" s="184">
        <v>300</v>
      </c>
      <c r="D86" s="184">
        <v>139</v>
      </c>
      <c r="E86" s="184">
        <v>131</v>
      </c>
      <c r="F86" s="184">
        <v>26</v>
      </c>
      <c r="G86" s="206">
        <v>1492</v>
      </c>
      <c r="H86" s="190"/>
      <c r="I86" s="210">
        <f t="shared" si="34"/>
        <v>12.587786259541986</v>
      </c>
      <c r="J86" s="211">
        <f t="shared" si="35"/>
        <v>90.479078229229842</v>
      </c>
      <c r="K86" s="211">
        <f t="shared" si="36"/>
        <v>7.9442086112795627</v>
      </c>
      <c r="L86" s="211">
        <f t="shared" si="37"/>
        <v>1.5767131594906003</v>
      </c>
    </row>
    <row r="87" spans="1:12" s="219" customFormat="1" ht="20.25" customHeight="1">
      <c r="A87" s="19" t="s">
        <v>530</v>
      </c>
      <c r="B87" s="259">
        <v>140</v>
      </c>
      <c r="C87" s="184">
        <v>39</v>
      </c>
      <c r="D87" s="184">
        <v>3</v>
      </c>
      <c r="E87" s="184">
        <v>25</v>
      </c>
      <c r="F87" s="184">
        <v>0</v>
      </c>
      <c r="G87" s="206">
        <v>157</v>
      </c>
      <c r="H87" s="190"/>
      <c r="I87" s="210">
        <f t="shared" si="34"/>
        <v>7.28</v>
      </c>
      <c r="J87" s="211">
        <f t="shared" si="35"/>
        <v>86.263736263736263</v>
      </c>
      <c r="K87" s="211">
        <f t="shared" si="36"/>
        <v>13.736263736263737</v>
      </c>
      <c r="L87" s="211">
        <f t="shared" si="37"/>
        <v>0</v>
      </c>
    </row>
    <row r="88" spans="1:12" s="219" customFormat="1" ht="20.25" customHeight="1">
      <c r="A88" s="19" t="s">
        <v>531</v>
      </c>
      <c r="B88" s="259">
        <v>454</v>
      </c>
      <c r="C88" s="184">
        <v>97</v>
      </c>
      <c r="D88" s="184">
        <v>29</v>
      </c>
      <c r="E88" s="184">
        <v>84</v>
      </c>
      <c r="F88" s="184">
        <v>0</v>
      </c>
      <c r="G88" s="206">
        <v>496</v>
      </c>
      <c r="H88" s="190"/>
      <c r="I88" s="210">
        <f t="shared" si="34"/>
        <v>6.9047619047619051</v>
      </c>
      <c r="J88" s="211">
        <f t="shared" si="35"/>
        <v>85.517241379310349</v>
      </c>
      <c r="K88" s="211">
        <f t="shared" si="36"/>
        <v>14.482758620689657</v>
      </c>
      <c r="L88" s="211">
        <f t="shared" si="37"/>
        <v>0</v>
      </c>
    </row>
    <row r="89" spans="1:12" s="219" customFormat="1" ht="20.25" customHeight="1">
      <c r="A89" s="268"/>
      <c r="B89" s="259"/>
      <c r="C89" s="184"/>
      <c r="D89" s="184"/>
      <c r="E89" s="184"/>
      <c r="F89" s="184"/>
      <c r="G89" s="206"/>
      <c r="H89" s="190"/>
      <c r="I89" s="210"/>
      <c r="J89" s="211"/>
      <c r="K89" s="211"/>
      <c r="L89" s="211"/>
    </row>
    <row r="90" spans="1:12" s="182" customFormat="1" ht="20.25" customHeight="1">
      <c r="A90" s="267" t="s">
        <v>532</v>
      </c>
      <c r="B90" s="188">
        <v>8651</v>
      </c>
      <c r="C90" s="175">
        <v>2351</v>
      </c>
      <c r="D90" s="175">
        <v>781</v>
      </c>
      <c r="E90" s="175">
        <v>1069</v>
      </c>
      <c r="F90" s="175">
        <v>1438</v>
      </c>
      <c r="G90" s="187">
        <v>9276</v>
      </c>
      <c r="H90" s="269"/>
      <c r="I90" s="207">
        <f t="shared" ref="I90:I97" si="38">SUM(B90:D90)/E90</f>
        <v>11.022450888681011</v>
      </c>
      <c r="J90" s="208">
        <f t="shared" ref="J90:J97" si="39">(G90/SUM(B90:D90))*100</f>
        <v>78.723584825596191</v>
      </c>
      <c r="K90" s="208">
        <f t="shared" ref="K90:K97" si="40">(E90/SUM(B90:D90))*100</f>
        <v>9.0723924297717051</v>
      </c>
      <c r="L90" s="208">
        <f t="shared" ref="L90:L97" si="41">(F90/SUM(B90:D90))*100</f>
        <v>12.204022744632097</v>
      </c>
    </row>
    <row r="91" spans="1:12" s="182" customFormat="1" ht="20.25" customHeight="1">
      <c r="A91" s="56" t="s">
        <v>484</v>
      </c>
      <c r="B91" s="259">
        <v>4557</v>
      </c>
      <c r="C91" s="184">
        <v>1130</v>
      </c>
      <c r="D91" s="184">
        <v>349</v>
      </c>
      <c r="E91" s="184">
        <v>457</v>
      </c>
      <c r="F91" s="184">
        <v>1083</v>
      </c>
      <c r="G91" s="206">
        <v>4496</v>
      </c>
      <c r="H91" s="190"/>
      <c r="I91" s="210">
        <f t="shared" si="38"/>
        <v>13.207877461706783</v>
      </c>
      <c r="J91" s="211">
        <f t="shared" si="39"/>
        <v>74.486414844267728</v>
      </c>
      <c r="K91" s="211">
        <f t="shared" si="40"/>
        <v>7.5712392312789927</v>
      </c>
      <c r="L91" s="211">
        <f t="shared" si="41"/>
        <v>17.942345924453278</v>
      </c>
    </row>
    <row r="92" spans="1:12" s="219" customFormat="1" ht="20.25" customHeight="1">
      <c r="A92" s="19" t="s">
        <v>536</v>
      </c>
      <c r="B92" s="259">
        <v>904</v>
      </c>
      <c r="C92" s="184">
        <v>309</v>
      </c>
      <c r="D92" s="184">
        <v>247</v>
      </c>
      <c r="E92" s="184">
        <v>150</v>
      </c>
      <c r="F92" s="184">
        <v>164</v>
      </c>
      <c r="G92" s="206">
        <v>1146</v>
      </c>
      <c r="H92" s="190"/>
      <c r="I92" s="210">
        <f t="shared" si="38"/>
        <v>9.7333333333333325</v>
      </c>
      <c r="J92" s="211">
        <f t="shared" si="39"/>
        <v>78.493150684931507</v>
      </c>
      <c r="K92" s="211">
        <f t="shared" si="40"/>
        <v>10.273972602739725</v>
      </c>
      <c r="L92" s="211">
        <f t="shared" si="41"/>
        <v>11.232876712328768</v>
      </c>
    </row>
    <row r="93" spans="1:12" s="182" customFormat="1" ht="20.25" customHeight="1">
      <c r="A93" s="19" t="s">
        <v>537</v>
      </c>
      <c r="B93" s="259">
        <v>700</v>
      </c>
      <c r="C93" s="184">
        <v>134</v>
      </c>
      <c r="D93" s="184">
        <v>24</v>
      </c>
      <c r="E93" s="184">
        <v>66</v>
      </c>
      <c r="F93" s="184">
        <v>0</v>
      </c>
      <c r="G93" s="206">
        <v>792</v>
      </c>
      <c r="H93" s="190"/>
      <c r="I93" s="210">
        <f t="shared" si="38"/>
        <v>13</v>
      </c>
      <c r="J93" s="211">
        <f t="shared" si="39"/>
        <v>92.307692307692307</v>
      </c>
      <c r="K93" s="211">
        <f t="shared" si="40"/>
        <v>7.6923076923076925</v>
      </c>
      <c r="L93" s="211">
        <f t="shared" si="41"/>
        <v>0</v>
      </c>
    </row>
    <row r="94" spans="1:12" s="182" customFormat="1" ht="20.25" customHeight="1">
      <c r="A94" s="19" t="s">
        <v>485</v>
      </c>
      <c r="B94" s="259">
        <v>516</v>
      </c>
      <c r="C94" s="184">
        <v>147</v>
      </c>
      <c r="D94" s="184">
        <v>32</v>
      </c>
      <c r="E94" s="184">
        <v>73</v>
      </c>
      <c r="F94" s="184">
        <v>3</v>
      </c>
      <c r="G94" s="206">
        <v>619</v>
      </c>
      <c r="H94" s="190"/>
      <c r="I94" s="210">
        <f t="shared" si="38"/>
        <v>9.5205479452054789</v>
      </c>
      <c r="J94" s="211">
        <f t="shared" si="39"/>
        <v>89.064748201438846</v>
      </c>
      <c r="K94" s="211">
        <f t="shared" si="40"/>
        <v>10.503597122302159</v>
      </c>
      <c r="L94" s="211">
        <f t="shared" si="41"/>
        <v>0.43165467625899279</v>
      </c>
    </row>
    <row r="95" spans="1:12" s="182" customFormat="1" ht="20.25" customHeight="1">
      <c r="A95" s="19" t="s">
        <v>541</v>
      </c>
      <c r="B95" s="259">
        <v>463</v>
      </c>
      <c r="C95" s="184">
        <v>86</v>
      </c>
      <c r="D95" s="184">
        <v>18</v>
      </c>
      <c r="E95" s="184">
        <v>52</v>
      </c>
      <c r="F95" s="184">
        <v>0</v>
      </c>
      <c r="G95" s="206">
        <v>515</v>
      </c>
      <c r="H95" s="190"/>
      <c r="I95" s="210">
        <f t="shared" si="38"/>
        <v>10.903846153846153</v>
      </c>
      <c r="J95" s="211">
        <f t="shared" si="39"/>
        <v>90.828924162257493</v>
      </c>
      <c r="K95" s="211">
        <f t="shared" si="40"/>
        <v>9.171075837742503</v>
      </c>
      <c r="L95" s="211">
        <f t="shared" si="41"/>
        <v>0</v>
      </c>
    </row>
    <row r="96" spans="1:12" s="182" customFormat="1" ht="20.25" customHeight="1">
      <c r="A96" s="19" t="s">
        <v>539</v>
      </c>
      <c r="B96" s="259">
        <v>905</v>
      </c>
      <c r="C96" s="184">
        <v>305</v>
      </c>
      <c r="D96" s="184">
        <v>90</v>
      </c>
      <c r="E96" s="184">
        <v>191</v>
      </c>
      <c r="F96" s="184">
        <v>8</v>
      </c>
      <c r="G96" s="206">
        <v>1101</v>
      </c>
      <c r="H96" s="190"/>
      <c r="I96" s="210">
        <f t="shared" si="38"/>
        <v>6.8062827225130889</v>
      </c>
      <c r="J96" s="211">
        <f t="shared" si="39"/>
        <v>84.692307692307693</v>
      </c>
      <c r="K96" s="211">
        <f t="shared" si="40"/>
        <v>14.692307692307693</v>
      </c>
      <c r="L96" s="211">
        <f t="shared" si="41"/>
        <v>0.61538461538461542</v>
      </c>
    </row>
    <row r="97" spans="1:12" ht="20.25" customHeight="1">
      <c r="A97" s="19" t="s">
        <v>540</v>
      </c>
      <c r="B97" s="259">
        <v>606</v>
      </c>
      <c r="C97" s="184">
        <v>180</v>
      </c>
      <c r="D97" s="184">
        <v>21</v>
      </c>
      <c r="E97" s="184">
        <v>78</v>
      </c>
      <c r="F97" s="184">
        <v>180</v>
      </c>
      <c r="G97" s="206">
        <v>549</v>
      </c>
      <c r="H97" s="190"/>
      <c r="I97" s="210">
        <f t="shared" si="38"/>
        <v>10.346153846153847</v>
      </c>
      <c r="J97" s="211">
        <f t="shared" si="39"/>
        <v>68.029739776951672</v>
      </c>
      <c r="K97" s="211">
        <f t="shared" si="40"/>
        <v>9.6654275092936803</v>
      </c>
      <c r="L97" s="211">
        <f t="shared" si="41"/>
        <v>22.304832713754646</v>
      </c>
    </row>
    <row r="98" spans="1:12" ht="20.25" customHeight="1">
      <c r="A98" s="19" t="s">
        <v>200</v>
      </c>
      <c r="B98" s="259">
        <v>0</v>
      </c>
      <c r="C98" s="184">
        <v>60</v>
      </c>
      <c r="D98" s="184">
        <v>0</v>
      </c>
      <c r="E98" s="184">
        <v>2</v>
      </c>
      <c r="F98" s="184">
        <v>0</v>
      </c>
      <c r="G98" s="206">
        <v>58</v>
      </c>
      <c r="H98" s="190"/>
      <c r="I98" s="210"/>
      <c r="J98" s="211"/>
      <c r="K98" s="211"/>
      <c r="L98" s="211"/>
    </row>
    <row r="99" spans="1:12" ht="20.25" customHeight="1">
      <c r="A99" s="268"/>
      <c r="B99" s="259"/>
      <c r="C99" s="184"/>
      <c r="D99" s="184"/>
      <c r="E99" s="184"/>
      <c r="F99" s="184"/>
      <c r="G99" s="206"/>
      <c r="H99" s="190"/>
      <c r="I99" s="210"/>
      <c r="J99" s="211"/>
      <c r="K99" s="211"/>
      <c r="L99" s="211"/>
    </row>
    <row r="100" spans="1:12" s="182" customFormat="1" ht="20.25" customHeight="1">
      <c r="A100" s="267" t="s">
        <v>542</v>
      </c>
      <c r="B100" s="188">
        <v>5878</v>
      </c>
      <c r="C100" s="175">
        <v>1343</v>
      </c>
      <c r="D100" s="175">
        <v>972</v>
      </c>
      <c r="E100" s="175">
        <v>656</v>
      </c>
      <c r="F100" s="175">
        <v>1671</v>
      </c>
      <c r="G100" s="187">
        <v>5866</v>
      </c>
      <c r="H100" s="269"/>
      <c r="I100" s="207">
        <f>SUM(B100:D100)/E100</f>
        <v>12.489329268292684</v>
      </c>
      <c r="J100" s="208">
        <f>(G100/SUM(B100:D100))*100</f>
        <v>71.597705358232631</v>
      </c>
      <c r="K100" s="208">
        <f>(E100/SUM(B100:D100))*100</f>
        <v>8.0068351031368241</v>
      </c>
      <c r="L100" s="208">
        <f>(F100/SUM(B100:D100))*100</f>
        <v>20.39545953863054</v>
      </c>
    </row>
    <row r="101" spans="1:12" s="182" customFormat="1" ht="20.25" customHeight="1">
      <c r="A101" s="19" t="s">
        <v>486</v>
      </c>
      <c r="B101" s="259">
        <v>4608</v>
      </c>
      <c r="C101" s="184">
        <v>995</v>
      </c>
      <c r="D101" s="184">
        <v>781</v>
      </c>
      <c r="E101" s="184">
        <v>446</v>
      </c>
      <c r="F101" s="184">
        <v>1435</v>
      </c>
      <c r="G101" s="206">
        <v>4503</v>
      </c>
      <c r="H101" s="190"/>
      <c r="I101" s="210">
        <f>SUM(B101:D101)/E101</f>
        <v>14.31390134529148</v>
      </c>
      <c r="J101" s="211">
        <f>(G101/SUM(B101:D101))*100</f>
        <v>70.535714285714292</v>
      </c>
      <c r="K101" s="211">
        <f>(E101/SUM(B101:D101))*100</f>
        <v>6.9862155388471177</v>
      </c>
      <c r="L101" s="211">
        <f>(F101/SUM(B101:D101))*100</f>
        <v>22.478070175438596</v>
      </c>
    </row>
    <row r="102" spans="1:12" s="182" customFormat="1" ht="20.25" customHeight="1">
      <c r="A102" s="19" t="s">
        <v>487</v>
      </c>
      <c r="B102" s="259">
        <v>1270</v>
      </c>
      <c r="C102" s="184">
        <v>348</v>
      </c>
      <c r="D102" s="184">
        <v>191</v>
      </c>
      <c r="E102" s="184">
        <v>210</v>
      </c>
      <c r="F102" s="184">
        <v>236</v>
      </c>
      <c r="G102" s="206">
        <v>1363</v>
      </c>
      <c r="H102" s="190"/>
      <c r="I102" s="210">
        <f>SUM(B102:D102)/E102</f>
        <v>8.6142857142857139</v>
      </c>
      <c r="J102" s="211">
        <f>(G102/SUM(B102:D102))*100</f>
        <v>75.345494748479823</v>
      </c>
      <c r="K102" s="211">
        <f>(E102/SUM(B102:D102))*100</f>
        <v>11.608623548922056</v>
      </c>
      <c r="L102" s="211">
        <f>(F102/SUM(B102:D102))*100</f>
        <v>13.04588170259812</v>
      </c>
    </row>
    <row r="103" spans="1:12" s="182" customFormat="1" ht="20.25" customHeight="1">
      <c r="A103" s="268"/>
      <c r="B103" s="259"/>
      <c r="C103" s="184"/>
      <c r="D103" s="184"/>
      <c r="E103" s="184"/>
      <c r="F103" s="184"/>
      <c r="G103" s="206"/>
      <c r="H103" s="190"/>
      <c r="I103" s="210"/>
      <c r="J103" s="211"/>
      <c r="K103" s="211"/>
      <c r="L103" s="211"/>
    </row>
    <row r="104" spans="1:12" s="182" customFormat="1" ht="20.25" customHeight="1">
      <c r="A104" s="267" t="s">
        <v>488</v>
      </c>
      <c r="B104" s="188">
        <v>4513</v>
      </c>
      <c r="C104" s="175">
        <v>1450</v>
      </c>
      <c r="D104" s="175">
        <v>1766</v>
      </c>
      <c r="E104" s="175">
        <v>1269</v>
      </c>
      <c r="F104" s="175">
        <v>1757</v>
      </c>
      <c r="G104" s="187">
        <v>4703</v>
      </c>
      <c r="H104" s="269"/>
      <c r="I104" s="207">
        <f>SUM(B104:D104)/E104</f>
        <v>6.0906225374310479</v>
      </c>
      <c r="J104" s="208">
        <f>(G104/SUM(B104:D104))*100</f>
        <v>60.848751455556993</v>
      </c>
      <c r="K104" s="208">
        <f>(E104/SUM(B104:D104))*100</f>
        <v>16.418682882649762</v>
      </c>
      <c r="L104" s="208">
        <f>(F104/SUM(B104:D104))*100</f>
        <v>22.732565661793245</v>
      </c>
    </row>
    <row r="105" spans="1:12" ht="20.25" customHeight="1">
      <c r="A105" s="19" t="s">
        <v>551</v>
      </c>
      <c r="B105" s="259">
        <v>945</v>
      </c>
      <c r="C105" s="184">
        <v>354</v>
      </c>
      <c r="D105" s="184">
        <v>596</v>
      </c>
      <c r="E105" s="184">
        <v>296</v>
      </c>
      <c r="F105" s="184">
        <v>564</v>
      </c>
      <c r="G105" s="206">
        <v>1035</v>
      </c>
      <c r="H105" s="190"/>
      <c r="I105" s="207"/>
      <c r="J105" s="208"/>
      <c r="K105" s="208"/>
      <c r="L105" s="208"/>
    </row>
    <row r="106" spans="1:12" ht="20.25" customHeight="1">
      <c r="A106" s="19" t="s">
        <v>552</v>
      </c>
      <c r="B106" s="259">
        <v>912</v>
      </c>
      <c r="C106" s="184">
        <v>306</v>
      </c>
      <c r="D106" s="184">
        <v>120</v>
      </c>
      <c r="E106" s="184">
        <v>194</v>
      </c>
      <c r="F106" s="184">
        <v>190</v>
      </c>
      <c r="G106" s="206">
        <v>954</v>
      </c>
      <c r="H106" s="190"/>
      <c r="I106" s="207"/>
      <c r="J106" s="208"/>
      <c r="K106" s="208"/>
      <c r="L106" s="208"/>
    </row>
    <row r="107" spans="1:12" s="182" customFormat="1" ht="20.25" customHeight="1">
      <c r="A107" s="19" t="s">
        <v>553</v>
      </c>
      <c r="B107" s="259">
        <v>1773</v>
      </c>
      <c r="C107" s="184">
        <v>477</v>
      </c>
      <c r="D107" s="184">
        <v>456</v>
      </c>
      <c r="E107" s="184">
        <v>509</v>
      </c>
      <c r="F107" s="184">
        <v>302</v>
      </c>
      <c r="G107" s="206">
        <v>1895</v>
      </c>
      <c r="H107" s="190"/>
      <c r="I107" s="210">
        <f>SUM(B107:D107)/E107</f>
        <v>5.3163064833005897</v>
      </c>
      <c r="J107" s="211">
        <f>(G107/SUM(B107:D107))*100</f>
        <v>70.029563932002958</v>
      </c>
      <c r="K107" s="211">
        <f>(E107/SUM(B107:D107))*100</f>
        <v>18.810051736881007</v>
      </c>
      <c r="L107" s="211">
        <f>(F107/SUM(B107:D107))*100</f>
        <v>11.160384331116038</v>
      </c>
    </row>
    <row r="108" spans="1:12" ht="20.25" customHeight="1">
      <c r="A108" s="19" t="s">
        <v>554</v>
      </c>
      <c r="B108" s="259">
        <v>583</v>
      </c>
      <c r="C108" s="184">
        <v>290</v>
      </c>
      <c r="D108" s="184">
        <v>572</v>
      </c>
      <c r="E108" s="184">
        <v>225</v>
      </c>
      <c r="F108" s="184">
        <v>701</v>
      </c>
      <c r="G108" s="206">
        <v>519</v>
      </c>
      <c r="H108" s="190"/>
      <c r="I108" s="210">
        <f>SUM(B108:D108)/E108</f>
        <v>6.4222222222222225</v>
      </c>
      <c r="J108" s="211">
        <f>(G108/SUM(B108:D108))*100</f>
        <v>35.916955017301042</v>
      </c>
      <c r="K108" s="211">
        <f>(E108/SUM(B108:D108))*100</f>
        <v>15.570934256055363</v>
      </c>
      <c r="L108" s="211">
        <f>(F108/SUM(B108:D108))*100</f>
        <v>48.512110726643598</v>
      </c>
    </row>
    <row r="109" spans="1:12" ht="20.25" customHeight="1">
      <c r="A109" s="19" t="s">
        <v>202</v>
      </c>
      <c r="B109" s="259">
        <v>300</v>
      </c>
      <c r="C109" s="184">
        <v>23</v>
      </c>
      <c r="D109" s="184">
        <v>22</v>
      </c>
      <c r="E109" s="184">
        <v>45</v>
      </c>
      <c r="F109" s="184">
        <v>0</v>
      </c>
      <c r="G109" s="206">
        <v>300</v>
      </c>
      <c r="H109" s="190"/>
      <c r="I109" s="210">
        <f>SUM(B109:D109)/E109</f>
        <v>7.666666666666667</v>
      </c>
      <c r="J109" s="211">
        <f>(G109/SUM(B109:D109))*100</f>
        <v>86.956521739130437</v>
      </c>
      <c r="K109" s="211">
        <f>(E109/SUM(B109:D109))*100</f>
        <v>13.043478260869565</v>
      </c>
      <c r="L109" s="211">
        <f>(F109/SUM(B109:D109))*100</f>
        <v>0</v>
      </c>
    </row>
    <row r="110" spans="1:12" s="182" customFormat="1" ht="20.25" customHeight="1">
      <c r="B110" s="259"/>
      <c r="C110" s="184"/>
      <c r="D110" s="184"/>
      <c r="E110" s="184"/>
      <c r="F110" s="184"/>
      <c r="G110" s="206"/>
      <c r="H110" s="190"/>
      <c r="I110" s="210"/>
      <c r="J110" s="211"/>
      <c r="K110" s="211"/>
      <c r="L110" s="211"/>
    </row>
    <row r="111" spans="1:12" s="182" customFormat="1" ht="20.25" customHeight="1">
      <c r="A111" s="267" t="s">
        <v>555</v>
      </c>
      <c r="B111" s="188">
        <v>6471</v>
      </c>
      <c r="C111" s="175">
        <v>1667</v>
      </c>
      <c r="D111" s="175">
        <v>611</v>
      </c>
      <c r="E111" s="175">
        <v>922</v>
      </c>
      <c r="F111" s="175">
        <v>584</v>
      </c>
      <c r="G111" s="187">
        <v>7243</v>
      </c>
      <c r="H111" s="269"/>
      <c r="I111" s="207">
        <f>SUM(B111:D111)/E111</f>
        <v>9.4891540130151846</v>
      </c>
      <c r="J111" s="208">
        <f>(G111/SUM(B111:D111))*100</f>
        <v>82.786604183335228</v>
      </c>
      <c r="K111" s="208">
        <f>(E111/SUM(B111:D111))*100</f>
        <v>10.538347239684535</v>
      </c>
      <c r="L111" s="208">
        <f>(F111/SUM(B111:D111))*100</f>
        <v>6.6750485769802266</v>
      </c>
    </row>
    <row r="112" spans="1:12" s="182" customFormat="1" ht="20.25" customHeight="1">
      <c r="A112" s="19" t="s">
        <v>489</v>
      </c>
      <c r="B112" s="259">
        <v>4050</v>
      </c>
      <c r="C112" s="184">
        <v>1004</v>
      </c>
      <c r="D112" s="184">
        <v>358</v>
      </c>
      <c r="E112" s="184">
        <v>585</v>
      </c>
      <c r="F112" s="184">
        <v>4</v>
      </c>
      <c r="G112" s="206">
        <v>4823</v>
      </c>
      <c r="H112" s="190"/>
      <c r="I112" s="210">
        <f>SUM(B112:D112)/E112</f>
        <v>9.2512820512820522</v>
      </c>
      <c r="J112" s="211">
        <f>(G112/SUM(B112:D112))*100</f>
        <v>89.116777531411671</v>
      </c>
      <c r="K112" s="211">
        <f>(E112/SUM(B112:D112))*100</f>
        <v>10.809312638580931</v>
      </c>
      <c r="L112" s="211">
        <f>(F112/SUM(B112:D112))*100</f>
        <v>7.3909830007390986E-2</v>
      </c>
    </row>
    <row r="113" spans="1:12" s="182" customFormat="1" ht="20.25" customHeight="1">
      <c r="A113" s="19" t="s">
        <v>490</v>
      </c>
      <c r="B113" s="259">
        <v>807</v>
      </c>
      <c r="C113" s="184">
        <v>320</v>
      </c>
      <c r="D113" s="184">
        <v>85</v>
      </c>
      <c r="E113" s="184">
        <v>110</v>
      </c>
      <c r="F113" s="184">
        <v>270</v>
      </c>
      <c r="G113" s="206">
        <v>832</v>
      </c>
      <c r="H113" s="190"/>
      <c r="I113" s="210">
        <f>SUM(B113:D113)/E113</f>
        <v>11.018181818181818</v>
      </c>
      <c r="J113" s="211">
        <f>(G113/SUM(B113:D113))*100</f>
        <v>68.646864686468646</v>
      </c>
      <c r="K113" s="211">
        <f>(E113/SUM(B113:D113))*100</f>
        <v>9.0759075907590763</v>
      </c>
      <c r="L113" s="211">
        <f>(F113/SUM(B113:D113))*100</f>
        <v>22.277227722772277</v>
      </c>
    </row>
    <row r="114" spans="1:12" s="182" customFormat="1" ht="20.25" customHeight="1">
      <c r="A114" s="19" t="s">
        <v>559</v>
      </c>
      <c r="B114" s="259">
        <v>1614</v>
      </c>
      <c r="C114" s="184">
        <v>343</v>
      </c>
      <c r="D114" s="184">
        <v>168</v>
      </c>
      <c r="E114" s="184">
        <v>227</v>
      </c>
      <c r="F114" s="184">
        <v>310</v>
      </c>
      <c r="G114" s="206">
        <v>1588</v>
      </c>
      <c r="H114" s="190"/>
      <c r="I114" s="210">
        <f>SUM(B114:D114)/E114</f>
        <v>9.361233480176212</v>
      </c>
      <c r="J114" s="211">
        <f>(G114/SUM(B114:D114))*100</f>
        <v>74.729411764705873</v>
      </c>
      <c r="K114" s="211">
        <f>(E114/SUM(B114:D114))*100</f>
        <v>10.68235294117647</v>
      </c>
      <c r="L114" s="211">
        <f>(F114/SUM(B114:D114))*100</f>
        <v>14.588235294117647</v>
      </c>
    </row>
    <row r="115" spans="1:12" s="182" customFormat="1" ht="20.25" customHeight="1">
      <c r="A115" s="268"/>
      <c r="B115" s="259"/>
      <c r="C115" s="184"/>
      <c r="D115" s="184"/>
      <c r="E115" s="184"/>
      <c r="F115" s="184"/>
      <c r="G115" s="206"/>
      <c r="H115" s="190"/>
      <c r="I115" s="210"/>
      <c r="J115" s="211"/>
      <c r="K115" s="211"/>
      <c r="L115" s="211"/>
    </row>
    <row r="116" spans="1:12" s="182" customFormat="1" ht="20.25" customHeight="1">
      <c r="A116" s="267" t="s">
        <v>560</v>
      </c>
      <c r="B116" s="188">
        <v>9220</v>
      </c>
      <c r="C116" s="175">
        <v>2606</v>
      </c>
      <c r="D116" s="175">
        <v>2150</v>
      </c>
      <c r="E116" s="175">
        <v>1881</v>
      </c>
      <c r="F116" s="175">
        <v>1746</v>
      </c>
      <c r="G116" s="187">
        <v>10349</v>
      </c>
      <c r="H116" s="269"/>
      <c r="I116" s="207">
        <f>SUM(B116:D116)/E116</f>
        <v>7.4300903774587983</v>
      </c>
      <c r="J116" s="208">
        <f>(G116/SUM(B116:D116))*100</f>
        <v>74.048368631940463</v>
      </c>
      <c r="K116" s="208">
        <f>(E116/SUM(B116:D116))*100</f>
        <v>13.458786491127647</v>
      </c>
      <c r="L116" s="208">
        <f>(F116/SUM(B116:D116))*100</f>
        <v>12.492844876931883</v>
      </c>
    </row>
    <row r="117" spans="1:12" s="182" customFormat="1" ht="20.25" customHeight="1">
      <c r="A117" s="56" t="s">
        <v>491</v>
      </c>
      <c r="B117" s="259">
        <v>4358</v>
      </c>
      <c r="C117" s="184">
        <v>1361</v>
      </c>
      <c r="D117" s="184">
        <v>1120</v>
      </c>
      <c r="E117" s="184">
        <v>1053</v>
      </c>
      <c r="F117" s="184">
        <v>188</v>
      </c>
      <c r="G117" s="206">
        <v>5598</v>
      </c>
      <c r="H117" s="190"/>
      <c r="I117" s="210">
        <f>SUM(B117:D117)/E117</f>
        <v>6.4947768281101617</v>
      </c>
      <c r="J117" s="211">
        <f>(G117/SUM(B117:D117))*100</f>
        <v>81.85407223278257</v>
      </c>
      <c r="K117" s="211">
        <f>(E117/SUM(B117:D117))*100</f>
        <v>15.396987863722767</v>
      </c>
      <c r="L117" s="211">
        <f>(F117/SUM(B117:D117))*100</f>
        <v>2.7489399034946631</v>
      </c>
    </row>
    <row r="118" spans="1:12" s="182" customFormat="1" ht="20.25" customHeight="1">
      <c r="A118" s="19" t="s">
        <v>563</v>
      </c>
      <c r="B118" s="259">
        <v>1296</v>
      </c>
      <c r="C118" s="184">
        <v>528</v>
      </c>
      <c r="D118" s="184">
        <v>728</v>
      </c>
      <c r="E118" s="184">
        <v>374</v>
      </c>
      <c r="F118" s="184">
        <v>751</v>
      </c>
      <c r="G118" s="206">
        <v>1427</v>
      </c>
      <c r="H118" s="190"/>
      <c r="I118" s="210">
        <f>SUM(B118:D118)/E118</f>
        <v>6.8235294117647056</v>
      </c>
      <c r="J118" s="211">
        <f>(G118/SUM(B118:D118))*100</f>
        <v>55.91692789968652</v>
      </c>
      <c r="K118" s="211">
        <f>(E118/SUM(B118:D118))*100</f>
        <v>14.655172413793101</v>
      </c>
      <c r="L118" s="211">
        <f>(F118/SUM(B118:D118))*100</f>
        <v>29.427899686520377</v>
      </c>
    </row>
    <row r="119" spans="1:12" s="182" customFormat="1" ht="20.25" customHeight="1">
      <c r="A119" s="56" t="s">
        <v>492</v>
      </c>
      <c r="B119" s="259">
        <v>3566</v>
      </c>
      <c r="C119" s="184">
        <v>717</v>
      </c>
      <c r="D119" s="184">
        <v>302</v>
      </c>
      <c r="E119" s="184">
        <v>454</v>
      </c>
      <c r="F119" s="184">
        <v>807</v>
      </c>
      <c r="G119" s="206">
        <v>3324</v>
      </c>
      <c r="H119" s="190"/>
      <c r="I119" s="210">
        <f>SUM(B119:D119)/E119</f>
        <v>10.099118942731277</v>
      </c>
      <c r="J119" s="211">
        <f>(G119/SUM(B119:D119))*100</f>
        <v>72.497273718647762</v>
      </c>
      <c r="K119" s="211">
        <f>(E119/SUM(B119:D119))*100</f>
        <v>9.9018538713195206</v>
      </c>
      <c r="L119" s="211">
        <f>(F119/SUM(B119:D119))*100</f>
        <v>17.600872410032714</v>
      </c>
    </row>
    <row r="120" spans="1:12" s="182" customFormat="1" ht="20.25" customHeight="1">
      <c r="A120" s="225"/>
      <c r="B120" s="270"/>
      <c r="C120" s="271"/>
      <c r="D120" s="271"/>
      <c r="E120" s="271"/>
      <c r="F120" s="271"/>
      <c r="G120" s="272"/>
      <c r="H120" s="195"/>
      <c r="I120" s="226"/>
      <c r="J120" s="227"/>
      <c r="K120" s="227"/>
      <c r="L120" s="227"/>
    </row>
    <row r="121" spans="1:12" s="182" customFormat="1" ht="20.25" customHeight="1">
      <c r="A121" s="181" t="s">
        <v>1379</v>
      </c>
      <c r="B121" s="273"/>
      <c r="C121" s="273"/>
      <c r="D121" s="273"/>
      <c r="E121" s="273"/>
      <c r="F121" s="273"/>
      <c r="G121" s="273"/>
      <c r="H121" s="31"/>
      <c r="I121" s="31"/>
      <c r="J121" s="31"/>
      <c r="K121" s="31"/>
      <c r="L121" s="31"/>
    </row>
    <row r="122" spans="1:12" s="182" customFormat="1" ht="20.25" customHeight="1">
      <c r="A122" s="108" t="s">
        <v>206</v>
      </c>
      <c r="B122" s="31"/>
      <c r="C122" s="31"/>
      <c r="D122" s="31"/>
      <c r="E122" s="31"/>
      <c r="F122" s="273"/>
      <c r="G122" s="273"/>
      <c r="H122" s="31"/>
      <c r="I122" s="31"/>
      <c r="J122" s="31"/>
      <c r="K122" s="31"/>
      <c r="L122" s="31"/>
    </row>
    <row r="123" spans="1:12" ht="20.25" customHeight="1"/>
  </sheetData>
  <sheetProtection selectLockedCells="1" selectUnlockedCells="1"/>
  <mergeCells count="6">
    <mergeCell ref="B8:G8"/>
    <mergeCell ref="I8:L8"/>
    <mergeCell ref="A3:L3"/>
    <mergeCell ref="A4:L4"/>
    <mergeCell ref="A5:L5"/>
    <mergeCell ref="A6:L6"/>
  </mergeCells>
  <phoneticPr fontId="0" type="noConversion"/>
  <printOptions horizontalCentered="1" verticalCentered="1"/>
  <pageMargins left="0" right="0" top="0" bottom="0" header="0.51180555555555551" footer="0.51180555555555551"/>
  <pageSetup scale="2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9"/>
  <sheetViews>
    <sheetView topLeftCell="A5" workbookViewId="0">
      <selection activeCell="D22" sqref="D22"/>
    </sheetView>
  </sheetViews>
  <sheetFormatPr baseColWidth="10" defaultColWidth="0" defaultRowHeight="0" customHeight="1" zeroHeight="1"/>
  <cols>
    <col min="1" max="1" width="101" style="30" customWidth="1"/>
    <col min="2" max="4" width="18.6640625" style="30" customWidth="1"/>
    <col min="5" max="5" width="19.6640625" style="30" customWidth="1"/>
    <col min="6" max="7" width="18.6640625" style="30" customWidth="1"/>
    <col min="8" max="8" width="1.6640625" style="31" customWidth="1"/>
    <col min="9" max="11" width="18.6640625" style="31" customWidth="1"/>
    <col min="12" max="13" width="0" style="31" hidden="1" customWidth="1"/>
    <col min="14" max="14" width="0" style="30" hidden="1" customWidth="1"/>
    <col min="15" max="256" width="11.44140625" style="30" hidden="1" customWidth="1"/>
    <col min="257" max="16384" width="11.44140625" style="30" hidden="1"/>
  </cols>
  <sheetData>
    <row r="1" spans="1:14" ht="20.25" customHeight="1">
      <c r="A1" s="182" t="s">
        <v>493</v>
      </c>
      <c r="B1" s="83"/>
      <c r="C1" s="83"/>
      <c r="D1" s="83"/>
      <c r="E1" s="83"/>
      <c r="F1" s="83"/>
      <c r="G1" s="83"/>
    </row>
    <row r="2" spans="1:14" ht="20.25" customHeight="1">
      <c r="A2" s="182"/>
      <c r="B2" s="260"/>
      <c r="C2" s="260"/>
      <c r="D2" s="260"/>
      <c r="E2" s="260"/>
      <c r="F2" s="260"/>
      <c r="G2" s="260"/>
    </row>
    <row r="3" spans="1:14" ht="20.25" customHeight="1">
      <c r="A3" s="395" t="s">
        <v>724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64"/>
      <c r="N3" s="31"/>
    </row>
    <row r="4" spans="1:14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64"/>
      <c r="N4" s="31"/>
    </row>
    <row r="5" spans="1:14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64"/>
      <c r="N5" s="31"/>
    </row>
    <row r="6" spans="1:14" ht="20.2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64"/>
      <c r="N6" s="31"/>
    </row>
    <row r="7" spans="1:14" ht="20.25" customHeight="1">
      <c r="A7" s="241"/>
      <c r="B7" s="241"/>
      <c r="C7" s="241"/>
      <c r="D7" s="241"/>
      <c r="E7" s="241"/>
      <c r="F7" s="241"/>
      <c r="G7" s="241"/>
    </row>
    <row r="8" spans="1:14" ht="20.25" customHeight="1">
      <c r="A8" s="274"/>
      <c r="B8" s="396" t="s">
        <v>719</v>
      </c>
      <c r="C8" s="396"/>
      <c r="D8" s="396"/>
      <c r="E8" s="396"/>
      <c r="F8" s="396"/>
      <c r="G8" s="396"/>
      <c r="H8" s="186"/>
      <c r="I8" s="396" t="s">
        <v>720</v>
      </c>
      <c r="J8" s="397"/>
      <c r="K8" s="397"/>
      <c r="L8" s="275"/>
    </row>
    <row r="9" spans="1:14" ht="20.25" customHeight="1">
      <c r="A9" s="187" t="s">
        <v>713</v>
      </c>
      <c r="B9" s="189" t="s">
        <v>618</v>
      </c>
      <c r="C9" s="189" t="s">
        <v>617</v>
      </c>
      <c r="D9" s="189" t="s">
        <v>617</v>
      </c>
      <c r="E9" s="189" t="s">
        <v>494</v>
      </c>
      <c r="F9" s="189" t="s">
        <v>617</v>
      </c>
      <c r="G9" s="231" t="s">
        <v>616</v>
      </c>
      <c r="H9" s="190"/>
      <c r="I9" s="175" t="s">
        <v>619</v>
      </c>
      <c r="J9" s="189" t="s">
        <v>620</v>
      </c>
      <c r="K9" s="231" t="s">
        <v>620</v>
      </c>
    </row>
    <row r="10" spans="1:14" ht="20.25" customHeight="1">
      <c r="A10" s="241"/>
      <c r="B10" s="276">
        <v>41640</v>
      </c>
      <c r="C10" s="193" t="s">
        <v>621</v>
      </c>
      <c r="D10" s="193" t="s">
        <v>622</v>
      </c>
      <c r="E10" s="193" t="s">
        <v>495</v>
      </c>
      <c r="F10" s="193" t="s">
        <v>623</v>
      </c>
      <c r="G10" s="242">
        <v>42004</v>
      </c>
      <c r="H10" s="195"/>
      <c r="I10" s="196" t="s">
        <v>624</v>
      </c>
      <c r="J10" s="193" t="s">
        <v>625</v>
      </c>
      <c r="K10" s="188" t="s">
        <v>626</v>
      </c>
    </row>
    <row r="11" spans="1:14" ht="20.25" customHeight="1">
      <c r="A11" s="197"/>
      <c r="B11" s="262"/>
      <c r="C11" s="263"/>
      <c r="D11" s="263"/>
      <c r="E11" s="263"/>
      <c r="F11" s="263"/>
      <c r="G11" s="264"/>
      <c r="H11" s="186"/>
      <c r="J11" s="202"/>
      <c r="K11" s="202"/>
    </row>
    <row r="12" spans="1:14" ht="20.25" customHeight="1">
      <c r="A12" s="175" t="s">
        <v>27</v>
      </c>
      <c r="B12" s="52">
        <f t="shared" ref="B12:G12" si="0">SUM(B14,B23,B26,B32,B39,B47,B55,B64,B72,B80,B88,B98,B102,B109,B114)</f>
        <v>44446</v>
      </c>
      <c r="C12" s="71">
        <f t="shared" si="0"/>
        <v>47957</v>
      </c>
      <c r="D12" s="71">
        <f t="shared" si="0"/>
        <v>410</v>
      </c>
      <c r="E12" s="71">
        <f t="shared" si="0"/>
        <v>12699</v>
      </c>
      <c r="F12" s="71">
        <f t="shared" si="0"/>
        <v>57291</v>
      </c>
      <c r="G12" s="71">
        <f t="shared" si="0"/>
        <v>48221</v>
      </c>
      <c r="H12" s="259"/>
      <c r="I12" s="207">
        <f>SUM(B12:E12)/F12</f>
        <v>1.8416854305213732</v>
      </c>
      <c r="J12" s="208">
        <f>(G12/SUM(B12:E12))*100</f>
        <v>45.701910683145044</v>
      </c>
      <c r="K12" s="208">
        <f>(F12/SUM(B12:E12))*100</f>
        <v>54.298089316854956</v>
      </c>
    </row>
    <row r="13" spans="1:14" ht="20.25" customHeight="1">
      <c r="A13" s="19"/>
      <c r="B13" s="55"/>
      <c r="C13" s="83"/>
      <c r="D13" s="83"/>
      <c r="E13" s="83"/>
      <c r="F13" s="83"/>
      <c r="G13" s="83"/>
      <c r="H13" s="259"/>
      <c r="I13" s="210"/>
      <c r="J13" s="211"/>
      <c r="K13" s="211"/>
    </row>
    <row r="14" spans="1:14" ht="20.25" customHeight="1">
      <c r="A14" s="50" t="s">
        <v>496</v>
      </c>
      <c r="B14" s="52">
        <f t="shared" ref="B14:G14" si="1">SUM(B15:B21)</f>
        <v>3695</v>
      </c>
      <c r="C14" s="71">
        <f t="shared" si="1"/>
        <v>3860</v>
      </c>
      <c r="D14" s="71">
        <f t="shared" si="1"/>
        <v>42</v>
      </c>
      <c r="E14" s="71">
        <f t="shared" si="1"/>
        <v>1222</v>
      </c>
      <c r="F14" s="71">
        <f t="shared" si="1"/>
        <v>4726</v>
      </c>
      <c r="G14" s="69">
        <f t="shared" si="1"/>
        <v>4093</v>
      </c>
      <c r="H14" s="259"/>
      <c r="I14" s="210">
        <f t="shared" ref="I14:I21" si="2">SUM(B14:E14)/F14</f>
        <v>1.8660600931019891</v>
      </c>
      <c r="J14" s="211">
        <f t="shared" ref="J14:J21" si="3">(G14/SUM(B14:E14))*100</f>
        <v>46.411157727633515</v>
      </c>
      <c r="K14" s="211">
        <f t="shared" ref="K14:K21" si="4">(F14/SUM(B14:E14))*100</f>
        <v>53.588842272366477</v>
      </c>
    </row>
    <row r="15" spans="1:14" s="182" customFormat="1" ht="20.25" customHeight="1">
      <c r="A15" s="19" t="s">
        <v>250</v>
      </c>
      <c r="B15" s="259">
        <v>1017</v>
      </c>
      <c r="C15" s="184">
        <v>1360</v>
      </c>
      <c r="D15" s="184">
        <v>15</v>
      </c>
      <c r="E15" s="184">
        <v>920</v>
      </c>
      <c r="F15" s="184">
        <v>2154</v>
      </c>
      <c r="G15" s="184">
        <v>1158</v>
      </c>
      <c r="H15" s="259"/>
      <c r="I15" s="210">
        <f t="shared" si="2"/>
        <v>1.5376044568245126</v>
      </c>
      <c r="J15" s="211">
        <f t="shared" si="3"/>
        <v>34.963768115942031</v>
      </c>
      <c r="K15" s="211">
        <f t="shared" si="4"/>
        <v>65.036231884057969</v>
      </c>
      <c r="L15" s="213"/>
      <c r="M15" s="213"/>
    </row>
    <row r="16" spans="1:14" s="182" customFormat="1" ht="20.25" customHeight="1">
      <c r="A16" s="19" t="s">
        <v>633</v>
      </c>
      <c r="B16" s="259">
        <v>480</v>
      </c>
      <c r="C16" s="184">
        <v>499</v>
      </c>
      <c r="D16" s="184">
        <v>0</v>
      </c>
      <c r="E16" s="184">
        <v>0</v>
      </c>
      <c r="F16" s="184">
        <v>500</v>
      </c>
      <c r="G16" s="184">
        <v>479</v>
      </c>
      <c r="H16" s="259"/>
      <c r="I16" s="210">
        <f t="shared" si="2"/>
        <v>1.958</v>
      </c>
      <c r="J16" s="211">
        <f t="shared" si="3"/>
        <v>48.927477017364659</v>
      </c>
      <c r="K16" s="211">
        <f t="shared" si="4"/>
        <v>51.072522982635334</v>
      </c>
      <c r="L16" s="213"/>
      <c r="M16" s="213"/>
    </row>
    <row r="17" spans="1:13" s="182" customFormat="1" ht="20.25" customHeight="1">
      <c r="A17" s="19" t="s">
        <v>185</v>
      </c>
      <c r="B17" s="259">
        <v>621</v>
      </c>
      <c r="C17" s="184">
        <v>526</v>
      </c>
      <c r="D17" s="184">
        <v>12</v>
      </c>
      <c r="E17" s="184">
        <v>40</v>
      </c>
      <c r="F17" s="184">
        <v>337</v>
      </c>
      <c r="G17" s="184">
        <v>862</v>
      </c>
      <c r="H17" s="259"/>
      <c r="I17" s="210">
        <f t="shared" si="2"/>
        <v>3.5578635014836797</v>
      </c>
      <c r="J17" s="211">
        <f t="shared" si="3"/>
        <v>71.893244370308594</v>
      </c>
      <c r="K17" s="211">
        <f t="shared" si="4"/>
        <v>28.10675562969141</v>
      </c>
      <c r="L17" s="213"/>
      <c r="M17" s="213"/>
    </row>
    <row r="18" spans="1:13" s="182" customFormat="1" ht="20.25" customHeight="1">
      <c r="A18" s="19" t="s">
        <v>251</v>
      </c>
      <c r="B18" s="259">
        <v>932</v>
      </c>
      <c r="C18" s="184">
        <v>925</v>
      </c>
      <c r="D18" s="184">
        <v>10</v>
      </c>
      <c r="E18" s="184">
        <v>205</v>
      </c>
      <c r="F18" s="184">
        <v>1172</v>
      </c>
      <c r="G18" s="184">
        <v>900</v>
      </c>
      <c r="H18" s="259"/>
      <c r="I18" s="210">
        <f t="shared" si="2"/>
        <v>1.7679180887372015</v>
      </c>
      <c r="J18" s="211">
        <f t="shared" si="3"/>
        <v>43.43629343629344</v>
      </c>
      <c r="K18" s="211">
        <f t="shared" si="4"/>
        <v>56.56370656370656</v>
      </c>
      <c r="L18" s="213"/>
      <c r="M18" s="213"/>
    </row>
    <row r="19" spans="1:13" s="182" customFormat="1" ht="20.25" customHeight="1">
      <c r="A19" s="19" t="s">
        <v>63</v>
      </c>
      <c r="B19" s="259">
        <v>88</v>
      </c>
      <c r="C19" s="184">
        <v>85</v>
      </c>
      <c r="D19" s="184">
        <v>1</v>
      </c>
      <c r="E19" s="184">
        <v>26</v>
      </c>
      <c r="F19" s="184">
        <v>120</v>
      </c>
      <c r="G19" s="184">
        <v>80</v>
      </c>
      <c r="H19" s="259"/>
      <c r="I19" s="210">
        <f t="shared" si="2"/>
        <v>1.6666666666666667</v>
      </c>
      <c r="J19" s="211">
        <f t="shared" si="3"/>
        <v>40</v>
      </c>
      <c r="K19" s="211">
        <f t="shared" si="4"/>
        <v>60</v>
      </c>
      <c r="L19" s="213"/>
      <c r="M19" s="213"/>
    </row>
    <row r="20" spans="1:13" s="182" customFormat="1" ht="20.25" customHeight="1">
      <c r="A20" s="19" t="s">
        <v>65</v>
      </c>
      <c r="B20" s="259">
        <v>35</v>
      </c>
      <c r="C20" s="184">
        <v>59</v>
      </c>
      <c r="D20" s="184">
        <v>2</v>
      </c>
      <c r="E20" s="184">
        <v>0</v>
      </c>
      <c r="F20" s="184">
        <v>59</v>
      </c>
      <c r="G20" s="184">
        <v>37</v>
      </c>
      <c r="H20" s="259"/>
      <c r="I20" s="210">
        <f t="shared" si="2"/>
        <v>1.6271186440677967</v>
      </c>
      <c r="J20" s="211">
        <f t="shared" si="3"/>
        <v>38.541666666666671</v>
      </c>
      <c r="K20" s="211">
        <f t="shared" si="4"/>
        <v>61.458333333333336</v>
      </c>
      <c r="L20" s="213"/>
      <c r="M20" s="213"/>
    </row>
    <row r="21" spans="1:13" s="182" customFormat="1" ht="20.25" customHeight="1">
      <c r="A21" s="19" t="s">
        <v>67</v>
      </c>
      <c r="B21" s="259">
        <v>522</v>
      </c>
      <c r="C21" s="184">
        <v>406</v>
      </c>
      <c r="D21" s="184">
        <v>2</v>
      </c>
      <c r="E21" s="184">
        <v>31</v>
      </c>
      <c r="F21" s="184">
        <v>384</v>
      </c>
      <c r="G21" s="184">
        <v>577</v>
      </c>
      <c r="H21" s="259"/>
      <c r="I21" s="210">
        <f t="shared" si="2"/>
        <v>2.5026041666666665</v>
      </c>
      <c r="J21" s="211">
        <f t="shared" si="3"/>
        <v>60.041623309053072</v>
      </c>
      <c r="K21" s="211">
        <f t="shared" si="4"/>
        <v>39.958376690946928</v>
      </c>
      <c r="L21" s="213"/>
      <c r="M21" s="213"/>
    </row>
    <row r="22" spans="1:13" s="182" customFormat="1" ht="20.25" customHeight="1">
      <c r="A22" s="30"/>
      <c r="B22" s="259"/>
      <c r="C22" s="184"/>
      <c r="D22" s="184"/>
      <c r="E22" s="184"/>
      <c r="F22" s="184"/>
      <c r="G22" s="184"/>
      <c r="H22" s="259"/>
      <c r="I22" s="210"/>
      <c r="J22" s="211"/>
      <c r="K22" s="211"/>
      <c r="L22" s="213"/>
      <c r="M22" s="213"/>
    </row>
    <row r="23" spans="1:13" s="182" customFormat="1" ht="20.25" customHeight="1">
      <c r="A23" s="50" t="s">
        <v>252</v>
      </c>
      <c r="B23" s="188">
        <v>4286</v>
      </c>
      <c r="C23" s="175">
        <v>4869</v>
      </c>
      <c r="D23" s="175">
        <v>11</v>
      </c>
      <c r="E23" s="175">
        <v>2133</v>
      </c>
      <c r="F23" s="175">
        <v>5697</v>
      </c>
      <c r="G23" s="175">
        <v>5602</v>
      </c>
      <c r="H23" s="188"/>
      <c r="I23" s="207">
        <f>SUM(B23:E23)/F23</f>
        <v>1.9833245567842723</v>
      </c>
      <c r="J23" s="208">
        <f>(G23/SUM(B23:E23))*100</f>
        <v>49.579608814939377</v>
      </c>
      <c r="K23" s="208">
        <f>(F23/SUM(B23:E23))*100</f>
        <v>50.420391185060623</v>
      </c>
      <c r="L23" s="213"/>
      <c r="M23" s="213"/>
    </row>
    <row r="24" spans="1:13" s="182" customFormat="1" ht="20.25" customHeight="1">
      <c r="A24" s="19" t="s">
        <v>253</v>
      </c>
      <c r="B24" s="259">
        <v>4286</v>
      </c>
      <c r="C24" s="184">
        <v>4869</v>
      </c>
      <c r="D24" s="184">
        <v>11</v>
      </c>
      <c r="E24" s="184">
        <v>2133</v>
      </c>
      <c r="F24" s="184">
        <v>5697</v>
      </c>
      <c r="G24" s="184">
        <v>5602</v>
      </c>
      <c r="H24" s="259"/>
      <c r="I24" s="210">
        <f>SUM(B24:E24)/F24</f>
        <v>1.9833245567842723</v>
      </c>
      <c r="J24" s="211">
        <f>(G24/SUM(B24:E24))*100</f>
        <v>49.579608814939377</v>
      </c>
      <c r="K24" s="211">
        <f>(F24/SUM(B24:E24))*100</f>
        <v>50.420391185060623</v>
      </c>
      <c r="L24" s="213"/>
      <c r="M24" s="213"/>
    </row>
    <row r="25" spans="1:13" s="182" customFormat="1" ht="20.25" customHeight="1">
      <c r="A25" s="56"/>
      <c r="B25" s="259"/>
      <c r="C25" s="184"/>
      <c r="D25" s="184"/>
      <c r="E25" s="184"/>
      <c r="F25" s="184"/>
      <c r="G25" s="184"/>
      <c r="H25" s="259"/>
      <c r="I25" s="210"/>
      <c r="J25" s="211"/>
      <c r="K25" s="211"/>
      <c r="L25" s="213"/>
      <c r="M25" s="213"/>
    </row>
    <row r="26" spans="1:13" s="182" customFormat="1" ht="20.25" customHeight="1">
      <c r="A26" s="50" t="s">
        <v>254</v>
      </c>
      <c r="B26" s="188">
        <v>5120</v>
      </c>
      <c r="C26" s="175">
        <v>4814</v>
      </c>
      <c r="D26" s="175">
        <v>91</v>
      </c>
      <c r="E26" s="175">
        <v>1944</v>
      </c>
      <c r="F26" s="175">
        <v>6898</v>
      </c>
      <c r="G26" s="175">
        <v>5071</v>
      </c>
      <c r="H26" s="188"/>
      <c r="I26" s="207">
        <f>SUM(B26:E26)/F26</f>
        <v>1.7351406204697013</v>
      </c>
      <c r="J26" s="208">
        <f>(G26/SUM(B26:E26))*100</f>
        <v>42.367783440554767</v>
      </c>
      <c r="K26" s="208">
        <f>(F26/SUM(B26:E26))*100</f>
        <v>57.63221655944524</v>
      </c>
      <c r="L26" s="213"/>
      <c r="M26" s="213"/>
    </row>
    <row r="27" spans="1:13" s="182" customFormat="1" ht="20.25" customHeight="1">
      <c r="A27" s="19" t="s">
        <v>255</v>
      </c>
      <c r="B27" s="259">
        <v>1996</v>
      </c>
      <c r="C27" s="184">
        <v>2068</v>
      </c>
      <c r="D27" s="184">
        <v>2</v>
      </c>
      <c r="E27" s="184">
        <v>594</v>
      </c>
      <c r="F27" s="184">
        <v>2635</v>
      </c>
      <c r="G27" s="184">
        <v>2025</v>
      </c>
      <c r="H27" s="259"/>
      <c r="I27" s="210">
        <f>SUM(B27:E27)/F27</f>
        <v>1.7685009487666035</v>
      </c>
      <c r="J27" s="211">
        <f>(G27/SUM(B27:E27))*100</f>
        <v>43.454935622317599</v>
      </c>
      <c r="K27" s="211">
        <f>(F27/SUM(B27:E27))*100</f>
        <v>56.545064377682408</v>
      </c>
      <c r="L27" s="213"/>
      <c r="M27" s="213"/>
    </row>
    <row r="28" spans="1:13" s="182" customFormat="1" ht="20.25" customHeight="1">
      <c r="A28" s="19" t="s">
        <v>201</v>
      </c>
      <c r="B28" s="259">
        <v>1532</v>
      </c>
      <c r="C28" s="184">
        <v>1828</v>
      </c>
      <c r="D28" s="184">
        <v>0</v>
      </c>
      <c r="E28" s="184">
        <v>909</v>
      </c>
      <c r="F28" s="184">
        <v>2778</v>
      </c>
      <c r="G28" s="184">
        <v>1491</v>
      </c>
      <c r="H28" s="259"/>
      <c r="I28" s="210">
        <f>SUM(B28:E28)/F28</f>
        <v>1.5367170626349893</v>
      </c>
      <c r="J28" s="211">
        <f>(G28/SUM(B28:E28))*100</f>
        <v>34.926212227687984</v>
      </c>
      <c r="K28" s="211">
        <f>(F28/SUM(B28:E28))*100</f>
        <v>65.073787772312016</v>
      </c>
      <c r="L28" s="213"/>
      <c r="M28" s="213"/>
    </row>
    <row r="29" spans="1:13" s="182" customFormat="1" ht="20.25" customHeight="1">
      <c r="A29" s="19" t="s">
        <v>78</v>
      </c>
      <c r="B29" s="259">
        <v>1440</v>
      </c>
      <c r="C29" s="184">
        <v>821</v>
      </c>
      <c r="D29" s="184">
        <v>49</v>
      </c>
      <c r="E29" s="184">
        <v>382</v>
      </c>
      <c r="F29" s="184">
        <v>1305</v>
      </c>
      <c r="G29" s="184">
        <v>1387</v>
      </c>
      <c r="H29" s="259"/>
      <c r="I29" s="210">
        <f>SUM(B29:E29)/F29</f>
        <v>2.0628352490421458</v>
      </c>
      <c r="J29" s="211">
        <f>(G29/SUM(B29:E29))*100</f>
        <v>51.52303120356612</v>
      </c>
      <c r="K29" s="211">
        <f>(F29/SUM(B29:E29))*100</f>
        <v>48.47696879643388</v>
      </c>
      <c r="L29" s="213"/>
      <c r="M29" s="213"/>
    </row>
    <row r="30" spans="1:13" s="182" customFormat="1" ht="20.25" customHeight="1">
      <c r="A30" s="19" t="s">
        <v>79</v>
      </c>
      <c r="B30" s="259">
        <v>152</v>
      </c>
      <c r="C30" s="184">
        <v>97</v>
      </c>
      <c r="D30" s="184">
        <v>40</v>
      </c>
      <c r="E30" s="184">
        <v>59</v>
      </c>
      <c r="F30" s="184">
        <v>180</v>
      </c>
      <c r="G30" s="184">
        <v>168</v>
      </c>
      <c r="H30" s="259"/>
      <c r="I30" s="210">
        <f>SUM(B30:E30)/F30</f>
        <v>1.9333333333333333</v>
      </c>
      <c r="J30" s="211">
        <f>(G30/SUM(B30:E30))*100</f>
        <v>48.275862068965516</v>
      </c>
      <c r="K30" s="211">
        <f>(F30/SUM(B30:E30))*100</f>
        <v>51.724137931034484</v>
      </c>
      <c r="L30" s="213"/>
      <c r="M30" s="213"/>
    </row>
    <row r="31" spans="1:13" s="182" customFormat="1" ht="20.25" customHeight="1">
      <c r="A31" s="56"/>
      <c r="B31" s="259"/>
      <c r="C31" s="184"/>
      <c r="D31" s="184"/>
      <c r="E31" s="184"/>
      <c r="F31" s="184"/>
      <c r="G31" s="184"/>
      <c r="H31" s="259"/>
      <c r="I31" s="210"/>
      <c r="J31" s="211"/>
      <c r="K31" s="211"/>
      <c r="L31" s="213"/>
      <c r="M31" s="213"/>
    </row>
    <row r="32" spans="1:13" s="278" customFormat="1" ht="20.25" customHeight="1">
      <c r="A32" s="50" t="s">
        <v>256</v>
      </c>
      <c r="B32" s="188">
        <v>3409</v>
      </c>
      <c r="C32" s="175">
        <v>4251</v>
      </c>
      <c r="D32" s="175">
        <v>17</v>
      </c>
      <c r="E32" s="175">
        <v>862</v>
      </c>
      <c r="F32" s="175">
        <v>4781</v>
      </c>
      <c r="G32" s="175">
        <v>3758</v>
      </c>
      <c r="H32" s="188"/>
      <c r="I32" s="207">
        <f t="shared" ref="I32:I37" si="5">SUM(B32:E32)/F32</f>
        <v>1.7860280276092868</v>
      </c>
      <c r="J32" s="208">
        <f t="shared" ref="J32:J37" si="6">(G32/SUM(B32:E32))*100</f>
        <v>44.009837217472771</v>
      </c>
      <c r="K32" s="208">
        <f t="shared" ref="K32:K37" si="7">(F32/SUM(B32:E32))*100</f>
        <v>55.990162782527229</v>
      </c>
      <c r="L32" s="277"/>
      <c r="M32" s="277"/>
    </row>
    <row r="33" spans="1:13" s="278" customFormat="1" ht="20.25" customHeight="1">
      <c r="A33" s="56" t="s">
        <v>257</v>
      </c>
      <c r="B33" s="259">
        <v>2788</v>
      </c>
      <c r="C33" s="184">
        <v>3448</v>
      </c>
      <c r="D33" s="184">
        <v>2</v>
      </c>
      <c r="E33" s="184">
        <v>833</v>
      </c>
      <c r="F33" s="184">
        <v>4031</v>
      </c>
      <c r="G33" s="184">
        <v>3040</v>
      </c>
      <c r="H33" s="259"/>
      <c r="I33" s="210">
        <f t="shared" si="5"/>
        <v>1.7541552964524931</v>
      </c>
      <c r="J33" s="211">
        <f t="shared" si="6"/>
        <v>42.992504596238156</v>
      </c>
      <c r="K33" s="211">
        <f t="shared" si="7"/>
        <v>57.007495403761844</v>
      </c>
      <c r="L33" s="277"/>
      <c r="M33" s="277"/>
    </row>
    <row r="34" spans="1:13" s="278" customFormat="1" ht="20.25" customHeight="1">
      <c r="A34" s="19" t="s">
        <v>83</v>
      </c>
      <c r="B34" s="259">
        <v>239</v>
      </c>
      <c r="C34" s="184">
        <v>290</v>
      </c>
      <c r="D34" s="184">
        <v>0</v>
      </c>
      <c r="E34" s="184">
        <v>10</v>
      </c>
      <c r="F34" s="184">
        <v>277</v>
      </c>
      <c r="G34" s="184">
        <v>262</v>
      </c>
      <c r="H34" s="259"/>
      <c r="I34" s="210">
        <f t="shared" si="5"/>
        <v>1.9458483754512634</v>
      </c>
      <c r="J34" s="211">
        <f t="shared" si="6"/>
        <v>48.608534322820034</v>
      </c>
      <c r="K34" s="211">
        <f t="shared" si="7"/>
        <v>51.391465677179959</v>
      </c>
      <c r="L34" s="277"/>
      <c r="M34" s="277"/>
    </row>
    <row r="35" spans="1:13" s="182" customFormat="1" ht="20.25" customHeight="1">
      <c r="A35" s="19" t="s">
        <v>84</v>
      </c>
      <c r="B35" s="259">
        <v>163</v>
      </c>
      <c r="C35" s="184">
        <v>239</v>
      </c>
      <c r="D35" s="184">
        <v>0</v>
      </c>
      <c r="E35" s="184">
        <v>13</v>
      </c>
      <c r="F35" s="184">
        <v>206</v>
      </c>
      <c r="G35" s="184">
        <v>209</v>
      </c>
      <c r="H35" s="259"/>
      <c r="I35" s="210">
        <f t="shared" si="5"/>
        <v>2.0145631067961167</v>
      </c>
      <c r="J35" s="211">
        <f t="shared" si="6"/>
        <v>50.361445783132531</v>
      </c>
      <c r="K35" s="211">
        <f t="shared" si="7"/>
        <v>49.638554216867469</v>
      </c>
      <c r="L35" s="213"/>
      <c r="M35" s="213"/>
    </row>
    <row r="36" spans="1:13" s="182" customFormat="1" ht="20.25" customHeight="1">
      <c r="A36" s="19" t="s">
        <v>85</v>
      </c>
      <c r="B36" s="259">
        <v>39</v>
      </c>
      <c r="C36" s="184">
        <v>61</v>
      </c>
      <c r="D36" s="184">
        <v>14</v>
      </c>
      <c r="E36" s="184">
        <v>6</v>
      </c>
      <c r="F36" s="184">
        <v>75</v>
      </c>
      <c r="G36" s="184">
        <v>45</v>
      </c>
      <c r="H36" s="259"/>
      <c r="I36" s="210">
        <f t="shared" si="5"/>
        <v>1.6</v>
      </c>
      <c r="J36" s="211">
        <f t="shared" si="6"/>
        <v>37.5</v>
      </c>
      <c r="K36" s="211">
        <f t="shared" si="7"/>
        <v>62.5</v>
      </c>
      <c r="L36" s="213"/>
      <c r="M36" s="213"/>
    </row>
    <row r="37" spans="1:13" s="182" customFormat="1" ht="20.25" customHeight="1">
      <c r="A37" s="19" t="s">
        <v>86</v>
      </c>
      <c r="B37" s="259">
        <v>180</v>
      </c>
      <c r="C37" s="184">
        <v>213</v>
      </c>
      <c r="D37" s="184">
        <v>1</v>
      </c>
      <c r="E37" s="184">
        <v>0</v>
      </c>
      <c r="F37" s="184">
        <v>192</v>
      </c>
      <c r="G37" s="184">
        <v>202</v>
      </c>
      <c r="H37" s="259"/>
      <c r="I37" s="210">
        <f t="shared" si="5"/>
        <v>2.0520833333333335</v>
      </c>
      <c r="J37" s="211">
        <f t="shared" si="6"/>
        <v>51.26903553299492</v>
      </c>
      <c r="K37" s="211">
        <f t="shared" si="7"/>
        <v>48.73096446700508</v>
      </c>
      <c r="L37" s="213"/>
      <c r="M37" s="213"/>
    </row>
    <row r="38" spans="1:13" s="182" customFormat="1" ht="20.25" customHeight="1">
      <c r="A38" s="56"/>
      <c r="B38" s="259"/>
      <c r="C38" s="184"/>
      <c r="D38" s="184"/>
      <c r="E38" s="184"/>
      <c r="F38" s="184"/>
      <c r="G38" s="184"/>
      <c r="H38" s="259"/>
      <c r="I38" s="210"/>
      <c r="J38" s="211"/>
      <c r="K38" s="211"/>
      <c r="L38" s="213"/>
      <c r="M38" s="213"/>
    </row>
    <row r="39" spans="1:13" s="182" customFormat="1" ht="20.25" customHeight="1">
      <c r="A39" s="50" t="s">
        <v>258</v>
      </c>
      <c r="B39" s="188">
        <v>2039</v>
      </c>
      <c r="C39" s="175">
        <v>2343</v>
      </c>
      <c r="D39" s="175">
        <v>33</v>
      </c>
      <c r="E39" s="175">
        <v>1411</v>
      </c>
      <c r="F39" s="175">
        <v>3528</v>
      </c>
      <c r="G39" s="175">
        <v>2298</v>
      </c>
      <c r="H39" s="188"/>
      <c r="I39" s="207">
        <f t="shared" ref="I39:I44" si="8">SUM(B39:E39)/F39</f>
        <v>1.6513605442176871</v>
      </c>
      <c r="J39" s="208">
        <f t="shared" ref="J39:J44" si="9">(G39/SUM(B39:E39))*100</f>
        <v>39.443872296601441</v>
      </c>
      <c r="K39" s="208">
        <f t="shared" ref="K39:K44" si="10">(F39/SUM(B39:E39))*100</f>
        <v>60.556127703398552</v>
      </c>
      <c r="L39" s="213"/>
      <c r="M39" s="213"/>
    </row>
    <row r="40" spans="1:13" s="182" customFormat="1" ht="20.25" customHeight="1">
      <c r="A40" s="19" t="s">
        <v>259</v>
      </c>
      <c r="B40" s="259">
        <v>909</v>
      </c>
      <c r="C40" s="184">
        <v>1114</v>
      </c>
      <c r="D40" s="184">
        <v>8</v>
      </c>
      <c r="E40" s="184">
        <v>960</v>
      </c>
      <c r="F40" s="184">
        <v>2001</v>
      </c>
      <c r="G40" s="184">
        <v>990</v>
      </c>
      <c r="H40" s="259"/>
      <c r="I40" s="210">
        <f t="shared" si="8"/>
        <v>1.4947526236881559</v>
      </c>
      <c r="J40" s="211">
        <f t="shared" si="9"/>
        <v>33.099297893681047</v>
      </c>
      <c r="K40" s="211">
        <f t="shared" si="10"/>
        <v>66.90070210631896</v>
      </c>
      <c r="L40" s="213"/>
      <c r="M40" s="213"/>
    </row>
    <row r="41" spans="1:13" s="182" customFormat="1" ht="20.25" customHeight="1">
      <c r="A41" s="19" t="s">
        <v>90</v>
      </c>
      <c r="B41" s="259">
        <v>376</v>
      </c>
      <c r="C41" s="184">
        <v>256</v>
      </c>
      <c r="D41" s="184">
        <v>2</v>
      </c>
      <c r="E41" s="184">
        <v>157</v>
      </c>
      <c r="F41" s="184">
        <v>561</v>
      </c>
      <c r="G41" s="184">
        <v>230</v>
      </c>
      <c r="H41" s="259"/>
      <c r="I41" s="210">
        <f t="shared" si="8"/>
        <v>1.409982174688057</v>
      </c>
      <c r="J41" s="211">
        <f t="shared" si="9"/>
        <v>29.077117572692796</v>
      </c>
      <c r="K41" s="211">
        <f t="shared" si="10"/>
        <v>70.922882427307215</v>
      </c>
      <c r="L41" s="213"/>
      <c r="M41" s="213"/>
    </row>
    <row r="42" spans="1:13" s="182" customFormat="1" ht="20.25" customHeight="1">
      <c r="A42" s="19" t="s">
        <v>193</v>
      </c>
      <c r="B42" s="259">
        <v>161</v>
      </c>
      <c r="C42" s="184">
        <v>195</v>
      </c>
      <c r="D42" s="184">
        <v>17</v>
      </c>
      <c r="E42" s="184">
        <v>40</v>
      </c>
      <c r="F42" s="184">
        <v>170</v>
      </c>
      <c r="G42" s="184">
        <v>243</v>
      </c>
      <c r="H42" s="259"/>
      <c r="I42" s="210">
        <f t="shared" si="8"/>
        <v>2.4294117647058822</v>
      </c>
      <c r="J42" s="211">
        <f t="shared" si="9"/>
        <v>58.837772397094433</v>
      </c>
      <c r="K42" s="211">
        <f t="shared" si="10"/>
        <v>41.162227602905574</v>
      </c>
      <c r="L42" s="213"/>
      <c r="M42" s="213"/>
    </row>
    <row r="43" spans="1:13" s="182" customFormat="1" ht="20.25" customHeight="1">
      <c r="A43" s="19" t="s">
        <v>91</v>
      </c>
      <c r="B43" s="259">
        <v>168</v>
      </c>
      <c r="C43" s="184">
        <v>201</v>
      </c>
      <c r="D43" s="184">
        <v>1</v>
      </c>
      <c r="E43" s="184">
        <v>76</v>
      </c>
      <c r="F43" s="184">
        <v>308</v>
      </c>
      <c r="G43" s="184">
        <v>138</v>
      </c>
      <c r="H43" s="259"/>
      <c r="I43" s="210">
        <f t="shared" si="8"/>
        <v>1.448051948051948</v>
      </c>
      <c r="J43" s="211">
        <f t="shared" si="9"/>
        <v>30.941704035874441</v>
      </c>
      <c r="K43" s="211">
        <f t="shared" si="10"/>
        <v>69.058295964125563</v>
      </c>
      <c r="L43" s="213"/>
      <c r="M43" s="213"/>
    </row>
    <row r="44" spans="1:13" s="182" customFormat="1" ht="20.25" customHeight="1">
      <c r="A44" s="19" t="s">
        <v>92</v>
      </c>
      <c r="B44" s="259">
        <v>425</v>
      </c>
      <c r="C44" s="184">
        <v>319</v>
      </c>
      <c r="D44" s="184">
        <v>2</v>
      </c>
      <c r="E44" s="184">
        <v>90</v>
      </c>
      <c r="F44" s="184">
        <v>363</v>
      </c>
      <c r="G44" s="184">
        <v>473</v>
      </c>
      <c r="H44" s="259"/>
      <c r="I44" s="210">
        <f t="shared" si="8"/>
        <v>2.3030303030303032</v>
      </c>
      <c r="J44" s="211">
        <f t="shared" si="9"/>
        <v>56.578947368421048</v>
      </c>
      <c r="K44" s="211">
        <f t="shared" si="10"/>
        <v>43.421052631578952</v>
      </c>
      <c r="L44" s="213"/>
      <c r="M44" s="213"/>
    </row>
    <row r="45" spans="1:13" s="182" customFormat="1" ht="20.25" customHeight="1">
      <c r="A45" s="19" t="s">
        <v>195</v>
      </c>
      <c r="B45" s="259">
        <v>0</v>
      </c>
      <c r="C45" s="184">
        <v>258</v>
      </c>
      <c r="D45" s="184">
        <v>3</v>
      </c>
      <c r="E45" s="184">
        <v>88</v>
      </c>
      <c r="F45" s="184">
        <v>125</v>
      </c>
      <c r="G45" s="184">
        <v>224</v>
      </c>
      <c r="H45" s="259"/>
      <c r="I45" s="210"/>
      <c r="J45" s="211"/>
      <c r="K45" s="211"/>
      <c r="L45" s="213"/>
      <c r="M45" s="213"/>
    </row>
    <row r="46" spans="1:13" s="182" customFormat="1" ht="20.25" customHeight="1">
      <c r="A46" s="56"/>
      <c r="B46" s="259"/>
      <c r="C46" s="184"/>
      <c r="D46" s="184"/>
      <c r="E46" s="184"/>
      <c r="F46" s="184"/>
      <c r="G46" s="184"/>
      <c r="H46" s="259"/>
      <c r="I46" s="210"/>
      <c r="J46" s="211"/>
      <c r="K46" s="211"/>
      <c r="L46" s="213"/>
      <c r="M46" s="213"/>
    </row>
    <row r="47" spans="1:13" s="182" customFormat="1" ht="20.25" customHeight="1">
      <c r="A47" s="50" t="s">
        <v>260</v>
      </c>
      <c r="B47" s="188">
        <v>1992</v>
      </c>
      <c r="C47" s="175">
        <v>2503</v>
      </c>
      <c r="D47" s="175">
        <v>34</v>
      </c>
      <c r="E47" s="175">
        <v>193</v>
      </c>
      <c r="F47" s="175">
        <v>2590</v>
      </c>
      <c r="G47" s="175">
        <v>2132</v>
      </c>
      <c r="H47" s="188"/>
      <c r="I47" s="207">
        <f t="shared" ref="I47:I53" si="11">SUM(B47:E47)/F47</f>
        <v>1.8231660231660232</v>
      </c>
      <c r="J47" s="208">
        <f t="shared" ref="J47:J53" si="12">(G47/SUM(B47:E47))*100</f>
        <v>45.150360016941974</v>
      </c>
      <c r="K47" s="208">
        <f t="shared" ref="K47:K53" si="13">(F47/SUM(B47:E47))*100</f>
        <v>54.849639983058026</v>
      </c>
      <c r="L47" s="213"/>
      <c r="M47" s="213"/>
    </row>
    <row r="48" spans="1:13" s="182" customFormat="1" ht="20.25" customHeight="1">
      <c r="A48" s="19" t="s">
        <v>261</v>
      </c>
      <c r="B48" s="259">
        <v>683</v>
      </c>
      <c r="C48" s="184">
        <v>977</v>
      </c>
      <c r="D48" s="184">
        <v>8</v>
      </c>
      <c r="E48" s="184">
        <v>22</v>
      </c>
      <c r="F48" s="184">
        <v>914</v>
      </c>
      <c r="G48" s="184">
        <v>776</v>
      </c>
      <c r="H48" s="259"/>
      <c r="I48" s="210">
        <f t="shared" si="11"/>
        <v>1.8490153172866521</v>
      </c>
      <c r="J48" s="211">
        <f t="shared" si="12"/>
        <v>45.917159763313606</v>
      </c>
      <c r="K48" s="211">
        <f t="shared" si="13"/>
        <v>54.082840236686394</v>
      </c>
      <c r="L48" s="213"/>
      <c r="M48" s="213"/>
    </row>
    <row r="49" spans="1:13" s="182" customFormat="1" ht="20.25" customHeight="1">
      <c r="A49" s="19" t="s">
        <v>262</v>
      </c>
      <c r="B49" s="259">
        <v>537</v>
      </c>
      <c r="C49" s="184">
        <v>634</v>
      </c>
      <c r="D49" s="184">
        <v>7</v>
      </c>
      <c r="E49" s="184">
        <v>112</v>
      </c>
      <c r="F49" s="184">
        <v>798</v>
      </c>
      <c r="G49" s="184">
        <v>492</v>
      </c>
      <c r="H49" s="259"/>
      <c r="I49" s="210">
        <f t="shared" si="11"/>
        <v>1.6165413533834587</v>
      </c>
      <c r="J49" s="211">
        <f t="shared" si="12"/>
        <v>38.139534883720934</v>
      </c>
      <c r="K49" s="211">
        <f t="shared" si="13"/>
        <v>61.860465116279073</v>
      </c>
      <c r="L49" s="213"/>
      <c r="M49" s="213"/>
    </row>
    <row r="50" spans="1:13" s="182" customFormat="1" ht="20.25" customHeight="1">
      <c r="A50" s="19" t="s">
        <v>97</v>
      </c>
      <c r="B50" s="259">
        <v>78</v>
      </c>
      <c r="C50" s="184">
        <v>98</v>
      </c>
      <c r="D50" s="184">
        <v>0</v>
      </c>
      <c r="E50" s="184">
        <v>0</v>
      </c>
      <c r="F50" s="184">
        <v>89</v>
      </c>
      <c r="G50" s="184">
        <v>87</v>
      </c>
      <c r="H50" s="236"/>
      <c r="I50" s="210">
        <f t="shared" si="11"/>
        <v>1.9775280898876404</v>
      </c>
      <c r="J50" s="211">
        <f t="shared" si="12"/>
        <v>49.43181818181818</v>
      </c>
      <c r="K50" s="211">
        <f t="shared" si="13"/>
        <v>50.56818181818182</v>
      </c>
      <c r="L50" s="213"/>
      <c r="M50" s="213"/>
    </row>
    <row r="51" spans="1:13" s="182" customFormat="1" ht="20.25" customHeight="1">
      <c r="A51" s="19" t="s">
        <v>98</v>
      </c>
      <c r="B51" s="259">
        <v>111</v>
      </c>
      <c r="C51" s="184">
        <v>110</v>
      </c>
      <c r="D51" s="184">
        <v>2</v>
      </c>
      <c r="E51" s="184">
        <v>34</v>
      </c>
      <c r="F51" s="184">
        <v>160</v>
      </c>
      <c r="G51" s="184">
        <v>97</v>
      </c>
      <c r="H51" s="236"/>
      <c r="I51" s="210">
        <f t="shared" si="11"/>
        <v>1.60625</v>
      </c>
      <c r="J51" s="211">
        <f t="shared" si="12"/>
        <v>37.7431906614786</v>
      </c>
      <c r="K51" s="211">
        <f t="shared" si="13"/>
        <v>62.2568093385214</v>
      </c>
      <c r="L51" s="213"/>
      <c r="M51" s="213"/>
    </row>
    <row r="52" spans="1:13" s="182" customFormat="1" ht="20.25" customHeight="1">
      <c r="A52" s="19" t="s">
        <v>99</v>
      </c>
      <c r="B52" s="259">
        <v>327</v>
      </c>
      <c r="C52" s="184">
        <v>390</v>
      </c>
      <c r="D52" s="184">
        <v>13</v>
      </c>
      <c r="E52" s="184">
        <v>2</v>
      </c>
      <c r="F52" s="184">
        <v>336</v>
      </c>
      <c r="G52" s="184">
        <v>396</v>
      </c>
      <c r="H52" s="236"/>
      <c r="I52" s="210">
        <f t="shared" si="11"/>
        <v>2.1785714285714284</v>
      </c>
      <c r="J52" s="211">
        <f t="shared" si="12"/>
        <v>54.098360655737707</v>
      </c>
      <c r="K52" s="211">
        <f t="shared" si="13"/>
        <v>45.901639344262293</v>
      </c>
      <c r="L52" s="213"/>
      <c r="M52" s="213"/>
    </row>
    <row r="53" spans="1:13" s="182" customFormat="1" ht="20.25" customHeight="1">
      <c r="A53" s="19" t="s">
        <v>100</v>
      </c>
      <c r="B53" s="259">
        <v>256</v>
      </c>
      <c r="C53" s="184">
        <v>294</v>
      </c>
      <c r="D53" s="184">
        <v>4</v>
      </c>
      <c r="E53" s="184">
        <v>23</v>
      </c>
      <c r="F53" s="184">
        <v>293</v>
      </c>
      <c r="G53" s="184">
        <v>284</v>
      </c>
      <c r="H53" s="236"/>
      <c r="I53" s="210">
        <f t="shared" si="11"/>
        <v>1.9692832764505119</v>
      </c>
      <c r="J53" s="211">
        <f t="shared" si="12"/>
        <v>49.220103986135186</v>
      </c>
      <c r="K53" s="211">
        <f t="shared" si="13"/>
        <v>50.779896013864821</v>
      </c>
      <c r="L53" s="213"/>
      <c r="M53" s="213"/>
    </row>
    <row r="54" spans="1:13" s="182" customFormat="1" ht="20.25" customHeight="1">
      <c r="A54" s="56"/>
      <c r="B54" s="259"/>
      <c r="C54" s="184"/>
      <c r="D54" s="184"/>
      <c r="E54" s="184"/>
      <c r="F54" s="184"/>
      <c r="G54" s="184"/>
      <c r="H54" s="236"/>
      <c r="I54" s="210"/>
      <c r="J54" s="211"/>
      <c r="K54" s="211"/>
      <c r="L54" s="213"/>
      <c r="M54" s="213"/>
    </row>
    <row r="55" spans="1:13" s="182" customFormat="1" ht="20.25" customHeight="1">
      <c r="A55" s="50" t="s">
        <v>49</v>
      </c>
      <c r="B55" s="188">
        <v>4036</v>
      </c>
      <c r="C55" s="175">
        <v>3876</v>
      </c>
      <c r="D55" s="175">
        <v>42</v>
      </c>
      <c r="E55" s="175">
        <v>950</v>
      </c>
      <c r="F55" s="175">
        <v>4283</v>
      </c>
      <c r="G55" s="175">
        <v>4621</v>
      </c>
      <c r="H55" s="279"/>
      <c r="I55" s="207">
        <f t="shared" ref="I55:I62" si="14">SUM(B55:E55)/F55</f>
        <v>2.0789166472098994</v>
      </c>
      <c r="J55" s="208">
        <f t="shared" ref="J55:J62" si="15">(G55/SUM(B55:E55))*100</f>
        <v>51.898023360287517</v>
      </c>
      <c r="K55" s="208">
        <f t="shared" ref="K55:K62" si="16">(F55/SUM(B55:E55))*100</f>
        <v>48.10197663971249</v>
      </c>
      <c r="L55" s="213"/>
      <c r="M55" s="213"/>
    </row>
    <row r="56" spans="1:13" s="182" customFormat="1" ht="20.25" customHeight="1">
      <c r="A56" s="19" t="s">
        <v>263</v>
      </c>
      <c r="B56" s="259">
        <v>1866</v>
      </c>
      <c r="C56" s="184">
        <v>1756</v>
      </c>
      <c r="D56" s="184">
        <v>6</v>
      </c>
      <c r="E56" s="184">
        <v>398</v>
      </c>
      <c r="F56" s="184">
        <v>1608</v>
      </c>
      <c r="G56" s="184">
        <v>2418</v>
      </c>
      <c r="H56" s="236"/>
      <c r="I56" s="210">
        <f t="shared" si="14"/>
        <v>2.5037313432835822</v>
      </c>
      <c r="J56" s="211">
        <f t="shared" si="15"/>
        <v>60.05961251862891</v>
      </c>
      <c r="K56" s="211">
        <f t="shared" si="16"/>
        <v>39.94038748137109</v>
      </c>
      <c r="L56" s="213"/>
      <c r="M56" s="213"/>
    </row>
    <row r="57" spans="1:13" s="182" customFormat="1" ht="20.25" customHeight="1">
      <c r="A57" s="19" t="s">
        <v>264</v>
      </c>
      <c r="B57" s="259">
        <v>667</v>
      </c>
      <c r="C57" s="184">
        <v>767</v>
      </c>
      <c r="D57" s="184">
        <v>4</v>
      </c>
      <c r="E57" s="184">
        <v>499</v>
      </c>
      <c r="F57" s="184">
        <v>1287</v>
      </c>
      <c r="G57" s="184">
        <v>650</v>
      </c>
      <c r="H57" s="236"/>
      <c r="I57" s="210">
        <f t="shared" si="14"/>
        <v>1.505050505050505</v>
      </c>
      <c r="J57" s="211">
        <f t="shared" si="15"/>
        <v>33.557046979865774</v>
      </c>
      <c r="K57" s="211">
        <f t="shared" si="16"/>
        <v>66.442953020134226</v>
      </c>
      <c r="L57" s="213"/>
      <c r="M57" s="213"/>
    </row>
    <row r="58" spans="1:13" s="182" customFormat="1" ht="20.25" customHeight="1">
      <c r="A58" s="19" t="s">
        <v>473</v>
      </c>
      <c r="B58" s="259">
        <v>622</v>
      </c>
      <c r="C58" s="184">
        <v>562</v>
      </c>
      <c r="D58" s="184">
        <v>27</v>
      </c>
      <c r="E58" s="184">
        <v>0</v>
      </c>
      <c r="F58" s="184">
        <v>579</v>
      </c>
      <c r="G58" s="184">
        <v>632</v>
      </c>
      <c r="H58" s="236"/>
      <c r="I58" s="210">
        <f t="shared" si="14"/>
        <v>2.0915371329879102</v>
      </c>
      <c r="J58" s="211">
        <f t="shared" si="15"/>
        <v>52.188274153592076</v>
      </c>
      <c r="K58" s="211">
        <f t="shared" si="16"/>
        <v>47.811725846407924</v>
      </c>
      <c r="L58" s="213"/>
      <c r="M58" s="213"/>
    </row>
    <row r="59" spans="1:13" s="182" customFormat="1" ht="20.25" customHeight="1">
      <c r="A59" s="19" t="s">
        <v>110</v>
      </c>
      <c r="B59" s="259">
        <v>162</v>
      </c>
      <c r="C59" s="184">
        <v>149</v>
      </c>
      <c r="D59" s="184">
        <v>1</v>
      </c>
      <c r="E59" s="184">
        <v>0</v>
      </c>
      <c r="F59" s="184">
        <v>173</v>
      </c>
      <c r="G59" s="184">
        <v>139</v>
      </c>
      <c r="H59" s="236"/>
      <c r="I59" s="210">
        <f t="shared" si="14"/>
        <v>1.8034682080924855</v>
      </c>
      <c r="J59" s="211">
        <f t="shared" si="15"/>
        <v>44.551282051282051</v>
      </c>
      <c r="K59" s="211">
        <f t="shared" si="16"/>
        <v>55.448717948717949</v>
      </c>
      <c r="L59" s="213"/>
      <c r="M59" s="213"/>
    </row>
    <row r="60" spans="1:13" ht="20.25" customHeight="1">
      <c r="A60" s="19" t="s">
        <v>106</v>
      </c>
      <c r="B60" s="259">
        <v>513</v>
      </c>
      <c r="C60" s="184">
        <v>421</v>
      </c>
      <c r="D60" s="184">
        <v>3</v>
      </c>
      <c r="E60" s="184">
        <v>0</v>
      </c>
      <c r="F60" s="184">
        <v>380</v>
      </c>
      <c r="G60" s="184">
        <v>557</v>
      </c>
      <c r="H60" s="236"/>
      <c r="I60" s="210">
        <f t="shared" si="14"/>
        <v>2.4657894736842105</v>
      </c>
      <c r="J60" s="211">
        <f t="shared" si="15"/>
        <v>59.445037353255067</v>
      </c>
      <c r="K60" s="211">
        <f t="shared" si="16"/>
        <v>40.554962646744933</v>
      </c>
    </row>
    <row r="61" spans="1:13" ht="20.25" customHeight="1">
      <c r="A61" s="19" t="s">
        <v>107</v>
      </c>
      <c r="B61" s="259">
        <v>89</v>
      </c>
      <c r="C61" s="184">
        <v>64</v>
      </c>
      <c r="D61" s="184">
        <v>0</v>
      </c>
      <c r="E61" s="184">
        <v>0</v>
      </c>
      <c r="F61" s="184">
        <v>78</v>
      </c>
      <c r="G61" s="184">
        <v>75</v>
      </c>
      <c r="H61" s="236"/>
      <c r="I61" s="210">
        <f t="shared" si="14"/>
        <v>1.9615384615384615</v>
      </c>
      <c r="J61" s="211">
        <f t="shared" si="15"/>
        <v>49.019607843137251</v>
      </c>
      <c r="K61" s="211">
        <f t="shared" si="16"/>
        <v>50.980392156862742</v>
      </c>
    </row>
    <row r="62" spans="1:13" s="182" customFormat="1" ht="20.25" customHeight="1">
      <c r="A62" s="19" t="s">
        <v>109</v>
      </c>
      <c r="B62" s="259">
        <v>117</v>
      </c>
      <c r="C62" s="184">
        <v>157</v>
      </c>
      <c r="D62" s="184">
        <v>1</v>
      </c>
      <c r="E62" s="184">
        <v>53</v>
      </c>
      <c r="F62" s="184">
        <v>178</v>
      </c>
      <c r="G62" s="184">
        <v>150</v>
      </c>
      <c r="H62" s="236"/>
      <c r="I62" s="210">
        <f t="shared" si="14"/>
        <v>1.8426966292134832</v>
      </c>
      <c r="J62" s="211">
        <f t="shared" si="15"/>
        <v>45.731707317073173</v>
      </c>
      <c r="K62" s="211">
        <f t="shared" si="16"/>
        <v>54.268292682926834</v>
      </c>
      <c r="L62" s="213"/>
      <c r="M62" s="213"/>
    </row>
    <row r="63" spans="1:13" s="182" customFormat="1" ht="20.25" customHeight="1">
      <c r="A63" s="56"/>
      <c r="B63" s="259"/>
      <c r="C63" s="184"/>
      <c r="D63" s="184"/>
      <c r="E63" s="184"/>
      <c r="F63" s="184"/>
      <c r="G63" s="184"/>
      <c r="H63" s="236"/>
      <c r="I63" s="210"/>
      <c r="J63" s="211"/>
      <c r="K63" s="211"/>
      <c r="L63" s="213"/>
      <c r="M63" s="213"/>
    </row>
    <row r="64" spans="1:13" s="182" customFormat="1" ht="20.25" customHeight="1">
      <c r="A64" s="50" t="s">
        <v>265</v>
      </c>
      <c r="B64" s="188">
        <v>3823</v>
      </c>
      <c r="C64" s="175">
        <v>4453</v>
      </c>
      <c r="D64" s="175">
        <v>16</v>
      </c>
      <c r="E64" s="175">
        <v>297</v>
      </c>
      <c r="F64" s="175">
        <v>4685</v>
      </c>
      <c r="G64" s="175">
        <v>3904</v>
      </c>
      <c r="H64" s="279"/>
      <c r="I64" s="207">
        <f t="shared" ref="I64:I70" si="17">SUM(B64:E64)/F64</f>
        <v>1.8332977588046959</v>
      </c>
      <c r="J64" s="208">
        <f t="shared" ref="J64:J70" si="18">(G64/SUM(B64:E64))*100</f>
        <v>45.453487018279191</v>
      </c>
      <c r="K64" s="208">
        <f t="shared" ref="K64:K70" si="19">(F64/SUM(B64:E64))*100</f>
        <v>54.546512981720809</v>
      </c>
      <c r="L64" s="213"/>
      <c r="M64" s="213"/>
    </row>
    <row r="65" spans="1:13" s="278" customFormat="1" ht="20.25" customHeight="1">
      <c r="A65" s="19" t="s">
        <v>266</v>
      </c>
      <c r="B65" s="259">
        <v>1571</v>
      </c>
      <c r="C65" s="184">
        <v>2245</v>
      </c>
      <c r="D65" s="184">
        <v>4</v>
      </c>
      <c r="E65" s="184">
        <v>215</v>
      </c>
      <c r="F65" s="184">
        <v>2506</v>
      </c>
      <c r="G65" s="184">
        <v>1529</v>
      </c>
      <c r="H65" s="236"/>
      <c r="I65" s="210">
        <f t="shared" si="17"/>
        <v>1.6101356743814845</v>
      </c>
      <c r="J65" s="211">
        <f t="shared" si="18"/>
        <v>37.893432465923169</v>
      </c>
      <c r="K65" s="211">
        <f t="shared" si="19"/>
        <v>62.106567534076831</v>
      </c>
      <c r="L65" s="277"/>
      <c r="M65" s="277"/>
    </row>
    <row r="66" spans="1:13" s="182" customFormat="1" ht="20.25" customHeight="1">
      <c r="A66" s="19" t="s">
        <v>475</v>
      </c>
      <c r="B66" s="259">
        <v>643</v>
      </c>
      <c r="C66" s="184">
        <v>694</v>
      </c>
      <c r="D66" s="184">
        <v>0</v>
      </c>
      <c r="E66" s="184">
        <v>39</v>
      </c>
      <c r="F66" s="184">
        <v>729</v>
      </c>
      <c r="G66" s="184">
        <v>647</v>
      </c>
      <c r="H66" s="236"/>
      <c r="I66" s="210">
        <f t="shared" si="17"/>
        <v>1.887517146776406</v>
      </c>
      <c r="J66" s="211">
        <f t="shared" si="18"/>
        <v>47.020348837209305</v>
      </c>
      <c r="K66" s="211">
        <f t="shared" si="19"/>
        <v>52.979651162790695</v>
      </c>
      <c r="L66" s="213"/>
      <c r="M66" s="213"/>
    </row>
    <row r="67" spans="1:13" s="182" customFormat="1" ht="20.25" customHeight="1">
      <c r="A67" s="19" t="s">
        <v>737</v>
      </c>
      <c r="B67" s="259">
        <v>341</v>
      </c>
      <c r="C67" s="184">
        <v>342</v>
      </c>
      <c r="D67" s="184">
        <v>5</v>
      </c>
      <c r="E67" s="184">
        <v>19</v>
      </c>
      <c r="F67" s="184">
        <v>392</v>
      </c>
      <c r="G67" s="184">
        <v>315</v>
      </c>
      <c r="H67" s="236"/>
      <c r="I67" s="210">
        <f t="shared" si="17"/>
        <v>1.8035714285714286</v>
      </c>
      <c r="J67" s="211">
        <f t="shared" si="18"/>
        <v>44.554455445544555</v>
      </c>
      <c r="K67" s="211">
        <f t="shared" si="19"/>
        <v>55.445544554455452</v>
      </c>
      <c r="L67" s="213"/>
      <c r="M67" s="213"/>
    </row>
    <row r="68" spans="1:13" s="182" customFormat="1" ht="20.25" customHeight="1">
      <c r="A68" s="19" t="s">
        <v>511</v>
      </c>
      <c r="B68" s="259">
        <v>463</v>
      </c>
      <c r="C68" s="184">
        <v>475</v>
      </c>
      <c r="D68" s="184">
        <v>3</v>
      </c>
      <c r="E68" s="184">
        <v>11</v>
      </c>
      <c r="F68" s="184">
        <v>379</v>
      </c>
      <c r="G68" s="184">
        <v>573</v>
      </c>
      <c r="H68" s="236"/>
      <c r="I68" s="210">
        <f t="shared" si="17"/>
        <v>2.5118733509234827</v>
      </c>
      <c r="J68" s="211">
        <f t="shared" si="18"/>
        <v>60.189075630252098</v>
      </c>
      <c r="K68" s="211">
        <f t="shared" si="19"/>
        <v>39.810924369747895</v>
      </c>
      <c r="L68" s="213"/>
      <c r="M68" s="213"/>
    </row>
    <row r="69" spans="1:13" s="182" customFormat="1" ht="20.25" customHeight="1">
      <c r="A69" s="19" t="s">
        <v>512</v>
      </c>
      <c r="B69" s="259">
        <v>215</v>
      </c>
      <c r="C69" s="184">
        <v>182</v>
      </c>
      <c r="D69" s="184">
        <v>1</v>
      </c>
      <c r="E69" s="184">
        <v>1</v>
      </c>
      <c r="F69" s="184">
        <v>134</v>
      </c>
      <c r="G69" s="184">
        <v>265</v>
      </c>
      <c r="H69" s="236"/>
      <c r="I69" s="210">
        <f t="shared" si="17"/>
        <v>2.9776119402985075</v>
      </c>
      <c r="J69" s="211">
        <f t="shared" si="18"/>
        <v>66.416040100250626</v>
      </c>
      <c r="K69" s="211">
        <f t="shared" si="19"/>
        <v>33.583959899749374</v>
      </c>
      <c r="L69" s="213"/>
      <c r="M69" s="213"/>
    </row>
    <row r="70" spans="1:13" ht="20.25" customHeight="1">
      <c r="A70" s="19" t="s">
        <v>267</v>
      </c>
      <c r="B70" s="259">
        <v>590</v>
      </c>
      <c r="C70" s="184">
        <v>515</v>
      </c>
      <c r="D70" s="184">
        <v>3</v>
      </c>
      <c r="E70" s="184">
        <v>12</v>
      </c>
      <c r="F70" s="184">
        <v>545</v>
      </c>
      <c r="G70" s="184">
        <v>575</v>
      </c>
      <c r="H70" s="236"/>
      <c r="I70" s="210">
        <f t="shared" si="17"/>
        <v>2.0550458715596331</v>
      </c>
      <c r="J70" s="211">
        <f t="shared" si="18"/>
        <v>51.339285714285708</v>
      </c>
      <c r="K70" s="211">
        <f t="shared" si="19"/>
        <v>48.660714285714285</v>
      </c>
    </row>
    <row r="71" spans="1:13" s="182" customFormat="1" ht="20.25" customHeight="1">
      <c r="A71" s="56"/>
      <c r="B71" s="259"/>
      <c r="C71" s="184"/>
      <c r="D71" s="184"/>
      <c r="E71" s="184"/>
      <c r="F71" s="184"/>
      <c r="G71" s="184"/>
      <c r="H71" s="236"/>
      <c r="I71" s="210"/>
      <c r="J71" s="211"/>
      <c r="K71" s="211"/>
      <c r="L71" s="213"/>
      <c r="M71" s="213"/>
    </row>
    <row r="72" spans="1:13" s="182" customFormat="1" ht="20.25" customHeight="1">
      <c r="A72" s="50" t="s">
        <v>268</v>
      </c>
      <c r="B72" s="188">
        <v>2282</v>
      </c>
      <c r="C72" s="175">
        <v>2346</v>
      </c>
      <c r="D72" s="175">
        <v>10</v>
      </c>
      <c r="E72" s="175">
        <v>483</v>
      </c>
      <c r="F72" s="175">
        <v>3012</v>
      </c>
      <c r="G72" s="175">
        <v>2109</v>
      </c>
      <c r="H72" s="279"/>
      <c r="I72" s="207">
        <f t="shared" ref="I72:I78" si="20">SUM(B72:E72)/F72</f>
        <v>1.700199203187251</v>
      </c>
      <c r="J72" s="208">
        <f t="shared" ref="J72:J78" si="21">(G72/SUM(B72:E72))*100</f>
        <v>41.183362624487408</v>
      </c>
      <c r="K72" s="208">
        <f t="shared" ref="K72:K78" si="22">(F72/SUM(B72:E72))*100</f>
        <v>58.816637375512592</v>
      </c>
      <c r="L72" s="213"/>
      <c r="M72" s="213"/>
    </row>
    <row r="73" spans="1:13" s="182" customFormat="1" ht="20.25" customHeight="1">
      <c r="A73" s="19" t="s">
        <v>173</v>
      </c>
      <c r="B73" s="259">
        <v>1036</v>
      </c>
      <c r="C73" s="184">
        <v>1152</v>
      </c>
      <c r="D73" s="184">
        <v>5</v>
      </c>
      <c r="E73" s="184">
        <v>139</v>
      </c>
      <c r="F73" s="184">
        <v>1352</v>
      </c>
      <c r="G73" s="184">
        <v>980</v>
      </c>
      <c r="H73" s="236"/>
      <c r="I73" s="210">
        <f t="shared" si="20"/>
        <v>1.7248520710059172</v>
      </c>
      <c r="J73" s="211">
        <f t="shared" si="21"/>
        <v>42.024013722126931</v>
      </c>
      <c r="K73" s="211">
        <f t="shared" si="22"/>
        <v>57.975986277873069</v>
      </c>
      <c r="L73" s="213"/>
      <c r="M73" s="213"/>
    </row>
    <row r="74" spans="1:13" s="182" customFormat="1" ht="20.25" customHeight="1">
      <c r="A74" s="30" t="s">
        <v>269</v>
      </c>
      <c r="B74" s="259">
        <v>417</v>
      </c>
      <c r="C74" s="184">
        <v>440</v>
      </c>
      <c r="D74" s="184">
        <v>1</v>
      </c>
      <c r="E74" s="184">
        <v>165</v>
      </c>
      <c r="F74" s="184">
        <v>589</v>
      </c>
      <c r="G74" s="184">
        <v>434</v>
      </c>
      <c r="H74" s="236"/>
      <c r="I74" s="210">
        <f t="shared" si="20"/>
        <v>1.736842105263158</v>
      </c>
      <c r="J74" s="211">
        <f t="shared" si="21"/>
        <v>42.424242424242422</v>
      </c>
      <c r="K74" s="211">
        <f t="shared" si="22"/>
        <v>57.575757575757578</v>
      </c>
      <c r="L74" s="213"/>
      <c r="M74" s="213"/>
    </row>
    <row r="75" spans="1:13" s="182" customFormat="1" ht="20.25" customHeight="1">
      <c r="A75" s="19" t="s">
        <v>519</v>
      </c>
      <c r="B75" s="259">
        <v>186</v>
      </c>
      <c r="C75" s="184">
        <v>145</v>
      </c>
      <c r="D75" s="184">
        <v>1</v>
      </c>
      <c r="E75" s="184">
        <v>0</v>
      </c>
      <c r="F75" s="184">
        <v>166</v>
      </c>
      <c r="G75" s="184">
        <v>166</v>
      </c>
      <c r="H75" s="236"/>
      <c r="I75" s="210">
        <f t="shared" si="20"/>
        <v>2</v>
      </c>
      <c r="J75" s="211">
        <f t="shared" si="21"/>
        <v>50</v>
      </c>
      <c r="K75" s="211">
        <f t="shared" si="22"/>
        <v>50</v>
      </c>
      <c r="L75" s="213"/>
      <c r="M75" s="213"/>
    </row>
    <row r="76" spans="1:13" s="182" customFormat="1" ht="20.25" customHeight="1">
      <c r="A76" s="19" t="s">
        <v>520</v>
      </c>
      <c r="B76" s="259">
        <v>301</v>
      </c>
      <c r="C76" s="184">
        <v>235</v>
      </c>
      <c r="D76" s="184">
        <v>1</v>
      </c>
      <c r="E76" s="184">
        <v>12</v>
      </c>
      <c r="F76" s="184">
        <v>289</v>
      </c>
      <c r="G76" s="184">
        <v>260</v>
      </c>
      <c r="H76" s="236"/>
      <c r="I76" s="210">
        <f t="shared" si="20"/>
        <v>1.8996539792387543</v>
      </c>
      <c r="J76" s="211">
        <f t="shared" si="21"/>
        <v>47.358834244080143</v>
      </c>
      <c r="K76" s="211">
        <f t="shared" si="22"/>
        <v>52.64116575591985</v>
      </c>
      <c r="L76" s="213"/>
      <c r="M76" s="213"/>
    </row>
    <row r="77" spans="1:13" s="182" customFormat="1" ht="20.25" customHeight="1">
      <c r="A77" s="19" t="s">
        <v>522</v>
      </c>
      <c r="B77" s="259">
        <v>165</v>
      </c>
      <c r="C77" s="184">
        <v>197</v>
      </c>
      <c r="D77" s="184">
        <v>1</v>
      </c>
      <c r="E77" s="184">
        <v>102</v>
      </c>
      <c r="F77" s="184">
        <v>346</v>
      </c>
      <c r="G77" s="184">
        <v>119</v>
      </c>
      <c r="H77" s="236"/>
      <c r="I77" s="210">
        <f t="shared" si="20"/>
        <v>1.3439306358381502</v>
      </c>
      <c r="J77" s="211">
        <f t="shared" si="21"/>
        <v>25.591397849462368</v>
      </c>
      <c r="K77" s="211">
        <f t="shared" si="22"/>
        <v>74.408602150537632</v>
      </c>
      <c r="L77" s="213"/>
      <c r="M77" s="213"/>
    </row>
    <row r="78" spans="1:13" s="182" customFormat="1" ht="20.25" customHeight="1">
      <c r="A78" s="19" t="s">
        <v>523</v>
      </c>
      <c r="B78" s="259">
        <v>177</v>
      </c>
      <c r="C78" s="184">
        <v>177</v>
      </c>
      <c r="D78" s="184">
        <v>1</v>
      </c>
      <c r="E78" s="184">
        <v>65</v>
      </c>
      <c r="F78" s="184">
        <v>270</v>
      </c>
      <c r="G78" s="184">
        <v>150</v>
      </c>
      <c r="H78" s="236"/>
      <c r="I78" s="210">
        <f t="shared" si="20"/>
        <v>1.5555555555555556</v>
      </c>
      <c r="J78" s="211">
        <f t="shared" si="21"/>
        <v>35.714285714285715</v>
      </c>
      <c r="K78" s="211">
        <f t="shared" si="22"/>
        <v>64.285714285714292</v>
      </c>
      <c r="L78" s="213"/>
      <c r="M78" s="213"/>
    </row>
    <row r="79" spans="1:13" s="182" customFormat="1" ht="20.25" customHeight="1">
      <c r="A79" s="56"/>
      <c r="B79" s="259"/>
      <c r="C79" s="184"/>
      <c r="D79" s="184"/>
      <c r="E79" s="184"/>
      <c r="F79" s="184"/>
      <c r="G79" s="184"/>
      <c r="H79" s="236"/>
      <c r="I79" s="210"/>
      <c r="J79" s="211"/>
      <c r="K79" s="211"/>
      <c r="L79" s="213"/>
      <c r="M79" s="213"/>
    </row>
    <row r="80" spans="1:13" s="182" customFormat="1" ht="20.25" customHeight="1">
      <c r="A80" s="50" t="s">
        <v>270</v>
      </c>
      <c r="B80" s="188">
        <v>2880</v>
      </c>
      <c r="C80" s="175">
        <v>2837</v>
      </c>
      <c r="D80" s="175">
        <v>32</v>
      </c>
      <c r="E80" s="175">
        <v>942</v>
      </c>
      <c r="F80" s="175">
        <v>4026</v>
      </c>
      <c r="G80" s="175">
        <v>2665</v>
      </c>
      <c r="H80" s="279"/>
      <c r="I80" s="207">
        <f t="shared" ref="I80:I86" si="23">SUM(B80:E80)/F80</f>
        <v>1.6619473422752111</v>
      </c>
      <c r="J80" s="208">
        <f t="shared" ref="J80:J86" si="24">(G80/SUM(B80:E80))*100</f>
        <v>39.829621880137502</v>
      </c>
      <c r="K80" s="208">
        <f t="shared" ref="K80:K86" si="25">(F80/SUM(B80:E80))*100</f>
        <v>60.170378119862498</v>
      </c>
      <c r="L80" s="213"/>
      <c r="M80" s="213"/>
    </row>
    <row r="81" spans="1:13" s="182" customFormat="1" ht="20.25" customHeight="1">
      <c r="A81" s="19" t="s">
        <v>174</v>
      </c>
      <c r="B81" s="259">
        <v>740</v>
      </c>
      <c r="C81" s="184">
        <v>869</v>
      </c>
      <c r="D81" s="184">
        <v>9</v>
      </c>
      <c r="E81" s="184">
        <v>369</v>
      </c>
      <c r="F81" s="184">
        <v>1185</v>
      </c>
      <c r="G81" s="184">
        <v>802</v>
      </c>
      <c r="H81" s="236"/>
      <c r="I81" s="210">
        <f t="shared" si="23"/>
        <v>1.6767932489451476</v>
      </c>
      <c r="J81" s="211">
        <f t="shared" si="24"/>
        <v>40.362355309511827</v>
      </c>
      <c r="K81" s="211">
        <f t="shared" si="25"/>
        <v>59.63764469048818</v>
      </c>
      <c r="L81" s="213"/>
      <c r="M81" s="213"/>
    </row>
    <row r="82" spans="1:13" s="182" customFormat="1" ht="20.25" customHeight="1">
      <c r="A82" s="19" t="s">
        <v>271</v>
      </c>
      <c r="B82" s="259">
        <v>1256</v>
      </c>
      <c r="C82" s="184">
        <v>1087</v>
      </c>
      <c r="D82" s="184">
        <v>18</v>
      </c>
      <c r="E82" s="184">
        <v>422</v>
      </c>
      <c r="F82" s="184">
        <v>1741</v>
      </c>
      <c r="G82" s="184">
        <v>1042</v>
      </c>
      <c r="H82" s="236"/>
      <c r="I82" s="210">
        <f t="shared" si="23"/>
        <v>1.5985066053991959</v>
      </c>
      <c r="J82" s="211">
        <f t="shared" si="24"/>
        <v>37.441609773625586</v>
      </c>
      <c r="K82" s="211">
        <f t="shared" si="25"/>
        <v>62.558390226374414</v>
      </c>
      <c r="L82" s="213"/>
      <c r="M82" s="213"/>
    </row>
    <row r="83" spans="1:13" s="182" customFormat="1" ht="20.25" customHeight="1">
      <c r="A83" s="19" t="s">
        <v>528</v>
      </c>
      <c r="B83" s="259">
        <v>83</v>
      </c>
      <c r="C83" s="184">
        <v>107</v>
      </c>
      <c r="D83" s="184">
        <v>0</v>
      </c>
      <c r="E83" s="184">
        <v>0</v>
      </c>
      <c r="F83" s="184">
        <v>112</v>
      </c>
      <c r="G83" s="184">
        <v>78</v>
      </c>
      <c r="H83" s="236"/>
      <c r="I83" s="210">
        <f t="shared" si="23"/>
        <v>1.6964285714285714</v>
      </c>
      <c r="J83" s="211">
        <f t="shared" si="24"/>
        <v>41.05263157894737</v>
      </c>
      <c r="K83" s="211">
        <f t="shared" si="25"/>
        <v>58.947368421052623</v>
      </c>
      <c r="L83" s="213"/>
      <c r="M83" s="213"/>
    </row>
    <row r="84" spans="1:13" s="182" customFormat="1" ht="20.25" customHeight="1">
      <c r="A84" s="19" t="s">
        <v>529</v>
      </c>
      <c r="B84" s="259">
        <v>646</v>
      </c>
      <c r="C84" s="184">
        <v>560</v>
      </c>
      <c r="D84" s="184">
        <v>4</v>
      </c>
      <c r="E84" s="184">
        <v>148</v>
      </c>
      <c r="F84" s="184">
        <v>773</v>
      </c>
      <c r="G84" s="184">
        <v>585</v>
      </c>
      <c r="H84" s="236"/>
      <c r="I84" s="210">
        <f t="shared" si="23"/>
        <v>1.756791720569211</v>
      </c>
      <c r="J84" s="211">
        <f t="shared" si="24"/>
        <v>43.078055964653906</v>
      </c>
      <c r="K84" s="211">
        <f t="shared" si="25"/>
        <v>56.921944035346094</v>
      </c>
      <c r="L84" s="213"/>
      <c r="M84" s="213"/>
    </row>
    <row r="85" spans="1:13" s="182" customFormat="1" ht="20.25" customHeight="1">
      <c r="A85" s="19" t="s">
        <v>530</v>
      </c>
      <c r="B85" s="259">
        <v>43</v>
      </c>
      <c r="C85" s="184">
        <v>60</v>
      </c>
      <c r="D85" s="184">
        <v>1</v>
      </c>
      <c r="E85" s="184">
        <v>3</v>
      </c>
      <c r="F85" s="184">
        <v>55</v>
      </c>
      <c r="G85" s="184">
        <v>52</v>
      </c>
      <c r="H85" s="236"/>
      <c r="I85" s="210">
        <f t="shared" si="23"/>
        <v>1.9454545454545455</v>
      </c>
      <c r="J85" s="211">
        <f t="shared" si="24"/>
        <v>48.598130841121495</v>
      </c>
      <c r="K85" s="211">
        <f t="shared" si="25"/>
        <v>51.401869158878498</v>
      </c>
      <c r="L85" s="213"/>
      <c r="M85" s="213"/>
    </row>
    <row r="86" spans="1:13" s="182" customFormat="1" ht="20.25" customHeight="1">
      <c r="A86" s="19" t="s">
        <v>531</v>
      </c>
      <c r="B86" s="259">
        <v>112</v>
      </c>
      <c r="C86" s="184">
        <v>154</v>
      </c>
      <c r="D86" s="184">
        <v>0</v>
      </c>
      <c r="E86" s="184">
        <v>0</v>
      </c>
      <c r="F86" s="184">
        <v>160</v>
      </c>
      <c r="G86" s="184">
        <v>106</v>
      </c>
      <c r="H86" s="236"/>
      <c r="I86" s="210">
        <f t="shared" si="23"/>
        <v>1.6625000000000001</v>
      </c>
      <c r="J86" s="211">
        <f t="shared" si="24"/>
        <v>39.849624060150376</v>
      </c>
      <c r="K86" s="211">
        <f t="shared" si="25"/>
        <v>60.150375939849624</v>
      </c>
      <c r="L86" s="213"/>
      <c r="M86" s="213"/>
    </row>
    <row r="87" spans="1:13" ht="20.25" customHeight="1">
      <c r="A87" s="56"/>
      <c r="B87" s="259"/>
      <c r="C87" s="184"/>
      <c r="D87" s="184"/>
      <c r="E87" s="184"/>
      <c r="F87" s="184"/>
      <c r="G87" s="184"/>
      <c r="H87" s="236"/>
      <c r="I87" s="210"/>
      <c r="J87" s="211"/>
      <c r="K87" s="211"/>
    </row>
    <row r="88" spans="1:13" s="278" customFormat="1" ht="20.25" customHeight="1">
      <c r="A88" s="50" t="s">
        <v>53</v>
      </c>
      <c r="B88" s="188">
        <v>2937</v>
      </c>
      <c r="C88" s="175">
        <v>3359</v>
      </c>
      <c r="D88" s="175">
        <v>20</v>
      </c>
      <c r="E88" s="175">
        <v>616</v>
      </c>
      <c r="F88" s="175">
        <v>3310</v>
      </c>
      <c r="G88" s="175">
        <v>3622</v>
      </c>
      <c r="H88" s="279"/>
      <c r="I88" s="207">
        <f t="shared" ref="I88:I95" si="26">SUM(B88:E88)/F88</f>
        <v>2.0942598187311177</v>
      </c>
      <c r="J88" s="208">
        <f t="shared" ref="J88:J95" si="27">(G88/SUM(B88:E88))*100</f>
        <v>52.25043277553376</v>
      </c>
      <c r="K88" s="208">
        <f t="shared" ref="K88:K95" si="28">(F88/SUM(B88:E88))*100</f>
        <v>47.749567224466247</v>
      </c>
      <c r="L88" s="277"/>
      <c r="M88" s="277"/>
    </row>
    <row r="89" spans="1:13" s="182" customFormat="1" ht="20.25" customHeight="1">
      <c r="A89" s="19" t="s">
        <v>272</v>
      </c>
      <c r="B89" s="259">
        <v>1475</v>
      </c>
      <c r="C89" s="184">
        <v>1679</v>
      </c>
      <c r="D89" s="184">
        <v>0</v>
      </c>
      <c r="E89" s="184">
        <v>413</v>
      </c>
      <c r="F89" s="184">
        <v>1638</v>
      </c>
      <c r="G89" s="184">
        <v>1929</v>
      </c>
      <c r="H89" s="236"/>
      <c r="I89" s="210">
        <f t="shared" si="26"/>
        <v>2.1776556776556775</v>
      </c>
      <c r="J89" s="211">
        <f t="shared" si="27"/>
        <v>54.079058031959626</v>
      </c>
      <c r="K89" s="211">
        <f t="shared" si="28"/>
        <v>45.920941968040367</v>
      </c>
      <c r="L89" s="213"/>
      <c r="M89" s="213"/>
    </row>
    <row r="90" spans="1:13" s="182" customFormat="1" ht="20.25" customHeight="1">
      <c r="A90" s="19" t="s">
        <v>534</v>
      </c>
      <c r="B90" s="259">
        <v>323</v>
      </c>
      <c r="C90" s="184">
        <v>420</v>
      </c>
      <c r="D90" s="184">
        <v>1</v>
      </c>
      <c r="E90" s="184">
        <v>46</v>
      </c>
      <c r="F90" s="184">
        <v>452</v>
      </c>
      <c r="G90" s="184">
        <v>338</v>
      </c>
      <c r="H90" s="236"/>
      <c r="I90" s="210">
        <f t="shared" si="26"/>
        <v>1.747787610619469</v>
      </c>
      <c r="J90" s="211">
        <f t="shared" si="27"/>
        <v>42.784810126582279</v>
      </c>
      <c r="K90" s="211">
        <f t="shared" si="28"/>
        <v>57.215189873417728</v>
      </c>
      <c r="L90" s="213"/>
      <c r="M90" s="213"/>
    </row>
    <row r="91" spans="1:13" s="182" customFormat="1" ht="20.25" customHeight="1">
      <c r="A91" s="19" t="s">
        <v>540</v>
      </c>
      <c r="B91" s="259">
        <v>271</v>
      </c>
      <c r="C91" s="184">
        <v>301</v>
      </c>
      <c r="D91" s="184">
        <v>0</v>
      </c>
      <c r="E91" s="184">
        <v>36</v>
      </c>
      <c r="F91" s="184">
        <v>292</v>
      </c>
      <c r="G91" s="184">
        <v>316</v>
      </c>
      <c r="H91" s="236"/>
      <c r="I91" s="210">
        <f t="shared" si="26"/>
        <v>2.0821917808219177</v>
      </c>
      <c r="J91" s="211">
        <f t="shared" si="27"/>
        <v>51.973684210526315</v>
      </c>
      <c r="K91" s="211">
        <f t="shared" si="28"/>
        <v>48.026315789473685</v>
      </c>
      <c r="L91" s="213"/>
      <c r="M91" s="213"/>
    </row>
    <row r="92" spans="1:13" s="182" customFormat="1" ht="20.25" customHeight="1">
      <c r="A92" s="19" t="s">
        <v>536</v>
      </c>
      <c r="B92" s="259">
        <v>237</v>
      </c>
      <c r="C92" s="184">
        <v>294</v>
      </c>
      <c r="D92" s="184">
        <v>2</v>
      </c>
      <c r="E92" s="184">
        <v>62</v>
      </c>
      <c r="F92" s="184">
        <v>363</v>
      </c>
      <c r="G92" s="184">
        <v>232</v>
      </c>
      <c r="H92" s="236"/>
      <c r="I92" s="210">
        <f t="shared" si="26"/>
        <v>1.6391184573002755</v>
      </c>
      <c r="J92" s="211">
        <f t="shared" si="27"/>
        <v>38.991596638655466</v>
      </c>
      <c r="K92" s="211">
        <f t="shared" si="28"/>
        <v>61.008403361344541</v>
      </c>
      <c r="L92" s="213"/>
      <c r="M92" s="213"/>
    </row>
    <row r="93" spans="1:13" s="182" customFormat="1" ht="20.25" customHeight="1">
      <c r="A93" s="19" t="s">
        <v>537</v>
      </c>
      <c r="B93" s="259">
        <v>196</v>
      </c>
      <c r="C93" s="184">
        <v>155</v>
      </c>
      <c r="D93" s="184">
        <v>16</v>
      </c>
      <c r="E93" s="184">
        <v>13</v>
      </c>
      <c r="F93" s="184">
        <v>150</v>
      </c>
      <c r="G93" s="184">
        <v>230</v>
      </c>
      <c r="H93" s="236"/>
      <c r="I93" s="210">
        <f t="shared" si="26"/>
        <v>2.5333333333333332</v>
      </c>
      <c r="J93" s="211">
        <f t="shared" si="27"/>
        <v>60.526315789473685</v>
      </c>
      <c r="K93" s="211">
        <f t="shared" si="28"/>
        <v>39.473684210526315</v>
      </c>
      <c r="L93" s="213"/>
      <c r="M93" s="213"/>
    </row>
    <row r="94" spans="1:13" s="278" customFormat="1" ht="20.25" customHeight="1">
      <c r="A94" s="19" t="s">
        <v>273</v>
      </c>
      <c r="B94" s="259">
        <v>325</v>
      </c>
      <c r="C94" s="184">
        <v>332</v>
      </c>
      <c r="D94" s="184">
        <v>0</v>
      </c>
      <c r="E94" s="184">
        <v>43</v>
      </c>
      <c r="F94" s="184">
        <v>323</v>
      </c>
      <c r="G94" s="184">
        <v>377</v>
      </c>
      <c r="H94" s="236"/>
      <c r="I94" s="210">
        <f t="shared" si="26"/>
        <v>2.1671826625386998</v>
      </c>
      <c r="J94" s="211">
        <f t="shared" si="27"/>
        <v>53.857142857142861</v>
      </c>
      <c r="K94" s="211">
        <f t="shared" si="28"/>
        <v>46.142857142857139</v>
      </c>
      <c r="L94" s="277"/>
      <c r="M94" s="277"/>
    </row>
    <row r="95" spans="1:13" s="182" customFormat="1" ht="20.25" customHeight="1">
      <c r="A95" s="19" t="s">
        <v>541</v>
      </c>
      <c r="B95" s="259">
        <v>110</v>
      </c>
      <c r="C95" s="184">
        <v>163</v>
      </c>
      <c r="D95" s="184">
        <v>1</v>
      </c>
      <c r="E95" s="184">
        <v>0</v>
      </c>
      <c r="F95" s="184">
        <v>86</v>
      </c>
      <c r="G95" s="184">
        <v>188</v>
      </c>
      <c r="H95" s="236"/>
      <c r="I95" s="210">
        <f t="shared" si="26"/>
        <v>3.1860465116279069</v>
      </c>
      <c r="J95" s="211">
        <f t="shared" si="27"/>
        <v>68.613138686131393</v>
      </c>
      <c r="K95" s="211">
        <f t="shared" si="28"/>
        <v>31.386861313868614</v>
      </c>
      <c r="L95" s="213"/>
      <c r="M95" s="213"/>
    </row>
    <row r="96" spans="1:13" s="182" customFormat="1" ht="20.25" customHeight="1">
      <c r="A96" s="19" t="s">
        <v>197</v>
      </c>
      <c r="B96" s="259">
        <v>0</v>
      </c>
      <c r="C96" s="184">
        <v>15</v>
      </c>
      <c r="D96" s="184">
        <v>0</v>
      </c>
      <c r="E96" s="184">
        <v>3</v>
      </c>
      <c r="F96" s="184">
        <v>6</v>
      </c>
      <c r="G96" s="184">
        <v>12</v>
      </c>
      <c r="H96" s="236"/>
      <c r="I96" s="210"/>
      <c r="J96" s="211"/>
      <c r="K96" s="211"/>
      <c r="L96" s="213"/>
      <c r="M96" s="213"/>
    </row>
    <row r="97" spans="1:13" s="182" customFormat="1" ht="20.25" customHeight="1">
      <c r="A97" s="56"/>
      <c r="B97" s="259"/>
      <c r="C97" s="184"/>
      <c r="D97" s="184"/>
      <c r="E97" s="184"/>
      <c r="F97" s="184"/>
      <c r="G97" s="184"/>
      <c r="H97" s="236"/>
      <c r="I97" s="210"/>
      <c r="J97" s="211"/>
      <c r="K97" s="211"/>
      <c r="L97" s="213"/>
      <c r="M97" s="213"/>
    </row>
    <row r="98" spans="1:13" s="182" customFormat="1" ht="20.25" customHeight="1">
      <c r="A98" s="50" t="s">
        <v>274</v>
      </c>
      <c r="B98" s="188">
        <v>1462</v>
      </c>
      <c r="C98" s="175">
        <v>1536</v>
      </c>
      <c r="D98" s="175">
        <v>5</v>
      </c>
      <c r="E98" s="175">
        <v>636</v>
      </c>
      <c r="F98" s="175">
        <v>1988</v>
      </c>
      <c r="G98" s="175">
        <v>1651</v>
      </c>
      <c r="H98" s="279"/>
      <c r="I98" s="207">
        <f>SUM(B98:E98)/F98</f>
        <v>1.8304828973843059</v>
      </c>
      <c r="J98" s="208">
        <f>(G98/SUM(B98:E98))*100</f>
        <v>45.369607034899701</v>
      </c>
      <c r="K98" s="208">
        <f>(F98/SUM(B98:E98))*100</f>
        <v>54.630392965100306</v>
      </c>
      <c r="L98" s="213"/>
      <c r="M98" s="213"/>
    </row>
    <row r="99" spans="1:13" s="182" customFormat="1" ht="20.25" customHeight="1">
      <c r="A99" s="19" t="s">
        <v>275</v>
      </c>
      <c r="B99" s="259">
        <v>992</v>
      </c>
      <c r="C99" s="184">
        <v>1155</v>
      </c>
      <c r="D99" s="184">
        <v>0</v>
      </c>
      <c r="E99" s="184">
        <v>623</v>
      </c>
      <c r="F99" s="184">
        <v>1791</v>
      </c>
      <c r="G99" s="184">
        <v>979</v>
      </c>
      <c r="H99" s="236"/>
      <c r="I99" s="210">
        <f>SUM(B99:E99)/F99</f>
        <v>1.5466219988833054</v>
      </c>
      <c r="J99" s="211">
        <f>(G99/SUM(B99:E99))*100</f>
        <v>35.342960288808669</v>
      </c>
      <c r="K99" s="211">
        <f>(F99/SUM(B99:E99))*100</f>
        <v>64.657039711191331</v>
      </c>
      <c r="L99" s="213"/>
      <c r="M99" s="213"/>
    </row>
    <row r="100" spans="1:13" s="182" customFormat="1" ht="20.25" customHeight="1">
      <c r="A100" s="19" t="s">
        <v>544</v>
      </c>
      <c r="B100" s="259">
        <v>470</v>
      </c>
      <c r="C100" s="184">
        <v>381</v>
      </c>
      <c r="D100" s="184">
        <v>5</v>
      </c>
      <c r="E100" s="184">
        <v>13</v>
      </c>
      <c r="F100" s="184">
        <v>197</v>
      </c>
      <c r="G100" s="184">
        <v>672</v>
      </c>
      <c r="H100" s="236"/>
      <c r="I100" s="210">
        <f>SUM(B100:E100)/F100</f>
        <v>4.4111675126903549</v>
      </c>
      <c r="J100" s="211">
        <f>(G100/SUM(B100:E100))*100</f>
        <v>77.330264672036819</v>
      </c>
      <c r="K100" s="211">
        <f>(F100/SUM(B100:E100))*100</f>
        <v>22.669735327963174</v>
      </c>
      <c r="L100" s="213"/>
      <c r="M100" s="213"/>
    </row>
    <row r="101" spans="1:13" s="182" customFormat="1" ht="20.25" customHeight="1">
      <c r="A101" s="56"/>
      <c r="B101" s="259"/>
      <c r="C101" s="184"/>
      <c r="D101" s="184"/>
      <c r="E101" s="184"/>
      <c r="F101" s="184"/>
      <c r="G101" s="184"/>
      <c r="H101" s="236"/>
      <c r="I101" s="210"/>
      <c r="J101" s="211"/>
      <c r="K101" s="211"/>
      <c r="L101" s="213"/>
      <c r="M101" s="213"/>
    </row>
    <row r="102" spans="1:13" s="182" customFormat="1" ht="20.25" customHeight="1">
      <c r="A102" s="50" t="s">
        <v>276</v>
      </c>
      <c r="B102" s="188">
        <v>1991</v>
      </c>
      <c r="C102" s="175">
        <v>2556</v>
      </c>
      <c r="D102" s="175">
        <v>30</v>
      </c>
      <c r="E102" s="175">
        <v>318</v>
      </c>
      <c r="F102" s="175">
        <v>2806</v>
      </c>
      <c r="G102" s="175">
        <v>2089</v>
      </c>
      <c r="H102" s="279"/>
      <c r="I102" s="207">
        <f>SUM(B102:E102)/F102</f>
        <v>1.7444761225944405</v>
      </c>
      <c r="J102" s="208">
        <f>(G102/SUM(B102:E102))*100</f>
        <v>42.67620020429009</v>
      </c>
      <c r="K102" s="208">
        <f>(F102/SUM(B102:E102))*100</f>
        <v>57.32379979570991</v>
      </c>
      <c r="L102" s="213"/>
      <c r="M102" s="213"/>
    </row>
    <row r="103" spans="1:13" s="182" customFormat="1" ht="20.25" customHeight="1">
      <c r="A103" s="19" t="s">
        <v>277</v>
      </c>
      <c r="B103" s="259">
        <v>831</v>
      </c>
      <c r="C103" s="184">
        <v>955</v>
      </c>
      <c r="D103" s="184">
        <v>18</v>
      </c>
      <c r="E103" s="184">
        <v>38</v>
      </c>
      <c r="F103" s="184">
        <v>1034</v>
      </c>
      <c r="G103" s="184">
        <v>808</v>
      </c>
      <c r="H103" s="236"/>
      <c r="I103" s="210">
        <f>SUM(B103:E103)/F103</f>
        <v>1.7814313346228239</v>
      </c>
      <c r="J103" s="211">
        <f>(G103/SUM(B103:E103))*100</f>
        <v>43.865363735070574</v>
      </c>
      <c r="K103" s="211">
        <f>(F103/SUM(B103:E103))*100</f>
        <v>56.134636264929426</v>
      </c>
      <c r="L103" s="213"/>
      <c r="M103" s="213"/>
    </row>
    <row r="104" spans="1:13" s="278" customFormat="1" ht="20.25" customHeight="1">
      <c r="A104" s="19" t="s">
        <v>549</v>
      </c>
      <c r="B104" s="259">
        <v>491</v>
      </c>
      <c r="C104" s="184">
        <v>792</v>
      </c>
      <c r="D104" s="184">
        <v>7</v>
      </c>
      <c r="E104" s="184">
        <v>94</v>
      </c>
      <c r="F104" s="184">
        <v>858</v>
      </c>
      <c r="G104" s="184">
        <v>526</v>
      </c>
      <c r="H104" s="236"/>
      <c r="I104" s="210">
        <f>SUM(B104:E104)/F104</f>
        <v>1.6130536130536131</v>
      </c>
      <c r="J104" s="211">
        <f>(G104/SUM(B104:E104))*100</f>
        <v>38.005780346820814</v>
      </c>
      <c r="K104" s="211">
        <f>(F104/SUM(B104:E104))*100</f>
        <v>61.994219653179194</v>
      </c>
      <c r="L104" s="277"/>
      <c r="M104" s="277"/>
    </row>
    <row r="105" spans="1:13" s="278" customFormat="1" ht="20.25" customHeight="1">
      <c r="A105" s="19" t="s">
        <v>550</v>
      </c>
      <c r="B105" s="259">
        <v>272</v>
      </c>
      <c r="C105" s="184">
        <v>323</v>
      </c>
      <c r="D105" s="184">
        <v>1</v>
      </c>
      <c r="E105" s="184">
        <v>0</v>
      </c>
      <c r="F105" s="184">
        <v>257</v>
      </c>
      <c r="G105" s="184">
        <v>339</v>
      </c>
      <c r="H105" s="236"/>
      <c r="I105" s="210">
        <f>SUM(B105:E105)/F105</f>
        <v>2.3190661478599224</v>
      </c>
      <c r="J105" s="211">
        <f>(G105/SUM(B105:E105))*100</f>
        <v>56.87919463087249</v>
      </c>
      <c r="K105" s="211">
        <f>(F105/SUM(B105:E105))*100</f>
        <v>43.120805369127517</v>
      </c>
      <c r="L105" s="277"/>
      <c r="M105" s="277"/>
    </row>
    <row r="106" spans="1:13" s="278" customFormat="1" ht="20.25" customHeight="1">
      <c r="A106" s="19" t="s">
        <v>554</v>
      </c>
      <c r="B106" s="259">
        <v>249</v>
      </c>
      <c r="C106" s="184">
        <v>417</v>
      </c>
      <c r="D106" s="184">
        <v>3</v>
      </c>
      <c r="E106" s="184">
        <v>186</v>
      </c>
      <c r="F106" s="184">
        <v>562</v>
      </c>
      <c r="G106" s="184">
        <v>293</v>
      </c>
      <c r="H106" s="236"/>
      <c r="I106" s="210">
        <f>SUM(B106:E106)/F106</f>
        <v>1.5213523131672597</v>
      </c>
      <c r="J106" s="211">
        <f>(G106/SUM(B106:E106))*100</f>
        <v>34.269005847953217</v>
      </c>
      <c r="K106" s="211">
        <f>(F106/SUM(B106:E106))*100</f>
        <v>65.73099415204679</v>
      </c>
      <c r="L106" s="277"/>
      <c r="M106" s="277"/>
    </row>
    <row r="107" spans="1:13" s="278" customFormat="1" ht="20.25" customHeight="1">
      <c r="A107" s="19" t="s">
        <v>202</v>
      </c>
      <c r="B107" s="259">
        <v>148</v>
      </c>
      <c r="C107" s="184">
        <v>69</v>
      </c>
      <c r="D107" s="184">
        <v>1</v>
      </c>
      <c r="E107" s="184">
        <v>0</v>
      </c>
      <c r="F107" s="184">
        <v>95</v>
      </c>
      <c r="G107" s="184">
        <v>123</v>
      </c>
      <c r="H107" s="236"/>
      <c r="I107" s="210"/>
      <c r="J107" s="211"/>
      <c r="K107" s="211"/>
      <c r="L107" s="277"/>
      <c r="M107" s="277"/>
    </row>
    <row r="108" spans="1:13" s="182" customFormat="1" ht="20.25" customHeight="1">
      <c r="A108" s="56"/>
      <c r="B108" s="259"/>
      <c r="C108" s="184"/>
      <c r="D108" s="184"/>
      <c r="E108" s="184"/>
      <c r="F108" s="184"/>
      <c r="G108" s="184"/>
      <c r="H108" s="236"/>
      <c r="I108" s="210"/>
      <c r="J108" s="211"/>
      <c r="K108" s="211"/>
      <c r="L108" s="213"/>
      <c r="M108" s="213"/>
    </row>
    <row r="109" spans="1:13" s="182" customFormat="1" ht="20.25" customHeight="1">
      <c r="A109" s="182" t="s">
        <v>278</v>
      </c>
      <c r="B109" s="188">
        <v>1989</v>
      </c>
      <c r="C109" s="175">
        <v>1832</v>
      </c>
      <c r="D109" s="175">
        <v>2</v>
      </c>
      <c r="E109" s="175">
        <v>91</v>
      </c>
      <c r="F109" s="175">
        <v>1977</v>
      </c>
      <c r="G109" s="175">
        <v>1937</v>
      </c>
      <c r="H109" s="279"/>
      <c r="I109" s="207">
        <f>SUM(B109:E109)/F109</f>
        <v>1.9797673242286293</v>
      </c>
      <c r="J109" s="208">
        <f>(G109/SUM(B109:E109))*100</f>
        <v>49.489013796627489</v>
      </c>
      <c r="K109" s="208">
        <f>(F109/SUM(B109:E109))*100</f>
        <v>50.510986203372511</v>
      </c>
      <c r="L109" s="213"/>
      <c r="M109" s="213"/>
    </row>
    <row r="110" spans="1:13" s="182" customFormat="1" ht="20.25" customHeight="1">
      <c r="A110" s="19" t="s">
        <v>279</v>
      </c>
      <c r="B110" s="259">
        <v>948</v>
      </c>
      <c r="C110" s="184">
        <v>780</v>
      </c>
      <c r="D110" s="184">
        <v>2</v>
      </c>
      <c r="E110" s="184">
        <v>81</v>
      </c>
      <c r="F110" s="184">
        <v>1032</v>
      </c>
      <c r="G110" s="184">
        <v>779</v>
      </c>
      <c r="H110" s="236"/>
      <c r="I110" s="210">
        <f>SUM(B110:E110)/F110</f>
        <v>1.7548449612403101</v>
      </c>
      <c r="J110" s="211">
        <f>(G110/SUM(B110:E110))*100</f>
        <v>43.014908890115962</v>
      </c>
      <c r="K110" s="211">
        <f>(F110/SUM(B110:E110))*100</f>
        <v>56.985091109884046</v>
      </c>
      <c r="L110" s="213"/>
      <c r="M110" s="213"/>
    </row>
    <row r="111" spans="1:13" s="182" customFormat="1" ht="20.25" customHeight="1">
      <c r="A111" s="19" t="s">
        <v>558</v>
      </c>
      <c r="B111" s="259">
        <v>424</v>
      </c>
      <c r="C111" s="184">
        <v>501</v>
      </c>
      <c r="D111" s="184">
        <v>0</v>
      </c>
      <c r="E111" s="184">
        <v>10</v>
      </c>
      <c r="F111" s="184">
        <v>468</v>
      </c>
      <c r="G111" s="184">
        <v>467</v>
      </c>
      <c r="H111" s="236"/>
      <c r="I111" s="210">
        <f>SUM(B111:E111)/F111</f>
        <v>1.9978632478632479</v>
      </c>
      <c r="J111" s="211">
        <f>(G111/SUM(B111:E111))*100</f>
        <v>49.946524064171122</v>
      </c>
      <c r="K111" s="211">
        <f>(F111/SUM(B111:E111))*100</f>
        <v>50.053475935828871</v>
      </c>
      <c r="L111" s="213"/>
      <c r="M111" s="213"/>
    </row>
    <row r="112" spans="1:13" s="182" customFormat="1" ht="20.25" customHeight="1">
      <c r="A112" s="19" t="s">
        <v>559</v>
      </c>
      <c r="B112" s="259">
        <v>617</v>
      </c>
      <c r="C112" s="184">
        <v>551</v>
      </c>
      <c r="D112" s="184">
        <v>0</v>
      </c>
      <c r="E112" s="184">
        <v>0</v>
      </c>
      <c r="F112" s="184">
        <v>477</v>
      </c>
      <c r="G112" s="184">
        <v>691</v>
      </c>
      <c r="H112" s="236"/>
      <c r="I112" s="210">
        <f>SUM(B112:E112)/F112</f>
        <v>2.4486373165618449</v>
      </c>
      <c r="J112" s="211">
        <f>(G112/SUM(B112:E112))*100</f>
        <v>59.160958904109584</v>
      </c>
      <c r="K112" s="211">
        <f>(F112/SUM(B112:E112))*100</f>
        <v>40.839041095890408</v>
      </c>
      <c r="L112" s="213"/>
      <c r="M112" s="213"/>
    </row>
    <row r="113" spans="1:13" s="182" customFormat="1" ht="20.25" customHeight="1">
      <c r="A113" s="56"/>
      <c r="B113" s="259"/>
      <c r="C113" s="184"/>
      <c r="D113" s="184"/>
      <c r="E113" s="184"/>
      <c r="F113" s="184"/>
      <c r="G113" s="184"/>
      <c r="H113" s="236"/>
      <c r="I113" s="210"/>
      <c r="J113" s="211"/>
      <c r="K113" s="211"/>
      <c r="L113" s="213"/>
      <c r="M113" s="213"/>
    </row>
    <row r="114" spans="1:13" s="182" customFormat="1" ht="20.25" customHeight="1">
      <c r="A114" s="182" t="s">
        <v>280</v>
      </c>
      <c r="B114" s="188">
        <v>2505</v>
      </c>
      <c r="C114" s="175">
        <v>2522</v>
      </c>
      <c r="D114" s="175">
        <v>25</v>
      </c>
      <c r="E114" s="175">
        <v>601</v>
      </c>
      <c r="F114" s="175">
        <v>2984</v>
      </c>
      <c r="G114" s="175">
        <v>2669</v>
      </c>
      <c r="H114" s="279"/>
      <c r="I114" s="207">
        <f>SUM(B114:E114)/F114</f>
        <v>1.8944369973190349</v>
      </c>
      <c r="J114" s="208">
        <f>(G114/SUM(B114:E114))*100</f>
        <v>47.213868742260743</v>
      </c>
      <c r="K114" s="208">
        <f>(F114/SUM(B114:E114))*100</f>
        <v>52.786131257739257</v>
      </c>
      <c r="L114" s="213"/>
      <c r="M114" s="213"/>
    </row>
    <row r="115" spans="1:13" s="182" customFormat="1" ht="20.25" customHeight="1">
      <c r="A115" s="19" t="s">
        <v>281</v>
      </c>
      <c r="B115" s="259">
        <v>1251</v>
      </c>
      <c r="C115" s="184">
        <v>1288</v>
      </c>
      <c r="D115" s="184">
        <v>18</v>
      </c>
      <c r="E115" s="184">
        <v>582</v>
      </c>
      <c r="F115" s="184">
        <v>1783</v>
      </c>
      <c r="G115" s="184">
        <v>1356</v>
      </c>
      <c r="H115" s="236"/>
      <c r="I115" s="210">
        <f>SUM(B115:E115)/F115</f>
        <v>1.7605159842961302</v>
      </c>
      <c r="J115" s="211">
        <f>(G115/SUM(B115:E115))*100</f>
        <v>43.198470850589359</v>
      </c>
      <c r="K115" s="211">
        <f>(F115/SUM(B115:E115))*100</f>
        <v>56.801529149410648</v>
      </c>
      <c r="L115" s="213"/>
      <c r="M115" s="213"/>
    </row>
    <row r="116" spans="1:13" s="182" customFormat="1" ht="20.25" customHeight="1">
      <c r="A116" s="19" t="s">
        <v>492</v>
      </c>
      <c r="B116" s="259">
        <v>843</v>
      </c>
      <c r="C116" s="184">
        <v>724</v>
      </c>
      <c r="D116" s="184">
        <v>2</v>
      </c>
      <c r="E116" s="184">
        <v>19</v>
      </c>
      <c r="F116" s="184">
        <v>765</v>
      </c>
      <c r="G116" s="184">
        <v>823</v>
      </c>
      <c r="H116" s="236"/>
      <c r="I116" s="210">
        <f>SUM(B116:E116)/F116</f>
        <v>2.0758169934640525</v>
      </c>
      <c r="J116" s="211">
        <f>(G116/SUM(B116:E116))*100</f>
        <v>51.826196473551633</v>
      </c>
      <c r="K116" s="211">
        <f>(F116/SUM(B116:E116))*100</f>
        <v>48.17380352644836</v>
      </c>
      <c r="L116" s="213"/>
      <c r="M116" s="213"/>
    </row>
    <row r="117" spans="1:13" s="213" customFormat="1" ht="20.25" customHeight="1">
      <c r="A117" s="19" t="s">
        <v>563</v>
      </c>
      <c r="B117" s="259">
        <v>411</v>
      </c>
      <c r="C117" s="184">
        <v>510</v>
      </c>
      <c r="D117" s="184">
        <v>5</v>
      </c>
      <c r="E117" s="184">
        <v>0</v>
      </c>
      <c r="F117" s="184">
        <v>436</v>
      </c>
      <c r="G117" s="184">
        <v>490</v>
      </c>
      <c r="H117" s="236"/>
      <c r="I117" s="210">
        <f>SUM(B117:E117)/F117</f>
        <v>2.1238532110091741</v>
      </c>
      <c r="J117" s="211">
        <f>(G117/SUM(B117:E117))*100</f>
        <v>52.915766738660906</v>
      </c>
      <c r="K117" s="211">
        <f>(F117/SUM(B117:E117))*100</f>
        <v>47.084233261339094</v>
      </c>
    </row>
    <row r="118" spans="1:13" s="182" customFormat="1" ht="20.25" customHeight="1">
      <c r="A118" s="280"/>
      <c r="B118" s="270"/>
      <c r="C118" s="271"/>
      <c r="D118" s="271"/>
      <c r="E118" s="271"/>
      <c r="F118" s="271"/>
      <c r="G118" s="272"/>
      <c r="H118" s="226"/>
      <c r="I118" s="226"/>
      <c r="J118" s="227"/>
      <c r="K118" s="227"/>
      <c r="L118" s="213"/>
      <c r="M118" s="213"/>
    </row>
    <row r="119" spans="1:13" s="182" customFormat="1" ht="20.25" customHeight="1">
      <c r="A119" s="108" t="s">
        <v>206</v>
      </c>
      <c r="B119" s="273"/>
      <c r="C119" s="273"/>
      <c r="D119" s="273"/>
      <c r="E119" s="273"/>
      <c r="F119" s="273"/>
      <c r="G119" s="273"/>
      <c r="H119" s="31"/>
      <c r="I119" s="31"/>
      <c r="J119" s="31"/>
      <c r="K119" s="31"/>
      <c r="L119" s="213"/>
      <c r="M119" s="213"/>
    </row>
  </sheetData>
  <sheetProtection selectLockedCells="1" selectUnlockedCells="1"/>
  <mergeCells count="6">
    <mergeCell ref="A6:K6"/>
    <mergeCell ref="I8:K8"/>
    <mergeCell ref="A3:K3"/>
    <mergeCell ref="B8:G8"/>
    <mergeCell ref="A4:K4"/>
    <mergeCell ref="A5:K5"/>
  </mergeCells>
  <phoneticPr fontId="0" type="noConversion"/>
  <printOptions horizontalCentered="1" verticalCentered="1"/>
  <pageMargins left="0" right="0" top="0.36" bottom="0" header="0.51180555555555551" footer="0.51180555555555551"/>
  <pageSetup scale="32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46"/>
  <sheetViews>
    <sheetView zoomScaleSheetLayoutView="50" workbookViewId="0">
      <selection activeCell="B18" sqref="B18"/>
    </sheetView>
  </sheetViews>
  <sheetFormatPr baseColWidth="10" defaultColWidth="0" defaultRowHeight="15.6" zeroHeight="1"/>
  <cols>
    <col min="1" max="1" width="71.88671875" style="30" bestFit="1" customWidth="1"/>
    <col min="2" max="2" width="17.5546875" style="30" customWidth="1"/>
    <col min="3" max="3" width="18.109375" style="30" customWidth="1"/>
    <col min="4" max="4" width="18" style="30" customWidth="1"/>
    <col min="5" max="5" width="17.5546875" style="30" customWidth="1"/>
    <col min="6" max="6" width="17.44140625" style="30" customWidth="1"/>
    <col min="7" max="7" width="18.6640625" style="30" customWidth="1"/>
    <col min="8" max="8" width="1.88671875" style="31" customWidth="1"/>
    <col min="9" max="11" width="18.6640625" style="31" customWidth="1"/>
    <col min="12" max="256" width="13" style="30" hidden="1" customWidth="1"/>
    <col min="257" max="16384" width="13" style="30" hidden="1"/>
  </cols>
  <sheetData>
    <row r="1" spans="1:11">
      <c r="A1" s="182" t="s">
        <v>282</v>
      </c>
      <c r="B1" s="184"/>
      <c r="C1" s="184"/>
      <c r="D1" s="184"/>
      <c r="E1" s="184"/>
      <c r="F1" s="184"/>
      <c r="G1" s="184"/>
    </row>
    <row r="2" spans="1:11">
      <c r="B2" s="281"/>
      <c r="C2" s="281"/>
      <c r="D2" s="281"/>
      <c r="E2" s="281"/>
      <c r="F2" s="281"/>
      <c r="G2" s="281"/>
    </row>
    <row r="3" spans="1:11">
      <c r="A3" s="395" t="s">
        <v>725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</row>
    <row r="4" spans="1:11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</row>
    <row r="6" spans="1:1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</row>
    <row r="7" spans="1:11">
      <c r="B7" s="218"/>
      <c r="C7" s="218"/>
      <c r="D7" s="218"/>
      <c r="E7" s="218"/>
      <c r="F7" s="218"/>
      <c r="G7" s="218"/>
    </row>
    <row r="8" spans="1:11">
      <c r="A8" s="282"/>
      <c r="B8" s="396" t="s">
        <v>719</v>
      </c>
      <c r="C8" s="396"/>
      <c r="D8" s="396"/>
      <c r="E8" s="396"/>
      <c r="F8" s="396"/>
      <c r="G8" s="396"/>
      <c r="H8" s="186"/>
      <c r="I8" s="283" t="s">
        <v>720</v>
      </c>
      <c r="J8" s="275"/>
      <c r="K8" s="275"/>
    </row>
    <row r="9" spans="1:11">
      <c r="A9" s="187" t="s">
        <v>713</v>
      </c>
      <c r="B9" s="276" t="s">
        <v>616</v>
      </c>
      <c r="C9" s="219" t="s">
        <v>617</v>
      </c>
      <c r="D9" s="189" t="s">
        <v>617</v>
      </c>
      <c r="E9" s="284" t="s">
        <v>153</v>
      </c>
      <c r="F9" s="219" t="s">
        <v>617</v>
      </c>
      <c r="G9" s="192" t="s">
        <v>283</v>
      </c>
      <c r="H9" s="190"/>
      <c r="I9" s="175" t="s">
        <v>619</v>
      </c>
      <c r="J9" s="189" t="s">
        <v>620</v>
      </c>
      <c r="K9" s="231" t="s">
        <v>620</v>
      </c>
    </row>
    <row r="10" spans="1:11" s="182" customFormat="1">
      <c r="A10" s="285"/>
      <c r="B10" s="276">
        <v>41640</v>
      </c>
      <c r="C10" s="163" t="s">
        <v>621</v>
      </c>
      <c r="D10" s="284" t="s">
        <v>622</v>
      </c>
      <c r="E10" s="284" t="s">
        <v>154</v>
      </c>
      <c r="F10" s="284" t="s">
        <v>566</v>
      </c>
      <c r="G10" s="192">
        <v>42004</v>
      </c>
      <c r="H10" s="195"/>
      <c r="I10" s="196" t="s">
        <v>624</v>
      </c>
      <c r="J10" s="193" t="s">
        <v>625</v>
      </c>
      <c r="K10" s="188" t="s">
        <v>626</v>
      </c>
    </row>
    <row r="11" spans="1:11">
      <c r="A11" s="286"/>
      <c r="B11" s="287"/>
      <c r="C11" s="288"/>
      <c r="D11" s="288"/>
      <c r="E11" s="288"/>
      <c r="F11" s="288"/>
      <c r="G11" s="258"/>
      <c r="H11" s="186"/>
      <c r="J11" s="202"/>
      <c r="K11" s="202"/>
    </row>
    <row r="12" spans="1:11">
      <c r="A12" s="187" t="s">
        <v>27</v>
      </c>
      <c r="B12" s="52">
        <f t="shared" ref="B12:G12" si="0">SUM(B14,B24,B29,B39,B47,B56,B66,B77,B86,B96,B106,B118,B124,B134,B140)</f>
        <v>43712</v>
      </c>
      <c r="C12" s="71">
        <f t="shared" si="0"/>
        <v>31019</v>
      </c>
      <c r="D12" s="71">
        <f t="shared" si="0"/>
        <v>2884</v>
      </c>
      <c r="E12" s="71">
        <f t="shared" si="0"/>
        <v>4225</v>
      </c>
      <c r="F12" s="71">
        <f t="shared" si="0"/>
        <v>37259</v>
      </c>
      <c r="G12" s="69">
        <f t="shared" si="0"/>
        <v>44581</v>
      </c>
      <c r="H12" s="206"/>
      <c r="I12" s="207">
        <f>SUM(B12:E12)/F12</f>
        <v>2.1965162779462681</v>
      </c>
      <c r="J12" s="208">
        <f>(G12/SUM(B12:E12))*100</f>
        <v>54.473362658846526</v>
      </c>
      <c r="K12" s="208">
        <f>(F12/SUM(B12:E12))*100</f>
        <v>45.526637341153467</v>
      </c>
    </row>
    <row r="13" spans="1:11">
      <c r="A13" s="93"/>
      <c r="B13" s="55"/>
      <c r="C13" s="83"/>
      <c r="D13" s="83"/>
      <c r="E13" s="83"/>
      <c r="F13" s="83"/>
      <c r="G13" s="83"/>
      <c r="H13" s="237"/>
      <c r="I13" s="210"/>
      <c r="J13" s="211"/>
      <c r="K13" s="211"/>
    </row>
    <row r="14" spans="1:11">
      <c r="A14" s="246" t="s">
        <v>628</v>
      </c>
      <c r="B14" s="52">
        <f t="shared" ref="B14:G14" si="1">SUM(B15:B22)</f>
        <v>2942</v>
      </c>
      <c r="C14" s="71">
        <f t="shared" si="1"/>
        <v>3524</v>
      </c>
      <c r="D14" s="71">
        <f t="shared" si="1"/>
        <v>219</v>
      </c>
      <c r="E14" s="71">
        <f t="shared" si="1"/>
        <v>65</v>
      </c>
      <c r="F14" s="71">
        <f t="shared" si="1"/>
        <v>3571</v>
      </c>
      <c r="G14" s="69">
        <f t="shared" si="1"/>
        <v>3179</v>
      </c>
      <c r="H14" s="237"/>
      <c r="I14" s="207">
        <f t="shared" ref="I14:I22" si="2">SUM(B14:E14)/F14</f>
        <v>1.8902268272192664</v>
      </c>
      <c r="J14" s="208">
        <f t="shared" ref="J14:J22" si="3">(G14/SUM(B14:E14))*100</f>
        <v>47.096296296296295</v>
      </c>
      <c r="K14" s="208">
        <f t="shared" ref="K14:K22" si="4">(F14/SUM(B14:E14))*100</f>
        <v>52.903703703703705</v>
      </c>
    </row>
    <row r="15" spans="1:11">
      <c r="A15" s="215" t="s">
        <v>284</v>
      </c>
      <c r="B15" s="259">
        <v>2291</v>
      </c>
      <c r="C15" s="184">
        <v>2927</v>
      </c>
      <c r="D15" s="184">
        <v>183</v>
      </c>
      <c r="E15" s="184">
        <v>65</v>
      </c>
      <c r="F15" s="184">
        <v>2863</v>
      </c>
      <c r="G15" s="206">
        <v>2603</v>
      </c>
      <c r="H15" s="237"/>
      <c r="I15" s="210">
        <f t="shared" si="2"/>
        <v>1.9091861683548725</v>
      </c>
      <c r="J15" s="211">
        <f t="shared" si="3"/>
        <v>47.621661178192468</v>
      </c>
      <c r="K15" s="211">
        <f t="shared" si="4"/>
        <v>52.378338821807532</v>
      </c>
    </row>
    <row r="16" spans="1:11">
      <c r="A16" s="19" t="s">
        <v>285</v>
      </c>
      <c r="B16" s="259">
        <v>118</v>
      </c>
      <c r="C16" s="184">
        <v>104</v>
      </c>
      <c r="D16" s="184">
        <v>2</v>
      </c>
      <c r="E16" s="184">
        <v>0</v>
      </c>
      <c r="F16" s="184">
        <v>100</v>
      </c>
      <c r="G16" s="206">
        <v>124</v>
      </c>
      <c r="H16" s="237"/>
      <c r="I16" s="210">
        <f t="shared" si="2"/>
        <v>2.2400000000000002</v>
      </c>
      <c r="J16" s="211">
        <f t="shared" si="3"/>
        <v>55.357142857142861</v>
      </c>
      <c r="K16" s="211">
        <f t="shared" si="4"/>
        <v>44.642857142857146</v>
      </c>
    </row>
    <row r="17" spans="1:11">
      <c r="A17" s="19" t="s">
        <v>68</v>
      </c>
      <c r="B17" s="259">
        <v>107</v>
      </c>
      <c r="C17" s="184">
        <v>81</v>
      </c>
      <c r="D17" s="184">
        <v>7</v>
      </c>
      <c r="E17" s="184">
        <v>0</v>
      </c>
      <c r="F17" s="184">
        <v>92</v>
      </c>
      <c r="G17" s="206">
        <v>103</v>
      </c>
      <c r="H17" s="237"/>
      <c r="I17" s="210">
        <f t="shared" si="2"/>
        <v>2.1195652173913042</v>
      </c>
      <c r="J17" s="211">
        <f t="shared" si="3"/>
        <v>52.820512820512825</v>
      </c>
      <c r="K17" s="211">
        <f t="shared" si="4"/>
        <v>47.179487179487175</v>
      </c>
    </row>
    <row r="18" spans="1:11">
      <c r="A18" s="19" t="s">
        <v>66</v>
      </c>
      <c r="B18" s="259">
        <v>158</v>
      </c>
      <c r="C18" s="184">
        <v>133</v>
      </c>
      <c r="D18" s="184">
        <v>3</v>
      </c>
      <c r="E18" s="184">
        <v>0</v>
      </c>
      <c r="F18" s="184">
        <v>196</v>
      </c>
      <c r="G18" s="206">
        <v>98</v>
      </c>
      <c r="H18" s="237"/>
      <c r="I18" s="210">
        <f t="shared" si="2"/>
        <v>1.5</v>
      </c>
      <c r="J18" s="211">
        <f t="shared" si="3"/>
        <v>33.333333333333329</v>
      </c>
      <c r="K18" s="211">
        <f t="shared" si="4"/>
        <v>66.666666666666657</v>
      </c>
    </row>
    <row r="19" spans="1:11">
      <c r="A19" s="19" t="s">
        <v>67</v>
      </c>
      <c r="B19" s="259">
        <v>91</v>
      </c>
      <c r="C19" s="184">
        <v>107</v>
      </c>
      <c r="D19" s="184">
        <v>11</v>
      </c>
      <c r="E19" s="184">
        <v>0</v>
      </c>
      <c r="F19" s="184">
        <v>139</v>
      </c>
      <c r="G19" s="206">
        <v>70</v>
      </c>
      <c r="H19" s="237"/>
      <c r="I19" s="210">
        <f t="shared" si="2"/>
        <v>1.5035971223021583</v>
      </c>
      <c r="J19" s="211">
        <f t="shared" si="3"/>
        <v>33.492822966507177</v>
      </c>
      <c r="K19" s="211">
        <f t="shared" si="4"/>
        <v>66.507177033492823</v>
      </c>
    </row>
    <row r="20" spans="1:11" s="182" customFormat="1">
      <c r="A20" s="19" t="s">
        <v>63</v>
      </c>
      <c r="B20" s="259">
        <v>35</v>
      </c>
      <c r="C20" s="184">
        <v>50</v>
      </c>
      <c r="D20" s="184">
        <v>8</v>
      </c>
      <c r="E20" s="184">
        <v>0</v>
      </c>
      <c r="F20" s="184">
        <v>59</v>
      </c>
      <c r="G20" s="206">
        <v>34</v>
      </c>
      <c r="H20" s="237"/>
      <c r="I20" s="210">
        <f t="shared" si="2"/>
        <v>1.576271186440678</v>
      </c>
      <c r="J20" s="211">
        <f t="shared" si="3"/>
        <v>36.55913978494624</v>
      </c>
      <c r="K20" s="211">
        <f t="shared" si="4"/>
        <v>63.44086021505376</v>
      </c>
    </row>
    <row r="21" spans="1:11">
      <c r="A21" s="19" t="s">
        <v>64</v>
      </c>
      <c r="B21" s="259">
        <v>132</v>
      </c>
      <c r="C21" s="184">
        <v>120</v>
      </c>
      <c r="D21" s="184">
        <v>5</v>
      </c>
      <c r="E21" s="184">
        <v>0</v>
      </c>
      <c r="F21" s="184">
        <v>118</v>
      </c>
      <c r="G21" s="206">
        <v>139</v>
      </c>
      <c r="H21" s="237"/>
      <c r="I21" s="210">
        <f t="shared" si="2"/>
        <v>2.1779661016949152</v>
      </c>
      <c r="J21" s="211">
        <f t="shared" si="3"/>
        <v>54.085603112840467</v>
      </c>
      <c r="K21" s="211">
        <f t="shared" si="4"/>
        <v>45.914396887159533</v>
      </c>
    </row>
    <row r="22" spans="1:11">
      <c r="A22" s="19" t="s">
        <v>65</v>
      </c>
      <c r="B22" s="259">
        <v>10</v>
      </c>
      <c r="C22" s="184">
        <v>2</v>
      </c>
      <c r="D22" s="184">
        <v>0</v>
      </c>
      <c r="E22" s="184">
        <v>0</v>
      </c>
      <c r="F22" s="184">
        <v>4</v>
      </c>
      <c r="G22" s="206">
        <v>8</v>
      </c>
      <c r="H22" s="237"/>
      <c r="I22" s="210">
        <f t="shared" si="2"/>
        <v>3</v>
      </c>
      <c r="J22" s="211">
        <f t="shared" si="3"/>
        <v>66.666666666666657</v>
      </c>
      <c r="K22" s="211">
        <f t="shared" si="4"/>
        <v>33.333333333333329</v>
      </c>
    </row>
    <row r="23" spans="1:11">
      <c r="A23" s="248"/>
      <c r="B23" s="259"/>
      <c r="C23" s="184"/>
      <c r="D23" s="184"/>
      <c r="E23" s="184"/>
      <c r="F23" s="184"/>
      <c r="G23" s="206"/>
      <c r="H23" s="237"/>
      <c r="I23" s="210"/>
      <c r="J23" s="211"/>
      <c r="K23" s="211"/>
    </row>
    <row r="24" spans="1:11">
      <c r="A24" s="246" t="s">
        <v>69</v>
      </c>
      <c r="B24" s="188">
        <f t="shared" ref="B24:G24" si="5">SUM(B25:B27)</f>
        <v>11855</v>
      </c>
      <c r="C24" s="175">
        <f t="shared" si="5"/>
        <v>6951</v>
      </c>
      <c r="D24" s="175">
        <f t="shared" si="5"/>
        <v>941</v>
      </c>
      <c r="E24" s="175">
        <f t="shared" si="5"/>
        <v>1912</v>
      </c>
      <c r="F24" s="175">
        <f t="shared" si="5"/>
        <v>9926</v>
      </c>
      <c r="G24" s="187">
        <f t="shared" si="5"/>
        <v>11733</v>
      </c>
      <c r="H24" s="193"/>
      <c r="I24" s="207">
        <f>SUM(B24:E24)/F24</f>
        <v>2.1820471489018738</v>
      </c>
      <c r="J24" s="208">
        <f>(G24/SUM(B24:E24))*100</f>
        <v>54.171476060759957</v>
      </c>
      <c r="K24" s="208">
        <f>(F24/SUM(B24:E24))*100</f>
        <v>45.828523939240043</v>
      </c>
    </row>
    <row r="25" spans="1:11" s="182" customFormat="1">
      <c r="A25" s="19" t="s">
        <v>286</v>
      </c>
      <c r="B25" s="259">
        <v>2547</v>
      </c>
      <c r="C25" s="184">
        <v>5</v>
      </c>
      <c r="D25" s="184">
        <v>553</v>
      </c>
      <c r="E25" s="184">
        <v>422</v>
      </c>
      <c r="F25" s="184">
        <v>2149</v>
      </c>
      <c r="G25" s="206">
        <v>1378</v>
      </c>
      <c r="H25" s="237"/>
      <c r="I25" s="210">
        <f>SUM(B25:E25)/F25</f>
        <v>1.6412284783620288</v>
      </c>
      <c r="J25" s="211">
        <f>(G25/SUM(B25:E25))*100</f>
        <v>39.070031187978458</v>
      </c>
      <c r="K25" s="211">
        <f>(F25/SUM(B25:E25))*100</f>
        <v>60.929968812021549</v>
      </c>
    </row>
    <row r="26" spans="1:11">
      <c r="A26" s="19" t="s">
        <v>287</v>
      </c>
      <c r="B26" s="259">
        <v>7118</v>
      </c>
      <c r="C26" s="184">
        <v>3708</v>
      </c>
      <c r="D26" s="184">
        <v>153</v>
      </c>
      <c r="E26" s="184">
        <v>409</v>
      </c>
      <c r="F26" s="184">
        <v>3649</v>
      </c>
      <c r="G26" s="206">
        <v>7739</v>
      </c>
      <c r="H26" s="237"/>
      <c r="I26" s="210">
        <f>SUM(B26:E26)/F26</f>
        <v>3.120855028775007</v>
      </c>
      <c r="J26" s="211">
        <f>(G26/SUM(B26:E26))*100</f>
        <v>67.957499121882677</v>
      </c>
      <c r="K26" s="211">
        <f>(F26/SUM(B26:E26))*100</f>
        <v>32.042500878117316</v>
      </c>
    </row>
    <row r="27" spans="1:11">
      <c r="A27" s="248" t="s">
        <v>288</v>
      </c>
      <c r="B27" s="259">
        <v>2190</v>
      </c>
      <c r="C27" s="184">
        <v>3238</v>
      </c>
      <c r="D27" s="184">
        <v>235</v>
      </c>
      <c r="E27" s="184">
        <v>1081</v>
      </c>
      <c r="F27" s="184">
        <v>4128</v>
      </c>
      <c r="G27" s="206">
        <v>2616</v>
      </c>
      <c r="H27" s="237"/>
      <c r="I27" s="210">
        <f>SUM(B27:E27)/F27</f>
        <v>1.6337209302325582</v>
      </c>
      <c r="J27" s="211">
        <f>(G27/SUM(B27:E27))*100</f>
        <v>38.790035587188612</v>
      </c>
      <c r="K27" s="211">
        <f>(F27/SUM(B27:E27))*100</f>
        <v>61.209964412811388</v>
      </c>
    </row>
    <row r="28" spans="1:11">
      <c r="A28" s="248"/>
      <c r="B28" s="259"/>
      <c r="C28" s="184"/>
      <c r="D28" s="184"/>
      <c r="E28" s="184"/>
      <c r="F28" s="184"/>
      <c r="G28" s="206"/>
      <c r="H28" s="237"/>
      <c r="I28" s="210"/>
      <c r="J28" s="211"/>
      <c r="K28" s="211"/>
    </row>
    <row r="29" spans="1:11">
      <c r="A29" s="246" t="s">
        <v>72</v>
      </c>
      <c r="B29" s="188">
        <f t="shared" ref="B29:G29" si="6">SUM(B30:B37)</f>
        <v>1298</v>
      </c>
      <c r="C29" s="175">
        <f t="shared" si="6"/>
        <v>1006</v>
      </c>
      <c r="D29" s="175">
        <f t="shared" si="6"/>
        <v>291</v>
      </c>
      <c r="E29" s="175">
        <f t="shared" si="6"/>
        <v>0</v>
      </c>
      <c r="F29" s="175">
        <f t="shared" si="6"/>
        <v>1276</v>
      </c>
      <c r="G29" s="187">
        <f t="shared" si="6"/>
        <v>1319</v>
      </c>
      <c r="H29" s="193"/>
      <c r="I29" s="207">
        <f t="shared" ref="I29:I37" si="7">SUM(B29:E29)/F29</f>
        <v>2.0336990595611284</v>
      </c>
      <c r="J29" s="208">
        <f t="shared" ref="J29:J37" si="8">(G29/SUM(B29:E29))*100</f>
        <v>50.828516377649322</v>
      </c>
      <c r="K29" s="208">
        <f t="shared" ref="K29:K37" si="9">(F29/SUM(B29:E29))*100</f>
        <v>49.171483622350678</v>
      </c>
    </row>
    <row r="30" spans="1:11">
      <c r="A30" s="19" t="s">
        <v>1378</v>
      </c>
      <c r="B30" s="259">
        <v>188</v>
      </c>
      <c r="C30" s="184">
        <v>101</v>
      </c>
      <c r="D30" s="184">
        <v>60</v>
      </c>
      <c r="E30" s="184">
        <v>0</v>
      </c>
      <c r="F30" s="184">
        <v>194</v>
      </c>
      <c r="G30" s="206">
        <v>155</v>
      </c>
      <c r="H30" s="237"/>
      <c r="I30" s="210">
        <f t="shared" si="7"/>
        <v>1.7989690721649485</v>
      </c>
      <c r="J30" s="211">
        <f t="shared" si="8"/>
        <v>44.412607449856736</v>
      </c>
      <c r="K30" s="211">
        <f t="shared" si="9"/>
        <v>55.587392550143264</v>
      </c>
    </row>
    <row r="31" spans="1:11">
      <c r="A31" s="19" t="s">
        <v>73</v>
      </c>
      <c r="B31" s="259">
        <v>425</v>
      </c>
      <c r="C31" s="184">
        <v>281</v>
      </c>
      <c r="D31" s="184">
        <v>49</v>
      </c>
      <c r="E31" s="184">
        <v>0</v>
      </c>
      <c r="F31" s="184">
        <v>368</v>
      </c>
      <c r="G31" s="206">
        <v>387</v>
      </c>
      <c r="H31" s="237"/>
      <c r="I31" s="210">
        <f t="shared" si="7"/>
        <v>2.0516304347826089</v>
      </c>
      <c r="J31" s="211">
        <f t="shared" si="8"/>
        <v>51.258278145695371</v>
      </c>
      <c r="K31" s="211">
        <f t="shared" si="9"/>
        <v>48.741721854304636</v>
      </c>
    </row>
    <row r="32" spans="1:11">
      <c r="A32" s="19" t="s">
        <v>74</v>
      </c>
      <c r="B32" s="259">
        <v>317</v>
      </c>
      <c r="C32" s="184">
        <v>409</v>
      </c>
      <c r="D32" s="184">
        <v>165</v>
      </c>
      <c r="E32" s="184">
        <v>0</v>
      </c>
      <c r="F32" s="184">
        <v>456</v>
      </c>
      <c r="G32" s="206">
        <v>435</v>
      </c>
      <c r="H32" s="237"/>
      <c r="I32" s="210">
        <f t="shared" si="7"/>
        <v>1.9539473684210527</v>
      </c>
      <c r="J32" s="211">
        <f t="shared" si="8"/>
        <v>48.821548821548824</v>
      </c>
      <c r="K32" s="211">
        <f t="shared" si="9"/>
        <v>51.178451178451176</v>
      </c>
    </row>
    <row r="33" spans="1:11">
      <c r="A33" s="19" t="s">
        <v>75</v>
      </c>
      <c r="B33" s="259">
        <v>65</v>
      </c>
      <c r="C33" s="184">
        <v>86</v>
      </c>
      <c r="D33" s="184">
        <v>5</v>
      </c>
      <c r="E33" s="184">
        <v>0</v>
      </c>
      <c r="F33" s="184">
        <v>87</v>
      </c>
      <c r="G33" s="206">
        <v>69</v>
      </c>
      <c r="H33" s="237"/>
      <c r="I33" s="210">
        <f t="shared" si="7"/>
        <v>1.7931034482758621</v>
      </c>
      <c r="J33" s="211">
        <f t="shared" si="8"/>
        <v>44.230769230769226</v>
      </c>
      <c r="K33" s="211">
        <f t="shared" si="9"/>
        <v>55.769230769230774</v>
      </c>
    </row>
    <row r="34" spans="1:11">
      <c r="A34" s="19" t="s">
        <v>76</v>
      </c>
      <c r="B34" s="259">
        <v>26</v>
      </c>
      <c r="C34" s="184">
        <v>34</v>
      </c>
      <c r="D34" s="184">
        <v>2</v>
      </c>
      <c r="E34" s="184">
        <v>0</v>
      </c>
      <c r="F34" s="184">
        <v>38</v>
      </c>
      <c r="G34" s="206">
        <v>24</v>
      </c>
      <c r="H34" s="237"/>
      <c r="I34" s="210">
        <f t="shared" si="7"/>
        <v>1.631578947368421</v>
      </c>
      <c r="J34" s="211">
        <f t="shared" si="8"/>
        <v>38.70967741935484</v>
      </c>
      <c r="K34" s="211">
        <f t="shared" si="9"/>
        <v>61.29032258064516</v>
      </c>
    </row>
    <row r="35" spans="1:11" s="182" customFormat="1">
      <c r="A35" s="19" t="s">
        <v>77</v>
      </c>
      <c r="B35" s="259">
        <v>103</v>
      </c>
      <c r="C35" s="184">
        <v>50</v>
      </c>
      <c r="D35" s="184">
        <v>4</v>
      </c>
      <c r="E35" s="184">
        <v>0</v>
      </c>
      <c r="F35" s="184">
        <v>46</v>
      </c>
      <c r="G35" s="206">
        <v>111</v>
      </c>
      <c r="H35" s="237"/>
      <c r="I35" s="210">
        <f t="shared" si="7"/>
        <v>3.4130434782608696</v>
      </c>
      <c r="J35" s="211">
        <f t="shared" si="8"/>
        <v>70.70063694267516</v>
      </c>
      <c r="K35" s="211">
        <f t="shared" si="9"/>
        <v>29.29936305732484</v>
      </c>
    </row>
    <row r="36" spans="1:11">
      <c r="A36" s="19" t="s">
        <v>78</v>
      </c>
      <c r="B36" s="259">
        <v>130</v>
      </c>
      <c r="C36" s="184">
        <v>33</v>
      </c>
      <c r="D36" s="184">
        <v>0</v>
      </c>
      <c r="E36" s="184">
        <v>0</v>
      </c>
      <c r="F36" s="184">
        <v>51</v>
      </c>
      <c r="G36" s="206">
        <v>112</v>
      </c>
      <c r="H36" s="237"/>
      <c r="I36" s="210">
        <f t="shared" si="7"/>
        <v>3.1960784313725492</v>
      </c>
      <c r="J36" s="211">
        <f t="shared" si="8"/>
        <v>68.711656441717793</v>
      </c>
      <c r="K36" s="211">
        <f t="shared" si="9"/>
        <v>31.288343558282211</v>
      </c>
    </row>
    <row r="37" spans="1:11">
      <c r="A37" s="19" t="s">
        <v>79</v>
      </c>
      <c r="B37" s="259">
        <v>44</v>
      </c>
      <c r="C37" s="184">
        <v>12</v>
      </c>
      <c r="D37" s="184">
        <v>6</v>
      </c>
      <c r="E37" s="184">
        <v>0</v>
      </c>
      <c r="F37" s="184">
        <v>36</v>
      </c>
      <c r="G37" s="206">
        <v>26</v>
      </c>
      <c r="H37" s="237"/>
      <c r="I37" s="210">
        <f t="shared" si="7"/>
        <v>1.7222222222222223</v>
      </c>
      <c r="J37" s="211">
        <f t="shared" si="8"/>
        <v>41.935483870967744</v>
      </c>
      <c r="K37" s="211">
        <f t="shared" si="9"/>
        <v>58.064516129032263</v>
      </c>
    </row>
    <row r="38" spans="1:11">
      <c r="A38" s="215"/>
      <c r="B38" s="259"/>
      <c r="C38" s="184"/>
      <c r="D38" s="184"/>
      <c r="E38" s="184"/>
      <c r="F38" s="184"/>
      <c r="G38" s="206"/>
      <c r="H38" s="237"/>
      <c r="I38" s="210"/>
      <c r="J38" s="211"/>
      <c r="K38" s="211"/>
    </row>
    <row r="39" spans="1:11">
      <c r="A39" s="246" t="s">
        <v>80</v>
      </c>
      <c r="B39" s="188">
        <f t="shared" ref="B39:G39" si="10">SUM(B40:B45)</f>
        <v>2585</v>
      </c>
      <c r="C39" s="175">
        <f t="shared" si="10"/>
        <v>2310</v>
      </c>
      <c r="D39" s="175">
        <f t="shared" si="10"/>
        <v>99</v>
      </c>
      <c r="E39" s="175">
        <f t="shared" si="10"/>
        <v>451</v>
      </c>
      <c r="F39" s="175">
        <f t="shared" si="10"/>
        <v>2663</v>
      </c>
      <c r="G39" s="187">
        <f t="shared" si="10"/>
        <v>2782</v>
      </c>
      <c r="H39" s="193"/>
      <c r="I39" s="207">
        <f t="shared" ref="I39:I45" si="11">SUM(B39:E39)/F39</f>
        <v>2.0446864438603081</v>
      </c>
      <c r="J39" s="208">
        <f t="shared" ref="J39:J45" si="12">(G39/SUM(B39:E39))*100</f>
        <v>51.092745638200185</v>
      </c>
      <c r="K39" s="208">
        <f t="shared" ref="K39:K45" si="13">(F39/SUM(B39:E39))*100</f>
        <v>48.907254361799815</v>
      </c>
    </row>
    <row r="40" spans="1:11">
      <c r="A40" s="19" t="s">
        <v>289</v>
      </c>
      <c r="B40" s="259">
        <v>1913</v>
      </c>
      <c r="C40" s="184">
        <v>1080</v>
      </c>
      <c r="D40" s="184">
        <v>36</v>
      </c>
      <c r="E40" s="184">
        <v>159</v>
      </c>
      <c r="F40" s="184">
        <v>1061</v>
      </c>
      <c r="G40" s="206">
        <v>2127</v>
      </c>
      <c r="H40" s="237"/>
      <c r="I40" s="210">
        <f t="shared" si="11"/>
        <v>3.0047125353440149</v>
      </c>
      <c r="J40" s="211">
        <f t="shared" si="12"/>
        <v>66.718946047678799</v>
      </c>
      <c r="K40" s="211">
        <f t="shared" si="13"/>
        <v>33.281053952321201</v>
      </c>
    </row>
    <row r="41" spans="1:11">
      <c r="A41" s="19" t="s">
        <v>290</v>
      </c>
      <c r="B41" s="259">
        <v>557</v>
      </c>
      <c r="C41" s="184">
        <v>1096</v>
      </c>
      <c r="D41" s="184">
        <v>54</v>
      </c>
      <c r="E41" s="184">
        <v>289</v>
      </c>
      <c r="F41" s="184">
        <v>1493</v>
      </c>
      <c r="G41" s="206">
        <v>503</v>
      </c>
      <c r="H41" s="237"/>
      <c r="I41" s="210">
        <f t="shared" si="11"/>
        <v>1.3369055592766244</v>
      </c>
      <c r="J41" s="211">
        <f t="shared" si="12"/>
        <v>25.200400801603205</v>
      </c>
      <c r="K41" s="211">
        <f t="shared" si="13"/>
        <v>74.799599198396791</v>
      </c>
    </row>
    <row r="42" spans="1:11">
      <c r="A42" s="19" t="s">
        <v>83</v>
      </c>
      <c r="B42" s="259">
        <v>44</v>
      </c>
      <c r="C42" s="184">
        <v>25</v>
      </c>
      <c r="D42" s="184">
        <v>7</v>
      </c>
      <c r="E42" s="184">
        <v>0</v>
      </c>
      <c r="F42" s="184">
        <v>15</v>
      </c>
      <c r="G42" s="206">
        <v>61</v>
      </c>
      <c r="H42" s="237"/>
      <c r="I42" s="210">
        <f t="shared" si="11"/>
        <v>5.0666666666666664</v>
      </c>
      <c r="J42" s="211">
        <f t="shared" si="12"/>
        <v>80.26315789473685</v>
      </c>
      <c r="K42" s="211">
        <f t="shared" si="13"/>
        <v>19.736842105263158</v>
      </c>
    </row>
    <row r="43" spans="1:11" s="182" customFormat="1">
      <c r="A43" s="19" t="s">
        <v>84</v>
      </c>
      <c r="B43" s="259">
        <v>31</v>
      </c>
      <c r="C43" s="184">
        <v>54</v>
      </c>
      <c r="D43" s="184">
        <v>1</v>
      </c>
      <c r="E43" s="184">
        <v>3</v>
      </c>
      <c r="F43" s="184">
        <v>41</v>
      </c>
      <c r="G43" s="206">
        <v>48</v>
      </c>
      <c r="H43" s="237"/>
      <c r="I43" s="210">
        <f t="shared" si="11"/>
        <v>2.1707317073170733</v>
      </c>
      <c r="J43" s="211">
        <f t="shared" si="12"/>
        <v>53.932584269662918</v>
      </c>
      <c r="K43" s="211">
        <f t="shared" si="13"/>
        <v>46.067415730337082</v>
      </c>
    </row>
    <row r="44" spans="1:11">
      <c r="A44" s="19" t="s">
        <v>85</v>
      </c>
      <c r="B44" s="259">
        <v>11</v>
      </c>
      <c r="C44" s="184">
        <v>5</v>
      </c>
      <c r="D44" s="184">
        <v>0</v>
      </c>
      <c r="E44" s="184">
        <v>0</v>
      </c>
      <c r="F44" s="184">
        <v>9</v>
      </c>
      <c r="G44" s="206">
        <v>7</v>
      </c>
      <c r="H44" s="237"/>
      <c r="I44" s="210">
        <f t="shared" si="11"/>
        <v>1.7777777777777777</v>
      </c>
      <c r="J44" s="211">
        <f t="shared" si="12"/>
        <v>43.75</v>
      </c>
      <c r="K44" s="211">
        <f t="shared" si="13"/>
        <v>56.25</v>
      </c>
    </row>
    <row r="45" spans="1:11">
      <c r="A45" s="19" t="s">
        <v>86</v>
      </c>
      <c r="B45" s="259">
        <v>29</v>
      </c>
      <c r="C45" s="184">
        <v>50</v>
      </c>
      <c r="D45" s="184">
        <v>1</v>
      </c>
      <c r="E45" s="184">
        <v>0</v>
      </c>
      <c r="F45" s="184">
        <v>44</v>
      </c>
      <c r="G45" s="206">
        <v>36</v>
      </c>
      <c r="H45" s="237"/>
      <c r="I45" s="210">
        <f t="shared" si="11"/>
        <v>1.8181818181818181</v>
      </c>
      <c r="J45" s="211">
        <f t="shared" si="12"/>
        <v>45</v>
      </c>
      <c r="K45" s="211">
        <f t="shared" si="13"/>
        <v>55.000000000000007</v>
      </c>
    </row>
    <row r="46" spans="1:11">
      <c r="A46" s="248"/>
      <c r="B46" s="259"/>
      <c r="C46" s="184"/>
      <c r="D46" s="184"/>
      <c r="E46" s="184"/>
      <c r="F46" s="184"/>
      <c r="G46" s="206"/>
      <c r="H46" s="237"/>
      <c r="I46" s="210"/>
      <c r="J46" s="211"/>
      <c r="K46" s="211"/>
    </row>
    <row r="47" spans="1:11">
      <c r="A47" s="246" t="s">
        <v>87</v>
      </c>
      <c r="B47" s="188">
        <f t="shared" ref="B47:G47" si="14">SUM(B48:B54)</f>
        <v>2083</v>
      </c>
      <c r="C47" s="175">
        <f t="shared" si="14"/>
        <v>1013</v>
      </c>
      <c r="D47" s="175">
        <f t="shared" si="14"/>
        <v>58</v>
      </c>
      <c r="E47" s="175">
        <f t="shared" si="14"/>
        <v>177</v>
      </c>
      <c r="F47" s="175">
        <f t="shared" si="14"/>
        <v>1186</v>
      </c>
      <c r="G47" s="187">
        <f t="shared" si="14"/>
        <v>2145</v>
      </c>
      <c r="H47" s="193"/>
      <c r="I47" s="207">
        <f t="shared" ref="I47:I53" si="15">SUM(B47:E47)/F47</f>
        <v>2.8086003372681283</v>
      </c>
      <c r="J47" s="208">
        <f t="shared" ref="J47:J53" si="16">(G47/SUM(B47:E47))*100</f>
        <v>64.395076553587515</v>
      </c>
      <c r="K47" s="208">
        <f t="shared" ref="K47:K53" si="17">(F47/SUM(B47:E47))*100</f>
        <v>35.604923446412492</v>
      </c>
    </row>
    <row r="48" spans="1:11">
      <c r="A48" s="19" t="s">
        <v>88</v>
      </c>
      <c r="B48" s="259">
        <v>1181</v>
      </c>
      <c r="C48" s="184">
        <v>465</v>
      </c>
      <c r="D48" s="184">
        <v>28</v>
      </c>
      <c r="E48" s="184">
        <v>47</v>
      </c>
      <c r="F48" s="184">
        <v>484</v>
      </c>
      <c r="G48" s="206">
        <v>1237</v>
      </c>
      <c r="H48" s="237"/>
      <c r="I48" s="210">
        <f t="shared" si="15"/>
        <v>3.5557851239669422</v>
      </c>
      <c r="J48" s="211">
        <f t="shared" si="16"/>
        <v>71.876815804764675</v>
      </c>
      <c r="K48" s="211">
        <f t="shared" si="17"/>
        <v>28.123184195235329</v>
      </c>
    </row>
    <row r="49" spans="1:11">
      <c r="A49" s="19" t="s">
        <v>291</v>
      </c>
      <c r="B49" s="259">
        <v>517</v>
      </c>
      <c r="C49" s="184">
        <v>280</v>
      </c>
      <c r="D49" s="184">
        <v>9</v>
      </c>
      <c r="E49" s="184">
        <v>130</v>
      </c>
      <c r="F49" s="184">
        <v>460</v>
      </c>
      <c r="G49" s="206">
        <v>476</v>
      </c>
      <c r="H49" s="237"/>
      <c r="I49" s="210">
        <f t="shared" si="15"/>
        <v>2.034782608695652</v>
      </c>
      <c r="J49" s="211">
        <f t="shared" si="16"/>
        <v>50.854700854700852</v>
      </c>
      <c r="K49" s="211">
        <f t="shared" si="17"/>
        <v>49.145299145299141</v>
      </c>
    </row>
    <row r="50" spans="1:11">
      <c r="A50" s="19" t="s">
        <v>90</v>
      </c>
      <c r="B50" s="259">
        <v>165</v>
      </c>
      <c r="C50" s="184">
        <v>76</v>
      </c>
      <c r="D50" s="184">
        <v>20</v>
      </c>
      <c r="E50" s="184">
        <v>0</v>
      </c>
      <c r="F50" s="184">
        <v>123</v>
      </c>
      <c r="G50" s="206">
        <v>138</v>
      </c>
      <c r="H50" s="190"/>
      <c r="I50" s="210">
        <f t="shared" si="15"/>
        <v>2.1219512195121952</v>
      </c>
      <c r="J50" s="211">
        <f t="shared" si="16"/>
        <v>52.873563218390807</v>
      </c>
      <c r="K50" s="211">
        <f t="shared" si="17"/>
        <v>47.126436781609193</v>
      </c>
    </row>
    <row r="51" spans="1:11">
      <c r="A51" s="19" t="s">
        <v>193</v>
      </c>
      <c r="B51" s="259">
        <v>62</v>
      </c>
      <c r="C51" s="184">
        <v>23</v>
      </c>
      <c r="D51" s="184">
        <v>0</v>
      </c>
      <c r="E51" s="184">
        <v>0</v>
      </c>
      <c r="F51" s="184">
        <v>14</v>
      </c>
      <c r="G51" s="206">
        <v>71</v>
      </c>
      <c r="H51" s="190"/>
      <c r="I51" s="210">
        <f t="shared" si="15"/>
        <v>6.0714285714285712</v>
      </c>
      <c r="J51" s="211">
        <f t="shared" si="16"/>
        <v>83.529411764705884</v>
      </c>
      <c r="K51" s="211">
        <f t="shared" si="17"/>
        <v>16.470588235294116</v>
      </c>
    </row>
    <row r="52" spans="1:11" s="182" customFormat="1">
      <c r="A52" s="19" t="s">
        <v>91</v>
      </c>
      <c r="B52" s="259">
        <v>36</v>
      </c>
      <c r="C52" s="184">
        <v>28</v>
      </c>
      <c r="D52" s="184">
        <v>0</v>
      </c>
      <c r="E52" s="184">
        <v>0</v>
      </c>
      <c r="F52" s="184">
        <v>39</v>
      </c>
      <c r="G52" s="206">
        <v>25</v>
      </c>
      <c r="H52" s="190"/>
      <c r="I52" s="210">
        <f t="shared" si="15"/>
        <v>1.641025641025641</v>
      </c>
      <c r="J52" s="211">
        <f t="shared" si="16"/>
        <v>39.0625</v>
      </c>
      <c r="K52" s="211">
        <f t="shared" si="17"/>
        <v>60.9375</v>
      </c>
    </row>
    <row r="53" spans="1:11">
      <c r="A53" s="19" t="s">
        <v>92</v>
      </c>
      <c r="B53" s="259">
        <v>122</v>
      </c>
      <c r="C53" s="184">
        <v>92</v>
      </c>
      <c r="D53" s="184">
        <v>1</v>
      </c>
      <c r="E53" s="184">
        <v>0</v>
      </c>
      <c r="F53" s="184">
        <v>60</v>
      </c>
      <c r="G53" s="206">
        <v>155</v>
      </c>
      <c r="H53" s="190"/>
      <c r="I53" s="210">
        <f t="shared" si="15"/>
        <v>3.5833333333333335</v>
      </c>
      <c r="J53" s="211">
        <f t="shared" si="16"/>
        <v>72.093023255813947</v>
      </c>
      <c r="K53" s="211">
        <f t="shared" si="17"/>
        <v>27.906976744186046</v>
      </c>
    </row>
    <row r="54" spans="1:11">
      <c r="A54" s="19" t="s">
        <v>195</v>
      </c>
      <c r="B54" s="259">
        <v>0</v>
      </c>
      <c r="C54" s="184">
        <v>49</v>
      </c>
      <c r="D54" s="184">
        <v>0</v>
      </c>
      <c r="E54" s="184">
        <v>0</v>
      </c>
      <c r="F54" s="184">
        <v>6</v>
      </c>
      <c r="G54" s="206">
        <v>43</v>
      </c>
      <c r="H54" s="190"/>
      <c r="I54" s="210"/>
      <c r="J54" s="211"/>
      <c r="K54" s="211"/>
    </row>
    <row r="55" spans="1:11">
      <c r="A55" s="248"/>
      <c r="B55" s="259"/>
      <c r="C55" s="184"/>
      <c r="D55" s="184"/>
      <c r="E55" s="184"/>
      <c r="F55" s="184"/>
      <c r="G55" s="206"/>
      <c r="H55" s="190"/>
      <c r="I55" s="210"/>
      <c r="J55" s="211"/>
      <c r="K55" s="211"/>
    </row>
    <row r="56" spans="1:11">
      <c r="A56" s="246" t="s">
        <v>93</v>
      </c>
      <c r="B56" s="188">
        <f t="shared" ref="B56:G56" si="18">SUM(B57:B64)</f>
        <v>1431</v>
      </c>
      <c r="C56" s="175">
        <f t="shared" si="18"/>
        <v>1317</v>
      </c>
      <c r="D56" s="175">
        <f t="shared" si="18"/>
        <v>115</v>
      </c>
      <c r="E56" s="175">
        <f t="shared" si="18"/>
        <v>175</v>
      </c>
      <c r="F56" s="175">
        <f t="shared" si="18"/>
        <v>1324</v>
      </c>
      <c r="G56" s="187">
        <f t="shared" si="18"/>
        <v>1714</v>
      </c>
      <c r="H56" s="269"/>
      <c r="I56" s="207">
        <f t="shared" ref="I56:I64" si="19">SUM(B56:E56)/F56</f>
        <v>2.2945619335347431</v>
      </c>
      <c r="J56" s="208">
        <f t="shared" ref="J56:J64" si="20">(G56/SUM(B56:E56))*100</f>
        <v>56.418696510862411</v>
      </c>
      <c r="K56" s="208">
        <f t="shared" ref="K56:K64" si="21">(F56/SUM(B56:E56))*100</f>
        <v>43.581303489137589</v>
      </c>
    </row>
    <row r="57" spans="1:11">
      <c r="A57" s="248" t="s">
        <v>292</v>
      </c>
      <c r="B57" s="259">
        <v>453</v>
      </c>
      <c r="C57" s="184">
        <v>333</v>
      </c>
      <c r="D57" s="184">
        <v>30</v>
      </c>
      <c r="E57" s="184">
        <v>38</v>
      </c>
      <c r="F57" s="184">
        <v>271</v>
      </c>
      <c r="G57" s="206">
        <v>583</v>
      </c>
      <c r="H57" s="190"/>
      <c r="I57" s="210">
        <f t="shared" si="19"/>
        <v>3.1512915129151291</v>
      </c>
      <c r="J57" s="211">
        <f t="shared" si="20"/>
        <v>68.266978922716632</v>
      </c>
      <c r="K57" s="211">
        <f t="shared" si="21"/>
        <v>31.733021077283375</v>
      </c>
    </row>
    <row r="58" spans="1:11">
      <c r="A58" s="248" t="s">
        <v>293</v>
      </c>
      <c r="B58" s="259">
        <v>494</v>
      </c>
      <c r="C58" s="184">
        <v>357</v>
      </c>
      <c r="D58" s="184">
        <v>37</v>
      </c>
      <c r="E58" s="184">
        <v>63</v>
      </c>
      <c r="F58" s="184">
        <v>448</v>
      </c>
      <c r="G58" s="206">
        <v>503</v>
      </c>
      <c r="H58" s="190"/>
      <c r="I58" s="210">
        <f t="shared" si="19"/>
        <v>2.1227678571428572</v>
      </c>
      <c r="J58" s="211">
        <f t="shared" si="20"/>
        <v>52.891692954784439</v>
      </c>
      <c r="K58" s="211">
        <f t="shared" si="21"/>
        <v>47.108307045215561</v>
      </c>
    </row>
    <row r="59" spans="1:11">
      <c r="A59" s="248" t="s">
        <v>294</v>
      </c>
      <c r="B59" s="259">
        <v>106</v>
      </c>
      <c r="C59" s="184">
        <v>201</v>
      </c>
      <c r="D59" s="184">
        <v>15</v>
      </c>
      <c r="E59" s="184">
        <v>45</v>
      </c>
      <c r="F59" s="184">
        <v>259</v>
      </c>
      <c r="G59" s="206">
        <v>108</v>
      </c>
      <c r="H59" s="190"/>
      <c r="I59" s="210">
        <f t="shared" si="19"/>
        <v>1.416988416988417</v>
      </c>
      <c r="J59" s="211">
        <f t="shared" si="20"/>
        <v>29.427792915531338</v>
      </c>
      <c r="K59" s="211">
        <f t="shared" si="21"/>
        <v>70.572207084468658</v>
      </c>
    </row>
    <row r="60" spans="1:11">
      <c r="A60" s="248" t="s">
        <v>295</v>
      </c>
      <c r="B60" s="259">
        <v>156</v>
      </c>
      <c r="C60" s="184">
        <v>237</v>
      </c>
      <c r="D60" s="184">
        <v>23</v>
      </c>
      <c r="E60" s="184">
        <v>29</v>
      </c>
      <c r="F60" s="184">
        <v>192</v>
      </c>
      <c r="G60" s="206">
        <v>253</v>
      </c>
      <c r="H60" s="190"/>
      <c r="I60" s="210">
        <f t="shared" si="19"/>
        <v>2.3177083333333335</v>
      </c>
      <c r="J60" s="211">
        <f t="shared" si="20"/>
        <v>56.853932584269664</v>
      </c>
      <c r="K60" s="211">
        <f t="shared" si="21"/>
        <v>43.146067415730336</v>
      </c>
    </row>
    <row r="61" spans="1:11">
      <c r="A61" s="19" t="s">
        <v>97</v>
      </c>
      <c r="B61" s="259">
        <v>26</v>
      </c>
      <c r="C61" s="184">
        <v>29</v>
      </c>
      <c r="D61" s="184">
        <v>0</v>
      </c>
      <c r="E61" s="184">
        <v>0</v>
      </c>
      <c r="F61" s="184">
        <v>37</v>
      </c>
      <c r="G61" s="206">
        <v>18</v>
      </c>
      <c r="H61" s="190"/>
      <c r="I61" s="210">
        <f t="shared" si="19"/>
        <v>1.4864864864864864</v>
      </c>
      <c r="J61" s="211">
        <f t="shared" si="20"/>
        <v>32.727272727272727</v>
      </c>
      <c r="K61" s="211">
        <f t="shared" si="21"/>
        <v>67.272727272727266</v>
      </c>
    </row>
    <row r="62" spans="1:11" s="182" customFormat="1">
      <c r="A62" s="19" t="s">
        <v>98</v>
      </c>
      <c r="B62" s="259">
        <v>35</v>
      </c>
      <c r="C62" s="184">
        <v>33</v>
      </c>
      <c r="D62" s="184">
        <v>0</v>
      </c>
      <c r="E62" s="184">
        <v>0</v>
      </c>
      <c r="F62" s="184">
        <v>23</v>
      </c>
      <c r="G62" s="206">
        <v>45</v>
      </c>
      <c r="H62" s="190"/>
      <c r="I62" s="210">
        <f t="shared" si="19"/>
        <v>2.9565217391304346</v>
      </c>
      <c r="J62" s="211">
        <f t="shared" si="20"/>
        <v>66.17647058823529</v>
      </c>
      <c r="K62" s="211">
        <f t="shared" si="21"/>
        <v>33.82352941176471</v>
      </c>
    </row>
    <row r="63" spans="1:11">
      <c r="A63" s="19" t="s">
        <v>99</v>
      </c>
      <c r="B63" s="259">
        <v>116</v>
      </c>
      <c r="C63" s="184">
        <v>78</v>
      </c>
      <c r="D63" s="184">
        <v>8</v>
      </c>
      <c r="E63" s="184">
        <v>0</v>
      </c>
      <c r="F63" s="184">
        <v>53</v>
      </c>
      <c r="G63" s="206">
        <v>149</v>
      </c>
      <c r="H63" s="190"/>
      <c r="I63" s="210">
        <f t="shared" si="19"/>
        <v>3.8113207547169812</v>
      </c>
      <c r="J63" s="211">
        <f t="shared" si="20"/>
        <v>73.762376237623755</v>
      </c>
      <c r="K63" s="211">
        <f t="shared" si="21"/>
        <v>26.237623762376238</v>
      </c>
    </row>
    <row r="64" spans="1:11">
      <c r="A64" s="19" t="s">
        <v>100</v>
      </c>
      <c r="B64" s="259">
        <v>45</v>
      </c>
      <c r="C64" s="184">
        <v>49</v>
      </c>
      <c r="D64" s="184">
        <v>2</v>
      </c>
      <c r="E64" s="184">
        <v>0</v>
      </c>
      <c r="F64" s="184">
        <v>41</v>
      </c>
      <c r="G64" s="206">
        <v>55</v>
      </c>
      <c r="H64" s="190"/>
      <c r="I64" s="210">
        <f t="shared" si="19"/>
        <v>2.3414634146341462</v>
      </c>
      <c r="J64" s="211">
        <f t="shared" si="20"/>
        <v>57.291666666666664</v>
      </c>
      <c r="K64" s="211">
        <f t="shared" si="21"/>
        <v>42.708333333333329</v>
      </c>
    </row>
    <row r="65" spans="1:11">
      <c r="A65" s="215"/>
      <c r="B65" s="259"/>
      <c r="C65" s="184"/>
      <c r="D65" s="184"/>
      <c r="E65" s="184"/>
      <c r="F65" s="184"/>
      <c r="G65" s="206"/>
      <c r="H65" s="190"/>
      <c r="I65" s="210"/>
      <c r="J65" s="211"/>
      <c r="K65" s="211"/>
    </row>
    <row r="66" spans="1:11">
      <c r="A66" s="246" t="s">
        <v>101</v>
      </c>
      <c r="B66" s="188">
        <f t="shared" ref="B66:G66" si="22">SUM(B67:B75)</f>
        <v>3172</v>
      </c>
      <c r="C66" s="175">
        <f t="shared" si="22"/>
        <v>3008</v>
      </c>
      <c r="D66" s="175">
        <f t="shared" si="22"/>
        <v>101</v>
      </c>
      <c r="E66" s="175">
        <f t="shared" si="22"/>
        <v>222</v>
      </c>
      <c r="F66" s="175">
        <f t="shared" si="22"/>
        <v>3234</v>
      </c>
      <c r="G66" s="187">
        <f t="shared" si="22"/>
        <v>3269</v>
      </c>
      <c r="H66" s="269"/>
      <c r="I66" s="207">
        <f t="shared" ref="I66:I75" si="23">SUM(B66:E66)/F66</f>
        <v>2.0108225108225106</v>
      </c>
      <c r="J66" s="208">
        <f t="shared" ref="J66:J75" si="24">(G66/SUM(B66:E66))*100</f>
        <v>50.269106566200215</v>
      </c>
      <c r="K66" s="208">
        <f t="shared" ref="K66:K75" si="25">(F66/SUM(B66:E66))*100</f>
        <v>49.730893433799785</v>
      </c>
    </row>
    <row r="67" spans="1:11">
      <c r="A67" s="248" t="s">
        <v>296</v>
      </c>
      <c r="B67" s="259">
        <v>1357</v>
      </c>
      <c r="C67" s="184">
        <v>1019</v>
      </c>
      <c r="D67" s="184">
        <v>25</v>
      </c>
      <c r="E67" s="184">
        <v>79</v>
      </c>
      <c r="F67" s="184">
        <v>1135</v>
      </c>
      <c r="G67" s="206">
        <v>1345</v>
      </c>
      <c r="H67" s="190"/>
      <c r="I67" s="210">
        <f t="shared" si="23"/>
        <v>2.1850220264317182</v>
      </c>
      <c r="J67" s="211">
        <f t="shared" si="24"/>
        <v>54.233870967741936</v>
      </c>
      <c r="K67" s="211">
        <f t="shared" si="25"/>
        <v>45.766129032258064</v>
      </c>
    </row>
    <row r="68" spans="1:11">
      <c r="A68" s="19" t="s">
        <v>103</v>
      </c>
      <c r="B68" s="259">
        <v>676</v>
      </c>
      <c r="C68" s="184">
        <v>558</v>
      </c>
      <c r="D68" s="184">
        <v>6</v>
      </c>
      <c r="E68" s="184">
        <v>9</v>
      </c>
      <c r="F68" s="184">
        <v>618</v>
      </c>
      <c r="G68" s="206">
        <v>631</v>
      </c>
      <c r="H68" s="190"/>
      <c r="I68" s="210">
        <f t="shared" si="23"/>
        <v>2.0210355987055015</v>
      </c>
      <c r="J68" s="211">
        <f t="shared" si="24"/>
        <v>50.52041633306645</v>
      </c>
      <c r="K68" s="211">
        <f t="shared" si="25"/>
        <v>49.47958366693355</v>
      </c>
    </row>
    <row r="69" spans="1:11">
      <c r="A69" s="248" t="s">
        <v>297</v>
      </c>
      <c r="B69" s="259">
        <v>510</v>
      </c>
      <c r="C69" s="184">
        <v>921</v>
      </c>
      <c r="D69" s="184">
        <v>51</v>
      </c>
      <c r="E69" s="184">
        <v>121</v>
      </c>
      <c r="F69" s="184">
        <v>1029</v>
      </c>
      <c r="G69" s="206">
        <v>574</v>
      </c>
      <c r="H69" s="190"/>
      <c r="I69" s="210">
        <f t="shared" si="23"/>
        <v>1.5578231292517006</v>
      </c>
      <c r="J69" s="211">
        <f t="shared" si="24"/>
        <v>35.807860262008731</v>
      </c>
      <c r="K69" s="211">
        <f t="shared" si="25"/>
        <v>64.192139737991269</v>
      </c>
    </row>
    <row r="70" spans="1:11">
      <c r="A70" s="19" t="s">
        <v>105</v>
      </c>
      <c r="B70" s="259">
        <v>176</v>
      </c>
      <c r="C70" s="184">
        <v>154</v>
      </c>
      <c r="D70" s="184">
        <v>6</v>
      </c>
      <c r="E70" s="184">
        <v>0</v>
      </c>
      <c r="F70" s="184">
        <v>109</v>
      </c>
      <c r="G70" s="206">
        <v>227</v>
      </c>
      <c r="H70" s="190"/>
      <c r="I70" s="210">
        <f t="shared" si="23"/>
        <v>3.0825688073394497</v>
      </c>
      <c r="J70" s="211">
        <f t="shared" si="24"/>
        <v>67.55952380952381</v>
      </c>
      <c r="K70" s="211">
        <f t="shared" si="25"/>
        <v>32.44047619047619</v>
      </c>
    </row>
    <row r="71" spans="1:11">
      <c r="A71" s="19" t="s">
        <v>106</v>
      </c>
      <c r="B71" s="259">
        <v>184</v>
      </c>
      <c r="C71" s="184">
        <v>108</v>
      </c>
      <c r="D71" s="184">
        <v>4</v>
      </c>
      <c r="E71" s="184">
        <v>0</v>
      </c>
      <c r="F71" s="184">
        <v>55</v>
      </c>
      <c r="G71" s="206">
        <v>241</v>
      </c>
      <c r="H71" s="190"/>
      <c r="I71" s="210">
        <f t="shared" si="23"/>
        <v>5.3818181818181818</v>
      </c>
      <c r="J71" s="211">
        <f t="shared" si="24"/>
        <v>81.418918918918919</v>
      </c>
      <c r="K71" s="211">
        <f t="shared" si="25"/>
        <v>18.581081081081081</v>
      </c>
    </row>
    <row r="72" spans="1:11">
      <c r="A72" s="19" t="s">
        <v>107</v>
      </c>
      <c r="B72" s="259">
        <v>6</v>
      </c>
      <c r="C72" s="184">
        <v>8</v>
      </c>
      <c r="D72" s="184">
        <v>0</v>
      </c>
      <c r="E72" s="184">
        <v>0</v>
      </c>
      <c r="F72" s="184">
        <v>8</v>
      </c>
      <c r="G72" s="206">
        <v>6</v>
      </c>
      <c r="H72" s="190"/>
      <c r="I72" s="210">
        <f t="shared" si="23"/>
        <v>1.75</v>
      </c>
      <c r="J72" s="211">
        <f t="shared" si="24"/>
        <v>42.857142857142854</v>
      </c>
      <c r="K72" s="211">
        <f t="shared" si="25"/>
        <v>57.142857142857139</v>
      </c>
    </row>
    <row r="73" spans="1:11" s="182" customFormat="1">
      <c r="A73" s="19" t="s">
        <v>108</v>
      </c>
      <c r="B73" s="259">
        <v>212</v>
      </c>
      <c r="C73" s="184">
        <v>173</v>
      </c>
      <c r="D73" s="184">
        <v>3</v>
      </c>
      <c r="E73" s="184">
        <v>13</v>
      </c>
      <c r="F73" s="184">
        <v>199</v>
      </c>
      <c r="G73" s="206">
        <v>202</v>
      </c>
      <c r="H73" s="190"/>
      <c r="I73" s="210">
        <f t="shared" si="23"/>
        <v>2.0150753768844223</v>
      </c>
      <c r="J73" s="211">
        <f t="shared" si="24"/>
        <v>50.374064837905244</v>
      </c>
      <c r="K73" s="211">
        <f t="shared" si="25"/>
        <v>49.625935162094763</v>
      </c>
    </row>
    <row r="74" spans="1:11">
      <c r="A74" s="19" t="s">
        <v>109</v>
      </c>
      <c r="B74" s="259">
        <v>23</v>
      </c>
      <c r="C74" s="184">
        <v>38</v>
      </c>
      <c r="D74" s="184">
        <v>0</v>
      </c>
      <c r="E74" s="184">
        <v>0</v>
      </c>
      <c r="F74" s="184">
        <v>36</v>
      </c>
      <c r="G74" s="206">
        <v>25</v>
      </c>
      <c r="H74" s="190"/>
      <c r="I74" s="210">
        <f t="shared" si="23"/>
        <v>1.6944444444444444</v>
      </c>
      <c r="J74" s="211">
        <f t="shared" si="24"/>
        <v>40.983606557377051</v>
      </c>
      <c r="K74" s="211">
        <f t="shared" si="25"/>
        <v>59.016393442622949</v>
      </c>
    </row>
    <row r="75" spans="1:11">
      <c r="A75" s="19" t="s">
        <v>110</v>
      </c>
      <c r="B75" s="259">
        <v>28</v>
      </c>
      <c r="C75" s="184">
        <v>29</v>
      </c>
      <c r="D75" s="184">
        <v>6</v>
      </c>
      <c r="E75" s="184">
        <v>0</v>
      </c>
      <c r="F75" s="184">
        <v>45</v>
      </c>
      <c r="G75" s="206">
        <v>18</v>
      </c>
      <c r="H75" s="190"/>
      <c r="I75" s="210">
        <f t="shared" si="23"/>
        <v>1.4</v>
      </c>
      <c r="J75" s="211">
        <f t="shared" si="24"/>
        <v>28.571428571428569</v>
      </c>
      <c r="K75" s="211">
        <f t="shared" si="25"/>
        <v>71.428571428571431</v>
      </c>
    </row>
    <row r="76" spans="1:11">
      <c r="A76" s="248"/>
      <c r="B76" s="259"/>
      <c r="C76" s="184"/>
      <c r="D76" s="184"/>
      <c r="E76" s="184"/>
      <c r="F76" s="184"/>
      <c r="G76" s="206"/>
      <c r="H76" s="190"/>
      <c r="I76" s="210"/>
      <c r="J76" s="211"/>
      <c r="K76" s="211"/>
    </row>
    <row r="77" spans="1:11">
      <c r="A77" s="246" t="s">
        <v>508</v>
      </c>
      <c r="B77" s="188">
        <f t="shared" ref="B77:G77" si="26">SUM(B78:B84)</f>
        <v>2484</v>
      </c>
      <c r="C77" s="175">
        <f t="shared" si="26"/>
        <v>2420</v>
      </c>
      <c r="D77" s="175">
        <f t="shared" si="26"/>
        <v>227</v>
      </c>
      <c r="E77" s="175">
        <f t="shared" si="26"/>
        <v>688</v>
      </c>
      <c r="F77" s="175">
        <f t="shared" si="26"/>
        <v>3172</v>
      </c>
      <c r="G77" s="187">
        <f t="shared" si="26"/>
        <v>2647</v>
      </c>
      <c r="H77" s="269"/>
      <c r="I77" s="207">
        <f>SUM(B77:E77)/F77</f>
        <v>1.8344892812105926</v>
      </c>
      <c r="J77" s="208">
        <f t="shared" ref="J77:J83" si="27">(G77/SUM(B77:E77))*100</f>
        <v>45.488915621240764</v>
      </c>
      <c r="K77" s="208">
        <f t="shared" ref="K77:K83" si="28">(F77/SUM(B77:E77))*100</f>
        <v>54.511084378759236</v>
      </c>
    </row>
    <row r="78" spans="1:11">
      <c r="A78" s="248" t="s">
        <v>298</v>
      </c>
      <c r="B78" s="259">
        <v>1029</v>
      </c>
      <c r="C78" s="184">
        <v>1004</v>
      </c>
      <c r="D78" s="184">
        <v>64</v>
      </c>
      <c r="E78" s="184">
        <v>375</v>
      </c>
      <c r="F78" s="184">
        <v>1372</v>
      </c>
      <c r="G78" s="206">
        <v>1100</v>
      </c>
      <c r="H78" s="190"/>
      <c r="I78" s="210">
        <f>SUM(B78:E78)/F78</f>
        <v>1.8017492711370262</v>
      </c>
      <c r="J78" s="211">
        <f t="shared" si="27"/>
        <v>44.498381877022652</v>
      </c>
      <c r="K78" s="211">
        <f t="shared" si="28"/>
        <v>55.501618122977348</v>
      </c>
    </row>
    <row r="79" spans="1:11">
      <c r="A79" s="248" t="s">
        <v>299</v>
      </c>
      <c r="B79" s="259">
        <v>991</v>
      </c>
      <c r="C79" s="184">
        <v>1318</v>
      </c>
      <c r="D79" s="184">
        <v>143</v>
      </c>
      <c r="E79" s="184">
        <v>310</v>
      </c>
      <c r="F79" s="184">
        <v>1517</v>
      </c>
      <c r="G79" s="206">
        <v>1245</v>
      </c>
      <c r="H79" s="190"/>
      <c r="I79" s="210">
        <f>SUM(B79:E79)/F79</f>
        <v>1.8206987475280159</v>
      </c>
      <c r="J79" s="211">
        <f t="shared" si="27"/>
        <v>45.076031860970311</v>
      </c>
      <c r="K79" s="211">
        <f t="shared" si="28"/>
        <v>54.923968139029689</v>
      </c>
    </row>
    <row r="80" spans="1:11">
      <c r="A80" s="19" t="s">
        <v>737</v>
      </c>
      <c r="B80" s="259">
        <v>1</v>
      </c>
      <c r="C80" s="184">
        <v>2</v>
      </c>
      <c r="D80" s="184">
        <v>0</v>
      </c>
      <c r="E80" s="184">
        <v>0</v>
      </c>
      <c r="F80" s="184">
        <v>2</v>
      </c>
      <c r="G80" s="206">
        <v>1</v>
      </c>
      <c r="H80" s="190"/>
      <c r="I80" s="210">
        <f>SUM(B80:E80)/F80</f>
        <v>1.5</v>
      </c>
      <c r="J80" s="211">
        <f t="shared" si="27"/>
        <v>33.333333333333329</v>
      </c>
      <c r="K80" s="211">
        <f t="shared" si="28"/>
        <v>66.666666666666657</v>
      </c>
    </row>
    <row r="81" spans="1:11">
      <c r="A81" s="19" t="s">
        <v>512</v>
      </c>
      <c r="B81" s="259">
        <v>10</v>
      </c>
      <c r="C81" s="184">
        <v>0</v>
      </c>
      <c r="D81" s="184">
        <v>0</v>
      </c>
      <c r="E81" s="184">
        <v>0</v>
      </c>
      <c r="F81" s="184">
        <v>1</v>
      </c>
      <c r="G81" s="206">
        <v>9</v>
      </c>
      <c r="H81" s="190"/>
      <c r="I81" s="210" t="s">
        <v>43</v>
      </c>
      <c r="J81" s="211">
        <f t="shared" si="27"/>
        <v>90</v>
      </c>
      <c r="K81" s="211">
        <f t="shared" si="28"/>
        <v>10</v>
      </c>
    </row>
    <row r="82" spans="1:11" s="182" customFormat="1">
      <c r="A82" s="19" t="s">
        <v>513</v>
      </c>
      <c r="B82" s="259">
        <v>140</v>
      </c>
      <c r="C82" s="184">
        <v>0</v>
      </c>
      <c r="D82" s="184">
        <v>0</v>
      </c>
      <c r="E82" s="184">
        <v>0</v>
      </c>
      <c r="F82" s="184">
        <v>139</v>
      </c>
      <c r="G82" s="206">
        <v>1</v>
      </c>
      <c r="H82" s="190"/>
      <c r="I82" s="210">
        <f>SUM(B82:E82)/F82</f>
        <v>1.0071942446043165</v>
      </c>
      <c r="J82" s="211">
        <f t="shared" si="27"/>
        <v>0.7142857142857143</v>
      </c>
      <c r="K82" s="211">
        <f t="shared" si="28"/>
        <v>99.285714285714292</v>
      </c>
    </row>
    <row r="83" spans="1:11">
      <c r="A83" s="19" t="s">
        <v>514</v>
      </c>
      <c r="B83" s="259">
        <v>105</v>
      </c>
      <c r="C83" s="184">
        <v>61</v>
      </c>
      <c r="D83" s="184">
        <v>19</v>
      </c>
      <c r="E83" s="184">
        <v>0</v>
      </c>
      <c r="F83" s="184">
        <v>93</v>
      </c>
      <c r="G83" s="206">
        <v>92</v>
      </c>
      <c r="H83" s="190"/>
      <c r="I83" s="210">
        <f>SUM(B83:E83)/F83</f>
        <v>1.989247311827957</v>
      </c>
      <c r="J83" s="211">
        <f t="shared" si="27"/>
        <v>49.729729729729733</v>
      </c>
      <c r="K83" s="211">
        <f t="shared" si="28"/>
        <v>50.270270270270267</v>
      </c>
    </row>
    <row r="84" spans="1:11">
      <c r="A84" s="19" t="s">
        <v>203</v>
      </c>
      <c r="B84" s="259">
        <v>208</v>
      </c>
      <c r="C84" s="184">
        <v>35</v>
      </c>
      <c r="D84" s="184">
        <v>1</v>
      </c>
      <c r="E84" s="184">
        <v>3</v>
      </c>
      <c r="F84" s="184">
        <v>48</v>
      </c>
      <c r="G84" s="206">
        <v>199</v>
      </c>
      <c r="H84" s="190"/>
      <c r="I84" s="210">
        <f>SUM(B84:E84)/F84</f>
        <v>5.145833333333333</v>
      </c>
      <c r="J84" s="211">
        <f>(G84/SUM(B84:E84))*100</f>
        <v>80.566801619433207</v>
      </c>
      <c r="K84" s="211">
        <f>(F84/SUM(B84:E84))*100</f>
        <v>19.4331983805668</v>
      </c>
    </row>
    <row r="85" spans="1:11">
      <c r="A85" s="248"/>
      <c r="B85" s="259"/>
      <c r="C85" s="184"/>
      <c r="D85" s="184"/>
      <c r="E85" s="184"/>
      <c r="F85" s="184"/>
      <c r="G85" s="206"/>
      <c r="H85" s="190"/>
      <c r="I85" s="210"/>
      <c r="J85" s="211"/>
      <c r="K85" s="211"/>
    </row>
    <row r="86" spans="1:11">
      <c r="A86" s="246" t="s">
        <v>515</v>
      </c>
      <c r="B86" s="188">
        <f t="shared" ref="B86:G86" si="29">SUM(B87:B94)</f>
        <v>1580</v>
      </c>
      <c r="C86" s="175">
        <f t="shared" si="29"/>
        <v>1076</v>
      </c>
      <c r="D86" s="175">
        <f t="shared" si="29"/>
        <v>91</v>
      </c>
      <c r="E86" s="175">
        <f t="shared" si="29"/>
        <v>120</v>
      </c>
      <c r="F86" s="175">
        <f t="shared" si="29"/>
        <v>1185</v>
      </c>
      <c r="G86" s="187">
        <f t="shared" si="29"/>
        <v>1682</v>
      </c>
      <c r="H86" s="269"/>
      <c r="I86" s="207">
        <f t="shared" ref="I86:I94" si="30">SUM(B86:E86)/F86</f>
        <v>2.4194092827004221</v>
      </c>
      <c r="J86" s="208">
        <f t="shared" ref="J86:J94" si="31">(G86/SUM(B86:E86))*100</f>
        <v>58.667596791070807</v>
      </c>
      <c r="K86" s="208">
        <f t="shared" ref="K86:K94" si="32">(F86/SUM(B86:E86))*100</f>
        <v>41.332403208929193</v>
      </c>
    </row>
    <row r="87" spans="1:11">
      <c r="A87" s="19" t="s">
        <v>516</v>
      </c>
      <c r="B87" s="259">
        <v>504</v>
      </c>
      <c r="C87" s="184">
        <v>309</v>
      </c>
      <c r="D87" s="184">
        <v>33</v>
      </c>
      <c r="E87" s="184">
        <v>63</v>
      </c>
      <c r="F87" s="184">
        <v>356</v>
      </c>
      <c r="G87" s="206">
        <v>553</v>
      </c>
      <c r="H87" s="190"/>
      <c r="I87" s="210">
        <f t="shared" si="30"/>
        <v>2.553370786516854</v>
      </c>
      <c r="J87" s="211">
        <f t="shared" si="31"/>
        <v>60.836083608360838</v>
      </c>
      <c r="K87" s="211">
        <f t="shared" si="32"/>
        <v>39.163916391639162</v>
      </c>
    </row>
    <row r="88" spans="1:11">
      <c r="A88" s="19" t="s">
        <v>517</v>
      </c>
      <c r="B88" s="259">
        <v>322</v>
      </c>
      <c r="C88" s="184">
        <v>186</v>
      </c>
      <c r="D88" s="184">
        <v>24</v>
      </c>
      <c r="E88" s="184">
        <v>0</v>
      </c>
      <c r="F88" s="184">
        <v>237</v>
      </c>
      <c r="G88" s="206">
        <v>295</v>
      </c>
      <c r="H88" s="190"/>
      <c r="I88" s="210">
        <f t="shared" si="30"/>
        <v>2.2447257383966246</v>
      </c>
      <c r="J88" s="211">
        <f t="shared" si="31"/>
        <v>55.451127819548873</v>
      </c>
      <c r="K88" s="211">
        <f t="shared" si="32"/>
        <v>44.548872180451127</v>
      </c>
    </row>
    <row r="89" spans="1:11">
      <c r="A89" s="19" t="s">
        <v>300</v>
      </c>
      <c r="B89" s="259">
        <v>409</v>
      </c>
      <c r="C89" s="184">
        <v>249</v>
      </c>
      <c r="D89" s="184">
        <v>22</v>
      </c>
      <c r="E89" s="184">
        <v>57</v>
      </c>
      <c r="F89" s="184">
        <v>304</v>
      </c>
      <c r="G89" s="206">
        <v>433</v>
      </c>
      <c r="H89" s="190"/>
      <c r="I89" s="210">
        <f t="shared" si="30"/>
        <v>2.424342105263158</v>
      </c>
      <c r="J89" s="211">
        <f t="shared" si="31"/>
        <v>58.751696065128897</v>
      </c>
      <c r="K89" s="211">
        <f t="shared" si="32"/>
        <v>41.248303934871103</v>
      </c>
    </row>
    <row r="90" spans="1:11">
      <c r="A90" s="19" t="s">
        <v>519</v>
      </c>
      <c r="B90" s="259">
        <v>78</v>
      </c>
      <c r="C90" s="184">
        <v>61</v>
      </c>
      <c r="D90" s="184">
        <v>3</v>
      </c>
      <c r="E90" s="184">
        <v>0</v>
      </c>
      <c r="F90" s="184">
        <v>39</v>
      </c>
      <c r="G90" s="206">
        <v>103</v>
      </c>
      <c r="H90" s="190"/>
      <c r="I90" s="210">
        <f t="shared" si="30"/>
        <v>3.641025641025641</v>
      </c>
      <c r="J90" s="211">
        <f t="shared" si="31"/>
        <v>72.535211267605632</v>
      </c>
      <c r="K90" s="211">
        <f t="shared" si="32"/>
        <v>27.464788732394368</v>
      </c>
    </row>
    <row r="91" spans="1:11">
      <c r="A91" s="19" t="s">
        <v>520</v>
      </c>
      <c r="B91" s="259">
        <v>84</v>
      </c>
      <c r="C91" s="184">
        <v>40</v>
      </c>
      <c r="D91" s="184">
        <v>0</v>
      </c>
      <c r="E91" s="184">
        <v>0</v>
      </c>
      <c r="F91" s="184">
        <v>38</v>
      </c>
      <c r="G91" s="206">
        <v>86</v>
      </c>
      <c r="H91" s="190"/>
      <c r="I91" s="210">
        <f t="shared" si="30"/>
        <v>3.263157894736842</v>
      </c>
      <c r="J91" s="211">
        <f t="shared" si="31"/>
        <v>69.354838709677423</v>
      </c>
      <c r="K91" s="211">
        <f t="shared" si="32"/>
        <v>30.64516129032258</v>
      </c>
    </row>
    <row r="92" spans="1:11" s="182" customFormat="1">
      <c r="A92" s="19" t="s">
        <v>521</v>
      </c>
      <c r="B92" s="259">
        <v>69</v>
      </c>
      <c r="C92" s="184">
        <v>122</v>
      </c>
      <c r="D92" s="184">
        <v>4</v>
      </c>
      <c r="E92" s="184">
        <v>0</v>
      </c>
      <c r="F92" s="184">
        <v>118</v>
      </c>
      <c r="G92" s="206">
        <v>77</v>
      </c>
      <c r="H92" s="190"/>
      <c r="I92" s="210">
        <f t="shared" si="30"/>
        <v>1.652542372881356</v>
      </c>
      <c r="J92" s="211">
        <f t="shared" si="31"/>
        <v>39.487179487179489</v>
      </c>
      <c r="K92" s="211">
        <f t="shared" si="32"/>
        <v>60.512820512820511</v>
      </c>
    </row>
    <row r="93" spans="1:11" s="182" customFormat="1">
      <c r="A93" s="19" t="s">
        <v>522</v>
      </c>
      <c r="B93" s="259">
        <v>38</v>
      </c>
      <c r="C93" s="184">
        <v>57</v>
      </c>
      <c r="D93" s="184">
        <v>1</v>
      </c>
      <c r="E93" s="184">
        <v>0</v>
      </c>
      <c r="F93" s="184">
        <v>57</v>
      </c>
      <c r="G93" s="206">
        <v>39</v>
      </c>
      <c r="H93" s="190"/>
      <c r="I93" s="210">
        <f t="shared" si="30"/>
        <v>1.6842105263157894</v>
      </c>
      <c r="J93" s="211">
        <f t="shared" si="31"/>
        <v>40.625</v>
      </c>
      <c r="K93" s="211">
        <f t="shared" si="32"/>
        <v>59.375</v>
      </c>
    </row>
    <row r="94" spans="1:11">
      <c r="A94" s="19" t="s">
        <v>523</v>
      </c>
      <c r="B94" s="259">
        <v>76</v>
      </c>
      <c r="C94" s="184">
        <v>52</v>
      </c>
      <c r="D94" s="184">
        <v>4</v>
      </c>
      <c r="E94" s="184">
        <v>0</v>
      </c>
      <c r="F94" s="184">
        <v>36</v>
      </c>
      <c r="G94" s="206">
        <v>96</v>
      </c>
      <c r="H94" s="190"/>
      <c r="I94" s="210">
        <f t="shared" si="30"/>
        <v>3.6666666666666665</v>
      </c>
      <c r="J94" s="211">
        <f t="shared" si="31"/>
        <v>72.727272727272734</v>
      </c>
      <c r="K94" s="211">
        <f t="shared" si="32"/>
        <v>27.27272727272727</v>
      </c>
    </row>
    <row r="95" spans="1:11">
      <c r="A95" s="248"/>
      <c r="B95" s="259"/>
      <c r="C95" s="184"/>
      <c r="D95" s="184"/>
      <c r="E95" s="184"/>
      <c r="F95" s="184"/>
      <c r="G95" s="206"/>
      <c r="H95" s="190"/>
      <c r="I95" s="210"/>
      <c r="J95" s="211"/>
      <c r="K95" s="211"/>
    </row>
    <row r="96" spans="1:11">
      <c r="A96" s="246" t="s">
        <v>524</v>
      </c>
      <c r="B96" s="188">
        <f t="shared" ref="B96:G96" si="33">SUM(B97:B104)</f>
        <v>2000</v>
      </c>
      <c r="C96" s="175">
        <f t="shared" si="33"/>
        <v>1123</v>
      </c>
      <c r="D96" s="175">
        <f t="shared" si="33"/>
        <v>124</v>
      </c>
      <c r="E96" s="175">
        <f t="shared" si="33"/>
        <v>98</v>
      </c>
      <c r="F96" s="175">
        <f t="shared" si="33"/>
        <v>1567</v>
      </c>
      <c r="G96" s="187">
        <f t="shared" si="33"/>
        <v>1778</v>
      </c>
      <c r="H96" s="269"/>
      <c r="I96" s="207">
        <f t="shared" ref="I96:I104" si="34">SUM(B96:E96)/F96</f>
        <v>2.1346522016592213</v>
      </c>
      <c r="J96" s="208">
        <f t="shared" ref="J96:J104" si="35">(G96/SUM(B96:E96))*100</f>
        <v>53.153961136023916</v>
      </c>
      <c r="K96" s="208">
        <f t="shared" ref="K96:K104" si="36">(F96/SUM(B96:E96))*100</f>
        <v>46.846038863976084</v>
      </c>
    </row>
    <row r="97" spans="1:11">
      <c r="A97" s="19" t="s">
        <v>525</v>
      </c>
      <c r="B97" s="259">
        <v>601</v>
      </c>
      <c r="C97" s="184">
        <v>216</v>
      </c>
      <c r="D97" s="184">
        <v>16</v>
      </c>
      <c r="E97" s="184">
        <v>0</v>
      </c>
      <c r="F97" s="184">
        <v>399</v>
      </c>
      <c r="G97" s="206">
        <v>434</v>
      </c>
      <c r="H97" s="190"/>
      <c r="I97" s="210">
        <f t="shared" si="34"/>
        <v>2.0877192982456139</v>
      </c>
      <c r="J97" s="211">
        <f t="shared" si="35"/>
        <v>52.100840336134461</v>
      </c>
      <c r="K97" s="211">
        <f t="shared" si="36"/>
        <v>47.899159663865547</v>
      </c>
    </row>
    <row r="98" spans="1:11">
      <c r="A98" s="19" t="s">
        <v>526</v>
      </c>
      <c r="B98" s="259">
        <v>638</v>
      </c>
      <c r="C98" s="184">
        <v>319</v>
      </c>
      <c r="D98" s="184">
        <v>99</v>
      </c>
      <c r="E98" s="184">
        <v>0</v>
      </c>
      <c r="F98" s="184">
        <v>485</v>
      </c>
      <c r="G98" s="206">
        <v>571</v>
      </c>
      <c r="H98" s="190"/>
      <c r="I98" s="210">
        <f t="shared" si="34"/>
        <v>2.1773195876288658</v>
      </c>
      <c r="J98" s="211">
        <f t="shared" si="35"/>
        <v>54.071969696969703</v>
      </c>
      <c r="K98" s="211">
        <f t="shared" si="36"/>
        <v>45.928030303030305</v>
      </c>
    </row>
    <row r="99" spans="1:11">
      <c r="A99" s="248" t="s">
        <v>301</v>
      </c>
      <c r="B99" s="259">
        <v>162</v>
      </c>
      <c r="C99" s="184">
        <v>197</v>
      </c>
      <c r="D99" s="184">
        <v>3</v>
      </c>
      <c r="E99" s="184">
        <v>80</v>
      </c>
      <c r="F99" s="184">
        <v>281</v>
      </c>
      <c r="G99" s="206">
        <v>161</v>
      </c>
      <c r="H99" s="190"/>
      <c r="I99" s="210">
        <f t="shared" si="34"/>
        <v>1.5729537366548043</v>
      </c>
      <c r="J99" s="211">
        <f t="shared" si="35"/>
        <v>36.425339366515836</v>
      </c>
      <c r="K99" s="211">
        <f t="shared" si="36"/>
        <v>63.574660633484157</v>
      </c>
    </row>
    <row r="100" spans="1:11">
      <c r="A100" s="248" t="s">
        <v>302</v>
      </c>
      <c r="B100" s="259">
        <v>161</v>
      </c>
      <c r="C100" s="184">
        <v>161</v>
      </c>
      <c r="D100" s="184">
        <v>1</v>
      </c>
      <c r="E100" s="184">
        <v>18</v>
      </c>
      <c r="F100" s="184">
        <v>172</v>
      </c>
      <c r="G100" s="206">
        <v>169</v>
      </c>
      <c r="H100" s="190"/>
      <c r="I100" s="210">
        <f t="shared" si="34"/>
        <v>1.9825581395348837</v>
      </c>
      <c r="J100" s="211">
        <f t="shared" si="35"/>
        <v>49.560117302052788</v>
      </c>
      <c r="K100" s="211">
        <f t="shared" si="36"/>
        <v>50.439882697947212</v>
      </c>
    </row>
    <row r="101" spans="1:11">
      <c r="A101" s="19" t="s">
        <v>528</v>
      </c>
      <c r="B101" s="259">
        <v>27</v>
      </c>
      <c r="C101" s="184">
        <v>24</v>
      </c>
      <c r="D101" s="184">
        <v>1</v>
      </c>
      <c r="E101" s="184">
        <v>0</v>
      </c>
      <c r="F101" s="184">
        <v>24</v>
      </c>
      <c r="G101" s="206">
        <v>28</v>
      </c>
      <c r="H101" s="190"/>
      <c r="I101" s="210">
        <f t="shared" si="34"/>
        <v>2.1666666666666665</v>
      </c>
      <c r="J101" s="211">
        <f t="shared" si="35"/>
        <v>53.846153846153847</v>
      </c>
      <c r="K101" s="211">
        <f t="shared" si="36"/>
        <v>46.153846153846153</v>
      </c>
    </row>
    <row r="102" spans="1:11" s="182" customFormat="1">
      <c r="A102" s="19" t="s">
        <v>529</v>
      </c>
      <c r="B102" s="259">
        <v>381</v>
      </c>
      <c r="C102" s="184">
        <v>164</v>
      </c>
      <c r="D102" s="184">
        <v>4</v>
      </c>
      <c r="E102" s="184">
        <v>0</v>
      </c>
      <c r="F102" s="184">
        <v>162</v>
      </c>
      <c r="G102" s="206">
        <v>387</v>
      </c>
      <c r="H102" s="190"/>
      <c r="I102" s="210">
        <f t="shared" si="34"/>
        <v>3.3888888888888888</v>
      </c>
      <c r="J102" s="211">
        <f t="shared" si="35"/>
        <v>70.491803278688522</v>
      </c>
      <c r="K102" s="211">
        <f t="shared" si="36"/>
        <v>29.508196721311474</v>
      </c>
    </row>
    <row r="103" spans="1:11">
      <c r="A103" s="19" t="s">
        <v>530</v>
      </c>
      <c r="B103" s="259">
        <v>6</v>
      </c>
      <c r="C103" s="184">
        <v>7</v>
      </c>
      <c r="D103" s="184">
        <v>0</v>
      </c>
      <c r="E103" s="184">
        <v>0</v>
      </c>
      <c r="F103" s="184">
        <v>9</v>
      </c>
      <c r="G103" s="206">
        <v>4</v>
      </c>
      <c r="H103" s="190"/>
      <c r="I103" s="210">
        <f t="shared" si="34"/>
        <v>1.4444444444444444</v>
      </c>
      <c r="J103" s="211">
        <f t="shared" si="35"/>
        <v>30.76923076923077</v>
      </c>
      <c r="K103" s="211">
        <f t="shared" si="36"/>
        <v>69.230769230769226</v>
      </c>
    </row>
    <row r="104" spans="1:11">
      <c r="A104" s="19" t="s">
        <v>531</v>
      </c>
      <c r="B104" s="259">
        <v>24</v>
      </c>
      <c r="C104" s="184">
        <v>35</v>
      </c>
      <c r="D104" s="184">
        <v>0</v>
      </c>
      <c r="E104" s="184">
        <v>0</v>
      </c>
      <c r="F104" s="184">
        <v>35</v>
      </c>
      <c r="G104" s="206">
        <v>24</v>
      </c>
      <c r="H104" s="190"/>
      <c r="I104" s="210">
        <f t="shared" si="34"/>
        <v>1.6857142857142857</v>
      </c>
      <c r="J104" s="211">
        <f t="shared" si="35"/>
        <v>40.677966101694921</v>
      </c>
      <c r="K104" s="211">
        <f t="shared" si="36"/>
        <v>59.322033898305079</v>
      </c>
    </row>
    <row r="105" spans="1:11">
      <c r="A105" s="248"/>
      <c r="B105" s="259"/>
      <c r="C105" s="184"/>
      <c r="D105" s="184"/>
      <c r="E105" s="184"/>
      <c r="F105" s="184"/>
      <c r="G105" s="206"/>
      <c r="H105" s="190"/>
      <c r="I105" s="210"/>
      <c r="J105" s="211"/>
      <c r="K105" s="211"/>
    </row>
    <row r="106" spans="1:11">
      <c r="A106" s="246" t="s">
        <v>532</v>
      </c>
      <c r="B106" s="188">
        <f t="shared" ref="B106:G106" si="37">SUM(B107:B116)</f>
        <v>3589</v>
      </c>
      <c r="C106" s="175">
        <f t="shared" si="37"/>
        <v>2122</v>
      </c>
      <c r="D106" s="175">
        <f t="shared" si="37"/>
        <v>69</v>
      </c>
      <c r="E106" s="175">
        <f t="shared" si="37"/>
        <v>0</v>
      </c>
      <c r="F106" s="175">
        <f t="shared" si="37"/>
        <v>1755</v>
      </c>
      <c r="G106" s="187">
        <f t="shared" si="37"/>
        <v>4025</v>
      </c>
      <c r="H106" s="269"/>
      <c r="I106" s="207">
        <f t="shared" ref="I106:I115" si="38">SUM(B106:E106)/F106</f>
        <v>3.2934472934472936</v>
      </c>
      <c r="J106" s="208">
        <f t="shared" ref="J106:J115" si="39">(G106/SUM(B106:E106))*100</f>
        <v>69.636678200692032</v>
      </c>
      <c r="K106" s="208">
        <f t="shared" ref="K106:K115" si="40">(F106/SUM(B106:E106))*100</f>
        <v>30.363321799307958</v>
      </c>
    </row>
    <row r="107" spans="1:11">
      <c r="A107" s="248" t="s">
        <v>303</v>
      </c>
      <c r="B107" s="259">
        <v>2156</v>
      </c>
      <c r="C107" s="184">
        <v>984</v>
      </c>
      <c r="D107" s="184">
        <v>46</v>
      </c>
      <c r="E107" s="184">
        <v>0</v>
      </c>
      <c r="F107" s="184">
        <v>753</v>
      </c>
      <c r="G107" s="206">
        <v>2433</v>
      </c>
      <c r="H107" s="190"/>
      <c r="I107" s="210">
        <f t="shared" si="38"/>
        <v>4.2310756972111552</v>
      </c>
      <c r="J107" s="211">
        <f t="shared" si="39"/>
        <v>76.365348399246699</v>
      </c>
      <c r="K107" s="211">
        <f t="shared" si="40"/>
        <v>23.634651600753294</v>
      </c>
    </row>
    <row r="108" spans="1:11">
      <c r="A108" s="19" t="s">
        <v>534</v>
      </c>
      <c r="B108" s="259">
        <v>296</v>
      </c>
      <c r="C108" s="184">
        <v>144</v>
      </c>
      <c r="D108" s="184">
        <v>6</v>
      </c>
      <c r="E108" s="184">
        <v>0</v>
      </c>
      <c r="F108" s="184">
        <v>142</v>
      </c>
      <c r="G108" s="206">
        <v>304</v>
      </c>
      <c r="H108" s="190"/>
      <c r="I108" s="210">
        <f t="shared" si="38"/>
        <v>3.140845070422535</v>
      </c>
      <c r="J108" s="211">
        <f t="shared" si="39"/>
        <v>68.161434977578466</v>
      </c>
      <c r="K108" s="211">
        <f t="shared" si="40"/>
        <v>31.838565022421523</v>
      </c>
    </row>
    <row r="109" spans="1:11">
      <c r="A109" s="248" t="s">
        <v>304</v>
      </c>
      <c r="B109" s="259">
        <v>388</v>
      </c>
      <c r="C109" s="184">
        <v>650</v>
      </c>
      <c r="D109" s="184">
        <v>1</v>
      </c>
      <c r="E109" s="184">
        <v>0</v>
      </c>
      <c r="F109" s="184">
        <v>567</v>
      </c>
      <c r="G109" s="206">
        <v>472</v>
      </c>
      <c r="H109" s="190"/>
      <c r="I109" s="210">
        <f t="shared" si="38"/>
        <v>1.8324514991181657</v>
      </c>
      <c r="J109" s="211">
        <f t="shared" si="39"/>
        <v>45.428296438883542</v>
      </c>
      <c r="K109" s="211">
        <f t="shared" si="40"/>
        <v>54.571703561116458</v>
      </c>
    </row>
    <row r="110" spans="1:11">
      <c r="A110" s="19" t="s">
        <v>536</v>
      </c>
      <c r="B110" s="259">
        <v>1</v>
      </c>
      <c r="C110" s="184">
        <v>0</v>
      </c>
      <c r="D110" s="184">
        <v>0</v>
      </c>
      <c r="E110" s="184">
        <v>0</v>
      </c>
      <c r="F110" s="184">
        <v>1</v>
      </c>
      <c r="G110" s="206">
        <v>0</v>
      </c>
      <c r="H110" s="190"/>
      <c r="I110" s="210">
        <f t="shared" si="38"/>
        <v>1</v>
      </c>
      <c r="J110" s="211">
        <f t="shared" si="39"/>
        <v>0</v>
      </c>
      <c r="K110" s="211">
        <f t="shared" si="40"/>
        <v>100</v>
      </c>
    </row>
    <row r="111" spans="1:11">
      <c r="A111" s="19" t="s">
        <v>537</v>
      </c>
      <c r="B111" s="259">
        <v>12</v>
      </c>
      <c r="C111" s="184">
        <v>0</v>
      </c>
      <c r="D111" s="184">
        <v>1</v>
      </c>
      <c r="E111" s="184">
        <v>0</v>
      </c>
      <c r="F111" s="184">
        <v>13</v>
      </c>
      <c r="G111" s="206">
        <v>0</v>
      </c>
      <c r="H111" s="190"/>
      <c r="I111" s="210">
        <f t="shared" si="38"/>
        <v>1</v>
      </c>
      <c r="J111" s="211">
        <f t="shared" si="39"/>
        <v>0</v>
      </c>
      <c r="K111" s="211">
        <f t="shared" si="40"/>
        <v>100</v>
      </c>
    </row>
    <row r="112" spans="1:11">
      <c r="A112" s="19" t="s">
        <v>273</v>
      </c>
      <c r="B112" s="259">
        <v>152</v>
      </c>
      <c r="C112" s="184">
        <v>107</v>
      </c>
      <c r="D112" s="184">
        <v>5</v>
      </c>
      <c r="E112" s="184">
        <v>0</v>
      </c>
      <c r="F112" s="184">
        <v>100</v>
      </c>
      <c r="G112" s="206">
        <v>164</v>
      </c>
      <c r="H112" s="190"/>
      <c r="I112" s="210">
        <f t="shared" si="38"/>
        <v>2.64</v>
      </c>
      <c r="J112" s="211">
        <f t="shared" si="39"/>
        <v>62.121212121212125</v>
      </c>
      <c r="K112" s="211">
        <f t="shared" si="40"/>
        <v>37.878787878787875</v>
      </c>
    </row>
    <row r="113" spans="1:11">
      <c r="A113" s="19" t="s">
        <v>541</v>
      </c>
      <c r="B113" s="259">
        <v>80</v>
      </c>
      <c r="C113" s="184">
        <v>64</v>
      </c>
      <c r="D113" s="184">
        <v>0</v>
      </c>
      <c r="E113" s="184">
        <v>0</v>
      </c>
      <c r="F113" s="184">
        <v>33</v>
      </c>
      <c r="G113" s="206">
        <v>111</v>
      </c>
      <c r="H113" s="190"/>
      <c r="I113" s="210">
        <f t="shared" si="38"/>
        <v>4.3636363636363633</v>
      </c>
      <c r="J113" s="211">
        <f t="shared" si="39"/>
        <v>77.083333333333343</v>
      </c>
      <c r="K113" s="211">
        <f t="shared" si="40"/>
        <v>22.916666666666664</v>
      </c>
    </row>
    <row r="114" spans="1:11" s="182" customFormat="1">
      <c r="A114" s="19" t="s">
        <v>539</v>
      </c>
      <c r="B114" s="259">
        <v>396</v>
      </c>
      <c r="C114" s="184">
        <v>115</v>
      </c>
      <c r="D114" s="184">
        <v>9</v>
      </c>
      <c r="E114" s="184">
        <v>0</v>
      </c>
      <c r="F114" s="184">
        <v>107</v>
      </c>
      <c r="G114" s="206">
        <v>413</v>
      </c>
      <c r="H114" s="190"/>
      <c r="I114" s="210">
        <f t="shared" si="38"/>
        <v>4.8598130841121492</v>
      </c>
      <c r="J114" s="211">
        <f t="shared" si="39"/>
        <v>79.42307692307692</v>
      </c>
      <c r="K114" s="211">
        <f t="shared" si="40"/>
        <v>20.576923076923077</v>
      </c>
    </row>
    <row r="115" spans="1:11">
      <c r="A115" s="19" t="s">
        <v>540</v>
      </c>
      <c r="B115" s="259">
        <v>108</v>
      </c>
      <c r="C115" s="184">
        <v>46</v>
      </c>
      <c r="D115" s="184">
        <v>1</v>
      </c>
      <c r="E115" s="184">
        <v>0</v>
      </c>
      <c r="F115" s="184">
        <v>34</v>
      </c>
      <c r="G115" s="206">
        <v>121</v>
      </c>
      <c r="H115" s="190"/>
      <c r="I115" s="210">
        <f t="shared" si="38"/>
        <v>4.5588235294117645</v>
      </c>
      <c r="J115" s="211">
        <f t="shared" si="39"/>
        <v>78.064516129032256</v>
      </c>
      <c r="K115" s="211">
        <f t="shared" si="40"/>
        <v>21.935483870967744</v>
      </c>
    </row>
    <row r="116" spans="1:11">
      <c r="A116" s="19" t="s">
        <v>200</v>
      </c>
      <c r="B116" s="259">
        <v>0</v>
      </c>
      <c r="C116" s="184">
        <v>12</v>
      </c>
      <c r="D116" s="184">
        <v>0</v>
      </c>
      <c r="E116" s="184">
        <v>0</v>
      </c>
      <c r="F116" s="184">
        <v>5</v>
      </c>
      <c r="G116" s="206">
        <v>7</v>
      </c>
      <c r="H116" s="190"/>
      <c r="I116" s="210"/>
      <c r="J116" s="211"/>
      <c r="K116" s="211"/>
    </row>
    <row r="117" spans="1:11">
      <c r="A117" s="248"/>
      <c r="B117" s="259"/>
      <c r="C117" s="184"/>
      <c r="D117" s="184"/>
      <c r="E117" s="184"/>
      <c r="F117" s="184"/>
      <c r="G117" s="206"/>
      <c r="H117" s="190"/>
      <c r="I117" s="210"/>
      <c r="J117" s="211"/>
      <c r="K117" s="211"/>
    </row>
    <row r="118" spans="1:11">
      <c r="A118" s="246" t="s">
        <v>542</v>
      </c>
      <c r="B118" s="188">
        <f t="shared" ref="B118:G118" si="41">SUM(B119:B122)</f>
        <v>1144</v>
      </c>
      <c r="C118" s="175">
        <f t="shared" si="41"/>
        <v>762</v>
      </c>
      <c r="D118" s="175">
        <f t="shared" si="41"/>
        <v>124</v>
      </c>
      <c r="E118" s="175">
        <f t="shared" si="41"/>
        <v>104</v>
      </c>
      <c r="F118" s="175">
        <f t="shared" si="41"/>
        <v>961</v>
      </c>
      <c r="G118" s="187">
        <f t="shared" si="41"/>
        <v>1173</v>
      </c>
      <c r="H118" s="269"/>
      <c r="I118" s="207">
        <f>SUM(B118:E118)/F118</f>
        <v>2.2206035379812694</v>
      </c>
      <c r="J118" s="208">
        <f>(G118/SUM(B118:E118))*100</f>
        <v>54.967197750702901</v>
      </c>
      <c r="K118" s="208">
        <f>(F118/SUM(B118:E118))*100</f>
        <v>45.032802249297092</v>
      </c>
    </row>
    <row r="119" spans="1:11">
      <c r="A119" s="19" t="s">
        <v>543</v>
      </c>
      <c r="B119" s="259">
        <v>534</v>
      </c>
      <c r="C119" s="184">
        <v>322</v>
      </c>
      <c r="D119" s="184">
        <v>30</v>
      </c>
      <c r="E119" s="184">
        <v>24</v>
      </c>
      <c r="F119" s="184">
        <v>402</v>
      </c>
      <c r="G119" s="206">
        <v>508</v>
      </c>
      <c r="H119" s="190"/>
      <c r="I119" s="210">
        <f>SUM(B119:E119)/F119</f>
        <v>2.2636815920398008</v>
      </c>
      <c r="J119" s="211">
        <f>(G119/SUM(B119:E119))*100</f>
        <v>55.824175824175825</v>
      </c>
      <c r="K119" s="211">
        <f>(F119/SUM(B119:E119))*100</f>
        <v>44.175824175824175</v>
      </c>
    </row>
    <row r="120" spans="1:11" s="182" customFormat="1">
      <c r="A120" s="19" t="s">
        <v>544</v>
      </c>
      <c r="B120" s="259">
        <v>88</v>
      </c>
      <c r="C120" s="184">
        <v>60</v>
      </c>
      <c r="D120" s="184">
        <v>19</v>
      </c>
      <c r="E120" s="184">
        <v>0</v>
      </c>
      <c r="F120" s="184">
        <v>89</v>
      </c>
      <c r="G120" s="206">
        <v>78</v>
      </c>
      <c r="H120" s="190"/>
      <c r="I120" s="210">
        <f>SUM(B120:E120)/F120</f>
        <v>1.8764044943820224</v>
      </c>
      <c r="J120" s="211">
        <f>(G120/SUM(B120:E120))*100</f>
        <v>46.706586826347305</v>
      </c>
      <c r="K120" s="211">
        <f>(F120/SUM(B120:E120))*100</f>
        <v>53.293413173652695</v>
      </c>
    </row>
    <row r="121" spans="1:11">
      <c r="A121" s="19" t="s">
        <v>545</v>
      </c>
      <c r="B121" s="259">
        <v>457</v>
      </c>
      <c r="C121" s="184">
        <v>335</v>
      </c>
      <c r="D121" s="184">
        <v>54</v>
      </c>
      <c r="E121" s="184">
        <v>80</v>
      </c>
      <c r="F121" s="184">
        <v>398</v>
      </c>
      <c r="G121" s="206">
        <v>528</v>
      </c>
      <c r="H121" s="190"/>
      <c r="I121" s="210">
        <f>SUM(B121:E121)/F121</f>
        <v>2.3266331658291457</v>
      </c>
      <c r="J121" s="211">
        <f>(G121/SUM(B121:E121))*100</f>
        <v>57.019438444924411</v>
      </c>
      <c r="K121" s="211">
        <f>(F121/SUM(B121:E121))*100</f>
        <v>42.980561555075589</v>
      </c>
    </row>
    <row r="122" spans="1:11">
      <c r="A122" s="19" t="s">
        <v>546</v>
      </c>
      <c r="B122" s="259">
        <v>65</v>
      </c>
      <c r="C122" s="184">
        <v>45</v>
      </c>
      <c r="D122" s="184">
        <v>21</v>
      </c>
      <c r="E122" s="184">
        <v>0</v>
      </c>
      <c r="F122" s="184">
        <v>72</v>
      </c>
      <c r="G122" s="206">
        <v>59</v>
      </c>
      <c r="H122" s="190"/>
      <c r="I122" s="210">
        <f>SUM(B122:E122)/F122</f>
        <v>1.8194444444444444</v>
      </c>
      <c r="J122" s="211">
        <f>(G122/SUM(B122:E122))*100</f>
        <v>45.038167938931295</v>
      </c>
      <c r="K122" s="211">
        <f>(F122/SUM(B122:E122))*100</f>
        <v>54.961832061068705</v>
      </c>
    </row>
    <row r="123" spans="1:11">
      <c r="B123" s="259"/>
      <c r="C123" s="184"/>
      <c r="D123" s="184"/>
      <c r="E123" s="184"/>
      <c r="F123" s="184"/>
      <c r="G123" s="206"/>
      <c r="H123" s="190"/>
      <c r="I123" s="210"/>
      <c r="J123" s="211"/>
      <c r="K123" s="211"/>
    </row>
    <row r="124" spans="1:11">
      <c r="A124" s="50" t="s">
        <v>547</v>
      </c>
      <c r="B124" s="188">
        <f t="shared" ref="B124:G124" si="42">SUM(B125:B132)</f>
        <v>1244</v>
      </c>
      <c r="C124" s="175">
        <f t="shared" si="42"/>
        <v>780</v>
      </c>
      <c r="D124" s="175">
        <f t="shared" si="42"/>
        <v>170</v>
      </c>
      <c r="E124" s="175">
        <f t="shared" si="42"/>
        <v>9</v>
      </c>
      <c r="F124" s="175">
        <f t="shared" si="42"/>
        <v>938</v>
      </c>
      <c r="G124" s="187">
        <f t="shared" si="42"/>
        <v>1265</v>
      </c>
      <c r="H124" s="269"/>
      <c r="I124" s="207">
        <f t="shared" ref="I124:I131" si="43">SUM(B124:E124)/F124</f>
        <v>2.3486140724946694</v>
      </c>
      <c r="J124" s="208">
        <f t="shared" ref="J124:J131" si="44">(G124/SUM(B124:E124))*100</f>
        <v>57.421697684975037</v>
      </c>
      <c r="K124" s="208">
        <f t="shared" ref="K124:K131" si="45">(F124/SUM(B124:E124))*100</f>
        <v>42.57830231502497</v>
      </c>
    </row>
    <row r="125" spans="1:11">
      <c r="A125" s="19" t="s">
        <v>548</v>
      </c>
      <c r="B125" s="259">
        <v>437</v>
      </c>
      <c r="C125" s="184">
        <v>224</v>
      </c>
      <c r="D125" s="184">
        <v>28</v>
      </c>
      <c r="E125" s="184">
        <v>0</v>
      </c>
      <c r="F125" s="184">
        <v>322</v>
      </c>
      <c r="G125" s="206">
        <v>367</v>
      </c>
      <c r="H125" s="190"/>
      <c r="I125" s="210">
        <f t="shared" si="43"/>
        <v>2.139751552795031</v>
      </c>
      <c r="J125" s="211">
        <f t="shared" si="44"/>
        <v>53.265602322206092</v>
      </c>
      <c r="K125" s="211">
        <f t="shared" si="45"/>
        <v>46.734397677793908</v>
      </c>
    </row>
    <row r="126" spans="1:11">
      <c r="A126" s="19" t="s">
        <v>549</v>
      </c>
      <c r="B126" s="259">
        <v>146</v>
      </c>
      <c r="C126" s="184">
        <v>107</v>
      </c>
      <c r="D126" s="184">
        <v>11</v>
      </c>
      <c r="E126" s="184">
        <v>0</v>
      </c>
      <c r="F126" s="184">
        <v>91</v>
      </c>
      <c r="G126" s="206">
        <v>173</v>
      </c>
      <c r="H126" s="190"/>
      <c r="I126" s="210">
        <f t="shared" si="43"/>
        <v>2.901098901098901</v>
      </c>
      <c r="J126" s="211">
        <f t="shared" si="44"/>
        <v>65.530303030303031</v>
      </c>
      <c r="K126" s="211">
        <f t="shared" si="45"/>
        <v>34.469696969696969</v>
      </c>
    </row>
    <row r="127" spans="1:11">
      <c r="A127" s="19" t="s">
        <v>550</v>
      </c>
      <c r="B127" s="259">
        <v>108</v>
      </c>
      <c r="C127" s="184">
        <v>55</v>
      </c>
      <c r="D127" s="184">
        <v>14</v>
      </c>
      <c r="E127" s="184">
        <v>0</v>
      </c>
      <c r="F127" s="184">
        <v>95</v>
      </c>
      <c r="G127" s="206">
        <v>82</v>
      </c>
      <c r="H127" s="190"/>
      <c r="I127" s="210">
        <f t="shared" si="43"/>
        <v>1.8631578947368421</v>
      </c>
      <c r="J127" s="211">
        <f t="shared" si="44"/>
        <v>46.327683615819211</v>
      </c>
      <c r="K127" s="211">
        <f t="shared" si="45"/>
        <v>53.672316384180796</v>
      </c>
    </row>
    <row r="128" spans="1:11">
      <c r="A128" s="19" t="s">
        <v>551</v>
      </c>
      <c r="B128" s="259">
        <v>164</v>
      </c>
      <c r="C128" s="184">
        <v>84</v>
      </c>
      <c r="D128" s="184">
        <v>10</v>
      </c>
      <c r="E128" s="184">
        <v>9</v>
      </c>
      <c r="F128" s="184">
        <v>75</v>
      </c>
      <c r="G128" s="206">
        <v>192</v>
      </c>
      <c r="H128" s="190"/>
      <c r="I128" s="210">
        <f t="shared" si="43"/>
        <v>3.56</v>
      </c>
      <c r="J128" s="211">
        <f t="shared" si="44"/>
        <v>71.910112359550567</v>
      </c>
      <c r="K128" s="211">
        <f t="shared" si="45"/>
        <v>28.08988764044944</v>
      </c>
    </row>
    <row r="129" spans="1:11">
      <c r="A129" s="19" t="s">
        <v>552</v>
      </c>
      <c r="B129" s="259">
        <v>115</v>
      </c>
      <c r="C129" s="184">
        <v>86</v>
      </c>
      <c r="D129" s="184">
        <v>3</v>
      </c>
      <c r="E129" s="184">
        <v>0</v>
      </c>
      <c r="F129" s="184">
        <v>85</v>
      </c>
      <c r="G129" s="206">
        <v>119</v>
      </c>
      <c r="H129" s="190"/>
      <c r="I129" s="210">
        <f t="shared" si="43"/>
        <v>2.4</v>
      </c>
      <c r="J129" s="211">
        <f t="shared" si="44"/>
        <v>58.333333333333336</v>
      </c>
      <c r="K129" s="211">
        <f t="shared" si="45"/>
        <v>41.666666666666671</v>
      </c>
    </row>
    <row r="130" spans="1:11" s="182" customFormat="1">
      <c r="A130" s="19" t="s">
        <v>553</v>
      </c>
      <c r="B130" s="259">
        <v>217</v>
      </c>
      <c r="C130" s="184">
        <v>145</v>
      </c>
      <c r="D130" s="184">
        <v>84</v>
      </c>
      <c r="E130" s="184">
        <v>0</v>
      </c>
      <c r="F130" s="184">
        <v>185</v>
      </c>
      <c r="G130" s="206">
        <v>261</v>
      </c>
      <c r="H130" s="190"/>
      <c r="I130" s="210">
        <f t="shared" si="43"/>
        <v>2.4108108108108106</v>
      </c>
      <c r="J130" s="211">
        <f t="shared" si="44"/>
        <v>58.520179372197312</v>
      </c>
      <c r="K130" s="211">
        <f t="shared" si="45"/>
        <v>41.479820627802688</v>
      </c>
    </row>
    <row r="131" spans="1:11">
      <c r="A131" s="19" t="s">
        <v>554</v>
      </c>
      <c r="B131" s="259">
        <v>36</v>
      </c>
      <c r="C131" s="184">
        <v>79</v>
      </c>
      <c r="D131" s="184">
        <v>20</v>
      </c>
      <c r="E131" s="184">
        <v>0</v>
      </c>
      <c r="F131" s="184">
        <v>79</v>
      </c>
      <c r="G131" s="206">
        <v>56</v>
      </c>
      <c r="H131" s="190"/>
      <c r="I131" s="210">
        <f t="shared" si="43"/>
        <v>1.7088607594936709</v>
      </c>
      <c r="J131" s="211">
        <f t="shared" si="44"/>
        <v>41.481481481481481</v>
      </c>
      <c r="K131" s="211">
        <f t="shared" si="45"/>
        <v>58.518518518518512</v>
      </c>
    </row>
    <row r="132" spans="1:11">
      <c r="A132" s="19" t="s">
        <v>204</v>
      </c>
      <c r="B132" s="259">
        <v>21</v>
      </c>
      <c r="C132" s="184">
        <v>0</v>
      </c>
      <c r="D132" s="184">
        <v>0</v>
      </c>
      <c r="E132" s="184">
        <v>0</v>
      </c>
      <c r="F132" s="184">
        <v>6</v>
      </c>
      <c r="G132" s="206">
        <v>15</v>
      </c>
      <c r="H132" s="190"/>
      <c r="I132" s="210"/>
      <c r="J132" s="211"/>
      <c r="K132" s="211"/>
    </row>
    <row r="133" spans="1:11">
      <c r="A133" s="248"/>
      <c r="B133" s="259"/>
      <c r="C133" s="184"/>
      <c r="D133" s="184"/>
      <c r="E133" s="184"/>
      <c r="F133" s="184"/>
      <c r="G133" s="206"/>
      <c r="H133" s="190"/>
      <c r="I133" s="210"/>
      <c r="J133" s="211"/>
      <c r="K133" s="211"/>
    </row>
    <row r="134" spans="1:11">
      <c r="A134" s="246" t="s">
        <v>555</v>
      </c>
      <c r="B134" s="188">
        <f t="shared" ref="B134:G134" si="46">SUM(B135:B138)</f>
        <v>3051</v>
      </c>
      <c r="C134" s="175">
        <f t="shared" si="46"/>
        <v>1284</v>
      </c>
      <c r="D134" s="175">
        <f t="shared" si="46"/>
        <v>99</v>
      </c>
      <c r="E134" s="175">
        <f t="shared" si="46"/>
        <v>108</v>
      </c>
      <c r="F134" s="175">
        <f t="shared" si="46"/>
        <v>1394</v>
      </c>
      <c r="G134" s="187">
        <f t="shared" si="46"/>
        <v>3148</v>
      </c>
      <c r="H134" s="269"/>
      <c r="I134" s="207">
        <f>SUM(B134:E134)/F134</f>
        <v>3.2582496413199427</v>
      </c>
      <c r="J134" s="208">
        <f>(G134/SUM(B134:E134))*100</f>
        <v>69.308674592690451</v>
      </c>
      <c r="K134" s="208">
        <f>(F134/SUM(B134:E134))*100</f>
        <v>30.691325407309556</v>
      </c>
    </row>
    <row r="135" spans="1:11">
      <c r="A135" s="248" t="s">
        <v>305</v>
      </c>
      <c r="B135" s="259">
        <v>2618</v>
      </c>
      <c r="C135" s="184">
        <v>742</v>
      </c>
      <c r="D135" s="184">
        <v>58</v>
      </c>
      <c r="E135" s="184">
        <v>19</v>
      </c>
      <c r="F135" s="184">
        <v>692</v>
      </c>
      <c r="G135" s="206">
        <v>2745</v>
      </c>
      <c r="H135" s="190"/>
      <c r="I135" s="210">
        <f>SUM(B135:E135)/F135</f>
        <v>4.9667630057803471</v>
      </c>
      <c r="J135" s="211">
        <f>(G135/SUM(B135:E135))*100</f>
        <v>79.866162350887407</v>
      </c>
      <c r="K135" s="211">
        <f>(F135/SUM(B135:E135))*100</f>
        <v>20.1338376491126</v>
      </c>
    </row>
    <row r="136" spans="1:11" s="182" customFormat="1">
      <c r="A136" s="19" t="s">
        <v>306</v>
      </c>
      <c r="B136" s="259">
        <v>240</v>
      </c>
      <c r="C136" s="184">
        <v>411</v>
      </c>
      <c r="D136" s="184">
        <v>32</v>
      </c>
      <c r="E136" s="184">
        <v>89</v>
      </c>
      <c r="F136" s="184">
        <v>588</v>
      </c>
      <c r="G136" s="206">
        <v>184</v>
      </c>
      <c r="H136" s="190"/>
      <c r="I136" s="210">
        <f>SUM(B136:E136)/F136</f>
        <v>1.3129251700680271</v>
      </c>
      <c r="J136" s="211">
        <f>(G136/SUM(B136:E136))*100</f>
        <v>23.834196891191709</v>
      </c>
      <c r="K136" s="211">
        <f>(F136/SUM(B136:E136))*100</f>
        <v>76.165803108808291</v>
      </c>
    </row>
    <row r="137" spans="1:11">
      <c r="A137" s="19" t="s">
        <v>558</v>
      </c>
      <c r="B137" s="259">
        <v>64</v>
      </c>
      <c r="C137" s="184">
        <v>56</v>
      </c>
      <c r="D137" s="184">
        <v>5</v>
      </c>
      <c r="E137" s="184">
        <v>0</v>
      </c>
      <c r="F137" s="184">
        <v>61</v>
      </c>
      <c r="G137" s="206">
        <v>64</v>
      </c>
      <c r="H137" s="190"/>
      <c r="I137" s="210">
        <f>SUM(B137:E137)/F137</f>
        <v>2.0491803278688523</v>
      </c>
      <c r="J137" s="211">
        <f>(G137/SUM(B137:E137))*100</f>
        <v>51.2</v>
      </c>
      <c r="K137" s="211">
        <f>(F137/SUM(B137:E137))*100</f>
        <v>48.8</v>
      </c>
    </row>
    <row r="138" spans="1:11">
      <c r="A138" s="19" t="s">
        <v>559</v>
      </c>
      <c r="B138" s="259">
        <v>129</v>
      </c>
      <c r="C138" s="184">
        <v>75</v>
      </c>
      <c r="D138" s="184">
        <v>4</v>
      </c>
      <c r="E138" s="184">
        <v>0</v>
      </c>
      <c r="F138" s="184">
        <v>53</v>
      </c>
      <c r="G138" s="206">
        <v>155</v>
      </c>
      <c r="H138" s="190"/>
      <c r="I138" s="210">
        <f>SUM(B138:E138)/F138</f>
        <v>3.9245283018867925</v>
      </c>
      <c r="J138" s="211">
        <f>(G138/SUM(B138:E138))*100</f>
        <v>74.519230769230774</v>
      </c>
      <c r="K138" s="211">
        <f>(F138/SUM(B138:E138))*100</f>
        <v>25.48076923076923</v>
      </c>
    </row>
    <row r="139" spans="1:11">
      <c r="A139" s="248"/>
      <c r="B139" s="259"/>
      <c r="C139" s="184"/>
      <c r="D139" s="184"/>
      <c r="E139" s="184"/>
      <c r="F139" s="184"/>
      <c r="G139" s="206"/>
      <c r="H139" s="190"/>
      <c r="I139" s="210"/>
      <c r="J139" s="211"/>
      <c r="K139" s="211"/>
    </row>
    <row r="140" spans="1:11">
      <c r="A140" s="246" t="s">
        <v>560</v>
      </c>
      <c r="B140" s="188">
        <f t="shared" ref="B140:G140" si="47">SUM(B141:B144)</f>
        <v>3254</v>
      </c>
      <c r="C140" s="175">
        <f t="shared" si="47"/>
        <v>2323</v>
      </c>
      <c r="D140" s="175">
        <f t="shared" si="47"/>
        <v>156</v>
      </c>
      <c r="E140" s="175">
        <f t="shared" si="47"/>
        <v>96</v>
      </c>
      <c r="F140" s="175">
        <f t="shared" si="47"/>
        <v>3107</v>
      </c>
      <c r="G140" s="187">
        <f t="shared" si="47"/>
        <v>2722</v>
      </c>
      <c r="H140" s="269"/>
      <c r="I140" s="207">
        <f>SUM(B140:E140)/F140</f>
        <v>1.876086256839395</v>
      </c>
      <c r="J140" s="208">
        <f>(G140/SUM(B140:E140))*100</f>
        <v>46.697546749013554</v>
      </c>
      <c r="K140" s="208">
        <f>(F140/SUM(B140:E140))*100</f>
        <v>53.302453250986446</v>
      </c>
    </row>
    <row r="141" spans="1:11">
      <c r="A141" s="248" t="s">
        <v>307</v>
      </c>
      <c r="B141" s="259">
        <v>2269</v>
      </c>
      <c r="C141" s="184">
        <v>1453</v>
      </c>
      <c r="D141" s="184">
        <v>90</v>
      </c>
      <c r="E141" s="184">
        <v>67</v>
      </c>
      <c r="F141" s="184">
        <v>2297</v>
      </c>
      <c r="G141" s="206">
        <v>1582</v>
      </c>
      <c r="H141" s="190"/>
      <c r="I141" s="210">
        <f>SUM(B141:E141)/F141</f>
        <v>1.6887244231606444</v>
      </c>
      <c r="J141" s="211">
        <f>(G141/SUM(B141:E141))*100</f>
        <v>40.783707141015725</v>
      </c>
      <c r="K141" s="211">
        <f>(F141/SUM(B141:E141))*100</f>
        <v>59.216292858984275</v>
      </c>
    </row>
    <row r="142" spans="1:11">
      <c r="A142" s="19" t="s">
        <v>562</v>
      </c>
      <c r="B142" s="259">
        <v>568</v>
      </c>
      <c r="C142" s="184">
        <v>465</v>
      </c>
      <c r="D142" s="184">
        <v>2</v>
      </c>
      <c r="E142" s="184">
        <v>29</v>
      </c>
      <c r="F142" s="184">
        <v>437</v>
      </c>
      <c r="G142" s="206">
        <v>627</v>
      </c>
      <c r="H142" s="190"/>
      <c r="I142" s="210">
        <f>SUM(B142:E142)/F142</f>
        <v>2.4347826086956523</v>
      </c>
      <c r="J142" s="211">
        <f>(G142/SUM(B142:E142))*100</f>
        <v>58.928571428571431</v>
      </c>
      <c r="K142" s="211">
        <f>(F142/SUM(B142:E142))*100</f>
        <v>41.071428571428569</v>
      </c>
    </row>
    <row r="143" spans="1:11">
      <c r="A143" s="19" t="s">
        <v>563</v>
      </c>
      <c r="B143" s="259">
        <v>169</v>
      </c>
      <c r="C143" s="184">
        <v>99</v>
      </c>
      <c r="D143" s="184">
        <v>9</v>
      </c>
      <c r="E143" s="184">
        <v>0</v>
      </c>
      <c r="F143" s="184">
        <v>90</v>
      </c>
      <c r="G143" s="206">
        <v>187</v>
      </c>
      <c r="H143" s="190"/>
      <c r="I143" s="210">
        <f>SUM(B143:E143)/F143</f>
        <v>3.0777777777777779</v>
      </c>
      <c r="J143" s="211">
        <f>(G143/SUM(B143:E143))*100</f>
        <v>67.50902527075813</v>
      </c>
      <c r="K143" s="211">
        <f>(F143/SUM(B143:E143))*100</f>
        <v>32.490974729241877</v>
      </c>
    </row>
    <row r="144" spans="1:11">
      <c r="A144" s="19" t="s">
        <v>564</v>
      </c>
      <c r="B144" s="259">
        <v>248</v>
      </c>
      <c r="C144" s="184">
        <v>306</v>
      </c>
      <c r="D144" s="184">
        <v>55</v>
      </c>
      <c r="E144" s="184">
        <v>0</v>
      </c>
      <c r="F144" s="184">
        <v>283</v>
      </c>
      <c r="G144" s="206">
        <v>326</v>
      </c>
      <c r="H144" s="190"/>
      <c r="I144" s="210">
        <f>SUM(B144:E144)/F144</f>
        <v>2.1519434628975267</v>
      </c>
      <c r="J144" s="211">
        <f>(G144/SUM(B144:E144))*100</f>
        <v>53.530377668308702</v>
      </c>
      <c r="K144" s="211">
        <f>(F144/SUM(B144:E144))*100</f>
        <v>46.469622331691298</v>
      </c>
    </row>
    <row r="145" spans="1:11">
      <c r="A145" s="49"/>
      <c r="B145" s="222"/>
      <c r="C145" s="223"/>
      <c r="D145" s="223"/>
      <c r="E145" s="223"/>
      <c r="F145" s="223"/>
      <c r="G145" s="239"/>
      <c r="H145" s="195"/>
      <c r="I145" s="226"/>
      <c r="J145" s="227"/>
      <c r="K145" s="227"/>
    </row>
    <row r="146" spans="1:11">
      <c r="A146" s="108" t="s">
        <v>206</v>
      </c>
      <c r="B146" s="184"/>
      <c r="C146" s="184"/>
      <c r="D146" s="184"/>
      <c r="E146" s="184"/>
      <c r="F146" s="184"/>
      <c r="G146" s="184"/>
    </row>
  </sheetData>
  <sheetProtection selectLockedCells="1" selectUnlockedCells="1"/>
  <mergeCells count="5">
    <mergeCell ref="A6:K6"/>
    <mergeCell ref="A3:K3"/>
    <mergeCell ref="B8:G8"/>
    <mergeCell ref="A4:K4"/>
    <mergeCell ref="A5:K5"/>
  </mergeCells>
  <phoneticPr fontId="0" type="noConversion"/>
  <dataValidations count="2">
    <dataValidation type="whole" operator="equal" allowBlank="1" showErrorMessage="1" errorTitle="Estimado Shrek:" error="El balance en materia laboral no es correcto." sqref="G133 G85">
      <formula1>(A85+B85+C85)-E85</formula1>
    </dataValidation>
    <dataValidation type="whole" operator="equal" allowBlank="1" showErrorMessage="1" errorTitle="Estimado Shrek:" error="El balance en materia laboral no es correcto." sqref="B133 B85">
      <formula1>(#REF!+#REF!+#REF!)-#REF!</formula1>
    </dataValidation>
  </dataValidations>
  <printOptions horizontalCentered="1" verticalCentered="1"/>
  <pageMargins left="0" right="0" top="0" bottom="0" header="0.51181102362204722" footer="0.51181102362204722"/>
  <pageSetup scale="35" firstPageNumber="0" orientation="portrait" horizontalDpi="300" verticalDpi="300" r:id="rId1"/>
  <headerFooter differentFirst="1" alignWithMargins="0">
    <oddHeader>&amp;L&amp;"Times New Roman,Normal"CUADRO N° 17</oddHeader>
  </headerFooter>
  <rowBreaks count="1" manualBreakCount="1">
    <brk id="8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1"/>
  <sheetViews>
    <sheetView zoomScaleSheetLayoutView="50" workbookViewId="0">
      <selection activeCell="A13" sqref="A13"/>
    </sheetView>
  </sheetViews>
  <sheetFormatPr baseColWidth="10" defaultColWidth="0" defaultRowHeight="15.6" zeroHeight="1"/>
  <cols>
    <col min="1" max="1" width="71.33203125" style="14" bestFit="1" customWidth="1"/>
    <col min="2" max="2" width="17.88671875" style="14" customWidth="1"/>
    <col min="3" max="3" width="16.109375" style="14" customWidth="1"/>
    <col min="4" max="4" width="18" style="14" customWidth="1"/>
    <col min="5" max="5" width="19.44140625" style="14" customWidth="1"/>
    <col min="6" max="6" width="19" style="14" customWidth="1"/>
    <col min="7" max="7" width="17.88671875" style="14" customWidth="1"/>
    <col min="8" max="8" width="2.5546875" style="89" customWidth="1"/>
    <col min="9" max="11" width="18.6640625" style="89" customWidth="1"/>
    <col min="12" max="12" width="0" style="89" hidden="1" customWidth="1"/>
    <col min="13" max="256" width="11.44140625" style="89" hidden="1" customWidth="1"/>
    <col min="257" max="16384" width="11.44140625" style="89" hidden="1"/>
  </cols>
  <sheetData>
    <row r="1" spans="1:12">
      <c r="A1" s="16" t="s">
        <v>308</v>
      </c>
      <c r="B1" s="12"/>
      <c r="C1" s="12"/>
      <c r="D1" s="12"/>
      <c r="E1" s="12"/>
      <c r="F1" s="12"/>
      <c r="G1" s="12"/>
    </row>
    <row r="2" spans="1:12">
      <c r="A2" s="26"/>
      <c r="B2" s="26"/>
      <c r="C2" s="26"/>
      <c r="D2" s="26"/>
      <c r="E2" s="26"/>
      <c r="F2" s="26"/>
      <c r="G2" s="26"/>
    </row>
    <row r="3" spans="1:12">
      <c r="A3" s="395" t="s">
        <v>726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64"/>
    </row>
    <row r="4" spans="1:12" ht="20.25" customHeight="1">
      <c r="A4" s="395" t="s">
        <v>727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64"/>
    </row>
    <row r="5" spans="1:12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64"/>
    </row>
    <row r="6" spans="1:12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64"/>
    </row>
    <row r="7" spans="1:12">
      <c r="A7" s="175"/>
      <c r="B7" s="175"/>
      <c r="C7" s="175"/>
      <c r="D7" s="175"/>
      <c r="E7" s="175"/>
      <c r="F7" s="175"/>
      <c r="G7" s="175"/>
    </row>
    <row r="8" spans="1:12" ht="20.25" customHeight="1">
      <c r="A8" s="289"/>
      <c r="B8" s="399" t="s">
        <v>719</v>
      </c>
      <c r="C8" s="399"/>
      <c r="D8" s="399"/>
      <c r="E8" s="399"/>
      <c r="F8" s="399"/>
      <c r="G8" s="399"/>
      <c r="H8" s="290"/>
      <c r="I8" s="396" t="s">
        <v>720</v>
      </c>
      <c r="J8" s="397"/>
      <c r="K8" s="397"/>
      <c r="L8" s="275"/>
    </row>
    <row r="9" spans="1:12" ht="20.25" customHeight="1">
      <c r="A9" s="187" t="s">
        <v>721</v>
      </c>
      <c r="B9" s="291" t="s">
        <v>616</v>
      </c>
      <c r="C9" s="292" t="s">
        <v>617</v>
      </c>
      <c r="D9" s="292" t="s">
        <v>617</v>
      </c>
      <c r="E9" s="292" t="s">
        <v>494</v>
      </c>
      <c r="F9" s="292" t="s">
        <v>617</v>
      </c>
      <c r="G9" s="292" t="s">
        <v>616</v>
      </c>
      <c r="H9" s="293"/>
      <c r="I9" s="62" t="s">
        <v>619</v>
      </c>
      <c r="J9" s="294" t="s">
        <v>620</v>
      </c>
      <c r="K9" s="295" t="s">
        <v>620</v>
      </c>
    </row>
    <row r="10" spans="1:12" ht="20.25" customHeight="1">
      <c r="A10" s="87"/>
      <c r="B10" s="194">
        <v>41640</v>
      </c>
      <c r="C10" s="187" t="s">
        <v>621</v>
      </c>
      <c r="D10" s="187" t="s">
        <v>622</v>
      </c>
      <c r="E10" s="187" t="s">
        <v>495</v>
      </c>
      <c r="F10" s="187" t="s">
        <v>623</v>
      </c>
      <c r="G10" s="296">
        <v>42004</v>
      </c>
      <c r="H10" s="297"/>
      <c r="I10" s="298" t="s">
        <v>624</v>
      </c>
      <c r="J10" s="299" t="s">
        <v>625</v>
      </c>
      <c r="K10" s="300" t="s">
        <v>626</v>
      </c>
    </row>
    <row r="11" spans="1:12" ht="20.25" customHeight="1">
      <c r="A11" s="301"/>
      <c r="B11" s="302"/>
      <c r="C11" s="303"/>
      <c r="D11" s="303"/>
      <c r="E11" s="303"/>
      <c r="F11" s="303"/>
      <c r="G11" s="304"/>
      <c r="H11" s="290"/>
      <c r="J11" s="305"/>
      <c r="K11" s="305"/>
    </row>
    <row r="12" spans="1:12" ht="20.25" customHeight="1">
      <c r="A12" s="18" t="s">
        <v>27</v>
      </c>
      <c r="B12" s="78">
        <f t="shared" ref="B12:G12" si="0">SUM(B14,B29,B33,B39,B44,B52,B57,B64,B70,B75,B80,B87,B92,B100,B105)</f>
        <v>61601</v>
      </c>
      <c r="C12" s="81">
        <f t="shared" si="0"/>
        <v>182933</v>
      </c>
      <c r="D12" s="81">
        <f t="shared" si="0"/>
        <v>10844</v>
      </c>
      <c r="E12" s="81">
        <f t="shared" si="0"/>
        <v>528</v>
      </c>
      <c r="F12" s="81">
        <f t="shared" si="0"/>
        <v>203466</v>
      </c>
      <c r="G12" s="80">
        <f t="shared" si="0"/>
        <v>52440</v>
      </c>
      <c r="H12" s="306"/>
      <c r="I12" s="307">
        <f>SUM(B12:E12)/F12</f>
        <v>1.2577334788121848</v>
      </c>
      <c r="J12" s="308">
        <f>(G12/SUM(B12:E12))*100</f>
        <v>20.491899369299666</v>
      </c>
      <c r="K12" s="308">
        <f>(F12/SUM(B12:E12))*100</f>
        <v>79.508100630700341</v>
      </c>
    </row>
    <row r="13" spans="1:12" ht="20.25" customHeight="1">
      <c r="A13" s="15"/>
      <c r="B13" s="309"/>
      <c r="C13" s="310"/>
      <c r="D13" s="310"/>
      <c r="E13" s="310"/>
      <c r="F13" s="310"/>
      <c r="G13" s="310"/>
      <c r="H13" s="306"/>
      <c r="I13" s="311"/>
      <c r="J13" s="312"/>
      <c r="K13" s="312"/>
    </row>
    <row r="14" spans="1:12" ht="20.25" customHeight="1">
      <c r="A14" s="313" t="s">
        <v>309</v>
      </c>
      <c r="B14" s="78">
        <f t="shared" ref="B14:G14" si="1">SUM(B15:B27)</f>
        <v>8621</v>
      </c>
      <c r="C14" s="81">
        <f t="shared" si="1"/>
        <v>25009</v>
      </c>
      <c r="D14" s="81">
        <f t="shared" si="1"/>
        <v>1678</v>
      </c>
      <c r="E14" s="81">
        <f t="shared" si="1"/>
        <v>104</v>
      </c>
      <c r="F14" s="81">
        <f t="shared" si="1"/>
        <v>27703</v>
      </c>
      <c r="G14" s="80">
        <f t="shared" si="1"/>
        <v>7709</v>
      </c>
      <c r="H14" s="306"/>
      <c r="I14" s="307">
        <f t="shared" ref="I14:I26" si="2">SUM(B14:E14)/F14</f>
        <v>1.2782731112153918</v>
      </c>
      <c r="J14" s="308">
        <f t="shared" ref="J14:J26" si="3">(G14/SUM(B14:E14))*100</f>
        <v>21.769456681350956</v>
      </c>
      <c r="K14" s="308">
        <f t="shared" ref="K14:K26" si="4">(F14/SUM(B14:E14))*100</f>
        <v>78.230543318649055</v>
      </c>
    </row>
    <row r="15" spans="1:12" ht="20.25" customHeight="1">
      <c r="A15" s="314" t="s">
        <v>310</v>
      </c>
      <c r="B15" s="306">
        <v>1207</v>
      </c>
      <c r="C15" s="7">
        <v>3465</v>
      </c>
      <c r="D15" s="7">
        <v>531</v>
      </c>
      <c r="E15" s="7">
        <v>7</v>
      </c>
      <c r="F15" s="7">
        <v>4131</v>
      </c>
      <c r="G15" s="7">
        <v>1079</v>
      </c>
      <c r="H15" s="306"/>
      <c r="I15" s="311">
        <f t="shared" si="2"/>
        <v>1.261195836359235</v>
      </c>
      <c r="J15" s="312">
        <f t="shared" si="3"/>
        <v>20.710172744721689</v>
      </c>
      <c r="K15" s="312">
        <f t="shared" si="4"/>
        <v>79.289827255278311</v>
      </c>
    </row>
    <row r="16" spans="1:12" ht="20.25" customHeight="1">
      <c r="A16" s="314" t="s">
        <v>659</v>
      </c>
      <c r="B16" s="306">
        <v>1954</v>
      </c>
      <c r="C16" s="7">
        <v>8386</v>
      </c>
      <c r="D16" s="7">
        <v>395</v>
      </c>
      <c r="E16" s="7">
        <v>13</v>
      </c>
      <c r="F16" s="7">
        <v>9075</v>
      </c>
      <c r="G16" s="7">
        <v>1673</v>
      </c>
      <c r="H16" s="306"/>
      <c r="I16" s="311">
        <f t="shared" si="2"/>
        <v>1.1843526170798897</v>
      </c>
      <c r="J16" s="312">
        <f t="shared" si="3"/>
        <v>15.565686639374768</v>
      </c>
      <c r="K16" s="312">
        <f t="shared" si="4"/>
        <v>84.434313360625239</v>
      </c>
    </row>
    <row r="17" spans="1:12" ht="20.25" customHeight="1">
      <c r="A17" s="314" t="s">
        <v>311</v>
      </c>
      <c r="B17" s="306">
        <v>2362</v>
      </c>
      <c r="C17" s="7">
        <v>3982</v>
      </c>
      <c r="D17" s="7">
        <v>419</v>
      </c>
      <c r="E17" s="7">
        <v>36</v>
      </c>
      <c r="F17" s="7">
        <v>4582</v>
      </c>
      <c r="G17" s="7">
        <v>2217</v>
      </c>
      <c r="H17" s="306"/>
      <c r="I17" s="311">
        <f t="shared" si="2"/>
        <v>1.4838498472282846</v>
      </c>
      <c r="J17" s="312">
        <f t="shared" si="3"/>
        <v>32.607736431828208</v>
      </c>
      <c r="K17" s="312">
        <f t="shared" si="4"/>
        <v>67.392263568171799</v>
      </c>
    </row>
    <row r="18" spans="1:12" ht="20.25" customHeight="1">
      <c r="A18" s="314" t="s">
        <v>738</v>
      </c>
      <c r="B18" s="306">
        <v>176</v>
      </c>
      <c r="C18" s="7">
        <v>125</v>
      </c>
      <c r="D18" s="7">
        <v>31</v>
      </c>
      <c r="E18" s="7">
        <v>2</v>
      </c>
      <c r="F18" s="7">
        <v>202</v>
      </c>
      <c r="G18" s="7">
        <v>132</v>
      </c>
      <c r="H18" s="306"/>
      <c r="I18" s="311">
        <f t="shared" si="2"/>
        <v>1.6534653465346534</v>
      </c>
      <c r="J18" s="312">
        <f t="shared" si="3"/>
        <v>39.520958083832333</v>
      </c>
      <c r="K18" s="312">
        <f t="shared" si="4"/>
        <v>60.479041916167667</v>
      </c>
    </row>
    <row r="19" spans="1:12" ht="20.25" customHeight="1">
      <c r="A19" s="314" t="s">
        <v>739</v>
      </c>
      <c r="B19" s="306">
        <v>190</v>
      </c>
      <c r="C19" s="7">
        <v>30</v>
      </c>
      <c r="D19" s="7">
        <v>4</v>
      </c>
      <c r="E19" s="7">
        <v>0</v>
      </c>
      <c r="F19" s="7">
        <v>224</v>
      </c>
      <c r="G19" s="7">
        <v>0</v>
      </c>
      <c r="H19" s="306"/>
      <c r="I19" s="311">
        <f t="shared" si="2"/>
        <v>1</v>
      </c>
      <c r="J19" s="312">
        <f t="shared" si="3"/>
        <v>0</v>
      </c>
      <c r="K19" s="312">
        <f t="shared" si="4"/>
        <v>100</v>
      </c>
    </row>
    <row r="20" spans="1:12" ht="20.25" customHeight="1">
      <c r="A20" s="314" t="s">
        <v>740</v>
      </c>
      <c r="B20" s="306">
        <v>95</v>
      </c>
      <c r="C20" s="7">
        <v>145</v>
      </c>
      <c r="D20" s="7">
        <v>20</v>
      </c>
      <c r="E20" s="7">
        <v>0</v>
      </c>
      <c r="F20" s="7">
        <v>132</v>
      </c>
      <c r="G20" s="7">
        <v>128</v>
      </c>
      <c r="H20" s="306"/>
      <c r="I20" s="311">
        <f t="shared" si="2"/>
        <v>1.9696969696969697</v>
      </c>
      <c r="J20" s="312">
        <f t="shared" si="3"/>
        <v>49.230769230769234</v>
      </c>
      <c r="K20" s="312">
        <f t="shared" si="4"/>
        <v>50.769230769230766</v>
      </c>
    </row>
    <row r="21" spans="1:12" ht="20.25" customHeight="1">
      <c r="A21" s="314" t="s">
        <v>205</v>
      </c>
      <c r="B21" s="306">
        <v>112</v>
      </c>
      <c r="C21" s="7">
        <v>78</v>
      </c>
      <c r="D21" s="7">
        <v>2</v>
      </c>
      <c r="E21" s="7">
        <v>0</v>
      </c>
      <c r="F21" s="7">
        <v>50</v>
      </c>
      <c r="G21" s="7">
        <v>142</v>
      </c>
      <c r="H21" s="306"/>
      <c r="I21" s="311">
        <f t="shared" si="2"/>
        <v>3.84</v>
      </c>
      <c r="J21" s="312">
        <f t="shared" si="3"/>
        <v>73.958333333333343</v>
      </c>
      <c r="K21" s="312">
        <f t="shared" si="4"/>
        <v>26.041666666666668</v>
      </c>
    </row>
    <row r="22" spans="1:12" ht="20.25" customHeight="1">
      <c r="A22" s="314" t="s">
        <v>594</v>
      </c>
      <c r="B22" s="306">
        <v>34</v>
      </c>
      <c r="C22" s="7">
        <v>1367</v>
      </c>
      <c r="D22" s="7">
        <v>33</v>
      </c>
      <c r="E22" s="7">
        <v>3</v>
      </c>
      <c r="F22" s="7">
        <v>1385</v>
      </c>
      <c r="G22" s="7">
        <v>52</v>
      </c>
      <c r="H22" s="306"/>
      <c r="I22" s="311">
        <f t="shared" si="2"/>
        <v>1.0375451263537907</v>
      </c>
      <c r="J22" s="312">
        <f t="shared" si="3"/>
        <v>3.6186499652052886</v>
      </c>
      <c r="K22" s="312">
        <f t="shared" si="4"/>
        <v>96.381350034794707</v>
      </c>
    </row>
    <row r="23" spans="1:12" ht="20.25" customHeight="1">
      <c r="A23" s="314" t="s">
        <v>595</v>
      </c>
      <c r="B23" s="306">
        <v>1398</v>
      </c>
      <c r="C23" s="7">
        <v>5119</v>
      </c>
      <c r="D23" s="7">
        <v>105</v>
      </c>
      <c r="E23" s="7">
        <v>0</v>
      </c>
      <c r="F23" s="7">
        <v>5366</v>
      </c>
      <c r="G23" s="7">
        <v>1256</v>
      </c>
      <c r="H23" s="306"/>
      <c r="I23" s="311">
        <f t="shared" si="2"/>
        <v>1.2340663436451733</v>
      </c>
      <c r="J23" s="312">
        <f t="shared" si="3"/>
        <v>18.96707943219571</v>
      </c>
      <c r="K23" s="312">
        <f t="shared" si="4"/>
        <v>81.032920567804297</v>
      </c>
    </row>
    <row r="24" spans="1:12" ht="20.25" customHeight="1">
      <c r="A24" s="314" t="s">
        <v>596</v>
      </c>
      <c r="B24" s="306">
        <v>423</v>
      </c>
      <c r="C24" s="7">
        <v>751</v>
      </c>
      <c r="D24" s="7">
        <v>66</v>
      </c>
      <c r="E24" s="7">
        <v>19</v>
      </c>
      <c r="F24" s="7">
        <v>871</v>
      </c>
      <c r="G24" s="7">
        <v>388</v>
      </c>
      <c r="H24" s="306"/>
      <c r="I24" s="311">
        <f t="shared" si="2"/>
        <v>1.4454649827784156</v>
      </c>
      <c r="J24" s="312">
        <f t="shared" si="3"/>
        <v>30.818109610802225</v>
      </c>
      <c r="K24" s="312">
        <f t="shared" si="4"/>
        <v>69.181890389197775</v>
      </c>
    </row>
    <row r="25" spans="1:12" s="90" customFormat="1" ht="20.25" customHeight="1">
      <c r="A25" s="314" t="s">
        <v>312</v>
      </c>
      <c r="B25" s="306">
        <v>103</v>
      </c>
      <c r="C25" s="7">
        <v>47</v>
      </c>
      <c r="D25" s="7">
        <v>6</v>
      </c>
      <c r="E25" s="7">
        <v>0</v>
      </c>
      <c r="F25" s="7">
        <v>65</v>
      </c>
      <c r="G25" s="7">
        <v>91</v>
      </c>
      <c r="H25" s="306"/>
      <c r="I25" s="311">
        <f t="shared" si="2"/>
        <v>2.4</v>
      </c>
      <c r="J25" s="312">
        <f t="shared" si="3"/>
        <v>58.333333333333336</v>
      </c>
      <c r="K25" s="312">
        <f t="shared" si="4"/>
        <v>41.666666666666671</v>
      </c>
      <c r="L25" s="89"/>
    </row>
    <row r="26" spans="1:12" ht="20.25" customHeight="1">
      <c r="A26" s="314" t="s">
        <v>469</v>
      </c>
      <c r="B26" s="306">
        <v>0</v>
      </c>
      <c r="C26" s="7">
        <v>31</v>
      </c>
      <c r="D26" s="7">
        <v>0</v>
      </c>
      <c r="E26" s="7">
        <v>0</v>
      </c>
      <c r="F26" s="7">
        <v>14</v>
      </c>
      <c r="G26" s="7">
        <v>17</v>
      </c>
      <c r="H26" s="306"/>
      <c r="I26" s="311">
        <f t="shared" si="2"/>
        <v>2.2142857142857144</v>
      </c>
      <c r="J26" s="312">
        <f t="shared" si="3"/>
        <v>54.838709677419352</v>
      </c>
      <c r="K26" s="312">
        <f t="shared" si="4"/>
        <v>45.161290322580641</v>
      </c>
    </row>
    <row r="27" spans="1:12" ht="20.25" customHeight="1">
      <c r="A27" s="314" t="s">
        <v>313</v>
      </c>
      <c r="B27" s="306">
        <v>567</v>
      </c>
      <c r="C27" s="7">
        <v>1483</v>
      </c>
      <c r="D27" s="7">
        <v>66</v>
      </c>
      <c r="E27" s="7">
        <v>24</v>
      </c>
      <c r="F27" s="7">
        <v>1606</v>
      </c>
      <c r="G27" s="7">
        <v>534</v>
      </c>
      <c r="H27" s="306"/>
      <c r="I27" s="311"/>
      <c r="J27" s="312"/>
      <c r="K27" s="312"/>
    </row>
    <row r="28" spans="1:12" ht="20.25" customHeight="1">
      <c r="B28" s="306"/>
      <c r="C28" s="7"/>
      <c r="D28" s="7"/>
      <c r="E28" s="7"/>
      <c r="F28" s="7"/>
      <c r="G28" s="7"/>
      <c r="H28" s="306"/>
      <c r="I28" s="311"/>
      <c r="J28" s="312"/>
      <c r="K28" s="312"/>
    </row>
    <row r="29" spans="1:12" s="90" customFormat="1" ht="20.25" customHeight="1">
      <c r="A29" s="313" t="s">
        <v>314</v>
      </c>
      <c r="B29" s="300">
        <f t="shared" ref="B29:G29" si="5">SUM(B30:B31)</f>
        <v>4150</v>
      </c>
      <c r="C29" s="62">
        <f t="shared" si="5"/>
        <v>16556</v>
      </c>
      <c r="D29" s="62">
        <f t="shared" si="5"/>
        <v>734</v>
      </c>
      <c r="E29" s="62">
        <f t="shared" si="5"/>
        <v>34</v>
      </c>
      <c r="F29" s="62">
        <f t="shared" si="5"/>
        <v>17553</v>
      </c>
      <c r="G29" s="62">
        <f t="shared" si="5"/>
        <v>3921</v>
      </c>
      <c r="H29" s="300"/>
      <c r="I29" s="307">
        <f>SUM(B29:E29)/F29</f>
        <v>1.2233806186976586</v>
      </c>
      <c r="J29" s="308">
        <f>(G29/SUM(B29:E29))*100</f>
        <v>18.259290304554344</v>
      </c>
      <c r="K29" s="308">
        <f>(F29/SUM(B29:E29))*100</f>
        <v>81.740709695445659</v>
      </c>
    </row>
    <row r="30" spans="1:12" ht="20.25" customHeight="1">
      <c r="A30" s="314" t="s">
        <v>315</v>
      </c>
      <c r="B30" s="306">
        <v>4136</v>
      </c>
      <c r="C30" s="7">
        <v>15239</v>
      </c>
      <c r="D30" s="7">
        <v>723</v>
      </c>
      <c r="E30" s="7">
        <v>30</v>
      </c>
      <c r="F30" s="7">
        <v>16236</v>
      </c>
      <c r="G30" s="7">
        <v>3892</v>
      </c>
      <c r="H30" s="306"/>
      <c r="I30" s="311">
        <f>SUM(B30:E30)/F30</f>
        <v>1.2397142153239715</v>
      </c>
      <c r="J30" s="312">
        <f>(G30/SUM(B30:E30))*100</f>
        <v>19.336248012718602</v>
      </c>
      <c r="K30" s="312">
        <f>(F30/SUM(B30:E30))*100</f>
        <v>80.663751987281401</v>
      </c>
    </row>
    <row r="31" spans="1:12" ht="20.25" customHeight="1">
      <c r="A31" s="314" t="s">
        <v>316</v>
      </c>
      <c r="B31" s="306">
        <v>14</v>
      </c>
      <c r="C31" s="7">
        <v>1317</v>
      </c>
      <c r="D31" s="7">
        <v>11</v>
      </c>
      <c r="E31" s="7">
        <v>4</v>
      </c>
      <c r="F31" s="7">
        <v>1317</v>
      </c>
      <c r="G31" s="7">
        <v>29</v>
      </c>
      <c r="H31" s="306"/>
      <c r="I31" s="311">
        <f>SUM(B31:E31)/F31</f>
        <v>1.0220197418375094</v>
      </c>
      <c r="J31" s="312">
        <f>(G31/SUM(B31:E31))*100</f>
        <v>2.1545319465081723</v>
      </c>
      <c r="K31" s="312">
        <f>(F31/SUM(B31:E31))*100</f>
        <v>97.845468053491828</v>
      </c>
    </row>
    <row r="32" spans="1:12" ht="20.25" customHeight="1">
      <c r="A32" s="25"/>
      <c r="B32" s="306"/>
      <c r="C32" s="7"/>
      <c r="D32" s="7"/>
      <c r="E32" s="7"/>
      <c r="F32" s="7"/>
      <c r="G32" s="7"/>
      <c r="H32" s="306"/>
      <c r="I32" s="311"/>
      <c r="J32" s="312"/>
      <c r="K32" s="312"/>
    </row>
    <row r="33" spans="1:12" ht="20.25" customHeight="1">
      <c r="A33" s="313" t="s">
        <v>317</v>
      </c>
      <c r="B33" s="300">
        <f t="shared" ref="B33:G33" si="6">SUM(B34:B37)</f>
        <v>6592</v>
      </c>
      <c r="C33" s="62">
        <f t="shared" si="6"/>
        <v>21692</v>
      </c>
      <c r="D33" s="62">
        <f t="shared" si="6"/>
        <v>1228</v>
      </c>
      <c r="E33" s="62">
        <f t="shared" si="6"/>
        <v>50</v>
      </c>
      <c r="F33" s="62">
        <f t="shared" si="6"/>
        <v>24142</v>
      </c>
      <c r="G33" s="62">
        <f t="shared" si="6"/>
        <v>5420</v>
      </c>
      <c r="H33" s="300"/>
      <c r="I33" s="307">
        <f>SUM(B33:E33)/F33</f>
        <v>1.2245050120122607</v>
      </c>
      <c r="J33" s="308">
        <f>(G33/SUM(B33:E33))*100</f>
        <v>18.334348149651582</v>
      </c>
      <c r="K33" s="308">
        <f>(F33/SUM(B33:E33))*100</f>
        <v>81.665651850348425</v>
      </c>
      <c r="L33" s="90"/>
    </row>
    <row r="34" spans="1:12" ht="20.25" customHeight="1">
      <c r="A34" s="315" t="s">
        <v>318</v>
      </c>
      <c r="B34" s="306">
        <v>1857</v>
      </c>
      <c r="C34" s="7">
        <v>5482</v>
      </c>
      <c r="D34" s="7">
        <v>342</v>
      </c>
      <c r="E34" s="7">
        <v>20</v>
      </c>
      <c r="F34" s="7">
        <v>6297</v>
      </c>
      <c r="G34" s="7">
        <v>1404</v>
      </c>
      <c r="H34" s="306"/>
      <c r="I34" s="311">
        <f>SUM(B34:E34)/F34</f>
        <v>1.2229633158646975</v>
      </c>
      <c r="J34" s="312">
        <f>(G34/SUM(B34:E34))*100</f>
        <v>18.231398519672769</v>
      </c>
      <c r="K34" s="312">
        <f>(F34/SUM(B34:E34))*100</f>
        <v>81.768601480327234</v>
      </c>
    </row>
    <row r="35" spans="1:12" s="90" customFormat="1" ht="20.25" customHeight="1">
      <c r="A35" s="315" t="s">
        <v>319</v>
      </c>
      <c r="B35" s="306">
        <v>1752</v>
      </c>
      <c r="C35" s="7">
        <v>7972</v>
      </c>
      <c r="D35" s="7">
        <v>317</v>
      </c>
      <c r="E35" s="7">
        <v>17</v>
      </c>
      <c r="F35" s="7">
        <v>8660</v>
      </c>
      <c r="G35" s="7">
        <v>1398</v>
      </c>
      <c r="H35" s="306"/>
      <c r="I35" s="311">
        <f>SUM(B35:E35)/F35</f>
        <v>1.161431870669746</v>
      </c>
      <c r="J35" s="312">
        <f>(G35/SUM(B35:E35))*100</f>
        <v>13.899383575263471</v>
      </c>
      <c r="K35" s="312">
        <f>(F35/SUM(B35:E35))*100</f>
        <v>86.100616424736529</v>
      </c>
      <c r="L35" s="89"/>
    </row>
    <row r="36" spans="1:12" ht="20.25" customHeight="1">
      <c r="A36" s="315" t="s">
        <v>320</v>
      </c>
      <c r="B36" s="306">
        <v>2635</v>
      </c>
      <c r="C36" s="7">
        <v>7274</v>
      </c>
      <c r="D36" s="7">
        <v>548</v>
      </c>
      <c r="E36" s="7">
        <v>12</v>
      </c>
      <c r="F36" s="7">
        <v>8194</v>
      </c>
      <c r="G36" s="7">
        <v>2275</v>
      </c>
      <c r="H36" s="306"/>
      <c r="I36" s="311">
        <f>SUM(B36:E36)/F36</f>
        <v>1.2776421772028312</v>
      </c>
      <c r="J36" s="312">
        <f>(G36/SUM(B36:E36))*100</f>
        <v>21.730824338523259</v>
      </c>
      <c r="K36" s="312">
        <f>(F36/SUM(B36:E36))*100</f>
        <v>78.269175661476737</v>
      </c>
    </row>
    <row r="37" spans="1:12" ht="20.25" customHeight="1">
      <c r="A37" s="315" t="s">
        <v>321</v>
      </c>
      <c r="B37" s="306">
        <v>348</v>
      </c>
      <c r="C37" s="7">
        <v>964</v>
      </c>
      <c r="D37" s="7">
        <v>21</v>
      </c>
      <c r="E37" s="7">
        <v>1</v>
      </c>
      <c r="F37" s="7">
        <v>991</v>
      </c>
      <c r="G37" s="7">
        <v>343</v>
      </c>
      <c r="H37" s="306"/>
      <c r="I37" s="311">
        <f>SUM(B37:E37)/F37</f>
        <v>1.3461150353178608</v>
      </c>
      <c r="J37" s="312">
        <f>(G37/SUM(B37:E37))*100</f>
        <v>25.712143928035978</v>
      </c>
      <c r="K37" s="312">
        <f>(F37/SUM(B37:E37))*100</f>
        <v>74.287856071964015</v>
      </c>
    </row>
    <row r="38" spans="1:12" ht="20.25" customHeight="1">
      <c r="A38" s="315"/>
      <c r="B38" s="306"/>
      <c r="C38" s="7"/>
      <c r="D38" s="7"/>
      <c r="E38" s="7"/>
      <c r="F38" s="7"/>
      <c r="G38" s="7"/>
      <c r="H38" s="306"/>
      <c r="I38" s="311"/>
      <c r="J38" s="312"/>
      <c r="K38" s="312"/>
    </row>
    <row r="39" spans="1:12" ht="20.25" customHeight="1">
      <c r="A39" s="313" t="s">
        <v>322</v>
      </c>
      <c r="B39" s="300">
        <f t="shared" ref="B39:G39" si="7">SUM(B40:B42)</f>
        <v>3271</v>
      </c>
      <c r="C39" s="62">
        <f t="shared" si="7"/>
        <v>12943</v>
      </c>
      <c r="D39" s="62">
        <f t="shared" si="7"/>
        <v>672</v>
      </c>
      <c r="E39" s="62">
        <f t="shared" si="7"/>
        <v>26</v>
      </c>
      <c r="F39" s="62">
        <f t="shared" si="7"/>
        <v>13989</v>
      </c>
      <c r="G39" s="62">
        <f t="shared" si="7"/>
        <v>2923</v>
      </c>
      <c r="H39" s="300"/>
      <c r="I39" s="307">
        <f>SUM(B39:E39)/F39</f>
        <v>1.2089498891986561</v>
      </c>
      <c r="J39" s="308">
        <f>(G39/SUM(B39:E39))*100</f>
        <v>17.283585619678334</v>
      </c>
      <c r="K39" s="308">
        <f>(F39/SUM(B39:E39))*100</f>
        <v>82.716414380321666</v>
      </c>
      <c r="L39" s="90"/>
    </row>
    <row r="40" spans="1:12" s="90" customFormat="1" ht="20.25" customHeight="1">
      <c r="A40" s="314" t="s">
        <v>323</v>
      </c>
      <c r="B40" s="306">
        <v>2935</v>
      </c>
      <c r="C40" s="7">
        <v>10619</v>
      </c>
      <c r="D40" s="7">
        <v>553</v>
      </c>
      <c r="E40" s="7">
        <v>26</v>
      </c>
      <c r="F40" s="7">
        <v>11588</v>
      </c>
      <c r="G40" s="7">
        <v>2545</v>
      </c>
      <c r="H40" s="306"/>
      <c r="I40" s="311">
        <f>SUM(B40:E40)/F40</f>
        <v>1.2196237487055575</v>
      </c>
      <c r="J40" s="312">
        <f>(G40/SUM(B40:E40))*100</f>
        <v>18.007500176890964</v>
      </c>
      <c r="K40" s="312">
        <f>(F40/SUM(B40:E40))*100</f>
        <v>81.992499823109029</v>
      </c>
      <c r="L40" s="89"/>
    </row>
    <row r="41" spans="1:12" ht="20.25" customHeight="1">
      <c r="A41" s="314" t="s">
        <v>324</v>
      </c>
      <c r="B41" s="306">
        <v>3</v>
      </c>
      <c r="C41" s="7">
        <v>543</v>
      </c>
      <c r="D41" s="7">
        <v>22</v>
      </c>
      <c r="E41" s="7">
        <v>0</v>
      </c>
      <c r="F41" s="7">
        <v>565</v>
      </c>
      <c r="G41" s="7">
        <v>3</v>
      </c>
      <c r="H41" s="306"/>
      <c r="I41" s="311">
        <f>SUM(B41:E41)/F41</f>
        <v>1.0053097345132744</v>
      </c>
      <c r="J41" s="312">
        <f>(G41/SUM(B41:E41))*100</f>
        <v>0.528169014084507</v>
      </c>
      <c r="K41" s="312">
        <f>(F41/SUM(B41:E41))*100</f>
        <v>99.471830985915489</v>
      </c>
    </row>
    <row r="42" spans="1:12" ht="20.25" customHeight="1">
      <c r="A42" s="314" t="s">
        <v>325</v>
      </c>
      <c r="B42" s="306">
        <v>333</v>
      </c>
      <c r="C42" s="7">
        <v>1781</v>
      </c>
      <c r="D42" s="7">
        <v>97</v>
      </c>
      <c r="E42" s="7">
        <v>0</v>
      </c>
      <c r="F42" s="7">
        <v>1836</v>
      </c>
      <c r="G42" s="7">
        <v>375</v>
      </c>
      <c r="H42" s="306"/>
      <c r="I42" s="311">
        <f>SUM(B42:E42)/F42</f>
        <v>1.2042483660130718</v>
      </c>
      <c r="J42" s="312">
        <f>(G42/SUM(B42:E42))*100</f>
        <v>16.960651289009498</v>
      </c>
      <c r="K42" s="312">
        <f>(F42/SUM(B42:E42))*100</f>
        <v>83.039348710990495</v>
      </c>
    </row>
    <row r="43" spans="1:12" ht="20.25" customHeight="1">
      <c r="A43" s="314"/>
      <c r="B43" s="306"/>
      <c r="C43" s="7"/>
      <c r="D43" s="7"/>
      <c r="E43" s="7"/>
      <c r="F43" s="7"/>
      <c r="G43" s="7"/>
      <c r="H43" s="306"/>
      <c r="I43" s="311"/>
      <c r="J43" s="312"/>
      <c r="K43" s="312"/>
    </row>
    <row r="44" spans="1:12" ht="20.25" customHeight="1">
      <c r="A44" s="313" t="s">
        <v>326</v>
      </c>
      <c r="B44" s="300">
        <f t="shared" ref="B44:G44" si="8">SUM(B45:B50)</f>
        <v>2063</v>
      </c>
      <c r="C44" s="62">
        <f t="shared" si="8"/>
        <v>10145</v>
      </c>
      <c r="D44" s="62">
        <f t="shared" si="8"/>
        <v>322</v>
      </c>
      <c r="E44" s="62">
        <f t="shared" si="8"/>
        <v>30</v>
      </c>
      <c r="F44" s="62">
        <f t="shared" si="8"/>
        <v>10715</v>
      </c>
      <c r="G44" s="62">
        <f t="shared" si="8"/>
        <v>1845</v>
      </c>
      <c r="H44" s="300"/>
      <c r="I44" s="307">
        <f t="shared" ref="I44:I50" si="9">SUM(B44:E44)/F44</f>
        <v>1.1721885207652822</v>
      </c>
      <c r="J44" s="308">
        <f t="shared" ref="J44:J50" si="10">(G44/SUM(B44:E44))*100</f>
        <v>14.689490445859873</v>
      </c>
      <c r="K44" s="308">
        <f t="shared" ref="K44:K50" si="11">(F44/SUM(B44:E44))*100</f>
        <v>85.310509554140125</v>
      </c>
      <c r="L44" s="90"/>
    </row>
    <row r="45" spans="1:12" ht="20.25" customHeight="1">
      <c r="A45" s="314" t="s">
        <v>327</v>
      </c>
      <c r="B45" s="306">
        <v>1074</v>
      </c>
      <c r="C45" s="7">
        <v>4625</v>
      </c>
      <c r="D45" s="7">
        <v>217</v>
      </c>
      <c r="E45" s="7">
        <v>5</v>
      </c>
      <c r="F45" s="7">
        <v>4814</v>
      </c>
      <c r="G45" s="7">
        <v>1107</v>
      </c>
      <c r="H45" s="306"/>
      <c r="I45" s="311">
        <f t="shared" si="9"/>
        <v>1.2299542999584545</v>
      </c>
      <c r="J45" s="312">
        <f t="shared" si="10"/>
        <v>18.696166188143895</v>
      </c>
      <c r="K45" s="312">
        <f t="shared" si="11"/>
        <v>81.303833811856109</v>
      </c>
    </row>
    <row r="46" spans="1:12" ht="20.25" customHeight="1">
      <c r="A46" s="314" t="s">
        <v>328</v>
      </c>
      <c r="B46" s="306">
        <v>7</v>
      </c>
      <c r="C46" s="7">
        <v>486</v>
      </c>
      <c r="D46" s="7">
        <v>36</v>
      </c>
      <c r="E46" s="7">
        <v>2</v>
      </c>
      <c r="F46" s="7">
        <v>508</v>
      </c>
      <c r="G46" s="7">
        <v>23</v>
      </c>
      <c r="H46" s="306"/>
      <c r="I46" s="311">
        <f t="shared" si="9"/>
        <v>1.045275590551181</v>
      </c>
      <c r="J46" s="312">
        <f t="shared" si="10"/>
        <v>4.3314500941619585</v>
      </c>
      <c r="K46" s="312">
        <f t="shared" si="11"/>
        <v>95.668549905838034</v>
      </c>
    </row>
    <row r="47" spans="1:12" ht="20.25" customHeight="1">
      <c r="A47" s="314" t="s">
        <v>597</v>
      </c>
      <c r="B47" s="306">
        <v>94</v>
      </c>
      <c r="C47" s="7">
        <v>1322</v>
      </c>
      <c r="D47" s="7">
        <v>19</v>
      </c>
      <c r="E47" s="7">
        <v>6</v>
      </c>
      <c r="F47" s="7">
        <v>1286</v>
      </c>
      <c r="G47" s="7">
        <v>155</v>
      </c>
      <c r="H47" s="306"/>
      <c r="I47" s="311">
        <f t="shared" si="9"/>
        <v>1.1205287713841368</v>
      </c>
      <c r="J47" s="312">
        <f t="shared" si="10"/>
        <v>10.756419153365718</v>
      </c>
      <c r="K47" s="312">
        <f t="shared" si="11"/>
        <v>89.243580846634288</v>
      </c>
    </row>
    <row r="48" spans="1:12" s="90" customFormat="1" ht="20.25" customHeight="1">
      <c r="A48" s="314" t="s">
        <v>329</v>
      </c>
      <c r="B48" s="306">
        <v>155</v>
      </c>
      <c r="C48" s="7">
        <v>1024</v>
      </c>
      <c r="D48" s="7">
        <v>6</v>
      </c>
      <c r="E48" s="7">
        <v>8</v>
      </c>
      <c r="F48" s="7">
        <v>1037</v>
      </c>
      <c r="G48" s="7">
        <v>156</v>
      </c>
      <c r="H48" s="306"/>
      <c r="I48" s="311">
        <f t="shared" si="9"/>
        <v>1.1504339440694311</v>
      </c>
      <c r="J48" s="312">
        <f t="shared" si="10"/>
        <v>13.076278290025147</v>
      </c>
      <c r="K48" s="312">
        <f t="shared" si="11"/>
        <v>86.923721709974856</v>
      </c>
      <c r="L48" s="89"/>
    </row>
    <row r="49" spans="1:12" ht="20.25" customHeight="1">
      <c r="A49" s="314" t="s">
        <v>330</v>
      </c>
      <c r="B49" s="306">
        <v>144</v>
      </c>
      <c r="C49" s="7">
        <v>770</v>
      </c>
      <c r="D49" s="7">
        <v>18</v>
      </c>
      <c r="E49" s="7">
        <v>5</v>
      </c>
      <c r="F49" s="7">
        <v>822</v>
      </c>
      <c r="G49" s="7">
        <v>115</v>
      </c>
      <c r="H49" s="306"/>
      <c r="I49" s="311">
        <f t="shared" si="9"/>
        <v>1.1399026763990268</v>
      </c>
      <c r="J49" s="312">
        <f t="shared" si="10"/>
        <v>12.273212379935966</v>
      </c>
      <c r="K49" s="312">
        <f t="shared" si="11"/>
        <v>87.726787620064044</v>
      </c>
    </row>
    <row r="50" spans="1:12" ht="20.25" customHeight="1">
      <c r="A50" s="314" t="s">
        <v>331</v>
      </c>
      <c r="B50" s="306">
        <v>589</v>
      </c>
      <c r="C50" s="7">
        <v>1918</v>
      </c>
      <c r="D50" s="7">
        <v>26</v>
      </c>
      <c r="E50" s="7">
        <v>4</v>
      </c>
      <c r="F50" s="7">
        <v>2248</v>
      </c>
      <c r="G50" s="7">
        <v>289</v>
      </c>
      <c r="H50" s="306"/>
      <c r="I50" s="311">
        <f t="shared" si="9"/>
        <v>1.1285587188612101</v>
      </c>
      <c r="J50" s="312">
        <f t="shared" si="10"/>
        <v>11.391407173827355</v>
      </c>
      <c r="K50" s="312">
        <f t="shared" si="11"/>
        <v>88.608592826172654</v>
      </c>
    </row>
    <row r="51" spans="1:12" ht="20.25" customHeight="1">
      <c r="A51" s="314"/>
      <c r="B51" s="306"/>
      <c r="C51" s="7"/>
      <c r="D51" s="7"/>
      <c r="E51" s="7"/>
      <c r="F51" s="7"/>
      <c r="G51" s="7"/>
      <c r="H51" s="86"/>
      <c r="I51" s="311"/>
      <c r="J51" s="312"/>
      <c r="K51" s="312"/>
    </row>
    <row r="52" spans="1:12" ht="20.25" customHeight="1">
      <c r="A52" s="313" t="s">
        <v>332</v>
      </c>
      <c r="B52" s="300">
        <f t="shared" ref="B52:G52" si="12">SUM(B53:B55)</f>
        <v>1775</v>
      </c>
      <c r="C52" s="62">
        <f t="shared" si="12"/>
        <v>5853</v>
      </c>
      <c r="D52" s="62">
        <f t="shared" si="12"/>
        <v>423</v>
      </c>
      <c r="E52" s="62">
        <f t="shared" si="12"/>
        <v>8</v>
      </c>
      <c r="F52" s="62">
        <f t="shared" si="12"/>
        <v>6534</v>
      </c>
      <c r="G52" s="62">
        <f t="shared" si="12"/>
        <v>1525</v>
      </c>
      <c r="H52" s="316"/>
      <c r="I52" s="307">
        <f>SUM(B52:E52)/F52</f>
        <v>1.2333945515763698</v>
      </c>
      <c r="J52" s="308">
        <f>(G52/SUM(B52:E52))*100</f>
        <v>18.922943293212558</v>
      </c>
      <c r="K52" s="308">
        <f>(F52/SUM(B52:E52))*100</f>
        <v>81.077056706787445</v>
      </c>
      <c r="L52" s="90"/>
    </row>
    <row r="53" spans="1:12" s="90" customFormat="1" ht="20.25" customHeight="1">
      <c r="A53" s="314" t="s">
        <v>333</v>
      </c>
      <c r="B53" s="306">
        <v>937</v>
      </c>
      <c r="C53" s="7">
        <v>2975</v>
      </c>
      <c r="D53" s="7">
        <v>103</v>
      </c>
      <c r="E53" s="7">
        <v>4</v>
      </c>
      <c r="F53" s="7">
        <v>3269</v>
      </c>
      <c r="G53" s="7">
        <v>750</v>
      </c>
      <c r="H53" s="86"/>
      <c r="I53" s="311">
        <f>SUM(B53:E53)/F53</f>
        <v>1.2294279596206792</v>
      </c>
      <c r="J53" s="312">
        <f>(G53/SUM(B53:E53))*100</f>
        <v>18.661358546902214</v>
      </c>
      <c r="K53" s="312">
        <f>(F53/SUM(B53:E53))*100</f>
        <v>81.338641453097779</v>
      </c>
      <c r="L53" s="89"/>
    </row>
    <row r="54" spans="1:12" ht="20.25" customHeight="1">
      <c r="A54" s="314" t="s">
        <v>334</v>
      </c>
      <c r="B54" s="306">
        <v>0</v>
      </c>
      <c r="C54" s="7">
        <v>300</v>
      </c>
      <c r="D54" s="7">
        <v>1</v>
      </c>
      <c r="E54" s="7">
        <v>3</v>
      </c>
      <c r="F54" s="7">
        <v>303</v>
      </c>
      <c r="G54" s="7">
        <v>1</v>
      </c>
      <c r="H54" s="86"/>
      <c r="I54" s="311">
        <f>SUM(B54:E54)/F54</f>
        <v>1.0033003300330032</v>
      </c>
      <c r="J54" s="312">
        <f>(G54/SUM(B54:E54))*100</f>
        <v>0.3289473684210526</v>
      </c>
      <c r="K54" s="312">
        <f>(F54/SUM(B54:E54))*100</f>
        <v>99.671052631578945</v>
      </c>
    </row>
    <row r="55" spans="1:12" ht="20.25" customHeight="1">
      <c r="A55" s="314" t="s">
        <v>335</v>
      </c>
      <c r="B55" s="306">
        <v>838</v>
      </c>
      <c r="C55" s="7">
        <v>2578</v>
      </c>
      <c r="D55" s="7">
        <v>319</v>
      </c>
      <c r="E55" s="7">
        <v>1</v>
      </c>
      <c r="F55" s="7">
        <v>2962</v>
      </c>
      <c r="G55" s="7">
        <v>774</v>
      </c>
      <c r="H55" s="86"/>
      <c r="I55" s="311">
        <f>SUM(B55:E55)/F55</f>
        <v>1.2613099257258609</v>
      </c>
      <c r="J55" s="312">
        <f>(G55/SUM(B55:E55))*100</f>
        <v>20.717344753747323</v>
      </c>
      <c r="K55" s="312">
        <f>(F55/SUM(B55:E55))*100</f>
        <v>79.282655246252673</v>
      </c>
    </row>
    <row r="56" spans="1:12" ht="20.25" customHeight="1">
      <c r="A56" s="317"/>
      <c r="B56" s="306"/>
      <c r="C56" s="7"/>
      <c r="D56" s="7"/>
      <c r="E56" s="7"/>
      <c r="F56" s="7"/>
      <c r="G56" s="7"/>
      <c r="H56" s="86"/>
      <c r="I56" s="311"/>
      <c r="J56" s="312"/>
      <c r="K56" s="312"/>
    </row>
    <row r="57" spans="1:12" ht="20.25" customHeight="1">
      <c r="A57" s="313" t="s">
        <v>336</v>
      </c>
      <c r="B57" s="300">
        <f t="shared" ref="B57:G57" si="13">SUM(B58:B62)</f>
        <v>5689</v>
      </c>
      <c r="C57" s="62">
        <f t="shared" si="13"/>
        <v>13936</v>
      </c>
      <c r="D57" s="62">
        <f t="shared" si="13"/>
        <v>1173</v>
      </c>
      <c r="E57" s="62">
        <f t="shared" si="13"/>
        <v>43</v>
      </c>
      <c r="F57" s="62">
        <f t="shared" si="13"/>
        <v>15930</v>
      </c>
      <c r="G57" s="62">
        <f t="shared" si="13"/>
        <v>4911</v>
      </c>
      <c r="H57" s="316"/>
      <c r="I57" s="307">
        <f t="shared" ref="I57:I62" si="14">SUM(B57:E57)/F57</f>
        <v>1.3082862523540491</v>
      </c>
      <c r="J57" s="308">
        <f t="shared" ref="J57:J62" si="15">(G57/SUM(B57:E57))*100</f>
        <v>23.564128400748523</v>
      </c>
      <c r="K57" s="308">
        <f t="shared" ref="K57:K62" si="16">(F57/SUM(B57:E57))*100</f>
        <v>76.43587159925147</v>
      </c>
      <c r="L57" s="90"/>
    </row>
    <row r="58" spans="1:12" ht="20.25" customHeight="1">
      <c r="A58" s="314" t="s">
        <v>337</v>
      </c>
      <c r="B58" s="306">
        <v>2988</v>
      </c>
      <c r="C58" s="7">
        <v>6949</v>
      </c>
      <c r="D58" s="7">
        <v>665</v>
      </c>
      <c r="E58" s="7">
        <v>11</v>
      </c>
      <c r="F58" s="7">
        <v>7924</v>
      </c>
      <c r="G58" s="7">
        <v>2689</v>
      </c>
      <c r="H58" s="86"/>
      <c r="I58" s="311">
        <f t="shared" si="14"/>
        <v>1.3393488137304392</v>
      </c>
      <c r="J58" s="312">
        <f t="shared" si="15"/>
        <v>25.336851031753511</v>
      </c>
      <c r="K58" s="312">
        <f t="shared" si="16"/>
        <v>74.663148968246489</v>
      </c>
    </row>
    <row r="59" spans="1:12" ht="20.25" customHeight="1">
      <c r="A59" s="314" t="s">
        <v>338</v>
      </c>
      <c r="B59" s="306">
        <v>5</v>
      </c>
      <c r="C59" s="7">
        <v>442</v>
      </c>
      <c r="D59" s="7">
        <v>5</v>
      </c>
      <c r="E59" s="7">
        <v>0</v>
      </c>
      <c r="F59" s="7">
        <v>443</v>
      </c>
      <c r="G59" s="7">
        <v>9</v>
      </c>
      <c r="H59" s="86"/>
      <c r="I59" s="311">
        <f t="shared" si="14"/>
        <v>1.020316027088036</v>
      </c>
      <c r="J59" s="312">
        <f t="shared" si="15"/>
        <v>1.9911504424778761</v>
      </c>
      <c r="K59" s="312">
        <f t="shared" si="16"/>
        <v>98.008849557522126</v>
      </c>
    </row>
    <row r="60" spans="1:12" s="90" customFormat="1" ht="20.25" customHeight="1">
      <c r="A60" s="314" t="s">
        <v>339</v>
      </c>
      <c r="B60" s="306">
        <v>973</v>
      </c>
      <c r="C60" s="7">
        <v>2670</v>
      </c>
      <c r="D60" s="7">
        <v>228</v>
      </c>
      <c r="E60" s="7">
        <v>11</v>
      </c>
      <c r="F60" s="7">
        <v>2914</v>
      </c>
      <c r="G60" s="7">
        <v>968</v>
      </c>
      <c r="H60" s="86"/>
      <c r="I60" s="311">
        <f t="shared" si="14"/>
        <v>1.3321894303363075</v>
      </c>
      <c r="J60" s="312">
        <f t="shared" si="15"/>
        <v>24.935600206079343</v>
      </c>
      <c r="K60" s="312">
        <f t="shared" si="16"/>
        <v>75.064399793920657</v>
      </c>
      <c r="L60" s="89"/>
    </row>
    <row r="61" spans="1:12" ht="20.25" customHeight="1">
      <c r="A61" s="314" t="s">
        <v>340</v>
      </c>
      <c r="B61" s="306">
        <v>1582</v>
      </c>
      <c r="C61" s="7">
        <v>3152</v>
      </c>
      <c r="D61" s="7">
        <v>175</v>
      </c>
      <c r="E61" s="7">
        <v>19</v>
      </c>
      <c r="F61" s="7">
        <v>3729</v>
      </c>
      <c r="G61" s="7">
        <v>1199</v>
      </c>
      <c r="H61" s="86"/>
      <c r="I61" s="311">
        <f t="shared" si="14"/>
        <v>1.3215339233038348</v>
      </c>
      <c r="J61" s="312">
        <f t="shared" si="15"/>
        <v>24.330357142857142</v>
      </c>
      <c r="K61" s="312">
        <f t="shared" si="16"/>
        <v>75.669642857142861</v>
      </c>
    </row>
    <row r="62" spans="1:12" ht="20.25" customHeight="1">
      <c r="A62" s="314" t="s">
        <v>341</v>
      </c>
      <c r="B62" s="306">
        <v>141</v>
      </c>
      <c r="C62" s="7">
        <v>723</v>
      </c>
      <c r="D62" s="7">
        <v>100</v>
      </c>
      <c r="E62" s="7">
        <v>2</v>
      </c>
      <c r="F62" s="7">
        <v>920</v>
      </c>
      <c r="G62" s="7">
        <v>46</v>
      </c>
      <c r="H62" s="86"/>
      <c r="I62" s="311">
        <f t="shared" si="14"/>
        <v>1.05</v>
      </c>
      <c r="J62" s="312">
        <f t="shared" si="15"/>
        <v>4.7619047619047619</v>
      </c>
      <c r="K62" s="312">
        <f t="shared" si="16"/>
        <v>95.238095238095227</v>
      </c>
    </row>
    <row r="63" spans="1:12" ht="20.25" customHeight="1">
      <c r="A63" s="50"/>
      <c r="B63" s="306"/>
      <c r="C63" s="7"/>
      <c r="D63" s="7"/>
      <c r="E63" s="7"/>
      <c r="F63" s="7"/>
      <c r="G63" s="7"/>
      <c r="H63" s="86"/>
      <c r="I63" s="311"/>
      <c r="J63" s="312"/>
      <c r="K63" s="312"/>
    </row>
    <row r="64" spans="1:12" ht="20.25" customHeight="1">
      <c r="A64" s="313" t="s">
        <v>342</v>
      </c>
      <c r="B64" s="300">
        <f t="shared" ref="B64:G64" si="17">SUM(B65:B68)</f>
        <v>4922</v>
      </c>
      <c r="C64" s="62">
        <f t="shared" si="17"/>
        <v>14800</v>
      </c>
      <c r="D64" s="62">
        <f t="shared" si="17"/>
        <v>875</v>
      </c>
      <c r="E64" s="62">
        <f t="shared" si="17"/>
        <v>43</v>
      </c>
      <c r="F64" s="62">
        <f t="shared" si="17"/>
        <v>17084</v>
      </c>
      <c r="G64" s="62">
        <f t="shared" si="17"/>
        <v>3556</v>
      </c>
      <c r="H64" s="316"/>
      <c r="I64" s="307">
        <f>SUM(B64:E64)/F64</f>
        <v>1.208147974713182</v>
      </c>
      <c r="J64" s="308">
        <f>(G64/SUM(B64:E64))*100</f>
        <v>17.228682170542637</v>
      </c>
      <c r="K64" s="308">
        <f>(F64/SUM(B64:E64))*100</f>
        <v>82.771317829457374</v>
      </c>
      <c r="L64" s="90"/>
    </row>
    <row r="65" spans="1:12" ht="20.25" customHeight="1">
      <c r="A65" s="314" t="s">
        <v>343</v>
      </c>
      <c r="B65" s="306">
        <v>3481</v>
      </c>
      <c r="C65" s="7">
        <v>9599</v>
      </c>
      <c r="D65" s="7">
        <v>468</v>
      </c>
      <c r="E65" s="7">
        <v>26</v>
      </c>
      <c r="F65" s="7">
        <v>11181</v>
      </c>
      <c r="G65" s="7">
        <v>2393</v>
      </c>
      <c r="H65" s="86"/>
      <c r="I65" s="311">
        <f>SUM(B65:E65)/F65</f>
        <v>1.2140237903586442</v>
      </c>
      <c r="J65" s="312">
        <f>(G65/SUM(B65:E65))*100</f>
        <v>17.629291292176219</v>
      </c>
      <c r="K65" s="312">
        <f>(F65/SUM(B65:E65))*100</f>
        <v>82.370708707823781</v>
      </c>
    </row>
    <row r="66" spans="1:12" s="90" customFormat="1" ht="20.25" customHeight="1">
      <c r="A66" s="314" t="s">
        <v>344</v>
      </c>
      <c r="B66" s="306">
        <v>2</v>
      </c>
      <c r="C66" s="7">
        <v>669</v>
      </c>
      <c r="D66" s="7">
        <v>3</v>
      </c>
      <c r="E66" s="7">
        <v>0</v>
      </c>
      <c r="F66" s="7">
        <v>672</v>
      </c>
      <c r="G66" s="7">
        <v>2</v>
      </c>
      <c r="H66" s="86"/>
      <c r="I66" s="311">
        <f>SUM(B66:E66)/F66</f>
        <v>1.0029761904761905</v>
      </c>
      <c r="J66" s="312">
        <f>(G66/SUM(B66:E66))*100</f>
        <v>0.29673590504451042</v>
      </c>
      <c r="K66" s="312">
        <f>(F66/SUM(B66:E66))*100</f>
        <v>99.703264094955486</v>
      </c>
      <c r="L66" s="89"/>
    </row>
    <row r="67" spans="1:12" ht="20.25" customHeight="1">
      <c r="A67" s="314" t="s">
        <v>345</v>
      </c>
      <c r="B67" s="306">
        <v>645</v>
      </c>
      <c r="C67" s="7">
        <v>2095</v>
      </c>
      <c r="D67" s="7">
        <v>194</v>
      </c>
      <c r="E67" s="7">
        <v>3</v>
      </c>
      <c r="F67" s="7">
        <v>2348</v>
      </c>
      <c r="G67" s="7">
        <v>589</v>
      </c>
      <c r="H67" s="86"/>
      <c r="I67" s="311">
        <f>SUM(B67:E67)/F67</f>
        <v>1.2508517887563884</v>
      </c>
      <c r="J67" s="312">
        <f>(G67/SUM(B67:E67))*100</f>
        <v>20.054477357848143</v>
      </c>
      <c r="K67" s="312">
        <f>(F67/SUM(B67:E67))*100</f>
        <v>79.945522642151857</v>
      </c>
    </row>
    <row r="68" spans="1:12" ht="20.25" customHeight="1">
      <c r="A68" s="314" t="s">
        <v>346</v>
      </c>
      <c r="B68" s="306">
        <v>794</v>
      </c>
      <c r="C68" s="7">
        <v>2437</v>
      </c>
      <c r="D68" s="7">
        <v>210</v>
      </c>
      <c r="E68" s="7">
        <v>14</v>
      </c>
      <c r="F68" s="7">
        <v>2883</v>
      </c>
      <c r="G68" s="7">
        <v>572</v>
      </c>
      <c r="H68" s="86"/>
      <c r="I68" s="311">
        <f>SUM(B68:E68)/F68</f>
        <v>1.1984044398196323</v>
      </c>
      <c r="J68" s="312">
        <f>(G68/SUM(B68:E68))*100</f>
        <v>16.555716353111432</v>
      </c>
      <c r="K68" s="312">
        <f>(F68/SUM(B68:E68))*100</f>
        <v>83.444283646888564</v>
      </c>
    </row>
    <row r="69" spans="1:12" ht="20.25" customHeight="1">
      <c r="A69" s="50"/>
      <c r="B69" s="306"/>
      <c r="C69" s="7"/>
      <c r="D69" s="7"/>
      <c r="E69" s="7"/>
      <c r="F69" s="7"/>
      <c r="G69" s="7"/>
      <c r="H69" s="86"/>
      <c r="I69" s="311"/>
      <c r="J69" s="312"/>
      <c r="K69" s="312"/>
    </row>
    <row r="70" spans="1:12" ht="20.25" customHeight="1">
      <c r="A70" s="313" t="s">
        <v>347</v>
      </c>
      <c r="B70" s="300">
        <f t="shared" ref="B70:G70" si="18">SUM(B71:B73)</f>
        <v>3397</v>
      </c>
      <c r="C70" s="62">
        <f t="shared" si="18"/>
        <v>8392</v>
      </c>
      <c r="D70" s="62">
        <f t="shared" si="18"/>
        <v>423</v>
      </c>
      <c r="E70" s="62">
        <f t="shared" si="18"/>
        <v>38</v>
      </c>
      <c r="F70" s="62">
        <f t="shared" si="18"/>
        <v>9617</v>
      </c>
      <c r="G70" s="62">
        <f t="shared" si="18"/>
        <v>2633</v>
      </c>
      <c r="H70" s="316"/>
      <c r="I70" s="307">
        <f>SUM(B70:E70)/F70</f>
        <v>1.2737860039513362</v>
      </c>
      <c r="J70" s="308">
        <f>(G70/SUM(B70:E70))*100</f>
        <v>21.493877551020407</v>
      </c>
      <c r="K70" s="308">
        <f>(F70/SUM(B70:E70))*100</f>
        <v>78.506122448979582</v>
      </c>
      <c r="L70" s="90"/>
    </row>
    <row r="71" spans="1:12" s="90" customFormat="1" ht="20.25" customHeight="1">
      <c r="A71" s="314" t="s">
        <v>501</v>
      </c>
      <c r="B71" s="306">
        <v>2223</v>
      </c>
      <c r="C71" s="7">
        <v>5235</v>
      </c>
      <c r="D71" s="7">
        <v>189</v>
      </c>
      <c r="E71" s="7">
        <v>12</v>
      </c>
      <c r="F71" s="7">
        <v>6049</v>
      </c>
      <c r="G71" s="7">
        <v>1610</v>
      </c>
      <c r="H71" s="86"/>
      <c r="I71" s="311">
        <f>SUM(B71:E71)/F71</f>
        <v>1.2661596958174905</v>
      </c>
      <c r="J71" s="312">
        <f>(G71/SUM(B71:E71))*100</f>
        <v>21.021021021021021</v>
      </c>
      <c r="K71" s="312">
        <f>(F71/SUM(B71:E71))*100</f>
        <v>78.978978978978972</v>
      </c>
      <c r="L71" s="89"/>
    </row>
    <row r="72" spans="1:12" ht="20.25" customHeight="1">
      <c r="A72" s="314" t="s">
        <v>502</v>
      </c>
      <c r="B72" s="306">
        <v>0</v>
      </c>
      <c r="C72" s="7">
        <v>507</v>
      </c>
      <c r="D72" s="7">
        <v>0</v>
      </c>
      <c r="E72" s="7">
        <v>0</v>
      </c>
      <c r="F72" s="7">
        <v>490</v>
      </c>
      <c r="G72" s="7">
        <v>17</v>
      </c>
      <c r="H72" s="86"/>
      <c r="I72" s="311">
        <f>SUM(B72:E72)/F72</f>
        <v>1.0346938775510204</v>
      </c>
      <c r="J72" s="312">
        <f>(G72/SUM(B72:E72))*100</f>
        <v>3.3530571992110452</v>
      </c>
      <c r="K72" s="312">
        <f>(F72/SUM(B72:E72))*100</f>
        <v>96.646942800788963</v>
      </c>
    </row>
    <row r="73" spans="1:12" ht="20.25" customHeight="1">
      <c r="A73" s="314" t="s">
        <v>503</v>
      </c>
      <c r="B73" s="306">
        <v>1174</v>
      </c>
      <c r="C73" s="7">
        <v>2650</v>
      </c>
      <c r="D73" s="7">
        <v>234</v>
      </c>
      <c r="E73" s="7">
        <v>26</v>
      </c>
      <c r="F73" s="7">
        <v>3078</v>
      </c>
      <c r="G73" s="7">
        <v>1006</v>
      </c>
      <c r="H73" s="86"/>
      <c r="I73" s="311">
        <f>SUM(B73:E73)/F73</f>
        <v>1.326835607537362</v>
      </c>
      <c r="J73" s="312">
        <f>(G73/SUM(B73:E73))*100</f>
        <v>24.632713026444662</v>
      </c>
      <c r="K73" s="312">
        <f>(F73/SUM(B73:E73))*100</f>
        <v>75.367286973555338</v>
      </c>
    </row>
    <row r="74" spans="1:12" ht="20.25" customHeight="1">
      <c r="A74" s="317"/>
      <c r="B74" s="306"/>
      <c r="C74" s="7"/>
      <c r="D74" s="7"/>
      <c r="E74" s="7"/>
      <c r="F74" s="7"/>
      <c r="G74" s="7"/>
      <c r="H74" s="86"/>
      <c r="I74" s="311"/>
      <c r="J74" s="312"/>
      <c r="K74" s="312"/>
    </row>
    <row r="75" spans="1:12" ht="20.25" customHeight="1">
      <c r="A75" s="313" t="s">
        <v>579</v>
      </c>
      <c r="B75" s="300">
        <f t="shared" ref="B75:G75" si="19">SUM(B76:B78)</f>
        <v>3275</v>
      </c>
      <c r="C75" s="62">
        <f t="shared" si="19"/>
        <v>8569</v>
      </c>
      <c r="D75" s="62">
        <f t="shared" si="19"/>
        <v>652</v>
      </c>
      <c r="E75" s="62">
        <f t="shared" si="19"/>
        <v>6</v>
      </c>
      <c r="F75" s="62">
        <f t="shared" si="19"/>
        <v>9788</v>
      </c>
      <c r="G75" s="62">
        <f t="shared" si="19"/>
        <v>2714</v>
      </c>
      <c r="H75" s="316"/>
      <c r="I75" s="307">
        <f>SUM(B75:E75)/F75</f>
        <v>1.2772782999591337</v>
      </c>
      <c r="J75" s="308">
        <f>(G75/SUM(B75:E75))*100</f>
        <v>21.708526635738281</v>
      </c>
      <c r="K75" s="308">
        <f>(F75/SUM(B75:E75))*100</f>
        <v>78.291473364261719</v>
      </c>
      <c r="L75" s="90"/>
    </row>
    <row r="76" spans="1:12" s="90" customFormat="1" ht="20.25" customHeight="1">
      <c r="A76" s="314" t="s">
        <v>612</v>
      </c>
      <c r="B76" s="306">
        <v>1750</v>
      </c>
      <c r="C76" s="7">
        <v>3737</v>
      </c>
      <c r="D76" s="7">
        <v>429</v>
      </c>
      <c r="E76" s="7">
        <v>0</v>
      </c>
      <c r="F76" s="7">
        <v>4716</v>
      </c>
      <c r="G76" s="7">
        <v>1200</v>
      </c>
      <c r="H76" s="86"/>
      <c r="I76" s="311">
        <f>SUM(B76:E76)/F76</f>
        <v>1.2544529262086515</v>
      </c>
      <c r="J76" s="312">
        <f>(G76/SUM(B76:E76))*100</f>
        <v>20.28397565922921</v>
      </c>
      <c r="K76" s="312">
        <f>(F76/SUM(B76:E76))*100</f>
        <v>79.716024340770787</v>
      </c>
      <c r="L76" s="89"/>
    </row>
    <row r="77" spans="1:12" ht="20.25" customHeight="1">
      <c r="A77" s="314" t="s">
        <v>504</v>
      </c>
      <c r="B77" s="306">
        <v>1525</v>
      </c>
      <c r="C77" s="7">
        <v>4415</v>
      </c>
      <c r="D77" s="7">
        <v>222</v>
      </c>
      <c r="E77" s="7">
        <v>6</v>
      </c>
      <c r="F77" s="7">
        <v>4661</v>
      </c>
      <c r="G77" s="7">
        <v>1507</v>
      </c>
      <c r="H77" s="86"/>
      <c r="I77" s="311">
        <f>SUM(B77:E77)/F77</f>
        <v>1.3233211757133663</v>
      </c>
      <c r="J77" s="312">
        <f>(G77/SUM(B77:E77))*100</f>
        <v>24.432555123216602</v>
      </c>
      <c r="K77" s="312">
        <f>(F77/SUM(B77:E77))*100</f>
        <v>75.567444876783398</v>
      </c>
    </row>
    <row r="78" spans="1:12" ht="20.25" customHeight="1">
      <c r="A78" s="314" t="s">
        <v>0</v>
      </c>
      <c r="B78" s="306">
        <v>0</v>
      </c>
      <c r="C78" s="7">
        <v>417</v>
      </c>
      <c r="D78" s="7">
        <v>1</v>
      </c>
      <c r="E78" s="7">
        <v>0</v>
      </c>
      <c r="F78" s="7">
        <v>411</v>
      </c>
      <c r="G78" s="7">
        <v>7</v>
      </c>
      <c r="H78" s="86"/>
      <c r="I78" s="311">
        <f>SUM(B78:E78)/F78</f>
        <v>1.0170316301703164</v>
      </c>
      <c r="J78" s="312">
        <f>(G78/SUM(B78:E78))*100</f>
        <v>1.6746411483253589</v>
      </c>
      <c r="K78" s="312">
        <f>(F78/SUM(B78:E78))*100</f>
        <v>98.325358851674636</v>
      </c>
    </row>
    <row r="79" spans="1:12" ht="20.25" customHeight="1">
      <c r="A79" s="317"/>
      <c r="B79" s="306"/>
      <c r="C79" s="7"/>
      <c r="D79" s="7"/>
      <c r="E79" s="7"/>
      <c r="F79" s="7"/>
      <c r="G79" s="7"/>
      <c r="H79" s="86"/>
      <c r="I79" s="311"/>
      <c r="J79" s="312"/>
      <c r="K79" s="312"/>
    </row>
    <row r="80" spans="1:12" ht="20.25" customHeight="1">
      <c r="A80" s="313" t="s">
        <v>53</v>
      </c>
      <c r="B80" s="300">
        <f t="shared" ref="B80:G80" si="20">SUM(B81:B85)</f>
        <v>3427</v>
      </c>
      <c r="C80" s="62">
        <f t="shared" si="20"/>
        <v>11773</v>
      </c>
      <c r="D80" s="62">
        <f t="shared" si="20"/>
        <v>649</v>
      </c>
      <c r="E80" s="62">
        <f t="shared" si="20"/>
        <v>33</v>
      </c>
      <c r="F80" s="62">
        <f t="shared" si="20"/>
        <v>13037</v>
      </c>
      <c r="G80" s="62">
        <f t="shared" si="20"/>
        <v>2845</v>
      </c>
      <c r="H80" s="316"/>
      <c r="I80" s="307">
        <f t="shared" ref="I80:I85" si="21">SUM(B80:E80)/F80</f>
        <v>1.2182250517757152</v>
      </c>
      <c r="J80" s="308">
        <f t="shared" ref="J80:J85" si="22">(G80/SUM(B80:E80))*100</f>
        <v>17.913361037652688</v>
      </c>
      <c r="K80" s="308">
        <f t="shared" ref="K80:K85" si="23">(F80/SUM(B80:E80))*100</f>
        <v>82.086638962347308</v>
      </c>
      <c r="L80" s="90"/>
    </row>
    <row r="81" spans="1:12" ht="20.25" customHeight="1">
      <c r="A81" s="314" t="s">
        <v>1</v>
      </c>
      <c r="B81" s="306">
        <v>1573</v>
      </c>
      <c r="C81" s="7">
        <v>5684</v>
      </c>
      <c r="D81" s="7">
        <v>303</v>
      </c>
      <c r="E81" s="7">
        <v>25</v>
      </c>
      <c r="F81" s="7">
        <v>6372</v>
      </c>
      <c r="G81" s="7">
        <v>1213</v>
      </c>
      <c r="H81" s="86"/>
      <c r="I81" s="311">
        <f t="shared" si="21"/>
        <v>1.1903640929064658</v>
      </c>
      <c r="J81" s="312">
        <f t="shared" si="22"/>
        <v>15.992089650626237</v>
      </c>
      <c r="K81" s="312">
        <f t="shared" si="23"/>
        <v>84.007910349373759</v>
      </c>
    </row>
    <row r="82" spans="1:12" ht="20.25" customHeight="1">
      <c r="A82" s="314" t="s">
        <v>2</v>
      </c>
      <c r="B82" s="306">
        <v>2</v>
      </c>
      <c r="C82" s="7">
        <v>547</v>
      </c>
      <c r="D82" s="7">
        <v>1</v>
      </c>
      <c r="E82" s="7">
        <v>1</v>
      </c>
      <c r="F82" s="7">
        <v>535</v>
      </c>
      <c r="G82" s="7">
        <v>16</v>
      </c>
      <c r="H82" s="86"/>
      <c r="I82" s="311">
        <f t="shared" si="21"/>
        <v>1.0299065420560747</v>
      </c>
      <c r="J82" s="312">
        <f t="shared" si="22"/>
        <v>2.9038112522686026</v>
      </c>
      <c r="K82" s="312">
        <f t="shared" si="23"/>
        <v>97.096188747731389</v>
      </c>
    </row>
    <row r="83" spans="1:12" s="90" customFormat="1" ht="20.25" customHeight="1">
      <c r="A83" s="314" t="s">
        <v>3</v>
      </c>
      <c r="B83" s="306">
        <v>235</v>
      </c>
      <c r="C83" s="7">
        <v>949</v>
      </c>
      <c r="D83" s="7">
        <v>81</v>
      </c>
      <c r="E83" s="7">
        <v>4</v>
      </c>
      <c r="F83" s="7">
        <v>943</v>
      </c>
      <c r="G83" s="7">
        <v>326</v>
      </c>
      <c r="H83" s="86"/>
      <c r="I83" s="311">
        <f t="shared" si="21"/>
        <v>1.3457051961823967</v>
      </c>
      <c r="J83" s="312">
        <f t="shared" si="22"/>
        <v>25.689519306540582</v>
      </c>
      <c r="K83" s="312">
        <f t="shared" si="23"/>
        <v>74.310480693459411</v>
      </c>
      <c r="L83" s="89"/>
    </row>
    <row r="84" spans="1:12" ht="20.25" customHeight="1">
      <c r="A84" s="314" t="s">
        <v>4</v>
      </c>
      <c r="B84" s="306">
        <v>572</v>
      </c>
      <c r="C84" s="7">
        <v>1988</v>
      </c>
      <c r="D84" s="7">
        <v>97</v>
      </c>
      <c r="E84" s="7">
        <v>1</v>
      </c>
      <c r="F84" s="7">
        <v>2202</v>
      </c>
      <c r="G84" s="7">
        <v>456</v>
      </c>
      <c r="H84" s="86"/>
      <c r="I84" s="311">
        <f t="shared" si="21"/>
        <v>1.2070844686648501</v>
      </c>
      <c r="J84" s="312">
        <f t="shared" si="22"/>
        <v>17.155756207674944</v>
      </c>
      <c r="K84" s="312">
        <f t="shared" si="23"/>
        <v>82.844243792325059</v>
      </c>
    </row>
    <row r="85" spans="1:12" ht="20.25" customHeight="1">
      <c r="A85" s="314" t="s">
        <v>5</v>
      </c>
      <c r="B85" s="306">
        <v>1045</v>
      </c>
      <c r="C85" s="7">
        <v>2605</v>
      </c>
      <c r="D85" s="7">
        <v>167</v>
      </c>
      <c r="E85" s="7">
        <v>2</v>
      </c>
      <c r="F85" s="7">
        <v>2985</v>
      </c>
      <c r="G85" s="7">
        <v>834</v>
      </c>
      <c r="H85" s="86"/>
      <c r="I85" s="311">
        <f t="shared" si="21"/>
        <v>1.2793969849246232</v>
      </c>
      <c r="J85" s="312">
        <f t="shared" si="22"/>
        <v>21.838177533385704</v>
      </c>
      <c r="K85" s="312">
        <f t="shared" si="23"/>
        <v>78.161822466614296</v>
      </c>
    </row>
    <row r="86" spans="1:12" ht="20.25" customHeight="1">
      <c r="A86" s="317"/>
      <c r="B86" s="306"/>
      <c r="C86" s="7"/>
      <c r="D86" s="7"/>
      <c r="E86" s="7"/>
      <c r="F86" s="7"/>
      <c r="G86" s="7"/>
      <c r="H86" s="86"/>
      <c r="I86" s="311"/>
      <c r="J86" s="312"/>
      <c r="K86" s="312"/>
    </row>
    <row r="87" spans="1:12" ht="20.25" customHeight="1">
      <c r="A87" s="313" t="s">
        <v>6</v>
      </c>
      <c r="B87" s="300">
        <f t="shared" ref="B87:G87" si="24">SUM(B88:B90)</f>
        <v>2041</v>
      </c>
      <c r="C87" s="62">
        <f t="shared" si="24"/>
        <v>6298</v>
      </c>
      <c r="D87" s="62">
        <f t="shared" si="24"/>
        <v>478</v>
      </c>
      <c r="E87" s="62">
        <f t="shared" si="24"/>
        <v>42</v>
      </c>
      <c r="F87" s="62">
        <f t="shared" si="24"/>
        <v>7267</v>
      </c>
      <c r="G87" s="62">
        <f t="shared" si="24"/>
        <v>1592</v>
      </c>
      <c r="H87" s="316"/>
      <c r="I87" s="307">
        <f>SUM(B87:E87)/F87</f>
        <v>1.2190725196091923</v>
      </c>
      <c r="J87" s="308">
        <f>(G87/SUM(B87:E87))*100</f>
        <v>17.970425555931822</v>
      </c>
      <c r="K87" s="308">
        <f>(F87/SUM(B87:E87))*100</f>
        <v>82.029574444068174</v>
      </c>
      <c r="L87" s="90"/>
    </row>
    <row r="88" spans="1:12" s="90" customFormat="1" ht="20.25" customHeight="1">
      <c r="A88" s="314" t="s">
        <v>7</v>
      </c>
      <c r="B88" s="306">
        <v>1675</v>
      </c>
      <c r="C88" s="7">
        <v>4607</v>
      </c>
      <c r="D88" s="7">
        <v>434</v>
      </c>
      <c r="E88" s="7">
        <v>15</v>
      </c>
      <c r="F88" s="7">
        <v>5478</v>
      </c>
      <c r="G88" s="7">
        <v>1253</v>
      </c>
      <c r="H88" s="86"/>
      <c r="I88" s="311">
        <f>SUM(B88:E88)/F88</f>
        <v>1.2287331142752829</v>
      </c>
      <c r="J88" s="312">
        <f>(G88/SUM(B88:E88))*100</f>
        <v>18.615361759025404</v>
      </c>
      <c r="K88" s="312">
        <f>(F88/SUM(B88:E88))*100</f>
        <v>81.384638240974596</v>
      </c>
      <c r="L88" s="89"/>
    </row>
    <row r="89" spans="1:12" ht="20.25" customHeight="1">
      <c r="A89" s="314" t="s">
        <v>8</v>
      </c>
      <c r="B89" s="306">
        <v>2</v>
      </c>
      <c r="C89" s="7">
        <v>448</v>
      </c>
      <c r="D89" s="7">
        <v>2</v>
      </c>
      <c r="E89" s="7">
        <v>0</v>
      </c>
      <c r="F89" s="7">
        <v>428</v>
      </c>
      <c r="G89" s="7">
        <v>24</v>
      </c>
      <c r="H89" s="86"/>
      <c r="I89" s="311">
        <f>SUM(B89:E89)/F89</f>
        <v>1.0560747663551402</v>
      </c>
      <c r="J89" s="312">
        <f>(G89/SUM(B89:E89))*100</f>
        <v>5.3097345132743365</v>
      </c>
      <c r="K89" s="312">
        <f>(F89/SUM(B89:E89))*100</f>
        <v>94.690265486725664</v>
      </c>
    </row>
    <row r="90" spans="1:12" ht="20.25" customHeight="1">
      <c r="A90" s="314" t="s">
        <v>9</v>
      </c>
      <c r="B90" s="306">
        <v>364</v>
      </c>
      <c r="C90" s="7">
        <v>1243</v>
      </c>
      <c r="D90" s="7">
        <v>42</v>
      </c>
      <c r="E90" s="7">
        <v>27</v>
      </c>
      <c r="F90" s="7">
        <v>1361</v>
      </c>
      <c r="G90" s="7">
        <v>315</v>
      </c>
      <c r="H90" s="86"/>
      <c r="I90" s="311">
        <f>SUM(B90:E90)/F90</f>
        <v>1.2314474650991918</v>
      </c>
      <c r="J90" s="312">
        <f>(G90/SUM(B90:E90))*100</f>
        <v>18.794749403341289</v>
      </c>
      <c r="K90" s="312">
        <f>(F90/SUM(B90:E90))*100</f>
        <v>81.205250596658701</v>
      </c>
    </row>
    <row r="91" spans="1:12" ht="20.25" customHeight="1">
      <c r="A91" s="314"/>
      <c r="B91" s="306"/>
      <c r="C91" s="7"/>
      <c r="D91" s="7"/>
      <c r="E91" s="7"/>
      <c r="F91" s="7"/>
      <c r="G91" s="7"/>
      <c r="H91" s="86"/>
      <c r="I91" s="311"/>
      <c r="J91" s="312"/>
      <c r="K91" s="312"/>
    </row>
    <row r="92" spans="1:12" ht="20.25" customHeight="1">
      <c r="A92" s="313" t="s">
        <v>10</v>
      </c>
      <c r="B92" s="300">
        <f t="shared" ref="B92:G92" si="25">SUM(B93:B98)</f>
        <v>3429</v>
      </c>
      <c r="C92" s="62">
        <f t="shared" si="25"/>
        <v>7609</v>
      </c>
      <c r="D92" s="62">
        <f t="shared" si="25"/>
        <v>449</v>
      </c>
      <c r="E92" s="62">
        <f t="shared" si="25"/>
        <v>24</v>
      </c>
      <c r="F92" s="62">
        <f t="shared" si="25"/>
        <v>8378</v>
      </c>
      <c r="G92" s="62">
        <f t="shared" si="25"/>
        <v>3133</v>
      </c>
      <c r="H92" s="316"/>
      <c r="I92" s="307">
        <f t="shared" ref="I92:I98" si="26">SUM(B92:E92)/F92</f>
        <v>1.3739555979947482</v>
      </c>
      <c r="J92" s="308">
        <f t="shared" ref="J92:J98" si="27">(G92/SUM(B92:E92))*100</f>
        <v>27.217444183824171</v>
      </c>
      <c r="K92" s="308">
        <f t="shared" ref="K92:K98" si="28">(F92/SUM(B92:E92))*100</f>
        <v>72.782555816175829</v>
      </c>
      <c r="L92" s="90"/>
    </row>
    <row r="93" spans="1:12" ht="20.25" customHeight="1">
      <c r="A93" s="314" t="s">
        <v>11</v>
      </c>
      <c r="B93" s="306">
        <v>878</v>
      </c>
      <c r="C93" s="7">
        <v>1955</v>
      </c>
      <c r="D93" s="7">
        <v>86</v>
      </c>
      <c r="E93" s="7">
        <v>10</v>
      </c>
      <c r="F93" s="7">
        <v>2360</v>
      </c>
      <c r="G93" s="7">
        <v>569</v>
      </c>
      <c r="H93" s="86"/>
      <c r="I93" s="311">
        <f t="shared" si="26"/>
        <v>1.2411016949152542</v>
      </c>
      <c r="J93" s="312">
        <f t="shared" si="27"/>
        <v>19.426425401160806</v>
      </c>
      <c r="K93" s="312">
        <f t="shared" si="28"/>
        <v>80.573574598839187</v>
      </c>
    </row>
    <row r="94" spans="1:12" ht="20.25" customHeight="1">
      <c r="A94" s="314" t="s">
        <v>12</v>
      </c>
      <c r="B94" s="306">
        <v>0</v>
      </c>
      <c r="C94" s="7">
        <v>181</v>
      </c>
      <c r="D94" s="7">
        <v>0</v>
      </c>
      <c r="E94" s="7">
        <v>0</v>
      </c>
      <c r="F94" s="7">
        <v>176</v>
      </c>
      <c r="G94" s="7">
        <v>5</v>
      </c>
      <c r="H94" s="86"/>
      <c r="I94" s="311">
        <f t="shared" si="26"/>
        <v>1.0284090909090908</v>
      </c>
      <c r="J94" s="312">
        <f t="shared" si="27"/>
        <v>2.7624309392265194</v>
      </c>
      <c r="K94" s="312">
        <f t="shared" si="28"/>
        <v>97.237569060773481</v>
      </c>
    </row>
    <row r="95" spans="1:12" ht="20.25" customHeight="1">
      <c r="A95" s="314" t="s">
        <v>13</v>
      </c>
      <c r="B95" s="306">
        <v>1184</v>
      </c>
      <c r="C95" s="7">
        <v>2312</v>
      </c>
      <c r="D95" s="7">
        <v>171</v>
      </c>
      <c r="E95" s="7">
        <v>0</v>
      </c>
      <c r="F95" s="7">
        <v>2487</v>
      </c>
      <c r="G95" s="7">
        <v>1180</v>
      </c>
      <c r="H95" s="86"/>
      <c r="I95" s="311">
        <f t="shared" si="26"/>
        <v>1.4744672295938883</v>
      </c>
      <c r="J95" s="312">
        <f t="shared" si="27"/>
        <v>32.178892827924734</v>
      </c>
      <c r="K95" s="312">
        <f t="shared" si="28"/>
        <v>67.821107172075273</v>
      </c>
    </row>
    <row r="96" spans="1:12" s="90" customFormat="1" ht="20.25" customHeight="1">
      <c r="A96" s="314" t="s">
        <v>14</v>
      </c>
      <c r="B96" s="306">
        <v>820</v>
      </c>
      <c r="C96" s="7">
        <v>1785</v>
      </c>
      <c r="D96" s="7">
        <v>127</v>
      </c>
      <c r="E96" s="7">
        <v>11</v>
      </c>
      <c r="F96" s="7">
        <v>2064</v>
      </c>
      <c r="G96" s="7">
        <v>679</v>
      </c>
      <c r="H96" s="86"/>
      <c r="I96" s="311">
        <f t="shared" si="26"/>
        <v>1.3289728682170543</v>
      </c>
      <c r="J96" s="312">
        <f t="shared" si="27"/>
        <v>24.753919066715273</v>
      </c>
      <c r="K96" s="312">
        <f t="shared" si="28"/>
        <v>75.246080933284716</v>
      </c>
      <c r="L96" s="89"/>
    </row>
    <row r="97" spans="1:12" ht="20.25" customHeight="1">
      <c r="A97" s="314" t="s">
        <v>15</v>
      </c>
      <c r="B97" s="306">
        <v>212</v>
      </c>
      <c r="C97" s="7">
        <v>150</v>
      </c>
      <c r="D97" s="7">
        <v>30</v>
      </c>
      <c r="E97" s="7">
        <v>0</v>
      </c>
      <c r="F97" s="7">
        <v>188</v>
      </c>
      <c r="G97" s="7">
        <v>204</v>
      </c>
      <c r="H97" s="86"/>
      <c r="I97" s="311">
        <f t="shared" si="26"/>
        <v>2.0851063829787235</v>
      </c>
      <c r="J97" s="312">
        <f t="shared" si="27"/>
        <v>52.040816326530617</v>
      </c>
      <c r="K97" s="312">
        <f t="shared" si="28"/>
        <v>47.959183673469383</v>
      </c>
    </row>
    <row r="98" spans="1:12" ht="20.25" customHeight="1">
      <c r="A98" s="314" t="s">
        <v>16</v>
      </c>
      <c r="B98" s="306">
        <v>335</v>
      </c>
      <c r="C98" s="7">
        <v>1226</v>
      </c>
      <c r="D98" s="7">
        <v>35</v>
      </c>
      <c r="E98" s="7">
        <v>3</v>
      </c>
      <c r="F98" s="7">
        <v>1103</v>
      </c>
      <c r="G98" s="7">
        <v>496</v>
      </c>
      <c r="H98" s="86"/>
      <c r="I98" s="311">
        <f t="shared" si="26"/>
        <v>1.4496826835902086</v>
      </c>
      <c r="J98" s="312">
        <f t="shared" si="27"/>
        <v>31.019387116948096</v>
      </c>
      <c r="K98" s="312">
        <f t="shared" si="28"/>
        <v>68.980612883051904</v>
      </c>
    </row>
    <row r="99" spans="1:12" ht="20.25" customHeight="1">
      <c r="A99" s="317"/>
      <c r="B99" s="306"/>
      <c r="C99" s="7"/>
      <c r="D99" s="7"/>
      <c r="E99" s="7"/>
      <c r="F99" s="7"/>
      <c r="G99" s="7"/>
      <c r="H99" s="86"/>
      <c r="I99" s="311"/>
      <c r="J99" s="312"/>
      <c r="K99" s="312"/>
    </row>
    <row r="100" spans="1:12" ht="20.25" customHeight="1">
      <c r="A100" s="313" t="s">
        <v>17</v>
      </c>
      <c r="B100" s="300">
        <f t="shared" ref="B100:G100" si="29">SUM(B101:B103)</f>
        <v>4445</v>
      </c>
      <c r="C100" s="62">
        <f t="shared" si="29"/>
        <v>8693</v>
      </c>
      <c r="D100" s="62">
        <f t="shared" si="29"/>
        <v>416</v>
      </c>
      <c r="E100" s="62">
        <f t="shared" si="29"/>
        <v>30</v>
      </c>
      <c r="F100" s="62">
        <f t="shared" si="29"/>
        <v>9689</v>
      </c>
      <c r="G100" s="62">
        <f t="shared" si="29"/>
        <v>3895</v>
      </c>
      <c r="H100" s="316"/>
      <c r="I100" s="307">
        <f>SUM(B100:E100)/F100</f>
        <v>1.4020022706161626</v>
      </c>
      <c r="J100" s="308">
        <f>(G100/SUM(B100:E100))*100</f>
        <v>28.673439340400471</v>
      </c>
      <c r="K100" s="308">
        <f>(F100/SUM(B100:E100))*100</f>
        <v>71.326560659599522</v>
      </c>
      <c r="L100" s="90"/>
    </row>
    <row r="101" spans="1:12" s="90" customFormat="1" ht="20.25" customHeight="1">
      <c r="A101" s="314" t="s">
        <v>18</v>
      </c>
      <c r="B101" s="306">
        <v>3574</v>
      </c>
      <c r="C101" s="7">
        <v>6780</v>
      </c>
      <c r="D101" s="7">
        <v>283</v>
      </c>
      <c r="E101" s="7">
        <v>25</v>
      </c>
      <c r="F101" s="7">
        <v>7497</v>
      </c>
      <c r="G101" s="7">
        <v>3165</v>
      </c>
      <c r="H101" s="86"/>
      <c r="I101" s="311">
        <f>SUM(B101:E101)/F101</f>
        <v>1.4221688675470188</v>
      </c>
      <c r="J101" s="312">
        <f>(G101/SUM(B101:E101))*100</f>
        <v>29.68486212718064</v>
      </c>
      <c r="K101" s="312">
        <f>(F101/SUM(B101:E101))*100</f>
        <v>70.315137872819349</v>
      </c>
      <c r="L101" s="89"/>
    </row>
    <row r="102" spans="1:12" ht="20.25" customHeight="1">
      <c r="A102" s="314" t="s">
        <v>19</v>
      </c>
      <c r="B102" s="306">
        <v>0</v>
      </c>
      <c r="C102" s="7">
        <v>300</v>
      </c>
      <c r="D102" s="7">
        <v>0</v>
      </c>
      <c r="E102" s="7">
        <v>0</v>
      </c>
      <c r="F102" s="7">
        <v>300</v>
      </c>
      <c r="G102" s="7">
        <v>0</v>
      </c>
      <c r="H102" s="86"/>
      <c r="I102" s="311">
        <f>SUM(B102:E102)/F102</f>
        <v>1</v>
      </c>
      <c r="J102" s="312">
        <f>(G102/SUM(B102:E102))*100</f>
        <v>0</v>
      </c>
      <c r="K102" s="312">
        <f>(F102/SUM(B102:E102))*100</f>
        <v>100</v>
      </c>
    </row>
    <row r="103" spans="1:12" ht="20.25" customHeight="1">
      <c r="A103" s="314" t="s">
        <v>20</v>
      </c>
      <c r="B103" s="306">
        <v>871</v>
      </c>
      <c r="C103" s="7">
        <v>1613</v>
      </c>
      <c r="D103" s="7">
        <v>133</v>
      </c>
      <c r="E103" s="7">
        <v>5</v>
      </c>
      <c r="F103" s="7">
        <v>1892</v>
      </c>
      <c r="G103" s="7">
        <v>730</v>
      </c>
      <c r="H103" s="86"/>
      <c r="I103" s="311">
        <f>SUM(B103:E103)/F103</f>
        <v>1.3858350951374208</v>
      </c>
      <c r="J103" s="312">
        <f>(G103/SUM(B103:E103))*100</f>
        <v>27.84134248665141</v>
      </c>
      <c r="K103" s="312">
        <f>(F103/SUM(B103:E103))*100</f>
        <v>72.158657513348587</v>
      </c>
    </row>
    <row r="104" spans="1:12" ht="20.25" customHeight="1">
      <c r="A104" s="314"/>
      <c r="B104" s="306"/>
      <c r="C104" s="7"/>
      <c r="D104" s="7"/>
      <c r="E104" s="7"/>
      <c r="F104" s="7"/>
      <c r="G104" s="7"/>
      <c r="H104" s="86"/>
      <c r="I104" s="311"/>
      <c r="J104" s="312"/>
      <c r="K104" s="312"/>
    </row>
    <row r="105" spans="1:12" ht="20.25" customHeight="1">
      <c r="A105" s="313" t="s">
        <v>21</v>
      </c>
      <c r="B105" s="300">
        <f t="shared" ref="B105:G105" si="30">SUM(B106:B108)</f>
        <v>4504</v>
      </c>
      <c r="C105" s="62">
        <f t="shared" si="30"/>
        <v>10665</v>
      </c>
      <c r="D105" s="62">
        <f t="shared" si="30"/>
        <v>672</v>
      </c>
      <c r="E105" s="62">
        <f t="shared" si="30"/>
        <v>17</v>
      </c>
      <c r="F105" s="62">
        <f t="shared" si="30"/>
        <v>12040</v>
      </c>
      <c r="G105" s="62">
        <f t="shared" si="30"/>
        <v>3818</v>
      </c>
      <c r="H105" s="316"/>
      <c r="I105" s="307">
        <f>SUM(B105:E105)/F105</f>
        <v>1.317109634551495</v>
      </c>
      <c r="J105" s="308">
        <f>(G105/SUM(B105:E105))*100</f>
        <v>24.076176062555177</v>
      </c>
      <c r="K105" s="308">
        <f>(F105/SUM(B105:E105))*100</f>
        <v>75.923823937444823</v>
      </c>
      <c r="L105" s="90"/>
    </row>
    <row r="106" spans="1:12" ht="20.25" customHeight="1">
      <c r="A106" s="314" t="s">
        <v>22</v>
      </c>
      <c r="B106" s="306">
        <v>3135</v>
      </c>
      <c r="C106" s="7">
        <v>7224</v>
      </c>
      <c r="D106" s="7">
        <v>548</v>
      </c>
      <c r="E106" s="7">
        <v>11</v>
      </c>
      <c r="F106" s="7">
        <v>8209</v>
      </c>
      <c r="G106" s="7">
        <v>2709</v>
      </c>
      <c r="H106" s="86"/>
      <c r="I106" s="311">
        <f>SUM(B106:E106)/F106</f>
        <v>1.3300036545255207</v>
      </c>
      <c r="J106" s="312">
        <f>(G106/SUM(B106:E106))*100</f>
        <v>24.812236673383403</v>
      </c>
      <c r="K106" s="312">
        <f>(F106/SUM(B106:E106))*100</f>
        <v>75.18776332661659</v>
      </c>
    </row>
    <row r="107" spans="1:12">
      <c r="A107" s="314" t="s">
        <v>23</v>
      </c>
      <c r="B107" s="306">
        <v>0</v>
      </c>
      <c r="C107" s="7">
        <v>483</v>
      </c>
      <c r="D107" s="7">
        <v>4</v>
      </c>
      <c r="E107" s="7">
        <v>0</v>
      </c>
      <c r="F107" s="7">
        <v>487</v>
      </c>
      <c r="G107" s="7">
        <v>0</v>
      </c>
      <c r="H107" s="86"/>
      <c r="I107" s="311">
        <f>SUM(B107:E107)/F107</f>
        <v>1</v>
      </c>
      <c r="J107" s="312">
        <f>(G107/SUM(B107:E107))*100</f>
        <v>0</v>
      </c>
      <c r="K107" s="312">
        <f>(F107/SUM(B107:E107))*100</f>
        <v>100</v>
      </c>
    </row>
    <row r="108" spans="1:12">
      <c r="A108" s="314" t="s">
        <v>24</v>
      </c>
      <c r="B108" s="306">
        <v>1369</v>
      </c>
      <c r="C108" s="7">
        <v>2958</v>
      </c>
      <c r="D108" s="7">
        <v>120</v>
      </c>
      <c r="E108" s="7">
        <v>6</v>
      </c>
      <c r="F108" s="7">
        <v>3344</v>
      </c>
      <c r="G108" s="7">
        <v>1109</v>
      </c>
      <c r="H108" s="86"/>
      <c r="I108" s="311">
        <f>SUM(B108:E108)/F108</f>
        <v>1.3316387559808613</v>
      </c>
      <c r="J108" s="312">
        <f>(G108/SUM(B108:E108))*100</f>
        <v>24.904558724455423</v>
      </c>
      <c r="K108" s="312">
        <f>(F108/SUM(B108:E108))*100</f>
        <v>75.095441275544573</v>
      </c>
    </row>
    <row r="109" spans="1:12">
      <c r="A109" s="221"/>
      <c r="B109" s="318"/>
      <c r="C109" s="125"/>
      <c r="D109" s="125"/>
      <c r="E109" s="125"/>
      <c r="F109" s="125"/>
      <c r="G109" s="319"/>
      <c r="H109" s="320"/>
      <c r="I109" s="320"/>
      <c r="J109" s="321"/>
      <c r="K109" s="321"/>
    </row>
    <row r="110" spans="1:12">
      <c r="A110" s="108" t="s">
        <v>206</v>
      </c>
      <c r="B110" s="89"/>
      <c r="C110" s="89"/>
    </row>
    <row r="111" spans="1:12" hidden="1"/>
  </sheetData>
  <sheetProtection selectLockedCells="1" selectUnlockedCells="1"/>
  <mergeCells count="6">
    <mergeCell ref="A5:K5"/>
    <mergeCell ref="A6:K6"/>
    <mergeCell ref="A3:K3"/>
    <mergeCell ref="B8:G8"/>
    <mergeCell ref="I8:K8"/>
    <mergeCell ref="A4:K4"/>
  </mergeCells>
  <phoneticPr fontId="0" type="noConversion"/>
  <printOptions horizontalCentered="1" verticalCentered="1"/>
  <pageMargins left="0" right="0" top="0.51" bottom="0.28999999999999998" header="0.51180555555555551" footer="0.59"/>
  <pageSetup scale="32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2"/>
  <sheetViews>
    <sheetView zoomScaleSheetLayoutView="50" workbookViewId="0">
      <selection activeCell="E21" sqref="E21"/>
    </sheetView>
  </sheetViews>
  <sheetFormatPr baseColWidth="10" defaultColWidth="0" defaultRowHeight="15.6" zeroHeight="1"/>
  <cols>
    <col min="1" max="1" width="61.6640625" style="218" bestFit="1" customWidth="1"/>
    <col min="2" max="2" width="17.33203125" style="218" customWidth="1"/>
    <col min="3" max="3" width="16.6640625" style="218" customWidth="1"/>
    <col min="4" max="4" width="18.6640625" style="218" customWidth="1"/>
    <col min="5" max="5" width="18.88671875" style="218" customWidth="1"/>
    <col min="6" max="6" width="18.33203125" style="218" customWidth="1"/>
    <col min="7" max="7" width="17" style="218" customWidth="1"/>
    <col min="8" max="8" width="2.44140625" style="31" customWidth="1"/>
    <col min="9" max="11" width="18.6640625" style="31" customWidth="1"/>
    <col min="12" max="256" width="11.44140625" style="218" hidden="1" customWidth="1"/>
    <col min="257" max="16384" width="11.44140625" style="218" hidden="1"/>
  </cols>
  <sheetData>
    <row r="1" spans="1:11">
      <c r="A1" s="16" t="s">
        <v>25</v>
      </c>
      <c r="B1" s="83"/>
      <c r="C1" s="83"/>
      <c r="D1" s="83"/>
      <c r="E1" s="83"/>
      <c r="F1" s="83"/>
      <c r="G1" s="83"/>
    </row>
    <row r="2" spans="1:11">
      <c r="A2" s="219"/>
      <c r="B2" s="219"/>
      <c r="C2" s="219"/>
      <c r="D2" s="219"/>
      <c r="E2" s="219"/>
      <c r="F2" s="219"/>
      <c r="G2" s="219"/>
    </row>
    <row r="3" spans="1:11">
      <c r="A3" s="395" t="s">
        <v>734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</row>
    <row r="4" spans="1:11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</row>
    <row r="6" spans="1:1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</row>
    <row r="7" spans="1:11"/>
    <row r="8" spans="1:11">
      <c r="A8" s="322"/>
      <c r="B8" s="396" t="s">
        <v>719</v>
      </c>
      <c r="C8" s="396"/>
      <c r="D8" s="396"/>
      <c r="E8" s="396"/>
      <c r="F8" s="396"/>
      <c r="G8" s="396"/>
      <c r="H8" s="186"/>
      <c r="I8" s="396" t="s">
        <v>720</v>
      </c>
      <c r="J8" s="397"/>
      <c r="K8" s="397"/>
    </row>
    <row r="9" spans="1:11">
      <c r="A9" s="187" t="s">
        <v>713</v>
      </c>
      <c r="B9" s="175" t="s">
        <v>616</v>
      </c>
      <c r="C9" s="193" t="s">
        <v>617</v>
      </c>
      <c r="D9" s="175" t="s">
        <v>617</v>
      </c>
      <c r="E9" s="193" t="s">
        <v>494</v>
      </c>
      <c r="F9" s="175" t="s">
        <v>617</v>
      </c>
      <c r="G9" s="188" t="s">
        <v>616</v>
      </c>
      <c r="H9" s="190"/>
      <c r="I9" s="175" t="s">
        <v>619</v>
      </c>
      <c r="J9" s="189" t="s">
        <v>620</v>
      </c>
      <c r="K9" s="231" t="s">
        <v>620</v>
      </c>
    </row>
    <row r="10" spans="1:11" s="219" customFormat="1">
      <c r="A10" s="323"/>
      <c r="B10" s="257">
        <v>41640</v>
      </c>
      <c r="C10" s="193" t="s">
        <v>621</v>
      </c>
      <c r="D10" s="175" t="s">
        <v>622</v>
      </c>
      <c r="E10" s="193" t="s">
        <v>495</v>
      </c>
      <c r="F10" s="175" t="s">
        <v>623</v>
      </c>
      <c r="G10" s="192">
        <v>42004</v>
      </c>
      <c r="H10" s="195"/>
      <c r="I10" s="196" t="s">
        <v>624</v>
      </c>
      <c r="J10" s="193" t="s">
        <v>625</v>
      </c>
      <c r="K10" s="188" t="s">
        <v>626</v>
      </c>
    </row>
    <row r="11" spans="1:11">
      <c r="A11" s="324"/>
      <c r="B11" s="325"/>
      <c r="C11" s="326"/>
      <c r="D11" s="326"/>
      <c r="E11" s="326"/>
      <c r="F11" s="326"/>
      <c r="G11" s="327"/>
      <c r="H11" s="186"/>
      <c r="J11" s="202"/>
      <c r="K11" s="202"/>
    </row>
    <row r="12" spans="1:11">
      <c r="A12" s="187" t="s">
        <v>27</v>
      </c>
      <c r="B12" s="52">
        <f t="shared" ref="B12:G12" si="0">SUM(B14,B18,B21,B26,B30,B36,B40,B45,B50,B54,B58,B64,B68,B74,B78)</f>
        <v>40173</v>
      </c>
      <c r="C12" s="71">
        <f t="shared" si="0"/>
        <v>112806</v>
      </c>
      <c r="D12" s="71">
        <f t="shared" si="0"/>
        <v>10072</v>
      </c>
      <c r="E12" s="71">
        <f t="shared" si="0"/>
        <v>333</v>
      </c>
      <c r="F12" s="71">
        <f t="shared" si="0"/>
        <v>126956</v>
      </c>
      <c r="G12" s="69">
        <f t="shared" si="0"/>
        <v>36428</v>
      </c>
      <c r="H12" s="184"/>
      <c r="I12" s="207">
        <f>SUM(B12:E12)/F12</f>
        <v>1.2869340558933804</v>
      </c>
      <c r="J12" s="208">
        <f>(G12/SUM(B12:E12))*100</f>
        <v>22.295940851001323</v>
      </c>
      <c r="K12" s="208">
        <f>(F12/SUM(B12:E12))*100</f>
        <v>77.704059148998681</v>
      </c>
    </row>
    <row r="13" spans="1:11">
      <c r="A13" s="187"/>
      <c r="B13" s="52"/>
      <c r="C13" s="71"/>
      <c r="D13" s="71"/>
      <c r="E13" s="71"/>
      <c r="F13" s="71"/>
      <c r="G13" s="69"/>
      <c r="H13" s="184"/>
      <c r="I13" s="210"/>
      <c r="J13" s="211"/>
      <c r="K13" s="211"/>
    </row>
    <row r="14" spans="1:11" s="219" customFormat="1">
      <c r="A14" s="246" t="s">
        <v>628</v>
      </c>
      <c r="B14" s="52">
        <f t="shared" ref="B14:G14" si="1">SUM(B15:B16)</f>
        <v>7212</v>
      </c>
      <c r="C14" s="71">
        <f t="shared" si="1"/>
        <v>11689</v>
      </c>
      <c r="D14" s="71">
        <f t="shared" si="1"/>
        <v>1315</v>
      </c>
      <c r="E14" s="71">
        <f t="shared" si="1"/>
        <v>16</v>
      </c>
      <c r="F14" s="71">
        <f t="shared" si="1"/>
        <v>14303</v>
      </c>
      <c r="G14" s="69">
        <f t="shared" si="1"/>
        <v>5929</v>
      </c>
      <c r="H14" s="184"/>
      <c r="I14" s="207">
        <f>SUM(B14:E14)/F14</f>
        <v>1.4145284206110607</v>
      </c>
      <c r="J14" s="208">
        <f>(G14/SUM(B14:E14))*100</f>
        <v>29.305061289047053</v>
      </c>
      <c r="K14" s="208">
        <f>(F14/SUM(B14:E14))*100</f>
        <v>70.694938710952954</v>
      </c>
    </row>
    <row r="15" spans="1:11">
      <c r="A15" s="19" t="s">
        <v>112</v>
      </c>
      <c r="B15" s="259">
        <v>6963</v>
      </c>
      <c r="C15" s="184">
        <v>10693</v>
      </c>
      <c r="D15" s="184">
        <v>1132</v>
      </c>
      <c r="E15" s="184">
        <v>10</v>
      </c>
      <c r="F15" s="184">
        <v>13139</v>
      </c>
      <c r="G15" s="206">
        <v>5659</v>
      </c>
      <c r="H15" s="184"/>
      <c r="I15" s="210">
        <f>SUM(B15:E15)/F15</f>
        <v>1.4307024887738793</v>
      </c>
      <c r="J15" s="211">
        <f>(G15/SUM(B15:E15))*100</f>
        <v>30.104266411320353</v>
      </c>
      <c r="K15" s="211">
        <f>(F15/SUM(B15:E15))*100</f>
        <v>69.895733588679647</v>
      </c>
    </row>
    <row r="16" spans="1:11">
      <c r="A16" s="19" t="s">
        <v>113</v>
      </c>
      <c r="B16" s="259">
        <v>249</v>
      </c>
      <c r="C16" s="184">
        <v>996</v>
      </c>
      <c r="D16" s="184">
        <v>183</v>
      </c>
      <c r="E16" s="184">
        <v>6</v>
      </c>
      <c r="F16" s="184">
        <v>1164</v>
      </c>
      <c r="G16" s="206">
        <v>270</v>
      </c>
      <c r="H16" s="184"/>
      <c r="I16" s="210">
        <f>SUM(B16:E16)/F16</f>
        <v>1.231958762886598</v>
      </c>
      <c r="J16" s="211">
        <f>(G16/SUM(B16:E16))*100</f>
        <v>18.828451882845187</v>
      </c>
      <c r="K16" s="211">
        <f>(F16/SUM(B16:E16))*100</f>
        <v>81.171548117154813</v>
      </c>
    </row>
    <row r="17" spans="1:11" s="219" customFormat="1">
      <c r="A17" s="56"/>
      <c r="B17" s="259"/>
      <c r="C17" s="184"/>
      <c r="D17" s="184"/>
      <c r="E17" s="184"/>
      <c r="F17" s="184"/>
      <c r="G17" s="206"/>
      <c r="H17" s="184"/>
      <c r="I17" s="210"/>
      <c r="J17" s="211"/>
      <c r="K17" s="211"/>
    </row>
    <row r="18" spans="1:11">
      <c r="A18" s="50" t="s">
        <v>69</v>
      </c>
      <c r="B18" s="188">
        <v>1081</v>
      </c>
      <c r="C18" s="175">
        <v>11226</v>
      </c>
      <c r="D18" s="175">
        <v>747</v>
      </c>
      <c r="E18" s="175">
        <v>28</v>
      </c>
      <c r="F18" s="175">
        <v>11962</v>
      </c>
      <c r="G18" s="187">
        <v>1120</v>
      </c>
      <c r="H18" s="175"/>
      <c r="I18" s="207">
        <f>SUM(B18:E18)/F18</f>
        <v>1.0936298277879952</v>
      </c>
      <c r="J18" s="208">
        <f>(G18/SUM(B18:E18))*100</f>
        <v>8.5613820516740553</v>
      </c>
      <c r="K18" s="208">
        <f>(F18/SUM(B18:E18))*100</f>
        <v>91.438617948325941</v>
      </c>
    </row>
    <row r="19" spans="1:11">
      <c r="A19" s="19" t="s">
        <v>635</v>
      </c>
      <c r="B19" s="259">
        <v>1081</v>
      </c>
      <c r="C19" s="184">
        <v>11226</v>
      </c>
      <c r="D19" s="184">
        <v>747</v>
      </c>
      <c r="E19" s="184">
        <v>28</v>
      </c>
      <c r="F19" s="184">
        <v>11962</v>
      </c>
      <c r="G19" s="206">
        <v>1120</v>
      </c>
      <c r="H19" s="184"/>
      <c r="I19" s="210">
        <f>SUM(B19:E19)/F19</f>
        <v>1.0936298277879952</v>
      </c>
      <c r="J19" s="211">
        <f>(G19/SUM(B19:E19))*100</f>
        <v>8.5613820516740553</v>
      </c>
      <c r="K19" s="211">
        <f>(F19/SUM(B19:E19))*100</f>
        <v>91.438617948325941</v>
      </c>
    </row>
    <row r="20" spans="1:11">
      <c r="A20" s="56"/>
      <c r="B20" s="259"/>
      <c r="C20" s="184"/>
      <c r="D20" s="184"/>
      <c r="E20" s="184"/>
      <c r="F20" s="184"/>
      <c r="G20" s="206"/>
      <c r="H20" s="184"/>
      <c r="I20" s="210"/>
      <c r="J20" s="211"/>
      <c r="K20" s="211"/>
    </row>
    <row r="21" spans="1:11">
      <c r="A21" s="50" t="s">
        <v>72</v>
      </c>
      <c r="B21" s="188">
        <f t="shared" ref="B21:G21" si="2">SUM(B22:B24)</f>
        <v>4129</v>
      </c>
      <c r="C21" s="175">
        <f t="shared" si="2"/>
        <v>14475</v>
      </c>
      <c r="D21" s="175">
        <f t="shared" si="2"/>
        <v>1397</v>
      </c>
      <c r="E21" s="175">
        <f t="shared" si="2"/>
        <v>52</v>
      </c>
      <c r="F21" s="175">
        <f t="shared" si="2"/>
        <v>15763</v>
      </c>
      <c r="G21" s="187">
        <f t="shared" si="2"/>
        <v>4290</v>
      </c>
      <c r="H21" s="175"/>
      <c r="I21" s="207">
        <f>SUM(B21:E21)/F21</f>
        <v>1.2721563154221911</v>
      </c>
      <c r="J21" s="208">
        <f>(G21/SUM(B21:E21))*100</f>
        <v>21.393307734503566</v>
      </c>
      <c r="K21" s="208">
        <f>(F21/SUM(B21:E21))*100</f>
        <v>78.606692265496434</v>
      </c>
    </row>
    <row r="22" spans="1:11" s="219" customFormat="1">
      <c r="A22" s="19" t="s">
        <v>636</v>
      </c>
      <c r="B22" s="259">
        <v>1117</v>
      </c>
      <c r="C22" s="184">
        <v>3552</v>
      </c>
      <c r="D22" s="184">
        <v>336</v>
      </c>
      <c r="E22" s="184">
        <v>9</v>
      </c>
      <c r="F22" s="184">
        <v>3860</v>
      </c>
      <c r="G22" s="206">
        <v>1154</v>
      </c>
      <c r="H22" s="184"/>
      <c r="I22" s="210">
        <f>SUM(B22:E22)/F22</f>
        <v>1.2989637305699482</v>
      </c>
      <c r="J22" s="211">
        <f>(G22/SUM(B22:E22))*100</f>
        <v>23.015556441962502</v>
      </c>
      <c r="K22" s="211">
        <f>(F22/SUM(B22:E22))*100</f>
        <v>76.984443558037498</v>
      </c>
    </row>
    <row r="23" spans="1:11">
      <c r="A23" s="19" t="s">
        <v>637</v>
      </c>
      <c r="B23" s="259">
        <v>1692</v>
      </c>
      <c r="C23" s="184">
        <v>6062</v>
      </c>
      <c r="D23" s="184">
        <v>459</v>
      </c>
      <c r="E23" s="184">
        <v>18</v>
      </c>
      <c r="F23" s="184">
        <v>6516</v>
      </c>
      <c r="G23" s="206">
        <v>1715</v>
      </c>
      <c r="H23" s="184"/>
      <c r="I23" s="210">
        <f>SUM(B23:E23)/F23</f>
        <v>1.2631982811540823</v>
      </c>
      <c r="J23" s="211">
        <f>(G23/SUM(B23:E23))*100</f>
        <v>20.835864415016399</v>
      </c>
      <c r="K23" s="211">
        <f>(F23/SUM(B23:E23))*100</f>
        <v>79.164135584983597</v>
      </c>
    </row>
    <row r="24" spans="1:11">
      <c r="A24" s="19" t="s">
        <v>638</v>
      </c>
      <c r="B24" s="259">
        <v>1320</v>
      </c>
      <c r="C24" s="184">
        <v>4861</v>
      </c>
      <c r="D24" s="184">
        <v>602</v>
      </c>
      <c r="E24" s="184">
        <v>25</v>
      </c>
      <c r="F24" s="184">
        <v>5387</v>
      </c>
      <c r="G24" s="206">
        <v>1421</v>
      </c>
      <c r="H24" s="184"/>
      <c r="I24" s="210">
        <f>SUM(B24:E24)/F24</f>
        <v>1.2637831817338037</v>
      </c>
      <c r="J24" s="211">
        <f>(G24/SUM(B24:E24))*100</f>
        <v>20.872502937720331</v>
      </c>
      <c r="K24" s="211">
        <f>(F24/SUM(B24:E24))*100</f>
        <v>79.127497062279673</v>
      </c>
    </row>
    <row r="25" spans="1:11">
      <c r="A25" s="184"/>
      <c r="B25" s="259"/>
      <c r="C25" s="184"/>
      <c r="D25" s="184"/>
      <c r="E25" s="184"/>
      <c r="F25" s="184"/>
      <c r="G25" s="206"/>
      <c r="H25" s="184"/>
      <c r="I25" s="210"/>
      <c r="J25" s="211"/>
      <c r="K25" s="211"/>
    </row>
    <row r="26" spans="1:11" s="219" customFormat="1">
      <c r="A26" s="50" t="s">
        <v>80</v>
      </c>
      <c r="B26" s="188">
        <f t="shared" ref="B26:G26" si="3">SUM(B27:B28)</f>
        <v>2486</v>
      </c>
      <c r="C26" s="175">
        <f t="shared" si="3"/>
        <v>8719</v>
      </c>
      <c r="D26" s="175">
        <f t="shared" si="3"/>
        <v>687</v>
      </c>
      <c r="E26" s="175">
        <f t="shared" si="3"/>
        <v>12</v>
      </c>
      <c r="F26" s="175">
        <f t="shared" si="3"/>
        <v>9810</v>
      </c>
      <c r="G26" s="187">
        <f t="shared" si="3"/>
        <v>2094</v>
      </c>
      <c r="H26" s="175"/>
      <c r="I26" s="207">
        <f>SUM(B26:E26)/F26</f>
        <v>1.2134556574923547</v>
      </c>
      <c r="J26" s="208">
        <f>(G26/SUM(B26:E26))*100</f>
        <v>17.590725806451612</v>
      </c>
      <c r="K26" s="208">
        <f>(F26/SUM(B26:E26))*100</f>
        <v>82.409274193548384</v>
      </c>
    </row>
    <row r="27" spans="1:11">
      <c r="A27" s="19" t="s">
        <v>348</v>
      </c>
      <c r="B27" s="259">
        <v>2250</v>
      </c>
      <c r="C27" s="184">
        <v>7762</v>
      </c>
      <c r="D27" s="184">
        <v>588</v>
      </c>
      <c r="E27" s="184">
        <v>12</v>
      </c>
      <c r="F27" s="184">
        <v>8675</v>
      </c>
      <c r="G27" s="206">
        <v>1937</v>
      </c>
      <c r="H27" s="184"/>
      <c r="I27" s="210">
        <f>SUM(B27:E27)/F27</f>
        <v>1.2232853025936599</v>
      </c>
      <c r="J27" s="211">
        <f>(G27/SUM(B27:E27))*100</f>
        <v>18.252921221258951</v>
      </c>
      <c r="K27" s="211">
        <f>(F27/SUM(B27:E27))*100</f>
        <v>81.747078778741042</v>
      </c>
    </row>
    <row r="28" spans="1:11">
      <c r="A28" s="19" t="s">
        <v>349</v>
      </c>
      <c r="B28" s="259">
        <v>236</v>
      </c>
      <c r="C28" s="184">
        <v>957</v>
      </c>
      <c r="D28" s="184">
        <v>99</v>
      </c>
      <c r="E28" s="184">
        <v>0</v>
      </c>
      <c r="F28" s="184">
        <v>1135</v>
      </c>
      <c r="G28" s="206">
        <v>157</v>
      </c>
      <c r="H28" s="184"/>
      <c r="I28" s="210">
        <f>SUM(B28:E28)/F28</f>
        <v>1.1383259911894272</v>
      </c>
      <c r="J28" s="211">
        <f>(G28/SUM(B28:E28))*100</f>
        <v>12.15170278637771</v>
      </c>
      <c r="K28" s="211">
        <f>(F28/SUM(B28:E28))*100</f>
        <v>87.848297213622288</v>
      </c>
    </row>
    <row r="29" spans="1:11">
      <c r="A29" s="56"/>
      <c r="B29" s="259"/>
      <c r="C29" s="184"/>
      <c r="D29" s="184"/>
      <c r="E29" s="184"/>
      <c r="F29" s="184"/>
      <c r="G29" s="206"/>
      <c r="H29" s="184"/>
      <c r="I29" s="210"/>
      <c r="J29" s="211"/>
      <c r="K29" s="211"/>
    </row>
    <row r="30" spans="1:11">
      <c r="A30" s="50" t="s">
        <v>87</v>
      </c>
      <c r="B30" s="188">
        <f t="shared" ref="B30:G30" si="4">SUM(B31:B34)</f>
        <v>2211</v>
      </c>
      <c r="C30" s="175">
        <f t="shared" si="4"/>
        <v>5701</v>
      </c>
      <c r="D30" s="175">
        <f t="shared" si="4"/>
        <v>349</v>
      </c>
      <c r="E30" s="175">
        <f t="shared" si="4"/>
        <v>6</v>
      </c>
      <c r="F30" s="175">
        <f t="shared" si="4"/>
        <v>6097</v>
      </c>
      <c r="G30" s="187">
        <f t="shared" si="4"/>
        <v>2170</v>
      </c>
      <c r="H30" s="175"/>
      <c r="I30" s="207">
        <f>SUM(B30:E30)/F30</f>
        <v>1.3559127439724454</v>
      </c>
      <c r="J30" s="208">
        <f>(G30/SUM(B30:E30))*100</f>
        <v>26.248941574936495</v>
      </c>
      <c r="K30" s="208">
        <f>(F30/SUM(B30:E30))*100</f>
        <v>73.751058425063505</v>
      </c>
    </row>
    <row r="31" spans="1:11" s="219" customFormat="1">
      <c r="A31" s="19" t="s">
        <v>350</v>
      </c>
      <c r="B31" s="259">
        <v>857</v>
      </c>
      <c r="C31" s="184">
        <v>2898</v>
      </c>
      <c r="D31" s="184">
        <v>208</v>
      </c>
      <c r="E31" s="184">
        <v>1</v>
      </c>
      <c r="F31" s="184">
        <v>3415</v>
      </c>
      <c r="G31" s="206">
        <v>549</v>
      </c>
      <c r="H31" s="184"/>
      <c r="I31" s="210">
        <f>SUM(B31:E31)/F31</f>
        <v>1.1607613469985358</v>
      </c>
      <c r="J31" s="211">
        <f>(G31/SUM(B31:E31))*100</f>
        <v>13.849646821392533</v>
      </c>
      <c r="K31" s="211">
        <f>(F31/SUM(B31:E31))*100</f>
        <v>86.15035317860746</v>
      </c>
    </row>
    <row r="32" spans="1:11" s="219" customFormat="1">
      <c r="A32" s="19" t="s">
        <v>351</v>
      </c>
      <c r="B32" s="259">
        <v>1076</v>
      </c>
      <c r="C32" s="184">
        <v>1734</v>
      </c>
      <c r="D32" s="184">
        <v>78</v>
      </c>
      <c r="E32" s="184">
        <v>4</v>
      </c>
      <c r="F32" s="184">
        <v>1487</v>
      </c>
      <c r="G32" s="206">
        <v>1405</v>
      </c>
      <c r="H32" s="184"/>
      <c r="I32" s="210">
        <f>SUM(B32:E32)/F32</f>
        <v>1.9448554135843981</v>
      </c>
      <c r="J32" s="211">
        <f>(G32/SUM(B32:E32))*100</f>
        <v>48.582295988934995</v>
      </c>
      <c r="K32" s="211">
        <f>(F32/SUM(B32:E32))*100</f>
        <v>51.417704011064998</v>
      </c>
    </row>
    <row r="33" spans="1:11">
      <c r="A33" s="19" t="s">
        <v>352</v>
      </c>
      <c r="B33" s="259">
        <v>64</v>
      </c>
      <c r="C33" s="184">
        <v>563</v>
      </c>
      <c r="D33" s="184">
        <v>14</v>
      </c>
      <c r="E33" s="184">
        <v>1</v>
      </c>
      <c r="F33" s="184">
        <v>587</v>
      </c>
      <c r="G33" s="206">
        <v>55</v>
      </c>
      <c r="H33" s="184"/>
      <c r="I33" s="210">
        <f>SUM(B33:E33)/F33</f>
        <v>1.0936967632027257</v>
      </c>
      <c r="J33" s="211">
        <f>(G33/SUM(B33:E33))*100</f>
        <v>8.5669781931464168</v>
      </c>
      <c r="K33" s="211">
        <f>(F33/SUM(B33:E33))*100</f>
        <v>91.433021806853588</v>
      </c>
    </row>
    <row r="34" spans="1:11">
      <c r="A34" s="19" t="s">
        <v>353</v>
      </c>
      <c r="B34" s="259">
        <v>214</v>
      </c>
      <c r="C34" s="184">
        <v>506</v>
      </c>
      <c r="D34" s="184">
        <v>49</v>
      </c>
      <c r="E34" s="184">
        <v>0</v>
      </c>
      <c r="F34" s="184">
        <v>608</v>
      </c>
      <c r="G34" s="206">
        <v>161</v>
      </c>
      <c r="H34" s="184"/>
      <c r="I34" s="210">
        <f>SUM(B34:E34)/F34</f>
        <v>1.2648026315789473</v>
      </c>
      <c r="J34" s="211">
        <f>(G34/SUM(B34:E34))*100</f>
        <v>20.93628088426528</v>
      </c>
      <c r="K34" s="211">
        <f>(F34/SUM(B34:E34))*100</f>
        <v>79.063719115734727</v>
      </c>
    </row>
    <row r="35" spans="1:11" s="219" customFormat="1">
      <c r="A35" s="56"/>
      <c r="B35" s="259"/>
      <c r="C35" s="184"/>
      <c r="D35" s="184"/>
      <c r="E35" s="184"/>
      <c r="F35" s="184"/>
      <c r="G35" s="206"/>
      <c r="H35" s="184"/>
      <c r="I35" s="210"/>
      <c r="J35" s="211"/>
      <c r="K35" s="211"/>
    </row>
    <row r="36" spans="1:11" s="219" customFormat="1">
      <c r="A36" s="50" t="s">
        <v>93</v>
      </c>
      <c r="B36" s="188">
        <f t="shared" ref="B36:G36" si="5">SUM(B37:B38)</f>
        <v>1131</v>
      </c>
      <c r="C36" s="175">
        <f t="shared" si="5"/>
        <v>3143</v>
      </c>
      <c r="D36" s="175">
        <f t="shared" si="5"/>
        <v>330</v>
      </c>
      <c r="E36" s="175">
        <f t="shared" si="5"/>
        <v>1</v>
      </c>
      <c r="F36" s="175">
        <f t="shared" si="5"/>
        <v>3659</v>
      </c>
      <c r="G36" s="187">
        <f t="shared" si="5"/>
        <v>946</v>
      </c>
      <c r="H36" s="175"/>
      <c r="I36" s="207">
        <f>SUM(B36:E36)/F36</f>
        <v>1.2585405848592512</v>
      </c>
      <c r="J36" s="208">
        <f>(G36/SUM(B36:E36))*100</f>
        <v>20.542888165038004</v>
      </c>
      <c r="K36" s="208">
        <f>(F36/SUM(B36:E36))*100</f>
        <v>79.457111834962006</v>
      </c>
    </row>
    <row r="37" spans="1:11">
      <c r="A37" s="19" t="s">
        <v>354</v>
      </c>
      <c r="B37" s="259">
        <v>561</v>
      </c>
      <c r="C37" s="184">
        <v>1702</v>
      </c>
      <c r="D37" s="184">
        <v>219</v>
      </c>
      <c r="E37" s="184">
        <v>1</v>
      </c>
      <c r="F37" s="184">
        <v>2026</v>
      </c>
      <c r="G37" s="206">
        <v>457</v>
      </c>
      <c r="H37" s="184"/>
      <c r="I37" s="210">
        <f>SUM(B37:E37)/F37</f>
        <v>1.2255676209279369</v>
      </c>
      <c r="J37" s="211">
        <f>(G37/SUM(B37:E37))*100</f>
        <v>18.405155054369715</v>
      </c>
      <c r="K37" s="211">
        <f>(F37/SUM(B37:E37))*100</f>
        <v>81.594844945630285</v>
      </c>
    </row>
    <row r="38" spans="1:11">
      <c r="A38" s="19" t="s">
        <v>355</v>
      </c>
      <c r="B38" s="259">
        <v>570</v>
      </c>
      <c r="C38" s="184">
        <v>1441</v>
      </c>
      <c r="D38" s="184">
        <v>111</v>
      </c>
      <c r="E38" s="184">
        <v>0</v>
      </c>
      <c r="F38" s="184">
        <v>1633</v>
      </c>
      <c r="G38" s="206">
        <v>489</v>
      </c>
      <c r="H38" s="184"/>
      <c r="I38" s="210">
        <f>SUM(B38:E38)/F38</f>
        <v>1.2994488671157378</v>
      </c>
      <c r="J38" s="211">
        <f>(G38/SUM(B38:E38))*100</f>
        <v>23.044297832233742</v>
      </c>
      <c r="K38" s="211">
        <f>(F38/SUM(B38:E38))*100</f>
        <v>76.955702167766262</v>
      </c>
    </row>
    <row r="39" spans="1:11">
      <c r="A39" s="56"/>
      <c r="B39" s="259"/>
      <c r="C39" s="184"/>
      <c r="D39" s="184"/>
      <c r="E39" s="184"/>
      <c r="F39" s="184"/>
      <c r="G39" s="206"/>
      <c r="H39" s="184"/>
      <c r="I39" s="210"/>
      <c r="J39" s="211"/>
      <c r="K39" s="211"/>
    </row>
    <row r="40" spans="1:11" s="219" customFormat="1">
      <c r="A40" s="50" t="s">
        <v>101</v>
      </c>
      <c r="B40" s="188">
        <f t="shared" ref="B40:G40" si="6">SUM(B41:B43)</f>
        <v>2808</v>
      </c>
      <c r="C40" s="175">
        <f t="shared" si="6"/>
        <v>10824</v>
      </c>
      <c r="D40" s="175">
        <f t="shared" si="6"/>
        <v>858</v>
      </c>
      <c r="E40" s="175">
        <f t="shared" si="6"/>
        <v>28</v>
      </c>
      <c r="F40" s="175">
        <f t="shared" si="6"/>
        <v>11324</v>
      </c>
      <c r="G40" s="187">
        <f t="shared" si="6"/>
        <v>3194</v>
      </c>
      <c r="H40" s="175"/>
      <c r="I40" s="207">
        <f>SUM(B40:E40)/F40</f>
        <v>1.2820558106676085</v>
      </c>
      <c r="J40" s="208">
        <f>(G40/SUM(B40:E40))*100</f>
        <v>22.000275520044081</v>
      </c>
      <c r="K40" s="208">
        <f>(F40/SUM(B40:E40))*100</f>
        <v>77.999724479955916</v>
      </c>
    </row>
    <row r="41" spans="1:11" s="219" customFormat="1">
      <c r="A41" s="19" t="s">
        <v>356</v>
      </c>
      <c r="B41" s="259">
        <v>1704</v>
      </c>
      <c r="C41" s="184">
        <v>5550</v>
      </c>
      <c r="D41" s="184">
        <v>529</v>
      </c>
      <c r="E41" s="184">
        <v>5</v>
      </c>
      <c r="F41" s="184">
        <v>6056</v>
      </c>
      <c r="G41" s="206">
        <v>1732</v>
      </c>
      <c r="H41" s="184"/>
      <c r="I41" s="210">
        <f>SUM(B41:E41)/F41</f>
        <v>1.285997357992074</v>
      </c>
      <c r="J41" s="211">
        <f>(G41/SUM(B41:E41))*100</f>
        <v>22.23934257832563</v>
      </c>
      <c r="K41" s="211">
        <f>(F41/SUM(B41:E41))*100</f>
        <v>77.760657421674367</v>
      </c>
    </row>
    <row r="42" spans="1:11">
      <c r="A42" s="19" t="s">
        <v>357</v>
      </c>
      <c r="B42" s="259">
        <v>823</v>
      </c>
      <c r="C42" s="184">
        <v>3061</v>
      </c>
      <c r="D42" s="184">
        <v>132</v>
      </c>
      <c r="E42" s="184">
        <v>4</v>
      </c>
      <c r="F42" s="184">
        <v>2823</v>
      </c>
      <c r="G42" s="206">
        <v>1197</v>
      </c>
      <c r="H42" s="184"/>
      <c r="I42" s="210">
        <f>SUM(B42:E42)/F42</f>
        <v>1.4240170031880979</v>
      </c>
      <c r="J42" s="211">
        <f>(G42/SUM(B42:E42))*100</f>
        <v>29.776119402985074</v>
      </c>
      <c r="K42" s="211">
        <f>(F42/SUM(B42:E42))*100</f>
        <v>70.223880597014926</v>
      </c>
    </row>
    <row r="43" spans="1:11">
      <c r="A43" s="19" t="s">
        <v>358</v>
      </c>
      <c r="B43" s="259">
        <v>281</v>
      </c>
      <c r="C43" s="184">
        <v>2213</v>
      </c>
      <c r="D43" s="184">
        <v>197</v>
      </c>
      <c r="E43" s="184">
        <v>19</v>
      </c>
      <c r="F43" s="184">
        <v>2445</v>
      </c>
      <c r="G43" s="206">
        <v>265</v>
      </c>
      <c r="H43" s="184"/>
      <c r="I43" s="210">
        <f>SUM(B43:E43)/F43</f>
        <v>1.1083844580777096</v>
      </c>
      <c r="J43" s="211">
        <f>(G43/SUM(B43:E43))*100</f>
        <v>9.7785977859778583</v>
      </c>
      <c r="K43" s="211">
        <f>(F43/SUM(B43:E43))*100</f>
        <v>90.221402214022135</v>
      </c>
    </row>
    <row r="44" spans="1:11">
      <c r="A44" s="56"/>
      <c r="B44" s="259"/>
      <c r="C44" s="184"/>
      <c r="D44" s="184"/>
      <c r="E44" s="184"/>
      <c r="F44" s="184"/>
      <c r="G44" s="206"/>
      <c r="H44" s="184"/>
      <c r="I44" s="210"/>
      <c r="J44" s="211"/>
      <c r="K44" s="211"/>
    </row>
    <row r="45" spans="1:11" s="219" customFormat="1">
      <c r="A45" s="50" t="s">
        <v>508</v>
      </c>
      <c r="B45" s="188">
        <f t="shared" ref="B45:G45" si="7">SUM(B46:B48)</f>
        <v>5530</v>
      </c>
      <c r="C45" s="175">
        <f t="shared" si="7"/>
        <v>8559</v>
      </c>
      <c r="D45" s="175">
        <f t="shared" si="7"/>
        <v>815</v>
      </c>
      <c r="E45" s="175">
        <f t="shared" si="7"/>
        <v>52</v>
      </c>
      <c r="F45" s="175">
        <f t="shared" si="7"/>
        <v>9922</v>
      </c>
      <c r="G45" s="187">
        <f t="shared" si="7"/>
        <v>5034</v>
      </c>
      <c r="H45" s="175"/>
      <c r="I45" s="207">
        <f>SUM(B45:E45)/F45</f>
        <v>1.5073573876234629</v>
      </c>
      <c r="J45" s="208">
        <f>(G45/SUM(B45:E45))*100</f>
        <v>33.658732281358652</v>
      </c>
      <c r="K45" s="208">
        <f>(F45/SUM(B45:E45))*100</f>
        <v>66.341267718641348</v>
      </c>
    </row>
    <row r="46" spans="1:11" s="219" customFormat="1">
      <c r="A46" s="19" t="s">
        <v>359</v>
      </c>
      <c r="B46" s="259">
        <v>4616</v>
      </c>
      <c r="C46" s="184">
        <v>5832</v>
      </c>
      <c r="D46" s="184">
        <v>449</v>
      </c>
      <c r="E46" s="184">
        <v>1</v>
      </c>
      <c r="F46" s="184">
        <v>6713</v>
      </c>
      <c r="G46" s="206">
        <v>4185</v>
      </c>
      <c r="H46" s="184"/>
      <c r="I46" s="210">
        <f>SUM(B46:E46)/F46</f>
        <v>1.6234172501117234</v>
      </c>
      <c r="J46" s="211">
        <f>(G46/SUM(B46:E46))*100</f>
        <v>38.401541567260047</v>
      </c>
      <c r="K46" s="211">
        <f>(F46/SUM(B46:E46))*100</f>
        <v>61.598458432739953</v>
      </c>
    </row>
    <row r="47" spans="1:11">
      <c r="A47" s="19" t="s">
        <v>360</v>
      </c>
      <c r="B47" s="259">
        <v>533</v>
      </c>
      <c r="C47" s="184">
        <v>1179</v>
      </c>
      <c r="D47" s="184">
        <v>165</v>
      </c>
      <c r="E47" s="184">
        <v>36</v>
      </c>
      <c r="F47" s="184">
        <v>1502</v>
      </c>
      <c r="G47" s="206">
        <v>411</v>
      </c>
      <c r="H47" s="184"/>
      <c r="I47" s="210">
        <f>SUM(B47:E47)/F47</f>
        <v>1.2736351531291612</v>
      </c>
      <c r="J47" s="211">
        <f>(G47/SUM(B47:E47))*100</f>
        <v>21.484579194981706</v>
      </c>
      <c r="K47" s="211">
        <f>(F47/SUM(B47:E47))*100</f>
        <v>78.515420805018294</v>
      </c>
    </row>
    <row r="48" spans="1:11">
      <c r="A48" s="19" t="s">
        <v>361</v>
      </c>
      <c r="B48" s="259">
        <v>381</v>
      </c>
      <c r="C48" s="184">
        <v>1548</v>
      </c>
      <c r="D48" s="184">
        <v>201</v>
      </c>
      <c r="E48" s="184">
        <v>15</v>
      </c>
      <c r="F48" s="184">
        <v>1707</v>
      </c>
      <c r="G48" s="206">
        <v>438</v>
      </c>
      <c r="H48" s="184"/>
      <c r="I48" s="210">
        <f>SUM(B48:E48)/F48</f>
        <v>1.2565905096660808</v>
      </c>
      <c r="J48" s="211">
        <f>(G48/SUM(B48:E48))*100</f>
        <v>20.41958041958042</v>
      </c>
      <c r="K48" s="211">
        <f>(F48/SUM(B48:E48))*100</f>
        <v>79.580419580419587</v>
      </c>
    </row>
    <row r="49" spans="1:11" s="219" customFormat="1">
      <c r="A49" s="56"/>
      <c r="B49" s="259"/>
      <c r="C49" s="184"/>
      <c r="D49" s="184"/>
      <c r="E49" s="184"/>
      <c r="F49" s="184"/>
      <c r="G49" s="206"/>
      <c r="H49" s="184"/>
      <c r="I49" s="210"/>
      <c r="J49" s="211"/>
      <c r="K49" s="211"/>
    </row>
    <row r="50" spans="1:11" s="219" customFormat="1">
      <c r="A50" s="50" t="s">
        <v>515</v>
      </c>
      <c r="B50" s="188">
        <f t="shared" ref="B50:G50" si="8">SUM(B51:B52)</f>
        <v>2170</v>
      </c>
      <c r="C50" s="175">
        <f t="shared" si="8"/>
        <v>4990</v>
      </c>
      <c r="D50" s="175">
        <f t="shared" si="8"/>
        <v>374</v>
      </c>
      <c r="E50" s="175">
        <f t="shared" si="8"/>
        <v>11</v>
      </c>
      <c r="F50" s="175">
        <f t="shared" si="8"/>
        <v>5538</v>
      </c>
      <c r="G50" s="187">
        <f t="shared" si="8"/>
        <v>2007</v>
      </c>
      <c r="H50" s="213"/>
      <c r="I50" s="207">
        <f>SUM(B50:E50)/F50</f>
        <v>1.3624052004333695</v>
      </c>
      <c r="J50" s="208">
        <f>(G50/SUM(B50:E50))*100</f>
        <v>26.600397614314115</v>
      </c>
      <c r="K50" s="208">
        <f>(F50/SUM(B50:E50))*100</f>
        <v>73.399602385685881</v>
      </c>
    </row>
    <row r="51" spans="1:11">
      <c r="A51" s="19" t="s">
        <v>362</v>
      </c>
      <c r="B51" s="259">
        <v>1595</v>
      </c>
      <c r="C51" s="184">
        <v>2824</v>
      </c>
      <c r="D51" s="184">
        <v>199</v>
      </c>
      <c r="E51" s="184">
        <v>6</v>
      </c>
      <c r="F51" s="184">
        <v>3165</v>
      </c>
      <c r="G51" s="206">
        <v>1459</v>
      </c>
      <c r="I51" s="210">
        <f>SUM(B51:E51)/F51</f>
        <v>1.4609794628751975</v>
      </c>
      <c r="J51" s="211">
        <f>(G51/SUM(B51:E51))*100</f>
        <v>31.552768166089969</v>
      </c>
      <c r="K51" s="211">
        <f>(F51/SUM(B51:E51))*100</f>
        <v>68.447231833910038</v>
      </c>
    </row>
    <row r="52" spans="1:11">
      <c r="A52" s="19" t="s">
        <v>363</v>
      </c>
      <c r="B52" s="259">
        <v>575</v>
      </c>
      <c r="C52" s="184">
        <v>2166</v>
      </c>
      <c r="D52" s="184">
        <v>175</v>
      </c>
      <c r="E52" s="184">
        <v>5</v>
      </c>
      <c r="F52" s="184">
        <v>2373</v>
      </c>
      <c r="G52" s="206">
        <v>548</v>
      </c>
      <c r="I52" s="210">
        <f>SUM(B52:E52)/F52</f>
        <v>1.2309313105773283</v>
      </c>
      <c r="J52" s="211">
        <f>(G52/SUM(B52:E52))*100</f>
        <v>18.760698390961998</v>
      </c>
      <c r="K52" s="211">
        <f>(F52/SUM(B52:E52))*100</f>
        <v>81.239301609038009</v>
      </c>
    </row>
    <row r="53" spans="1:11" s="219" customFormat="1">
      <c r="A53" s="56"/>
      <c r="B53" s="259"/>
      <c r="C53" s="184"/>
      <c r="D53" s="184"/>
      <c r="E53" s="184"/>
      <c r="F53" s="184"/>
      <c r="G53" s="206"/>
      <c r="H53" s="31"/>
      <c r="I53" s="210"/>
      <c r="J53" s="211"/>
      <c r="K53" s="211"/>
    </row>
    <row r="54" spans="1:11" s="219" customFormat="1">
      <c r="A54" s="50" t="s">
        <v>364</v>
      </c>
      <c r="B54" s="188">
        <f t="shared" ref="B54:G54" si="9">SUM(B55:B56)</f>
        <v>3112</v>
      </c>
      <c r="C54" s="175">
        <f t="shared" si="9"/>
        <v>5723</v>
      </c>
      <c r="D54" s="175">
        <f t="shared" si="9"/>
        <v>523</v>
      </c>
      <c r="E54" s="175">
        <f t="shared" si="9"/>
        <v>20</v>
      </c>
      <c r="F54" s="175">
        <f t="shared" si="9"/>
        <v>7402</v>
      </c>
      <c r="G54" s="187">
        <f t="shared" si="9"/>
        <v>1976</v>
      </c>
      <c r="H54" s="213"/>
      <c r="I54" s="207">
        <f>SUM(B54:E54)/F54</f>
        <v>1.2669548770602539</v>
      </c>
      <c r="J54" s="208">
        <f>(G54/SUM(B54:E54))*100</f>
        <v>21.07059074429516</v>
      </c>
      <c r="K54" s="208">
        <f>(F54/SUM(B54:E54))*100</f>
        <v>78.92940925570484</v>
      </c>
    </row>
    <row r="55" spans="1:11">
      <c r="A55" s="19" t="s">
        <v>365</v>
      </c>
      <c r="B55" s="259">
        <v>465</v>
      </c>
      <c r="C55" s="184">
        <v>2748</v>
      </c>
      <c r="D55" s="184">
        <v>395</v>
      </c>
      <c r="E55" s="184">
        <v>18</v>
      </c>
      <c r="F55" s="184">
        <v>3161</v>
      </c>
      <c r="G55" s="206">
        <v>465</v>
      </c>
      <c r="I55" s="210">
        <f>SUM(B55:E55)/F55</f>
        <v>1.1471053464093641</v>
      </c>
      <c r="J55" s="211">
        <f>(G55/SUM(B55:E55))*100</f>
        <v>12.824048538334253</v>
      </c>
      <c r="K55" s="211">
        <f>(F55/SUM(B55:E55))*100</f>
        <v>87.175951461665747</v>
      </c>
    </row>
    <row r="56" spans="1:11">
      <c r="A56" s="19" t="s">
        <v>366</v>
      </c>
      <c r="B56" s="259">
        <v>2647</v>
      </c>
      <c r="C56" s="184">
        <v>2975</v>
      </c>
      <c r="D56" s="184">
        <v>128</v>
      </c>
      <c r="E56" s="184">
        <v>2</v>
      </c>
      <c r="F56" s="184">
        <v>4241</v>
      </c>
      <c r="G56" s="206">
        <v>1511</v>
      </c>
      <c r="I56" s="210">
        <f>SUM(B56:E56)/F56</f>
        <v>1.3562838953077105</v>
      </c>
      <c r="J56" s="211">
        <f>(G56/SUM(B56:E56))*100</f>
        <v>26.26912378303199</v>
      </c>
      <c r="K56" s="211">
        <f>(F56/SUM(B56:E56))*100</f>
        <v>73.730876216968014</v>
      </c>
    </row>
    <row r="57" spans="1:11">
      <c r="A57" s="56"/>
      <c r="B57" s="259"/>
      <c r="C57" s="184"/>
      <c r="D57" s="184"/>
      <c r="E57" s="184"/>
      <c r="F57" s="184"/>
      <c r="G57" s="206"/>
      <c r="I57" s="210"/>
      <c r="J57" s="211"/>
      <c r="K57" s="211"/>
    </row>
    <row r="58" spans="1:11">
      <c r="A58" s="50" t="s">
        <v>532</v>
      </c>
      <c r="B58" s="188">
        <f t="shared" ref="B58:G58" si="10">SUM(B59:B62)</f>
        <v>1670</v>
      </c>
      <c r="C58" s="175">
        <f t="shared" si="10"/>
        <v>7314</v>
      </c>
      <c r="D58" s="175">
        <f t="shared" si="10"/>
        <v>525</v>
      </c>
      <c r="E58" s="175">
        <f t="shared" si="10"/>
        <v>37</v>
      </c>
      <c r="F58" s="175">
        <f t="shared" si="10"/>
        <v>8112</v>
      </c>
      <c r="G58" s="187">
        <f t="shared" si="10"/>
        <v>1434</v>
      </c>
      <c r="H58" s="213"/>
      <c r="I58" s="207">
        <f>SUM(B58:E58)/F58</f>
        <v>1.1767751479289941</v>
      </c>
      <c r="J58" s="208">
        <f>(G58/SUM(B58:E58))*100</f>
        <v>15.021998742928973</v>
      </c>
      <c r="K58" s="208">
        <f>(F58/SUM(B58:E58))*100</f>
        <v>84.978001257071028</v>
      </c>
    </row>
    <row r="59" spans="1:11" s="219" customFormat="1">
      <c r="A59" s="19" t="s">
        <v>367</v>
      </c>
      <c r="B59" s="259">
        <v>916</v>
      </c>
      <c r="C59" s="184">
        <v>3985</v>
      </c>
      <c r="D59" s="184">
        <v>296</v>
      </c>
      <c r="E59" s="184">
        <v>21</v>
      </c>
      <c r="F59" s="184">
        <v>4568</v>
      </c>
      <c r="G59" s="206">
        <v>650</v>
      </c>
      <c r="H59" s="31"/>
      <c r="I59" s="210">
        <f>SUM(B59:E59)/F59</f>
        <v>1.1422942206654991</v>
      </c>
      <c r="J59" s="211">
        <f>(G59/SUM(B59:E59))*100</f>
        <v>12.45688003066309</v>
      </c>
      <c r="K59" s="211">
        <f>(F59/SUM(B59:E59))*100</f>
        <v>87.543119969336914</v>
      </c>
    </row>
    <row r="60" spans="1:11" s="219" customFormat="1">
      <c r="A60" s="19" t="s">
        <v>368</v>
      </c>
      <c r="B60" s="259">
        <v>406</v>
      </c>
      <c r="C60" s="184">
        <v>1824</v>
      </c>
      <c r="D60" s="184">
        <v>117</v>
      </c>
      <c r="E60" s="184">
        <v>9</v>
      </c>
      <c r="F60" s="184">
        <v>2030</v>
      </c>
      <c r="G60" s="206">
        <v>326</v>
      </c>
      <c r="H60" s="31"/>
      <c r="I60" s="210">
        <f>SUM(B60:E60)/F60</f>
        <v>1.1605911330049261</v>
      </c>
      <c r="J60" s="211">
        <f>(G60/SUM(B60:E60))*100</f>
        <v>13.837011884550085</v>
      </c>
      <c r="K60" s="211">
        <f>(F60/SUM(B60:E60))*100</f>
        <v>86.162988115449906</v>
      </c>
    </row>
    <row r="61" spans="1:11">
      <c r="A61" s="19" t="s">
        <v>369</v>
      </c>
      <c r="B61" s="259">
        <v>348</v>
      </c>
      <c r="C61" s="184">
        <v>1087</v>
      </c>
      <c r="D61" s="184">
        <v>95</v>
      </c>
      <c r="E61" s="184">
        <v>5</v>
      </c>
      <c r="F61" s="184">
        <v>1153</v>
      </c>
      <c r="G61" s="206">
        <v>382</v>
      </c>
      <c r="I61" s="210">
        <f>SUM(B61:E61)/F61</f>
        <v>1.3313096270598439</v>
      </c>
      <c r="J61" s="211">
        <f>(G61/SUM(B61:E61))*100</f>
        <v>24.88599348534202</v>
      </c>
      <c r="K61" s="211">
        <f>(F61/SUM(B61:E61))*100</f>
        <v>75.114006514657987</v>
      </c>
    </row>
    <row r="62" spans="1:11">
      <c r="A62" s="19" t="s">
        <v>598</v>
      </c>
      <c r="B62" s="259">
        <v>0</v>
      </c>
      <c r="C62" s="184">
        <v>418</v>
      </c>
      <c r="D62" s="184">
        <v>17</v>
      </c>
      <c r="E62" s="184">
        <v>2</v>
      </c>
      <c r="F62" s="184">
        <v>361</v>
      </c>
      <c r="G62" s="206">
        <v>76</v>
      </c>
      <c r="I62" s="210"/>
      <c r="J62" s="211"/>
      <c r="K62" s="211"/>
    </row>
    <row r="63" spans="1:11" s="219" customFormat="1">
      <c r="A63" s="56"/>
      <c r="B63" s="259"/>
      <c r="C63" s="184"/>
      <c r="D63" s="184"/>
      <c r="E63" s="184"/>
      <c r="F63" s="184"/>
      <c r="G63" s="206"/>
      <c r="H63" s="31"/>
      <c r="I63" s="210"/>
      <c r="J63" s="211"/>
      <c r="K63" s="211"/>
    </row>
    <row r="64" spans="1:11" s="219" customFormat="1">
      <c r="A64" s="50" t="s">
        <v>542</v>
      </c>
      <c r="B64" s="188">
        <f t="shared" ref="B64:G64" si="11">SUM(B65:B66)</f>
        <v>534</v>
      </c>
      <c r="C64" s="175">
        <f t="shared" si="11"/>
        <v>4487</v>
      </c>
      <c r="D64" s="175">
        <f t="shared" si="11"/>
        <v>431</v>
      </c>
      <c r="E64" s="175">
        <f t="shared" si="11"/>
        <v>10</v>
      </c>
      <c r="F64" s="175">
        <f t="shared" si="11"/>
        <v>4953</v>
      </c>
      <c r="G64" s="187">
        <f t="shared" si="11"/>
        <v>509</v>
      </c>
      <c r="H64" s="213"/>
      <c r="I64" s="207">
        <f>SUM(B64:E64)/F64</f>
        <v>1.1027660004037956</v>
      </c>
      <c r="J64" s="208">
        <f>(G64/SUM(B64:E64))*100</f>
        <v>9.3189307945807389</v>
      </c>
      <c r="K64" s="208">
        <f>(F64/SUM(B64:E64))*100</f>
        <v>90.681069205419263</v>
      </c>
    </row>
    <row r="65" spans="1:11">
      <c r="A65" s="19" t="s">
        <v>370</v>
      </c>
      <c r="B65" s="259">
        <v>404</v>
      </c>
      <c r="C65" s="184">
        <v>3373</v>
      </c>
      <c r="D65" s="184">
        <v>341</v>
      </c>
      <c r="E65" s="184">
        <v>7</v>
      </c>
      <c r="F65" s="184">
        <v>3788</v>
      </c>
      <c r="G65" s="206">
        <v>337</v>
      </c>
      <c r="I65" s="210">
        <f>SUM(B65:E65)/F65</f>
        <v>1.0889651531151003</v>
      </c>
      <c r="J65" s="211">
        <f>(G65/SUM(B65:E65))*100</f>
        <v>8.1696969696969699</v>
      </c>
      <c r="K65" s="211">
        <f>(F65/SUM(B65:E65))*100</f>
        <v>91.830303030303028</v>
      </c>
    </row>
    <row r="66" spans="1:11">
      <c r="A66" s="19" t="s">
        <v>371</v>
      </c>
      <c r="B66" s="259">
        <v>130</v>
      </c>
      <c r="C66" s="184">
        <v>1114</v>
      </c>
      <c r="D66" s="184">
        <v>90</v>
      </c>
      <c r="E66" s="184">
        <v>3</v>
      </c>
      <c r="F66" s="184">
        <v>1165</v>
      </c>
      <c r="G66" s="206">
        <v>172</v>
      </c>
      <c r="I66" s="210">
        <f>SUM(B66:E66)/F66</f>
        <v>1.1476394849785407</v>
      </c>
      <c r="J66" s="211">
        <f>(G66/SUM(B66:E66))*100</f>
        <v>12.864622288706059</v>
      </c>
      <c r="K66" s="211">
        <f>(F66/SUM(B66:E66))*100</f>
        <v>87.135377711293941</v>
      </c>
    </row>
    <row r="67" spans="1:11">
      <c r="A67" s="56"/>
      <c r="B67" s="259"/>
      <c r="C67" s="184"/>
      <c r="D67" s="184"/>
      <c r="E67" s="184"/>
      <c r="F67" s="184"/>
      <c r="G67" s="206"/>
      <c r="I67" s="210"/>
      <c r="J67" s="211"/>
      <c r="K67" s="211"/>
    </row>
    <row r="68" spans="1:11" s="219" customFormat="1">
      <c r="A68" s="50" t="s">
        <v>547</v>
      </c>
      <c r="B68" s="188">
        <f t="shared" ref="B68:G68" si="12">SUM(B69:B72)</f>
        <v>1164</v>
      </c>
      <c r="C68" s="175">
        <f t="shared" si="12"/>
        <v>4736</v>
      </c>
      <c r="D68" s="175">
        <f t="shared" si="12"/>
        <v>476</v>
      </c>
      <c r="E68" s="175">
        <f t="shared" si="12"/>
        <v>21</v>
      </c>
      <c r="F68" s="175">
        <f t="shared" si="12"/>
        <v>5357</v>
      </c>
      <c r="G68" s="187">
        <f t="shared" si="12"/>
        <v>1040</v>
      </c>
      <c r="H68" s="213"/>
      <c r="I68" s="207">
        <f>SUM(B68:E68)/F68</f>
        <v>1.1941385103602762</v>
      </c>
      <c r="J68" s="208">
        <f>(G68/SUM(B68:E68))*100</f>
        <v>16.257620759731122</v>
      </c>
      <c r="K68" s="208">
        <f>(F68/SUM(B68:E68))*100</f>
        <v>83.742379240268875</v>
      </c>
    </row>
    <row r="69" spans="1:11">
      <c r="A69" s="19" t="s">
        <v>372</v>
      </c>
      <c r="B69" s="259">
        <v>174</v>
      </c>
      <c r="C69" s="184">
        <v>1244</v>
      </c>
      <c r="D69" s="184">
        <v>86</v>
      </c>
      <c r="E69" s="184">
        <v>3</v>
      </c>
      <c r="F69" s="184">
        <v>1360</v>
      </c>
      <c r="G69" s="206">
        <v>147</v>
      </c>
      <c r="I69" s="210">
        <f>SUM(B69:E69)/F69</f>
        <v>1.1080882352941177</v>
      </c>
      <c r="J69" s="211">
        <f>(G69/SUM(B69:E69))*100</f>
        <v>9.7544790975447917</v>
      </c>
      <c r="K69" s="211">
        <f>(F69/SUM(B69:E69))*100</f>
        <v>90.245520902455212</v>
      </c>
    </row>
    <row r="70" spans="1:11" s="219" customFormat="1">
      <c r="A70" s="19" t="s">
        <v>373</v>
      </c>
      <c r="B70" s="259">
        <v>497</v>
      </c>
      <c r="C70" s="184">
        <v>1411</v>
      </c>
      <c r="D70" s="184">
        <v>111</v>
      </c>
      <c r="E70" s="184">
        <v>5</v>
      </c>
      <c r="F70" s="184">
        <v>1652</v>
      </c>
      <c r="G70" s="206">
        <v>372</v>
      </c>
      <c r="H70" s="31"/>
      <c r="I70" s="210">
        <f>SUM(B70:E70)/F70</f>
        <v>1.2251815980629539</v>
      </c>
      <c r="J70" s="211">
        <f>(G70/SUM(B70:E70))*100</f>
        <v>18.379446640316203</v>
      </c>
      <c r="K70" s="211">
        <f>(F70/SUM(B70:E70))*100</f>
        <v>81.620553359683782</v>
      </c>
    </row>
    <row r="71" spans="1:11">
      <c r="A71" s="19" t="s">
        <v>374</v>
      </c>
      <c r="B71" s="259">
        <v>387</v>
      </c>
      <c r="C71" s="184">
        <v>1356</v>
      </c>
      <c r="D71" s="184">
        <v>250</v>
      </c>
      <c r="E71" s="184">
        <v>11</v>
      </c>
      <c r="F71" s="184">
        <v>1627</v>
      </c>
      <c r="G71" s="206">
        <v>377</v>
      </c>
      <c r="I71" s="210">
        <f>SUM(B71:E71)/F71</f>
        <v>1.2317148125384143</v>
      </c>
      <c r="J71" s="211">
        <f>(G71/SUM(B71:E71))*100</f>
        <v>18.812375249500999</v>
      </c>
      <c r="K71" s="211">
        <f>(F71/SUM(B71:E71))*100</f>
        <v>81.187624750498998</v>
      </c>
    </row>
    <row r="72" spans="1:11" s="219" customFormat="1">
      <c r="A72" s="19" t="s">
        <v>375</v>
      </c>
      <c r="B72" s="259">
        <v>106</v>
      </c>
      <c r="C72" s="184">
        <v>725</v>
      </c>
      <c r="D72" s="184">
        <v>29</v>
      </c>
      <c r="E72" s="184">
        <v>2</v>
      </c>
      <c r="F72" s="184">
        <v>718</v>
      </c>
      <c r="G72" s="206">
        <v>144</v>
      </c>
      <c r="H72" s="31"/>
      <c r="I72" s="210">
        <f>SUM(B72:E72)/F72</f>
        <v>1.2005571030640669</v>
      </c>
      <c r="J72" s="211">
        <f>(G72/SUM(B72:E72))*100</f>
        <v>16.705336426914151</v>
      </c>
      <c r="K72" s="211">
        <f>(F72/SUM(B72:E72))*100</f>
        <v>83.294663573085842</v>
      </c>
    </row>
    <row r="73" spans="1:11">
      <c r="A73" s="184"/>
      <c r="B73" s="259"/>
      <c r="C73" s="184"/>
      <c r="D73" s="184"/>
      <c r="E73" s="184"/>
      <c r="F73" s="184"/>
      <c r="G73" s="206"/>
      <c r="I73" s="210"/>
      <c r="J73" s="211"/>
      <c r="K73" s="211"/>
    </row>
    <row r="74" spans="1:11" s="219" customFormat="1">
      <c r="A74" s="50" t="s">
        <v>555</v>
      </c>
      <c r="B74" s="188">
        <f t="shared" ref="B74:G74" si="13">SUM(B75:B76)</f>
        <v>1259</v>
      </c>
      <c r="C74" s="175">
        <f t="shared" si="13"/>
        <v>4940</v>
      </c>
      <c r="D74" s="175">
        <f t="shared" si="13"/>
        <v>294</v>
      </c>
      <c r="E74" s="175">
        <f t="shared" si="13"/>
        <v>32</v>
      </c>
      <c r="F74" s="175">
        <f t="shared" si="13"/>
        <v>5487</v>
      </c>
      <c r="G74" s="187">
        <f t="shared" si="13"/>
        <v>1038</v>
      </c>
      <c r="H74" s="213"/>
      <c r="I74" s="207">
        <f>SUM(B74:E74)/F74</f>
        <v>1.1891744122471295</v>
      </c>
      <c r="J74" s="208">
        <f>(G74/SUM(B74:E74))*100</f>
        <v>15.908045977011495</v>
      </c>
      <c r="K74" s="208">
        <f>(F74/SUM(B74:E74))*100</f>
        <v>84.091954022988503</v>
      </c>
    </row>
    <row r="75" spans="1:11" s="184" customFormat="1">
      <c r="A75" s="19" t="s">
        <v>376</v>
      </c>
      <c r="B75" s="259">
        <v>1027</v>
      </c>
      <c r="C75" s="184">
        <v>3946</v>
      </c>
      <c r="D75" s="184">
        <v>197</v>
      </c>
      <c r="E75" s="184">
        <v>15</v>
      </c>
      <c r="F75" s="184">
        <v>4364</v>
      </c>
      <c r="G75" s="206">
        <v>821</v>
      </c>
      <c r="H75" s="31"/>
      <c r="I75" s="210">
        <f>SUM(B75:E75)/F75</f>
        <v>1.1881301558203483</v>
      </c>
      <c r="J75" s="211">
        <f>(G75/SUM(B75:E75))*100</f>
        <v>15.83413693346191</v>
      </c>
      <c r="K75" s="211">
        <f>(F75/SUM(B75:E75))*100</f>
        <v>84.165863066538094</v>
      </c>
    </row>
    <row r="76" spans="1:11" s="184" customFormat="1">
      <c r="A76" s="56" t="s">
        <v>377</v>
      </c>
      <c r="B76" s="259">
        <v>232</v>
      </c>
      <c r="C76" s="184">
        <v>994</v>
      </c>
      <c r="D76" s="184">
        <v>97</v>
      </c>
      <c r="E76" s="184">
        <v>17</v>
      </c>
      <c r="F76" s="184">
        <v>1123</v>
      </c>
      <c r="G76" s="206">
        <v>217</v>
      </c>
      <c r="H76" s="31"/>
      <c r="I76" s="210">
        <f>SUM(B76:E76)/F76</f>
        <v>1.1932324131789849</v>
      </c>
      <c r="J76" s="211">
        <f>(G76/SUM(B76:E76))*100</f>
        <v>16.194029850746269</v>
      </c>
      <c r="K76" s="211">
        <f>(F76/SUM(B76:E76))*100</f>
        <v>83.805970149253724</v>
      </c>
    </row>
    <row r="77" spans="1:11" s="184" customFormat="1">
      <c r="A77" s="56"/>
      <c r="B77" s="259"/>
      <c r="G77" s="206"/>
      <c r="H77" s="31"/>
      <c r="I77" s="210"/>
      <c r="J77" s="211"/>
      <c r="K77" s="211"/>
    </row>
    <row r="78" spans="1:11">
      <c r="A78" s="50" t="s">
        <v>560</v>
      </c>
      <c r="B78" s="188">
        <f t="shared" ref="B78:G78" si="14">SUM(B79:B80)</f>
        <v>3676</v>
      </c>
      <c r="C78" s="175">
        <f t="shared" si="14"/>
        <v>6280</v>
      </c>
      <c r="D78" s="175">
        <f t="shared" si="14"/>
        <v>951</v>
      </c>
      <c r="E78" s="175">
        <f t="shared" si="14"/>
        <v>7</v>
      </c>
      <c r="F78" s="175">
        <f t="shared" si="14"/>
        <v>7267</v>
      </c>
      <c r="G78" s="187">
        <f t="shared" si="14"/>
        <v>3647</v>
      </c>
      <c r="H78" s="213"/>
      <c r="I78" s="207">
        <f>SUM(B78:E78)/F78</f>
        <v>1.5018577129489472</v>
      </c>
      <c r="J78" s="208">
        <f>(G78/SUM(B78:E78))*100</f>
        <v>33.415796225032068</v>
      </c>
      <c r="K78" s="208">
        <f>(F78/SUM(B78:E78))*100</f>
        <v>66.584203774967932</v>
      </c>
    </row>
    <row r="79" spans="1:11">
      <c r="A79" s="19" t="s">
        <v>378</v>
      </c>
      <c r="B79" s="259">
        <v>3209</v>
      </c>
      <c r="C79" s="184">
        <v>4708</v>
      </c>
      <c r="D79" s="184">
        <v>712</v>
      </c>
      <c r="E79" s="184">
        <v>0</v>
      </c>
      <c r="F79" s="184">
        <v>5489</v>
      </c>
      <c r="G79" s="206">
        <v>3140</v>
      </c>
      <c r="I79" s="210">
        <f>SUM(B79:E79)/F79</f>
        <v>1.5720531973036984</v>
      </c>
      <c r="J79" s="211">
        <f>(G79/SUM(B79:E79))*100</f>
        <v>36.388921080078809</v>
      </c>
      <c r="K79" s="211">
        <f>(F79/SUM(B79:E79))*100</f>
        <v>63.611078919921191</v>
      </c>
    </row>
    <row r="80" spans="1:11">
      <c r="A80" s="19" t="s">
        <v>379</v>
      </c>
      <c r="B80" s="259">
        <v>467</v>
      </c>
      <c r="C80" s="184">
        <v>1572</v>
      </c>
      <c r="D80" s="184">
        <v>239</v>
      </c>
      <c r="E80" s="184">
        <v>7</v>
      </c>
      <c r="F80" s="184">
        <v>1778</v>
      </c>
      <c r="G80" s="206">
        <v>507</v>
      </c>
      <c r="I80" s="210">
        <f>SUM(B80:E80)/F80</f>
        <v>1.2851518560179978</v>
      </c>
      <c r="J80" s="211">
        <f>(G80/SUM(B80:E80))*100</f>
        <v>22.188183807439827</v>
      </c>
      <c r="K80" s="211">
        <f>(F80/SUM(B80:E80))*100</f>
        <v>77.811816192560173</v>
      </c>
    </row>
    <row r="81" spans="1:11">
      <c r="A81" s="239"/>
      <c r="B81" s="222"/>
      <c r="C81" s="223"/>
      <c r="D81" s="223"/>
      <c r="E81" s="223"/>
      <c r="F81" s="223"/>
      <c r="G81" s="224"/>
      <c r="H81" s="238"/>
      <c r="I81" s="226"/>
      <c r="J81" s="227"/>
      <c r="K81" s="227"/>
    </row>
    <row r="82" spans="1:11">
      <c r="A82" s="108" t="s">
        <v>206</v>
      </c>
    </row>
  </sheetData>
  <sheetProtection selectLockedCells="1" selectUnlockedCells="1"/>
  <mergeCells count="6">
    <mergeCell ref="A5:K5"/>
    <mergeCell ref="A6:K6"/>
    <mergeCell ref="A3:K3"/>
    <mergeCell ref="B8:G8"/>
    <mergeCell ref="I8:K8"/>
    <mergeCell ref="A4:K4"/>
  </mergeCells>
  <phoneticPr fontId="0" type="noConversion"/>
  <printOptions horizontalCentered="1" verticalCentered="1"/>
  <pageMargins left="0.3298611111111111" right="0.35" top="0" bottom="0" header="0.51180555555555551" footer="0.51180555555555551"/>
  <pageSetup scale="38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4"/>
  <sheetViews>
    <sheetView workbookViewId="0">
      <selection activeCell="B16" sqref="B16"/>
    </sheetView>
  </sheetViews>
  <sheetFormatPr baseColWidth="10" defaultColWidth="0" defaultRowHeight="15.75" customHeight="1" zeroHeight="1"/>
  <cols>
    <col min="1" max="1" width="27.88671875" style="1" customWidth="1"/>
    <col min="2" max="2" width="13.33203125" style="1" customWidth="1"/>
    <col min="3" max="3" width="10.6640625" style="2" customWidth="1"/>
    <col min="4" max="4" width="11.5546875" style="2" customWidth="1"/>
    <col min="5" max="5" width="11.33203125" style="2" customWidth="1"/>
    <col min="6" max="6" width="11.5546875" style="2" customWidth="1"/>
    <col min="7" max="7" width="11.109375" style="2" customWidth="1"/>
    <col min="8" max="8" width="10.6640625" style="1" customWidth="1"/>
    <col min="9" max="9" width="14.33203125" style="2" customWidth="1"/>
    <col min="10" max="10" width="13.6640625" style="1" customWidth="1"/>
    <col min="11" max="11" width="11.109375" style="1" customWidth="1"/>
    <col min="12" max="12" width="11.33203125" style="1" customWidth="1"/>
    <col min="13" max="13" width="12.33203125" style="1" customWidth="1"/>
    <col min="14" max="14" width="13" style="2" customWidth="1"/>
    <col min="15" max="15" width="11.33203125" style="1" customWidth="1"/>
    <col min="16" max="16" width="12.109375" style="1" customWidth="1"/>
    <col min="17" max="17" width="12" style="1" customWidth="1"/>
    <col min="18" max="256" width="11.33203125" style="1" hidden="1" customWidth="1"/>
    <col min="257" max="16384" width="11.33203125" style="1" hidden="1"/>
  </cols>
  <sheetData>
    <row r="1" spans="1:17" ht="15.75" customHeight="1">
      <c r="A1" s="3" t="s">
        <v>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customHeight="1">
      <c r="A3" s="371" t="s">
        <v>646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</row>
    <row r="4" spans="1:17" ht="15.75" customHeight="1">
      <c r="A4" s="371" t="s">
        <v>639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</row>
    <row r="5" spans="1:17" ht="15.75" customHeight="1">
      <c r="A5" s="371" t="s">
        <v>642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</row>
    <row r="6" spans="1:17" ht="15.75" customHeight="1">
      <c r="A6" s="371" t="s">
        <v>641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</row>
    <row r="7" spans="1:17" ht="15.75" customHeight="1"/>
    <row r="8" spans="1:17" ht="15.75" customHeight="1">
      <c r="A8" s="372" t="s">
        <v>717</v>
      </c>
      <c r="B8" s="373" t="s">
        <v>27</v>
      </c>
      <c r="C8" s="374" t="s">
        <v>716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</row>
    <row r="9" spans="1:17" ht="36.75" customHeight="1">
      <c r="A9" s="372"/>
      <c r="B9" s="373"/>
      <c r="C9" s="44" t="s">
        <v>29</v>
      </c>
      <c r="D9" s="112" t="s">
        <v>30</v>
      </c>
      <c r="E9" s="115" t="s">
        <v>31</v>
      </c>
      <c r="F9" s="112" t="s">
        <v>32</v>
      </c>
      <c r="G9" s="154" t="s">
        <v>33</v>
      </c>
      <c r="H9" s="113" t="s">
        <v>34</v>
      </c>
      <c r="I9" s="112" t="s">
        <v>35</v>
      </c>
      <c r="J9" s="114" t="s">
        <v>36</v>
      </c>
      <c r="K9" s="114" t="s">
        <v>37</v>
      </c>
      <c r="L9" s="112" t="s">
        <v>643</v>
      </c>
      <c r="M9" s="115" t="s">
        <v>644</v>
      </c>
      <c r="N9" s="112" t="s">
        <v>39</v>
      </c>
      <c r="O9" s="112" t="s">
        <v>40</v>
      </c>
      <c r="P9" s="112" t="s">
        <v>41</v>
      </c>
      <c r="Q9" s="113" t="s">
        <v>645</v>
      </c>
    </row>
    <row r="10" spans="1:17" ht="15.75" customHeight="1">
      <c r="A10" s="34"/>
      <c r="B10" s="35"/>
      <c r="C10" s="7"/>
      <c r="D10" s="122"/>
      <c r="E10" s="122"/>
      <c r="F10" s="122"/>
      <c r="G10" s="122"/>
      <c r="H10" s="121"/>
      <c r="I10" s="122"/>
      <c r="J10" s="121"/>
      <c r="K10" s="121"/>
      <c r="L10" s="121"/>
      <c r="M10" s="121"/>
      <c r="N10" s="122"/>
      <c r="O10" s="121"/>
      <c r="P10" s="121"/>
      <c r="Q10" s="121"/>
    </row>
    <row r="11" spans="1:17" ht="15.75" customHeight="1">
      <c r="A11" s="174" t="s">
        <v>27</v>
      </c>
      <c r="B11" s="36">
        <f t="shared" ref="B11:Q11" si="0">SUM(B13:B27)</f>
        <v>610367</v>
      </c>
      <c r="C11" s="36">
        <f t="shared" si="0"/>
        <v>101203</v>
      </c>
      <c r="D11" s="116">
        <f t="shared" si="0"/>
        <v>23531</v>
      </c>
      <c r="E11" s="116">
        <f t="shared" si="0"/>
        <v>77672</v>
      </c>
      <c r="F11" s="116">
        <f t="shared" si="0"/>
        <v>3535</v>
      </c>
      <c r="G11" s="116">
        <f t="shared" si="0"/>
        <v>12262</v>
      </c>
      <c r="H11" s="116">
        <f t="shared" si="0"/>
        <v>26916</v>
      </c>
      <c r="I11" s="116">
        <f t="shared" si="0"/>
        <v>25349</v>
      </c>
      <c r="J11" s="116">
        <f t="shared" si="0"/>
        <v>57291</v>
      </c>
      <c r="K11" s="116">
        <f t="shared" si="0"/>
        <v>37259</v>
      </c>
      <c r="L11" s="116">
        <f t="shared" si="0"/>
        <v>199879</v>
      </c>
      <c r="M11" s="116">
        <f t="shared" si="0"/>
        <v>11429</v>
      </c>
      <c r="N11" s="116">
        <f t="shared" si="0"/>
        <v>46590</v>
      </c>
      <c r="O11" s="116">
        <f t="shared" si="0"/>
        <v>68175</v>
      </c>
      <c r="P11" s="116">
        <f t="shared" si="0"/>
        <v>19438</v>
      </c>
      <c r="Q11" s="116">
        <f t="shared" si="0"/>
        <v>1041</v>
      </c>
    </row>
    <row r="12" spans="1:17" ht="15.75" customHeight="1">
      <c r="A12" s="34"/>
      <c r="B12" s="35"/>
      <c r="C12" s="7"/>
      <c r="D12" s="7"/>
      <c r="E12" s="7"/>
      <c r="F12" s="12"/>
      <c r="G12" s="7"/>
      <c r="H12" s="5"/>
      <c r="I12" s="7"/>
      <c r="J12" s="5"/>
      <c r="K12" s="5"/>
      <c r="L12" s="5"/>
      <c r="M12" s="5"/>
      <c r="N12" s="7"/>
      <c r="O12" s="5"/>
      <c r="P12" s="5"/>
      <c r="Q12" s="5"/>
    </row>
    <row r="13" spans="1:17" ht="15.75" customHeight="1">
      <c r="A13" s="38" t="s">
        <v>42</v>
      </c>
      <c r="B13" s="37">
        <f t="shared" ref="B13:B27" si="1">SUM(C13,F13:Q13)</f>
        <v>106415</v>
      </c>
      <c r="C13" s="39">
        <f>+D13+E13</f>
        <v>17072</v>
      </c>
      <c r="D13" s="117">
        <v>6273</v>
      </c>
      <c r="E13" s="117">
        <v>10799</v>
      </c>
      <c r="F13" s="129" t="s">
        <v>43</v>
      </c>
      <c r="G13" s="129" t="s">
        <v>43</v>
      </c>
      <c r="H13" s="7">
        <v>3823</v>
      </c>
      <c r="I13" s="117">
        <v>2708</v>
      </c>
      <c r="J13" s="117">
        <v>4726</v>
      </c>
      <c r="K13" s="117">
        <v>3571</v>
      </c>
      <c r="L13" s="117">
        <v>26298</v>
      </c>
      <c r="M13" s="7">
        <v>3933</v>
      </c>
      <c r="N13" s="117">
        <v>6073</v>
      </c>
      <c r="O13" s="117">
        <v>17732</v>
      </c>
      <c r="P13" s="117">
        <v>19438</v>
      </c>
      <c r="Q13" s="117">
        <v>1041</v>
      </c>
    </row>
    <row r="14" spans="1:17" ht="15.75" customHeight="1">
      <c r="A14" s="38" t="s">
        <v>44</v>
      </c>
      <c r="B14" s="37">
        <f t="shared" si="1"/>
        <v>106435</v>
      </c>
      <c r="C14" s="39">
        <f t="shared" ref="C14:C27" si="2">+D14+E14</f>
        <v>40932</v>
      </c>
      <c r="D14" s="117">
        <v>1354</v>
      </c>
      <c r="E14" s="117">
        <v>39578</v>
      </c>
      <c r="F14" s="12">
        <v>236</v>
      </c>
      <c r="G14" s="117">
        <v>12262</v>
      </c>
      <c r="H14" s="7">
        <v>2192</v>
      </c>
      <c r="I14" s="117">
        <v>4407</v>
      </c>
      <c r="J14" s="117">
        <v>5697</v>
      </c>
      <c r="K14" s="117">
        <v>9926</v>
      </c>
      <c r="L14" s="117">
        <v>18687</v>
      </c>
      <c r="M14" s="117">
        <v>0</v>
      </c>
      <c r="N14" s="117">
        <v>1844</v>
      </c>
      <c r="O14" s="117">
        <v>10252</v>
      </c>
      <c r="P14" s="117" t="s">
        <v>43</v>
      </c>
      <c r="Q14" s="117" t="s">
        <v>43</v>
      </c>
    </row>
    <row r="15" spans="1:17" ht="15.75" customHeight="1">
      <c r="A15" s="38" t="s">
        <v>45</v>
      </c>
      <c r="B15" s="37">
        <f t="shared" si="1"/>
        <v>47635</v>
      </c>
      <c r="C15" s="39">
        <f>+D15</f>
        <v>1185</v>
      </c>
      <c r="D15" s="117">
        <v>1185</v>
      </c>
      <c r="E15" s="155" t="s">
        <v>43</v>
      </c>
      <c r="F15" s="129" t="s">
        <v>43</v>
      </c>
      <c r="G15" s="129" t="s">
        <v>43</v>
      </c>
      <c r="H15" s="7">
        <v>2893</v>
      </c>
      <c r="I15" s="117">
        <v>2808</v>
      </c>
      <c r="J15" s="117">
        <v>6898</v>
      </c>
      <c r="K15" s="117">
        <v>1276</v>
      </c>
      <c r="L15" s="117">
        <v>23521</v>
      </c>
      <c r="M15" s="117">
        <v>0</v>
      </c>
      <c r="N15" s="117">
        <v>3590</v>
      </c>
      <c r="O15" s="117">
        <v>5464</v>
      </c>
      <c r="P15" s="117" t="s">
        <v>43</v>
      </c>
      <c r="Q15" s="117" t="s">
        <v>43</v>
      </c>
    </row>
    <row r="16" spans="1:17" ht="15.75" customHeight="1">
      <c r="A16" s="38" t="s">
        <v>46</v>
      </c>
      <c r="B16" s="37">
        <f t="shared" si="1"/>
        <v>43185</v>
      </c>
      <c r="C16" s="39">
        <f t="shared" si="2"/>
        <v>8081</v>
      </c>
      <c r="D16" s="117">
        <v>4377</v>
      </c>
      <c r="E16" s="7">
        <v>3704</v>
      </c>
      <c r="F16" s="12">
        <v>241</v>
      </c>
      <c r="G16" s="129" t="s">
        <v>43</v>
      </c>
      <c r="H16" s="7">
        <v>2163</v>
      </c>
      <c r="I16" s="117">
        <v>1037</v>
      </c>
      <c r="J16" s="117">
        <v>4781</v>
      </c>
      <c r="K16" s="117">
        <v>2663</v>
      </c>
      <c r="L16" s="117">
        <v>14515</v>
      </c>
      <c r="M16" s="7">
        <v>571</v>
      </c>
      <c r="N16" s="117">
        <v>3004</v>
      </c>
      <c r="O16" s="117">
        <v>6129</v>
      </c>
      <c r="P16" s="117" t="s">
        <v>43</v>
      </c>
      <c r="Q16" s="117" t="s">
        <v>43</v>
      </c>
    </row>
    <row r="17" spans="1:17" ht="15.75" customHeight="1">
      <c r="A17" s="38" t="s">
        <v>47</v>
      </c>
      <c r="B17" s="37">
        <f t="shared" si="1"/>
        <v>26580</v>
      </c>
      <c r="C17" s="39">
        <f t="shared" si="2"/>
        <v>2744</v>
      </c>
      <c r="D17" s="117">
        <v>567</v>
      </c>
      <c r="E17" s="117">
        <v>2177</v>
      </c>
      <c r="F17" s="12">
        <v>415</v>
      </c>
      <c r="G17" s="129" t="s">
        <v>43</v>
      </c>
      <c r="H17" s="7">
        <v>1218</v>
      </c>
      <c r="I17" s="117">
        <v>1805</v>
      </c>
      <c r="J17" s="117">
        <v>3528</v>
      </c>
      <c r="K17" s="117">
        <v>1186</v>
      </c>
      <c r="L17" s="117">
        <v>10178</v>
      </c>
      <c r="M17" s="7">
        <v>736</v>
      </c>
      <c r="N17" s="117">
        <v>3274</v>
      </c>
      <c r="O17" s="117">
        <v>1496</v>
      </c>
      <c r="P17" s="117" t="s">
        <v>43</v>
      </c>
      <c r="Q17" s="117" t="s">
        <v>43</v>
      </c>
    </row>
    <row r="18" spans="1:17" ht="15.75" customHeight="1">
      <c r="A18" s="38" t="s">
        <v>48</v>
      </c>
      <c r="B18" s="37">
        <f t="shared" si="1"/>
        <v>23788</v>
      </c>
      <c r="C18" s="39">
        <f t="shared" si="2"/>
        <v>4446</v>
      </c>
      <c r="D18" s="117">
        <v>1460</v>
      </c>
      <c r="E18" s="117">
        <v>2986</v>
      </c>
      <c r="F18" s="12">
        <v>262</v>
      </c>
      <c r="G18" s="129" t="s">
        <v>43</v>
      </c>
      <c r="H18" s="7">
        <v>1562</v>
      </c>
      <c r="I18" s="117">
        <v>1379</v>
      </c>
      <c r="J18" s="117">
        <v>2590</v>
      </c>
      <c r="K18" s="117">
        <v>1324</v>
      </c>
      <c r="L18" s="117">
        <v>6388</v>
      </c>
      <c r="M18" s="7">
        <v>352</v>
      </c>
      <c r="N18" s="117">
        <v>2161</v>
      </c>
      <c r="O18" s="117">
        <v>3324</v>
      </c>
      <c r="P18" s="117" t="s">
        <v>43</v>
      </c>
      <c r="Q18" s="117" t="s">
        <v>43</v>
      </c>
    </row>
    <row r="19" spans="1:17" ht="15.75" customHeight="1">
      <c r="A19" s="38" t="s">
        <v>49</v>
      </c>
      <c r="B19" s="37">
        <f t="shared" si="1"/>
        <v>46742</v>
      </c>
      <c r="C19" s="39">
        <f t="shared" si="2"/>
        <v>6570</v>
      </c>
      <c r="D19" s="117">
        <v>2220</v>
      </c>
      <c r="E19" s="117">
        <v>4350</v>
      </c>
      <c r="F19" s="12">
        <v>351</v>
      </c>
      <c r="G19" s="129" t="s">
        <v>43</v>
      </c>
      <c r="H19" s="7">
        <v>3183</v>
      </c>
      <c r="I19" s="117">
        <v>1863</v>
      </c>
      <c r="J19" s="117">
        <v>4283</v>
      </c>
      <c r="K19" s="117">
        <v>3234</v>
      </c>
      <c r="L19" s="117">
        <v>14714</v>
      </c>
      <c r="M19" s="7">
        <v>1231</v>
      </c>
      <c r="N19" s="117">
        <v>5596</v>
      </c>
      <c r="O19" s="117">
        <v>5717</v>
      </c>
      <c r="P19" s="117" t="s">
        <v>43</v>
      </c>
      <c r="Q19" s="117" t="s">
        <v>43</v>
      </c>
    </row>
    <row r="20" spans="1:17" ht="15.75" customHeight="1">
      <c r="A20" s="38" t="s">
        <v>50</v>
      </c>
      <c r="B20" s="37">
        <f t="shared" si="1"/>
        <v>46039</v>
      </c>
      <c r="C20" s="39">
        <f t="shared" si="2"/>
        <v>4083</v>
      </c>
      <c r="D20" s="117">
        <v>1650</v>
      </c>
      <c r="E20" s="117">
        <v>2433</v>
      </c>
      <c r="F20" s="129" t="s">
        <v>43</v>
      </c>
      <c r="G20" s="129" t="s">
        <v>43</v>
      </c>
      <c r="H20" s="7">
        <v>2721</v>
      </c>
      <c r="I20" s="117">
        <v>2120</v>
      </c>
      <c r="J20" s="117">
        <v>4685</v>
      </c>
      <c r="K20" s="117">
        <v>3172</v>
      </c>
      <c r="L20" s="117">
        <v>17217</v>
      </c>
      <c r="M20" s="7">
        <v>543</v>
      </c>
      <c r="N20" s="117">
        <v>3996</v>
      </c>
      <c r="O20" s="117">
        <v>7502</v>
      </c>
      <c r="P20" s="117" t="s">
        <v>43</v>
      </c>
      <c r="Q20" s="117" t="s">
        <v>43</v>
      </c>
    </row>
    <row r="21" spans="1:17" ht="15.75" customHeight="1">
      <c r="A21" s="38" t="s">
        <v>51</v>
      </c>
      <c r="B21" s="37">
        <f t="shared" si="1"/>
        <v>21725</v>
      </c>
      <c r="C21" s="39">
        <f t="shared" si="2"/>
        <v>1825</v>
      </c>
      <c r="D21" s="117">
        <v>659</v>
      </c>
      <c r="E21" s="117">
        <v>1166</v>
      </c>
      <c r="F21" s="12">
        <v>357</v>
      </c>
      <c r="G21" s="129" t="s">
        <v>43</v>
      </c>
      <c r="H21" s="7">
        <v>1212</v>
      </c>
      <c r="I21" s="117">
        <v>791</v>
      </c>
      <c r="J21" s="117">
        <v>3012</v>
      </c>
      <c r="K21" s="117">
        <v>1185</v>
      </c>
      <c r="L21" s="117">
        <v>9079</v>
      </c>
      <c r="M21" s="7">
        <v>503</v>
      </c>
      <c r="N21" s="117">
        <v>2167</v>
      </c>
      <c r="O21" s="117">
        <v>1594</v>
      </c>
      <c r="P21" s="117" t="s">
        <v>43</v>
      </c>
      <c r="Q21" s="117" t="s">
        <v>43</v>
      </c>
    </row>
    <row r="22" spans="1:17" ht="15.75" customHeight="1">
      <c r="A22" s="38" t="s">
        <v>52</v>
      </c>
      <c r="B22" s="37">
        <f t="shared" si="1"/>
        <v>23714</v>
      </c>
      <c r="C22" s="39">
        <f t="shared" si="2"/>
        <v>2207</v>
      </c>
      <c r="D22" s="117">
        <v>789</v>
      </c>
      <c r="E22" s="117">
        <v>1418</v>
      </c>
      <c r="F22" s="12">
        <v>217</v>
      </c>
      <c r="G22" s="129" t="s">
        <v>43</v>
      </c>
      <c r="H22" s="7">
        <v>842</v>
      </c>
      <c r="I22" s="117">
        <v>634</v>
      </c>
      <c r="J22" s="117">
        <v>4026</v>
      </c>
      <c r="K22" s="117">
        <v>1567</v>
      </c>
      <c r="L22" s="117">
        <v>9998</v>
      </c>
      <c r="M22" s="7">
        <v>432</v>
      </c>
      <c r="N22" s="117">
        <v>2688</v>
      </c>
      <c r="O22" s="117">
        <v>1103</v>
      </c>
      <c r="P22" s="117" t="s">
        <v>43</v>
      </c>
      <c r="Q22" s="117" t="s">
        <v>43</v>
      </c>
    </row>
    <row r="23" spans="1:17" ht="15.75" customHeight="1">
      <c r="A23" s="38" t="s">
        <v>53</v>
      </c>
      <c r="B23" s="37">
        <f t="shared" si="1"/>
        <v>29557</v>
      </c>
      <c r="C23" s="39">
        <f t="shared" si="2"/>
        <v>2730</v>
      </c>
      <c r="D23" s="117">
        <v>842</v>
      </c>
      <c r="E23" s="117">
        <v>1888</v>
      </c>
      <c r="F23" s="12">
        <v>178</v>
      </c>
      <c r="G23" s="129" t="s">
        <v>43</v>
      </c>
      <c r="H23" s="7">
        <v>1537</v>
      </c>
      <c r="I23" s="117">
        <v>1069</v>
      </c>
      <c r="J23" s="117">
        <v>3310</v>
      </c>
      <c r="K23" s="117">
        <v>1755</v>
      </c>
      <c r="L23" s="117">
        <v>12526</v>
      </c>
      <c r="M23" s="7">
        <v>691</v>
      </c>
      <c r="N23" s="117">
        <v>3089</v>
      </c>
      <c r="O23" s="117">
        <v>2672</v>
      </c>
      <c r="P23" s="117" t="s">
        <v>43</v>
      </c>
      <c r="Q23" s="117" t="s">
        <v>43</v>
      </c>
    </row>
    <row r="24" spans="1:17" ht="15.75" customHeight="1">
      <c r="A24" s="38" t="s">
        <v>54</v>
      </c>
      <c r="B24" s="37">
        <f t="shared" si="1"/>
        <v>21287</v>
      </c>
      <c r="C24" s="39">
        <f t="shared" si="2"/>
        <v>4642</v>
      </c>
      <c r="D24" s="117">
        <v>492</v>
      </c>
      <c r="E24" s="117">
        <v>4150</v>
      </c>
      <c r="F24" s="12">
        <v>289</v>
      </c>
      <c r="G24" s="129" t="s">
        <v>43</v>
      </c>
      <c r="H24" s="7">
        <v>1323</v>
      </c>
      <c r="I24" s="117">
        <v>656</v>
      </c>
      <c r="J24" s="117">
        <v>1988</v>
      </c>
      <c r="K24" s="117">
        <v>961</v>
      </c>
      <c r="L24" s="117">
        <v>7523</v>
      </c>
      <c r="M24" s="7">
        <v>547</v>
      </c>
      <c r="N24" s="117">
        <v>1987</v>
      </c>
      <c r="O24" s="117">
        <v>1371</v>
      </c>
      <c r="P24" s="117" t="s">
        <v>43</v>
      </c>
      <c r="Q24" s="117" t="s">
        <v>43</v>
      </c>
    </row>
    <row r="25" spans="1:17" ht="15.75" customHeight="1">
      <c r="A25" s="38" t="s">
        <v>55</v>
      </c>
      <c r="B25" s="37">
        <f t="shared" si="1"/>
        <v>18697</v>
      </c>
      <c r="C25" s="39">
        <f t="shared" si="2"/>
        <v>981</v>
      </c>
      <c r="D25" s="117">
        <v>542</v>
      </c>
      <c r="E25" s="117">
        <v>439</v>
      </c>
      <c r="F25" s="12">
        <v>338</v>
      </c>
      <c r="G25" s="129" t="s">
        <v>43</v>
      </c>
      <c r="H25" s="7">
        <v>839</v>
      </c>
      <c r="I25" s="117">
        <v>1269</v>
      </c>
      <c r="J25" s="117">
        <v>2806</v>
      </c>
      <c r="K25" s="117">
        <v>938</v>
      </c>
      <c r="L25" s="117">
        <v>7882</v>
      </c>
      <c r="M25" s="7">
        <v>617</v>
      </c>
      <c r="N25" s="117">
        <v>2129</v>
      </c>
      <c r="O25" s="117">
        <v>898</v>
      </c>
      <c r="P25" s="117" t="s">
        <v>43</v>
      </c>
      <c r="Q25" s="117" t="s">
        <v>43</v>
      </c>
    </row>
    <row r="26" spans="1:17" ht="15.75" customHeight="1">
      <c r="A26" s="38" t="s">
        <v>56</v>
      </c>
      <c r="B26" s="37">
        <f t="shared" si="1"/>
        <v>21289</v>
      </c>
      <c r="C26" s="39">
        <f t="shared" si="2"/>
        <v>2023</v>
      </c>
      <c r="D26" s="117">
        <v>611</v>
      </c>
      <c r="E26" s="117">
        <v>1412</v>
      </c>
      <c r="F26" s="12">
        <v>301</v>
      </c>
      <c r="G26" s="129" t="s">
        <v>43</v>
      </c>
      <c r="H26" s="7">
        <v>609</v>
      </c>
      <c r="I26" s="117">
        <v>922</v>
      </c>
      <c r="J26" s="117">
        <v>1977</v>
      </c>
      <c r="K26" s="117">
        <v>1394</v>
      </c>
      <c r="L26" s="117">
        <v>9813</v>
      </c>
      <c r="M26" s="7">
        <v>599</v>
      </c>
      <c r="N26" s="117">
        <v>2226</v>
      </c>
      <c r="O26" s="117">
        <v>1425</v>
      </c>
      <c r="P26" s="117" t="s">
        <v>43</v>
      </c>
      <c r="Q26" s="117" t="s">
        <v>43</v>
      </c>
    </row>
    <row r="27" spans="1:17" ht="15.75" customHeight="1">
      <c r="A27" s="38" t="s">
        <v>57</v>
      </c>
      <c r="B27" s="37">
        <f t="shared" si="1"/>
        <v>27279</v>
      </c>
      <c r="C27" s="39">
        <f t="shared" si="2"/>
        <v>1682</v>
      </c>
      <c r="D27" s="117">
        <v>510</v>
      </c>
      <c r="E27" s="117">
        <v>1172</v>
      </c>
      <c r="F27" s="12">
        <v>350</v>
      </c>
      <c r="G27" s="129" t="s">
        <v>43</v>
      </c>
      <c r="H27" s="7">
        <v>799</v>
      </c>
      <c r="I27" s="117">
        <v>1881</v>
      </c>
      <c r="J27" s="117">
        <v>2984</v>
      </c>
      <c r="K27" s="117">
        <v>3107</v>
      </c>
      <c r="L27" s="117">
        <v>11540</v>
      </c>
      <c r="M27" s="7">
        <v>674</v>
      </c>
      <c r="N27" s="117">
        <v>2766</v>
      </c>
      <c r="O27" s="117">
        <v>1496</v>
      </c>
      <c r="P27" s="117" t="s">
        <v>43</v>
      </c>
      <c r="Q27" s="117" t="s">
        <v>43</v>
      </c>
    </row>
    <row r="28" spans="1:17" s="5" customFormat="1" ht="15.75" customHeight="1">
      <c r="A28" s="41"/>
      <c r="B28" s="42"/>
      <c r="C28" s="43"/>
      <c r="D28" s="124"/>
      <c r="E28" s="124"/>
      <c r="F28" s="125"/>
      <c r="G28" s="125"/>
      <c r="H28" s="125"/>
      <c r="I28" s="125"/>
      <c r="J28" s="125"/>
      <c r="K28" s="125"/>
      <c r="L28" s="126"/>
      <c r="M28" s="126"/>
      <c r="N28" s="125"/>
      <c r="O28" s="126"/>
      <c r="P28" s="125"/>
      <c r="Q28" s="127"/>
    </row>
    <row r="29" spans="1:17" ht="33" customHeight="1">
      <c r="A29" s="375" t="s">
        <v>1398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</row>
    <row r="30" spans="1:17" ht="15.75" customHeight="1">
      <c r="A30" s="130" t="s">
        <v>1397</v>
      </c>
    </row>
    <row r="31" spans="1:17" ht="15.75" customHeight="1">
      <c r="A31" s="130" t="s">
        <v>1395</v>
      </c>
    </row>
    <row r="32" spans="1:17" ht="15.75" customHeight="1">
      <c r="A32" s="108" t="s">
        <v>206</v>
      </c>
      <c r="L32" s="13"/>
    </row>
    <row r="33" spans="1:1" ht="15.75" hidden="1" customHeight="1">
      <c r="A33" s="108"/>
    </row>
    <row r="34" spans="1:1" ht="15.75" hidden="1" customHeight="1"/>
  </sheetData>
  <sheetProtection selectLockedCells="1" selectUnlockedCells="1"/>
  <mergeCells count="8">
    <mergeCell ref="A3:Q3"/>
    <mergeCell ref="A4:Q4"/>
    <mergeCell ref="A6:Q6"/>
    <mergeCell ref="A29:Q29"/>
    <mergeCell ref="A5:Q5"/>
    <mergeCell ref="A8:A9"/>
    <mergeCell ref="B8:B9"/>
    <mergeCell ref="C8:Q8"/>
  </mergeCells>
  <phoneticPr fontId="0" type="noConversion"/>
  <printOptions horizontalCentered="1" verticalCentered="1"/>
  <pageMargins left="0.7" right="0.32" top="0" bottom="0" header="0.51180555555555551" footer="0.51180555555555551"/>
  <pageSetup scale="59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4"/>
  <sheetViews>
    <sheetView zoomScaleSheetLayoutView="50" workbookViewId="0">
      <selection activeCell="A17" sqref="A17"/>
    </sheetView>
  </sheetViews>
  <sheetFormatPr baseColWidth="10" defaultColWidth="0" defaultRowHeight="0" customHeight="1" zeroHeight="1"/>
  <cols>
    <col min="1" max="1" width="59.88671875" style="328" bestFit="1" customWidth="1"/>
    <col min="2" max="2" width="22.109375" style="328" customWidth="1"/>
    <col min="3" max="3" width="20.88671875" style="328" customWidth="1"/>
    <col min="4" max="4" width="18.6640625" style="328" customWidth="1"/>
    <col min="5" max="5" width="20.109375" style="328" customWidth="1"/>
    <col min="6" max="6" width="19.5546875" style="328" customWidth="1"/>
    <col min="7" max="7" width="22.109375" style="328" customWidth="1"/>
    <col min="8" max="8" width="1.88671875" style="31" customWidth="1"/>
    <col min="9" max="11" width="18.6640625" style="31" customWidth="1"/>
    <col min="12" max="256" width="11.44140625" style="328" hidden="1" customWidth="1"/>
    <col min="257" max="16384" width="11.44140625" style="328" hidden="1"/>
  </cols>
  <sheetData>
    <row r="1" spans="1:11" ht="20.25" customHeight="1">
      <c r="A1" s="50" t="s">
        <v>380</v>
      </c>
      <c r="B1" s="83"/>
      <c r="C1" s="83"/>
      <c r="D1" s="83"/>
      <c r="E1" s="83"/>
      <c r="F1" s="83"/>
      <c r="G1" s="83"/>
    </row>
    <row r="2" spans="1:11" ht="20.25" customHeight="1">
      <c r="A2" s="30"/>
      <c r="B2" s="30"/>
      <c r="C2" s="30"/>
      <c r="D2" s="30"/>
      <c r="E2" s="30"/>
      <c r="F2" s="30"/>
      <c r="G2" s="30"/>
    </row>
    <row r="3" spans="1:11" ht="20.25" customHeight="1">
      <c r="A3" s="395" t="s">
        <v>728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</row>
    <row r="4" spans="1:11" ht="20.25" customHeight="1">
      <c r="A4" s="395" t="s">
        <v>729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</row>
    <row r="5" spans="1:11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</row>
    <row r="6" spans="1:11" ht="20.2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</row>
    <row r="7" spans="1:11" ht="20.25" customHeight="1">
      <c r="A7" s="30"/>
      <c r="B7" s="30"/>
      <c r="C7" s="30"/>
      <c r="D7" s="30"/>
      <c r="E7" s="30"/>
      <c r="F7" s="30"/>
      <c r="G7" s="30"/>
    </row>
    <row r="8" spans="1:11" ht="20.25" customHeight="1">
      <c r="A8" s="201"/>
      <c r="B8" s="397" t="s">
        <v>719</v>
      </c>
      <c r="C8" s="397"/>
      <c r="D8" s="397"/>
      <c r="E8" s="397"/>
      <c r="F8" s="397"/>
      <c r="G8" s="397"/>
      <c r="H8" s="186"/>
      <c r="I8" s="396" t="s">
        <v>720</v>
      </c>
      <c r="J8" s="397"/>
      <c r="K8" s="397"/>
    </row>
    <row r="9" spans="1:11" ht="20.25" customHeight="1">
      <c r="A9" s="187" t="s">
        <v>722</v>
      </c>
      <c r="B9" s="187" t="s">
        <v>381</v>
      </c>
      <c r="C9" s="193" t="s">
        <v>617</v>
      </c>
      <c r="D9" s="193" t="s">
        <v>617</v>
      </c>
      <c r="E9" s="193" t="s">
        <v>494</v>
      </c>
      <c r="F9" s="193" t="s">
        <v>617</v>
      </c>
      <c r="G9" s="193" t="s">
        <v>381</v>
      </c>
      <c r="H9" s="190"/>
      <c r="I9" s="175" t="s">
        <v>619</v>
      </c>
      <c r="J9" s="189" t="s">
        <v>620</v>
      </c>
      <c r="K9" s="231" t="s">
        <v>620</v>
      </c>
    </row>
    <row r="10" spans="1:11" ht="20.25" customHeight="1">
      <c r="A10" s="323"/>
      <c r="B10" s="329">
        <v>41640</v>
      </c>
      <c r="C10" s="193" t="s">
        <v>621</v>
      </c>
      <c r="D10" s="193" t="s">
        <v>622</v>
      </c>
      <c r="E10" s="193" t="s">
        <v>495</v>
      </c>
      <c r="F10" s="193" t="s">
        <v>623</v>
      </c>
      <c r="G10" s="276">
        <v>42004</v>
      </c>
      <c r="H10" s="195"/>
      <c r="I10" s="196" t="s">
        <v>624</v>
      </c>
      <c r="J10" s="193" t="s">
        <v>625</v>
      </c>
      <c r="K10" s="188" t="s">
        <v>626</v>
      </c>
    </row>
    <row r="11" spans="1:11" ht="20.25" customHeight="1">
      <c r="A11" s="230"/>
      <c r="B11" s="243"/>
      <c r="C11" s="244"/>
      <c r="D11" s="244"/>
      <c r="E11" s="244"/>
      <c r="F11" s="244"/>
      <c r="G11" s="330"/>
      <c r="H11" s="201"/>
      <c r="J11" s="202"/>
      <c r="K11" s="202"/>
    </row>
    <row r="12" spans="1:11" ht="20.25" customHeight="1">
      <c r="A12" s="187" t="s">
        <v>27</v>
      </c>
      <c r="B12" s="52">
        <f t="shared" ref="B12:G12" si="0">SUM(B14,B18,B22,B26,B30,B34,B39,B44,B49,B54,B59,B64,B68,B74,B78)</f>
        <v>24703</v>
      </c>
      <c r="C12" s="71">
        <f t="shared" si="0"/>
        <v>19576</v>
      </c>
      <c r="D12" s="71">
        <f t="shared" si="0"/>
        <v>1662</v>
      </c>
      <c r="E12" s="71">
        <f t="shared" si="0"/>
        <v>157</v>
      </c>
      <c r="F12" s="71">
        <f t="shared" si="0"/>
        <v>19191</v>
      </c>
      <c r="G12" s="69">
        <f t="shared" si="0"/>
        <v>26907</v>
      </c>
      <c r="H12" s="184"/>
      <c r="I12" s="207">
        <f>SUM(B12:E12)/F12</f>
        <v>2.4020634672502736</v>
      </c>
      <c r="J12" s="208">
        <f>(G12/SUM(B12:E12))*100</f>
        <v>58.369126643238324</v>
      </c>
      <c r="K12" s="208">
        <f>(F12/SUM(B12:E12))*100</f>
        <v>41.630873356761683</v>
      </c>
    </row>
    <row r="13" spans="1:11" ht="20.25" customHeight="1">
      <c r="A13" s="331"/>
      <c r="B13" s="52"/>
      <c r="C13" s="71"/>
      <c r="D13" s="71"/>
      <c r="E13" s="71"/>
      <c r="F13" s="71"/>
      <c r="G13" s="69"/>
      <c r="H13" s="184"/>
      <c r="I13" s="210"/>
      <c r="J13" s="211"/>
      <c r="K13" s="211"/>
    </row>
    <row r="14" spans="1:11" s="332" customFormat="1" ht="20.25" customHeight="1">
      <c r="A14" s="50" t="s">
        <v>628</v>
      </c>
      <c r="B14" s="52">
        <f t="shared" ref="B14:G14" si="1">SUM(B15:B16)</f>
        <v>2226</v>
      </c>
      <c r="C14" s="71">
        <f t="shared" si="1"/>
        <v>2627</v>
      </c>
      <c r="D14" s="71">
        <f t="shared" si="1"/>
        <v>234</v>
      </c>
      <c r="E14" s="71">
        <f t="shared" si="1"/>
        <v>17</v>
      </c>
      <c r="F14" s="71">
        <f t="shared" si="1"/>
        <v>2504</v>
      </c>
      <c r="G14" s="69">
        <f t="shared" si="1"/>
        <v>2600</v>
      </c>
      <c r="H14" s="184"/>
      <c r="I14" s="207">
        <f>SUM(B14:E14)/F14</f>
        <v>2.0383386581469649</v>
      </c>
      <c r="J14" s="208">
        <f>(G14/SUM(B14:E14))*100</f>
        <v>50.940438871473361</v>
      </c>
      <c r="K14" s="208">
        <f>(F14/SUM(B14:E14))*100</f>
        <v>49.059561128526646</v>
      </c>
    </row>
    <row r="15" spans="1:11" ht="20.25" customHeight="1">
      <c r="A15" s="56" t="s">
        <v>382</v>
      </c>
      <c r="B15" s="333">
        <v>1785</v>
      </c>
      <c r="C15" s="184">
        <v>1123</v>
      </c>
      <c r="D15" s="184">
        <v>174</v>
      </c>
      <c r="E15" s="184">
        <v>10</v>
      </c>
      <c r="F15" s="184">
        <v>1301</v>
      </c>
      <c r="G15" s="334">
        <v>1791</v>
      </c>
      <c r="H15" s="184"/>
      <c r="I15" s="210">
        <f>SUM(B15:E15)/F15</f>
        <v>2.3766333589546504</v>
      </c>
      <c r="J15" s="211">
        <f>(G15/SUM(B15:E15))*100</f>
        <v>57.923673997412671</v>
      </c>
      <c r="K15" s="211">
        <f>(F15/SUM(B15:E15))*100</f>
        <v>42.076326002587322</v>
      </c>
    </row>
    <row r="16" spans="1:11" ht="20.25" customHeight="1">
      <c r="A16" s="56" t="s">
        <v>383</v>
      </c>
      <c r="B16" s="333">
        <v>441</v>
      </c>
      <c r="C16" s="184">
        <v>1504</v>
      </c>
      <c r="D16" s="184">
        <v>60</v>
      </c>
      <c r="E16" s="184">
        <v>7</v>
      </c>
      <c r="F16" s="184">
        <v>1203</v>
      </c>
      <c r="G16" s="334">
        <v>809</v>
      </c>
      <c r="H16" s="184"/>
      <c r="I16" s="210">
        <f>SUM(B16:E16)/F16</f>
        <v>1.6724854530340814</v>
      </c>
      <c r="J16" s="211">
        <f>(G16/SUM(B16:E16))*100</f>
        <v>40.208747514910534</v>
      </c>
      <c r="K16" s="211">
        <f>(F16/SUM(B16:E16))*100</f>
        <v>59.791252485089466</v>
      </c>
    </row>
    <row r="17" spans="1:11" ht="20.25" customHeight="1">
      <c r="A17" s="56"/>
      <c r="B17" s="333"/>
      <c r="C17" s="184"/>
      <c r="D17" s="184"/>
      <c r="E17" s="184"/>
      <c r="F17" s="184"/>
      <c r="G17" s="334"/>
      <c r="H17" s="184"/>
      <c r="I17" s="210"/>
      <c r="J17" s="211"/>
      <c r="K17" s="211"/>
    </row>
    <row r="18" spans="1:11" s="332" customFormat="1" ht="20.25" customHeight="1">
      <c r="A18" s="50" t="s">
        <v>69</v>
      </c>
      <c r="B18" s="335">
        <f t="shared" ref="B18:G18" si="2">SUM(B19:B20)</f>
        <v>2104</v>
      </c>
      <c r="C18" s="175">
        <f t="shared" si="2"/>
        <v>2002</v>
      </c>
      <c r="D18" s="175">
        <f t="shared" si="2"/>
        <v>199</v>
      </c>
      <c r="E18" s="175">
        <f t="shared" si="2"/>
        <v>11</v>
      </c>
      <c r="F18" s="175">
        <f t="shared" si="2"/>
        <v>2151</v>
      </c>
      <c r="G18" s="336">
        <f t="shared" si="2"/>
        <v>2165</v>
      </c>
      <c r="H18" s="175"/>
      <c r="I18" s="207">
        <f>SUM(B18:E18)/F18</f>
        <v>2.0065086006508599</v>
      </c>
      <c r="J18" s="208">
        <f>(G18/SUM(B18:E18))*100</f>
        <v>50.162187210379983</v>
      </c>
      <c r="K18" s="208">
        <f>(F18/SUM(B18:E18))*100</f>
        <v>49.837812789620017</v>
      </c>
    </row>
    <row r="19" spans="1:11" ht="20.25" customHeight="1">
      <c r="A19" s="56" t="s">
        <v>384</v>
      </c>
      <c r="B19" s="333">
        <v>1108</v>
      </c>
      <c r="C19" s="184">
        <v>708</v>
      </c>
      <c r="D19" s="184">
        <v>117</v>
      </c>
      <c r="E19" s="184">
        <v>11</v>
      </c>
      <c r="F19" s="184">
        <v>665</v>
      </c>
      <c r="G19" s="334">
        <v>1279</v>
      </c>
      <c r="H19" s="184"/>
      <c r="I19" s="210">
        <f>SUM(B19:E19)/F19</f>
        <v>2.9233082706766917</v>
      </c>
      <c r="J19" s="211">
        <f>(G19/SUM(B19:E19))*100</f>
        <v>65.792181069958843</v>
      </c>
      <c r="K19" s="211">
        <f>(F19/SUM(B19:E19))*100</f>
        <v>34.207818930041149</v>
      </c>
    </row>
    <row r="20" spans="1:11" ht="20.25" customHeight="1">
      <c r="A20" s="56" t="s">
        <v>385</v>
      </c>
      <c r="B20" s="333">
        <v>996</v>
      </c>
      <c r="C20" s="184">
        <v>1294</v>
      </c>
      <c r="D20" s="184">
        <v>82</v>
      </c>
      <c r="E20" s="184">
        <v>0</v>
      </c>
      <c r="F20" s="184">
        <v>1486</v>
      </c>
      <c r="G20" s="334">
        <v>886</v>
      </c>
      <c r="H20" s="184"/>
      <c r="I20" s="210">
        <f>SUM(B20:E20)/F20</f>
        <v>1.5962314939434723</v>
      </c>
      <c r="J20" s="211">
        <f>(G20/SUM(B20:E20))*100</f>
        <v>37.352445193929171</v>
      </c>
      <c r="K20" s="211">
        <f>(F20/SUM(B20:E20))*100</f>
        <v>62.647554806070829</v>
      </c>
    </row>
    <row r="21" spans="1:11" ht="20.25" customHeight="1">
      <c r="A21" s="56"/>
      <c r="B21" s="333"/>
      <c r="C21" s="184"/>
      <c r="D21" s="184"/>
      <c r="E21" s="184"/>
      <c r="F21" s="184"/>
      <c r="G21" s="334"/>
      <c r="H21" s="184"/>
      <c r="I21" s="210"/>
      <c r="J21" s="211"/>
      <c r="K21" s="211"/>
    </row>
    <row r="22" spans="1:11" s="332" customFormat="1" ht="20.25" customHeight="1">
      <c r="A22" s="50" t="s">
        <v>72</v>
      </c>
      <c r="B22" s="335">
        <f t="shared" ref="B22:G22" si="3">SUM(B23:B24)</f>
        <v>2267</v>
      </c>
      <c r="C22" s="175">
        <f t="shared" si="3"/>
        <v>1336</v>
      </c>
      <c r="D22" s="175">
        <f t="shared" si="3"/>
        <v>121</v>
      </c>
      <c r="E22" s="175">
        <f t="shared" si="3"/>
        <v>14</v>
      </c>
      <c r="F22" s="175">
        <f t="shared" si="3"/>
        <v>1657</v>
      </c>
      <c r="G22" s="336">
        <f t="shared" si="3"/>
        <v>2081</v>
      </c>
      <c r="H22" s="175"/>
      <c r="I22" s="207">
        <f>SUM(B22:E22)/F22</f>
        <v>2.2558841279420641</v>
      </c>
      <c r="J22" s="208">
        <f>(G22/SUM(B22:E22))*100</f>
        <v>55.671482075976456</v>
      </c>
      <c r="K22" s="208">
        <f>(F22/SUM(B22:E22))*100</f>
        <v>44.328517924023544</v>
      </c>
    </row>
    <row r="23" spans="1:11" ht="20.25" customHeight="1">
      <c r="A23" s="56" t="s">
        <v>386</v>
      </c>
      <c r="B23" s="333">
        <v>1567</v>
      </c>
      <c r="C23" s="184">
        <v>858</v>
      </c>
      <c r="D23" s="184">
        <v>62</v>
      </c>
      <c r="E23" s="184">
        <v>11</v>
      </c>
      <c r="F23" s="184">
        <v>887</v>
      </c>
      <c r="G23" s="334">
        <v>1611</v>
      </c>
      <c r="H23" s="184"/>
      <c r="I23" s="210">
        <f>SUM(B23:E23)/F23</f>
        <v>2.8162344983089063</v>
      </c>
      <c r="J23" s="211">
        <f>(G23/SUM(B23:E23))*100</f>
        <v>64.491593274619703</v>
      </c>
      <c r="K23" s="211">
        <f>(F23/SUM(B23:E23))*100</f>
        <v>35.508406725380304</v>
      </c>
    </row>
    <row r="24" spans="1:11" ht="20.25" customHeight="1">
      <c r="A24" s="56" t="s">
        <v>387</v>
      </c>
      <c r="B24" s="333">
        <v>700</v>
      </c>
      <c r="C24" s="184">
        <v>478</v>
      </c>
      <c r="D24" s="184">
        <v>59</v>
      </c>
      <c r="E24" s="184">
        <v>3</v>
      </c>
      <c r="F24" s="184">
        <v>770</v>
      </c>
      <c r="G24" s="334">
        <v>470</v>
      </c>
      <c r="H24" s="184"/>
      <c r="I24" s="210">
        <f>SUM(B24:E24)/F24</f>
        <v>1.6103896103896105</v>
      </c>
      <c r="J24" s="211">
        <f>(G24/SUM(B24:E24))*100</f>
        <v>37.903225806451616</v>
      </c>
      <c r="K24" s="211">
        <f>(F24/SUM(B24:E24))*100</f>
        <v>62.096774193548384</v>
      </c>
    </row>
    <row r="25" spans="1:11" ht="20.25" customHeight="1">
      <c r="A25" s="31"/>
      <c r="B25" s="333"/>
      <c r="C25" s="184"/>
      <c r="D25" s="184"/>
      <c r="E25" s="184"/>
      <c r="F25" s="184"/>
      <c r="G25" s="334"/>
      <c r="H25" s="184"/>
      <c r="I25" s="210"/>
      <c r="J25" s="211"/>
      <c r="K25" s="211"/>
    </row>
    <row r="26" spans="1:11" s="332" customFormat="1" ht="20.25" customHeight="1">
      <c r="A26" s="50" t="s">
        <v>80</v>
      </c>
      <c r="B26" s="335">
        <f t="shared" ref="B26:G26" si="4">SUM(B27:B28)</f>
        <v>1171</v>
      </c>
      <c r="C26" s="175">
        <f t="shared" si="4"/>
        <v>1247</v>
      </c>
      <c r="D26" s="175">
        <f t="shared" si="4"/>
        <v>69</v>
      </c>
      <c r="E26" s="175">
        <f t="shared" si="4"/>
        <v>4</v>
      </c>
      <c r="F26" s="175">
        <f t="shared" si="4"/>
        <v>1154</v>
      </c>
      <c r="G26" s="336">
        <f t="shared" si="4"/>
        <v>1337</v>
      </c>
      <c r="H26" s="175"/>
      <c r="I26" s="207">
        <f>SUM(B26:E26)/F26</f>
        <v>2.1585788561525132</v>
      </c>
      <c r="J26" s="208">
        <f>(G26/SUM(B26:E26))*100</f>
        <v>53.673223604977913</v>
      </c>
      <c r="K26" s="208">
        <f>(F26/SUM(B26:E26))*100</f>
        <v>46.32677639502208</v>
      </c>
    </row>
    <row r="27" spans="1:11" ht="20.25" customHeight="1">
      <c r="A27" s="56" t="s">
        <v>388</v>
      </c>
      <c r="B27" s="333">
        <v>840</v>
      </c>
      <c r="C27" s="184">
        <v>790</v>
      </c>
      <c r="D27" s="184">
        <v>53</v>
      </c>
      <c r="E27" s="184">
        <v>2</v>
      </c>
      <c r="F27" s="184">
        <v>697</v>
      </c>
      <c r="G27" s="334">
        <v>988</v>
      </c>
      <c r="H27" s="184"/>
      <c r="I27" s="210">
        <f>SUM(B27:E27)/F27</f>
        <v>2.4175035868005739</v>
      </c>
      <c r="J27" s="211">
        <f>(G27/SUM(B27:E27))*100</f>
        <v>58.63501483679525</v>
      </c>
      <c r="K27" s="211">
        <f>(F27/SUM(B27:E27))*100</f>
        <v>41.36498516320475</v>
      </c>
    </row>
    <row r="28" spans="1:11" ht="20.25" customHeight="1">
      <c r="A28" s="56" t="s">
        <v>389</v>
      </c>
      <c r="B28" s="333">
        <v>331</v>
      </c>
      <c r="C28" s="184">
        <v>457</v>
      </c>
      <c r="D28" s="184">
        <v>16</v>
      </c>
      <c r="E28" s="184">
        <v>2</v>
      </c>
      <c r="F28" s="184">
        <v>457</v>
      </c>
      <c r="G28" s="334">
        <v>349</v>
      </c>
      <c r="H28" s="184"/>
      <c r="I28" s="210">
        <f>SUM(B28:E28)/F28</f>
        <v>1.7636761487964989</v>
      </c>
      <c r="J28" s="211">
        <f>(G28/SUM(B28:E28))*100</f>
        <v>43.300248138957812</v>
      </c>
      <c r="K28" s="211">
        <f>(F28/SUM(B28:E28))*100</f>
        <v>56.699751861042181</v>
      </c>
    </row>
    <row r="29" spans="1:11" ht="20.25" customHeight="1">
      <c r="A29" s="56"/>
      <c r="B29" s="333"/>
      <c r="C29" s="184"/>
      <c r="D29" s="184"/>
      <c r="E29" s="184"/>
      <c r="F29" s="184"/>
      <c r="G29" s="334"/>
      <c r="H29" s="184"/>
      <c r="I29" s="210"/>
      <c r="J29" s="211"/>
      <c r="K29" s="211"/>
    </row>
    <row r="30" spans="1:11" s="332" customFormat="1" ht="20.25" customHeight="1">
      <c r="A30" s="50" t="s">
        <v>87</v>
      </c>
      <c r="B30" s="335">
        <f t="shared" ref="B30:G30" si="5">SUM(B31:B32)</f>
        <v>725</v>
      </c>
      <c r="C30" s="175">
        <f t="shared" si="5"/>
        <v>935</v>
      </c>
      <c r="D30" s="175">
        <f t="shared" si="5"/>
        <v>60</v>
      </c>
      <c r="E30" s="175">
        <f t="shared" si="5"/>
        <v>10</v>
      </c>
      <c r="F30" s="175">
        <f t="shared" si="5"/>
        <v>758</v>
      </c>
      <c r="G30" s="336">
        <f t="shared" si="5"/>
        <v>972</v>
      </c>
      <c r="H30" s="175"/>
      <c r="I30" s="207">
        <f>SUM(B30:E30)/F30</f>
        <v>2.2823218997361479</v>
      </c>
      <c r="J30" s="208">
        <f>(G30/SUM(B30:E30))*100</f>
        <v>56.184971098265905</v>
      </c>
      <c r="K30" s="208">
        <f>(F30/SUM(B30:E30))*100</f>
        <v>43.815028901734102</v>
      </c>
    </row>
    <row r="31" spans="1:11" ht="20.25" customHeight="1">
      <c r="A31" s="56" t="s">
        <v>390</v>
      </c>
      <c r="B31" s="333">
        <v>539</v>
      </c>
      <c r="C31" s="184">
        <v>481</v>
      </c>
      <c r="D31" s="184">
        <v>52</v>
      </c>
      <c r="E31" s="184">
        <v>9</v>
      </c>
      <c r="F31" s="184">
        <v>509</v>
      </c>
      <c r="G31" s="334">
        <v>572</v>
      </c>
      <c r="H31" s="184"/>
      <c r="I31" s="210">
        <f>SUM(B31:E31)/F31</f>
        <v>2.1237721021611002</v>
      </c>
      <c r="J31" s="211">
        <f>(G31/SUM(B31:E31))*100</f>
        <v>52.913968547641076</v>
      </c>
      <c r="K31" s="211">
        <f>(F31/SUM(B31:E31))*100</f>
        <v>47.086031452358931</v>
      </c>
    </row>
    <row r="32" spans="1:11" ht="20.25" customHeight="1">
      <c r="A32" s="56" t="s">
        <v>391</v>
      </c>
      <c r="B32" s="333">
        <v>186</v>
      </c>
      <c r="C32" s="184">
        <v>454</v>
      </c>
      <c r="D32" s="184">
        <v>8</v>
      </c>
      <c r="E32" s="184">
        <v>1</v>
      </c>
      <c r="F32" s="184">
        <v>249</v>
      </c>
      <c r="G32" s="334">
        <v>400</v>
      </c>
      <c r="H32" s="184"/>
      <c r="I32" s="210">
        <f>SUM(B32:E32)/F32</f>
        <v>2.606425702811245</v>
      </c>
      <c r="J32" s="211">
        <f>(G32/SUM(B32:E32))*100</f>
        <v>61.633281972265017</v>
      </c>
      <c r="K32" s="211">
        <f>(F32/SUM(B32:E32))*100</f>
        <v>38.366718027734976</v>
      </c>
    </row>
    <row r="33" spans="1:11" ht="20.25" customHeight="1">
      <c r="A33" s="56"/>
      <c r="B33" s="333"/>
      <c r="C33" s="184"/>
      <c r="D33" s="184"/>
      <c r="E33" s="184"/>
      <c r="F33" s="184"/>
      <c r="G33" s="334"/>
      <c r="H33" s="184"/>
      <c r="I33" s="210"/>
      <c r="J33" s="211"/>
      <c r="K33" s="211"/>
    </row>
    <row r="34" spans="1:11" ht="20.25" customHeight="1">
      <c r="A34" s="50" t="s">
        <v>93</v>
      </c>
      <c r="B34" s="335">
        <f t="shared" ref="B34:G34" si="6">SUM(B35:B37)</f>
        <v>475</v>
      </c>
      <c r="C34" s="175">
        <f t="shared" si="6"/>
        <v>617</v>
      </c>
      <c r="D34" s="175">
        <f t="shared" si="6"/>
        <v>49</v>
      </c>
      <c r="E34" s="175">
        <f t="shared" si="6"/>
        <v>0</v>
      </c>
      <c r="F34" s="175">
        <f t="shared" si="6"/>
        <v>563</v>
      </c>
      <c r="G34" s="336">
        <f t="shared" si="6"/>
        <v>578</v>
      </c>
      <c r="H34" s="175"/>
      <c r="I34" s="207">
        <f>SUM(B34:E34)/F34</f>
        <v>2.0266429840142095</v>
      </c>
      <c r="J34" s="208">
        <f>(G34/SUM(B34:E34))*100</f>
        <v>50.657318141980724</v>
      </c>
      <c r="K34" s="208">
        <f>(F34/SUM(B34:E34))*100</f>
        <v>49.342681858019283</v>
      </c>
    </row>
    <row r="35" spans="1:11" s="332" customFormat="1" ht="20.25" customHeight="1">
      <c r="A35" s="56" t="s">
        <v>392</v>
      </c>
      <c r="B35" s="333">
        <v>204</v>
      </c>
      <c r="C35" s="184">
        <v>214</v>
      </c>
      <c r="D35" s="184">
        <v>26</v>
      </c>
      <c r="E35" s="184">
        <v>0</v>
      </c>
      <c r="F35" s="184">
        <v>213</v>
      </c>
      <c r="G35" s="334">
        <v>231</v>
      </c>
      <c r="H35" s="184"/>
      <c r="I35" s="210">
        <f>SUM(B35:E35)/F35</f>
        <v>2.084507042253521</v>
      </c>
      <c r="J35" s="211">
        <f>(G35/SUM(B35:E35))*100</f>
        <v>52.027027027027032</v>
      </c>
      <c r="K35" s="211">
        <f>(F35/SUM(B35:E35))*100</f>
        <v>47.972972972972968</v>
      </c>
    </row>
    <row r="36" spans="1:11" ht="20.25" customHeight="1">
      <c r="A36" s="56" t="s">
        <v>393</v>
      </c>
      <c r="B36" s="333">
        <v>55</v>
      </c>
      <c r="C36" s="184">
        <v>201</v>
      </c>
      <c r="D36" s="184">
        <v>2</v>
      </c>
      <c r="E36" s="184">
        <v>0</v>
      </c>
      <c r="F36" s="184">
        <v>111</v>
      </c>
      <c r="G36" s="334">
        <v>147</v>
      </c>
      <c r="H36" s="184"/>
      <c r="I36" s="210">
        <f>SUM(B36:E36)/F36</f>
        <v>2.3243243243243241</v>
      </c>
      <c r="J36" s="211">
        <f>(G36/SUM(B36:E36))*100</f>
        <v>56.97674418604651</v>
      </c>
      <c r="K36" s="211">
        <f>(F36/SUM(B36:E36))*100</f>
        <v>43.02325581395349</v>
      </c>
    </row>
    <row r="37" spans="1:11" ht="20.25" customHeight="1">
      <c r="A37" s="56" t="s">
        <v>394</v>
      </c>
      <c r="B37" s="333">
        <v>216</v>
      </c>
      <c r="C37" s="184">
        <v>202</v>
      </c>
      <c r="D37" s="184">
        <v>21</v>
      </c>
      <c r="E37" s="184">
        <v>0</v>
      </c>
      <c r="F37" s="184">
        <v>239</v>
      </c>
      <c r="G37" s="334">
        <v>200</v>
      </c>
      <c r="H37" s="184"/>
      <c r="I37" s="210">
        <f>SUM(B37:E37)/F37</f>
        <v>1.8368200836820083</v>
      </c>
      <c r="J37" s="211">
        <f>(G37/SUM(B37:E37))*100</f>
        <v>45.558086560364465</v>
      </c>
      <c r="K37" s="211">
        <f>(F37/SUM(B37:E37))*100</f>
        <v>54.441913439635535</v>
      </c>
    </row>
    <row r="38" spans="1:11" ht="20.25" customHeight="1">
      <c r="A38" s="56"/>
      <c r="B38" s="333"/>
      <c r="C38" s="184"/>
      <c r="D38" s="184"/>
      <c r="E38" s="184"/>
      <c r="F38" s="184"/>
      <c r="G38" s="334"/>
      <c r="H38" s="184"/>
      <c r="I38" s="210"/>
      <c r="J38" s="211"/>
      <c r="K38" s="211"/>
    </row>
    <row r="39" spans="1:11" ht="20.25" customHeight="1">
      <c r="A39" s="50" t="s">
        <v>101</v>
      </c>
      <c r="B39" s="335">
        <f t="shared" ref="B39:G39" si="7">SUM(B40:B42)</f>
        <v>2767</v>
      </c>
      <c r="C39" s="175">
        <f t="shared" si="7"/>
        <v>1305</v>
      </c>
      <c r="D39" s="175">
        <f t="shared" si="7"/>
        <v>113</v>
      </c>
      <c r="E39" s="175">
        <f t="shared" si="7"/>
        <v>2</v>
      </c>
      <c r="F39" s="175">
        <f t="shared" si="7"/>
        <v>1555</v>
      </c>
      <c r="G39" s="336">
        <f t="shared" si="7"/>
        <v>2632</v>
      </c>
      <c r="H39" s="175"/>
      <c r="I39" s="207">
        <f>SUM(B39:E39)/F39</f>
        <v>2.6926045016077169</v>
      </c>
      <c r="J39" s="208">
        <f>(G39/SUM(B39:E39))*100</f>
        <v>62.86123716264629</v>
      </c>
      <c r="K39" s="208">
        <f>(F39/SUM(B39:E39))*100</f>
        <v>37.13876283735371</v>
      </c>
    </row>
    <row r="40" spans="1:11" s="332" customFormat="1" ht="20.25" customHeight="1">
      <c r="A40" s="56" t="s">
        <v>395</v>
      </c>
      <c r="B40" s="333">
        <v>2319</v>
      </c>
      <c r="C40" s="184">
        <v>794</v>
      </c>
      <c r="D40" s="184">
        <v>71</v>
      </c>
      <c r="E40" s="184">
        <v>0</v>
      </c>
      <c r="F40" s="184">
        <v>1114</v>
      </c>
      <c r="G40" s="334">
        <v>2070</v>
      </c>
      <c r="H40" s="184"/>
      <c r="I40" s="210">
        <f>SUM(B40:E40)/F40</f>
        <v>2.858168761220826</v>
      </c>
      <c r="J40" s="211">
        <f>(G40/SUM(B40:E40))*100</f>
        <v>65.01256281407035</v>
      </c>
      <c r="K40" s="211">
        <f>(F40/SUM(B40:E40))*100</f>
        <v>34.98743718592965</v>
      </c>
    </row>
    <row r="41" spans="1:11" ht="20.25" customHeight="1">
      <c r="A41" s="56" t="s">
        <v>396</v>
      </c>
      <c r="B41" s="333">
        <v>293</v>
      </c>
      <c r="C41" s="184">
        <v>346</v>
      </c>
      <c r="D41" s="184">
        <v>24</v>
      </c>
      <c r="E41" s="184">
        <v>0</v>
      </c>
      <c r="F41" s="184">
        <v>330</v>
      </c>
      <c r="G41" s="334">
        <v>333</v>
      </c>
      <c r="H41" s="184"/>
      <c r="I41" s="210">
        <f>SUM(B41:E41)/F41</f>
        <v>2.0090909090909093</v>
      </c>
      <c r="J41" s="211">
        <f>(G41/SUM(B41:E41))*100</f>
        <v>50.226244343891402</v>
      </c>
      <c r="K41" s="211">
        <f>(F41/SUM(B41:E41))*100</f>
        <v>49.773755656108598</v>
      </c>
    </row>
    <row r="42" spans="1:11" ht="20.25" customHeight="1">
      <c r="A42" s="56" t="s">
        <v>397</v>
      </c>
      <c r="B42" s="333">
        <v>155</v>
      </c>
      <c r="C42" s="184">
        <v>165</v>
      </c>
      <c r="D42" s="184">
        <v>18</v>
      </c>
      <c r="E42" s="184">
        <v>2</v>
      </c>
      <c r="F42" s="184">
        <v>111</v>
      </c>
      <c r="G42" s="334">
        <v>229</v>
      </c>
      <c r="H42" s="184"/>
      <c r="I42" s="210">
        <f>SUM(B42:E42)/F42</f>
        <v>3.0630630630630629</v>
      </c>
      <c r="J42" s="211">
        <f>(G42/SUM(B42:E42))*100</f>
        <v>67.352941176470594</v>
      </c>
      <c r="K42" s="211">
        <f>(F42/SUM(B42:E42))*100</f>
        <v>32.647058823529413</v>
      </c>
    </row>
    <row r="43" spans="1:11" ht="20.25" customHeight="1">
      <c r="A43" s="56"/>
      <c r="B43" s="333"/>
      <c r="C43" s="184"/>
      <c r="D43" s="184"/>
      <c r="E43" s="184"/>
      <c r="F43" s="184"/>
      <c r="G43" s="334"/>
      <c r="H43" s="184"/>
      <c r="I43" s="210"/>
      <c r="J43" s="211"/>
      <c r="K43" s="211"/>
    </row>
    <row r="44" spans="1:11" ht="20.25" customHeight="1">
      <c r="A44" s="50" t="s">
        <v>508</v>
      </c>
      <c r="B44" s="335">
        <f t="shared" ref="B44:G44" si="8">SUM(B45:B47)</f>
        <v>1973</v>
      </c>
      <c r="C44" s="175">
        <f t="shared" si="8"/>
        <v>1371</v>
      </c>
      <c r="D44" s="175">
        <f t="shared" si="8"/>
        <v>91</v>
      </c>
      <c r="E44" s="175">
        <f t="shared" si="8"/>
        <v>15</v>
      </c>
      <c r="F44" s="175">
        <f t="shared" si="8"/>
        <v>1425</v>
      </c>
      <c r="G44" s="336">
        <f t="shared" si="8"/>
        <v>2025</v>
      </c>
      <c r="H44" s="175"/>
      <c r="I44" s="207">
        <f>SUM(B44:E44)/F44</f>
        <v>2.4210526315789473</v>
      </c>
      <c r="J44" s="208">
        <f>(G44/SUM(B44:E44))*100</f>
        <v>58.695652173913047</v>
      </c>
      <c r="K44" s="208">
        <f>(F44/SUM(B44:E44))*100</f>
        <v>41.304347826086953</v>
      </c>
    </row>
    <row r="45" spans="1:11" s="332" customFormat="1" ht="20.25" customHeight="1">
      <c r="A45" s="56" t="s">
        <v>398</v>
      </c>
      <c r="B45" s="333">
        <v>1352</v>
      </c>
      <c r="C45" s="184">
        <v>580</v>
      </c>
      <c r="D45" s="184">
        <v>62</v>
      </c>
      <c r="E45" s="184">
        <v>11</v>
      </c>
      <c r="F45" s="184">
        <v>741</v>
      </c>
      <c r="G45" s="334">
        <v>1264</v>
      </c>
      <c r="H45" s="184"/>
      <c r="I45" s="210">
        <f>SUM(B45:E45)/F45</f>
        <v>2.7058029689608638</v>
      </c>
      <c r="J45" s="211">
        <f>(G45/SUM(B45:E45))*100</f>
        <v>63.042394014962589</v>
      </c>
      <c r="K45" s="211">
        <f>(F45/SUM(B45:E45))*100</f>
        <v>36.957605985037404</v>
      </c>
    </row>
    <row r="46" spans="1:11" ht="20.25" customHeight="1">
      <c r="A46" s="56" t="s">
        <v>399</v>
      </c>
      <c r="B46" s="333">
        <v>434</v>
      </c>
      <c r="C46" s="184">
        <v>653</v>
      </c>
      <c r="D46" s="184">
        <v>8</v>
      </c>
      <c r="E46" s="184">
        <v>3</v>
      </c>
      <c r="F46" s="184">
        <v>570</v>
      </c>
      <c r="G46" s="334">
        <v>528</v>
      </c>
      <c r="H46" s="184"/>
      <c r="I46" s="210">
        <f>SUM(B46:E46)/F46</f>
        <v>1.9263157894736842</v>
      </c>
      <c r="J46" s="211">
        <f>(G46/SUM(B46:E46))*100</f>
        <v>48.087431693989068</v>
      </c>
      <c r="K46" s="211">
        <f>(F46/SUM(B46:E46))*100</f>
        <v>51.912568306010932</v>
      </c>
    </row>
    <row r="47" spans="1:11" s="332" customFormat="1" ht="20.25" customHeight="1">
      <c r="A47" s="56" t="s">
        <v>400</v>
      </c>
      <c r="B47" s="333">
        <v>187</v>
      </c>
      <c r="C47" s="184">
        <v>138</v>
      </c>
      <c r="D47" s="184">
        <v>21</v>
      </c>
      <c r="E47" s="184">
        <v>1</v>
      </c>
      <c r="F47" s="184">
        <v>114</v>
      </c>
      <c r="G47" s="334">
        <v>233</v>
      </c>
      <c r="H47" s="184"/>
      <c r="I47" s="210">
        <f>SUM(B47:E47)/F47</f>
        <v>3.0438596491228069</v>
      </c>
      <c r="J47" s="211">
        <f>(G47/SUM(B47:E47))*100</f>
        <v>67.146974063400577</v>
      </c>
      <c r="K47" s="211">
        <f>(F47/SUM(B47:E47))*100</f>
        <v>32.853025936599423</v>
      </c>
    </row>
    <row r="48" spans="1:11" ht="20.25" customHeight="1">
      <c r="A48" s="56"/>
      <c r="B48" s="333"/>
      <c r="C48" s="184"/>
      <c r="D48" s="184"/>
      <c r="E48" s="184"/>
      <c r="F48" s="184"/>
      <c r="G48" s="334"/>
      <c r="H48" s="184"/>
      <c r="I48" s="210"/>
      <c r="J48" s="211"/>
      <c r="K48" s="211"/>
    </row>
    <row r="49" spans="1:11" ht="20.25" customHeight="1">
      <c r="A49" s="50" t="s">
        <v>515</v>
      </c>
      <c r="B49" s="335">
        <f t="shared" ref="B49:G49" si="9">SUM(B50:B52)</f>
        <v>1445</v>
      </c>
      <c r="C49" s="175">
        <f t="shared" si="9"/>
        <v>1636</v>
      </c>
      <c r="D49" s="175">
        <f t="shared" si="9"/>
        <v>93</v>
      </c>
      <c r="E49" s="175">
        <f t="shared" si="9"/>
        <v>7</v>
      </c>
      <c r="F49" s="175">
        <f t="shared" si="9"/>
        <v>1176</v>
      </c>
      <c r="G49" s="336">
        <f t="shared" si="9"/>
        <v>2005</v>
      </c>
      <c r="H49" s="175"/>
      <c r="I49" s="207">
        <f>SUM(B49:E49)/F49</f>
        <v>2.7049319727891157</v>
      </c>
      <c r="J49" s="208">
        <f>(G49/SUM(B49:E49))*100</f>
        <v>63.030493555485698</v>
      </c>
      <c r="K49" s="208">
        <f>(F49/SUM(B49:E49))*100</f>
        <v>36.969506444514302</v>
      </c>
    </row>
    <row r="50" spans="1:11" s="332" customFormat="1" ht="20.25" customHeight="1">
      <c r="A50" s="56" t="s">
        <v>401</v>
      </c>
      <c r="B50" s="333">
        <v>1142</v>
      </c>
      <c r="C50" s="184">
        <v>824</v>
      </c>
      <c r="D50" s="184">
        <v>53</v>
      </c>
      <c r="E50" s="184">
        <v>6</v>
      </c>
      <c r="F50" s="184">
        <v>591</v>
      </c>
      <c r="G50" s="334">
        <v>1434</v>
      </c>
      <c r="H50" s="31"/>
      <c r="I50" s="210">
        <f>SUM(B50:E50)/F50</f>
        <v>3.4263959390862944</v>
      </c>
      <c r="J50" s="211">
        <f>(G50/SUM(B50:E50))*100</f>
        <v>70.814814814814824</v>
      </c>
      <c r="K50" s="211">
        <f>(F50/SUM(B50:E50))*100</f>
        <v>29.185185185185187</v>
      </c>
    </row>
    <row r="51" spans="1:11" ht="20.25" customHeight="1">
      <c r="A51" s="56" t="s">
        <v>402</v>
      </c>
      <c r="B51" s="333">
        <v>198</v>
      </c>
      <c r="C51" s="184">
        <v>569</v>
      </c>
      <c r="D51" s="184">
        <v>37</v>
      </c>
      <c r="E51" s="184">
        <v>1</v>
      </c>
      <c r="F51" s="184">
        <v>423</v>
      </c>
      <c r="G51" s="334">
        <v>382</v>
      </c>
      <c r="I51" s="210">
        <f>SUM(B51:E51)/F51</f>
        <v>1.9030732860520094</v>
      </c>
      <c r="J51" s="211">
        <f>(G51/SUM(B51:E51))*100</f>
        <v>47.453416149068325</v>
      </c>
      <c r="K51" s="211">
        <f>(F51/SUM(B51:E51))*100</f>
        <v>52.546583850931668</v>
      </c>
    </row>
    <row r="52" spans="1:11" ht="20.25" customHeight="1">
      <c r="A52" s="56" t="s">
        <v>403</v>
      </c>
      <c r="B52" s="333">
        <v>105</v>
      </c>
      <c r="C52" s="184">
        <v>243</v>
      </c>
      <c r="D52" s="184">
        <v>3</v>
      </c>
      <c r="E52" s="184">
        <v>0</v>
      </c>
      <c r="F52" s="184">
        <v>162</v>
      </c>
      <c r="G52" s="334">
        <v>189</v>
      </c>
      <c r="I52" s="210">
        <f>SUM(B52:E52)/F52</f>
        <v>2.1666666666666665</v>
      </c>
      <c r="J52" s="211">
        <f>(G52/SUM(B52:E52))*100</f>
        <v>53.846153846153847</v>
      </c>
      <c r="K52" s="211">
        <f>(F52/SUM(B52:E52))*100</f>
        <v>46.153846153846153</v>
      </c>
    </row>
    <row r="53" spans="1:11" ht="20.25" customHeight="1">
      <c r="A53" s="56"/>
      <c r="B53" s="333"/>
      <c r="C53" s="184"/>
      <c r="D53" s="184"/>
      <c r="E53" s="184"/>
      <c r="F53" s="184"/>
      <c r="G53" s="334"/>
      <c r="I53" s="210"/>
      <c r="J53" s="211"/>
      <c r="K53" s="211"/>
    </row>
    <row r="54" spans="1:11" ht="20.25" customHeight="1">
      <c r="A54" s="50" t="s">
        <v>524</v>
      </c>
      <c r="B54" s="335">
        <f t="shared" ref="B54:G54" si="10">SUM(B55:B57)</f>
        <v>1279</v>
      </c>
      <c r="C54" s="175">
        <f t="shared" si="10"/>
        <v>1244</v>
      </c>
      <c r="D54" s="175">
        <f t="shared" si="10"/>
        <v>57</v>
      </c>
      <c r="E54" s="175">
        <f t="shared" si="10"/>
        <v>1</v>
      </c>
      <c r="F54" s="175">
        <f t="shared" si="10"/>
        <v>701</v>
      </c>
      <c r="G54" s="336">
        <f t="shared" si="10"/>
        <v>1880</v>
      </c>
      <c r="H54" s="213"/>
      <c r="I54" s="207">
        <f>SUM(B54:E54)/F54</f>
        <v>3.6818830242510701</v>
      </c>
      <c r="J54" s="208">
        <f>(G54/SUM(B54:E54))*100</f>
        <v>72.83998450213096</v>
      </c>
      <c r="K54" s="208">
        <f>(F54/SUM(B54:E54))*100</f>
        <v>27.160015497869043</v>
      </c>
    </row>
    <row r="55" spans="1:11" s="332" customFormat="1" ht="20.25" customHeight="1">
      <c r="A55" s="56" t="s">
        <v>404</v>
      </c>
      <c r="B55" s="333">
        <v>577</v>
      </c>
      <c r="C55" s="184">
        <v>339</v>
      </c>
      <c r="D55" s="184">
        <v>11</v>
      </c>
      <c r="E55" s="184">
        <v>1</v>
      </c>
      <c r="F55" s="184">
        <v>200</v>
      </c>
      <c r="G55" s="334">
        <v>728</v>
      </c>
      <c r="H55" s="31"/>
      <c r="I55" s="210">
        <f>SUM(B55:E55)/F55</f>
        <v>4.6399999999999997</v>
      </c>
      <c r="J55" s="211">
        <f>(G55/SUM(B55:E55))*100</f>
        <v>78.448275862068968</v>
      </c>
      <c r="K55" s="211">
        <f>(F55/SUM(B55:E55))*100</f>
        <v>21.551724137931032</v>
      </c>
    </row>
    <row r="56" spans="1:11" s="332" customFormat="1" ht="20.25" customHeight="1">
      <c r="A56" s="56" t="s">
        <v>405</v>
      </c>
      <c r="B56" s="333">
        <v>551</v>
      </c>
      <c r="C56" s="184">
        <v>536</v>
      </c>
      <c r="D56" s="184">
        <v>43</v>
      </c>
      <c r="E56" s="184">
        <v>0</v>
      </c>
      <c r="F56" s="184">
        <v>288</v>
      </c>
      <c r="G56" s="334">
        <v>842</v>
      </c>
      <c r="H56" s="31"/>
      <c r="I56" s="210">
        <f>SUM(B56:E56)/F56</f>
        <v>3.9236111111111112</v>
      </c>
      <c r="J56" s="211">
        <f>(G56/SUM(B56:E56))*100</f>
        <v>74.513274336283189</v>
      </c>
      <c r="K56" s="211">
        <f>(F56/SUM(B56:E56))*100</f>
        <v>25.486725663716815</v>
      </c>
    </row>
    <row r="57" spans="1:11" ht="20.25" customHeight="1">
      <c r="A57" s="56" t="s">
        <v>406</v>
      </c>
      <c r="B57" s="333">
        <v>151</v>
      </c>
      <c r="C57" s="184">
        <v>369</v>
      </c>
      <c r="D57" s="184">
        <v>3</v>
      </c>
      <c r="E57" s="184">
        <v>0</v>
      </c>
      <c r="F57" s="184">
        <v>213</v>
      </c>
      <c r="G57" s="334">
        <v>310</v>
      </c>
      <c r="I57" s="210">
        <f>SUM(B57:E57)/F57</f>
        <v>2.455399061032864</v>
      </c>
      <c r="J57" s="211">
        <f>(G57/SUM(B57:E57))*100</f>
        <v>59.273422562141484</v>
      </c>
      <c r="K57" s="211">
        <f>(F57/SUM(B57:E57))*100</f>
        <v>40.726577437858509</v>
      </c>
    </row>
    <row r="58" spans="1:11" ht="20.25" customHeight="1">
      <c r="A58" s="31"/>
      <c r="B58" s="333"/>
      <c r="C58" s="184"/>
      <c r="D58" s="184"/>
      <c r="E58" s="184"/>
      <c r="F58" s="184"/>
      <c r="G58" s="334"/>
      <c r="I58" s="210"/>
      <c r="J58" s="211"/>
      <c r="K58" s="211"/>
    </row>
    <row r="59" spans="1:11" s="332" customFormat="1" ht="20.25" customHeight="1">
      <c r="A59" s="50" t="s">
        <v>532</v>
      </c>
      <c r="B59" s="335">
        <f t="shared" ref="B59:G59" si="11">SUM(B60:B62)</f>
        <v>1879</v>
      </c>
      <c r="C59" s="175">
        <f t="shared" si="11"/>
        <v>1252</v>
      </c>
      <c r="D59" s="175">
        <f t="shared" si="11"/>
        <v>91</v>
      </c>
      <c r="E59" s="175">
        <f t="shared" si="11"/>
        <v>10</v>
      </c>
      <c r="F59" s="175">
        <f t="shared" si="11"/>
        <v>1069</v>
      </c>
      <c r="G59" s="336">
        <f t="shared" si="11"/>
        <v>2163</v>
      </c>
      <c r="H59" s="213"/>
      <c r="I59" s="207">
        <f>SUM(B59:E59)/F59</f>
        <v>3.0233863423760523</v>
      </c>
      <c r="J59" s="208">
        <f>(G59/SUM(B59:E59))*100</f>
        <v>66.924504950495049</v>
      </c>
      <c r="K59" s="208">
        <f>(F59/SUM(B59:E59))*100</f>
        <v>33.075495049504951</v>
      </c>
    </row>
    <row r="60" spans="1:11" s="332" customFormat="1" ht="20.25" customHeight="1">
      <c r="A60" s="56" t="s">
        <v>407</v>
      </c>
      <c r="B60" s="333">
        <v>1162</v>
      </c>
      <c r="C60" s="184">
        <v>602</v>
      </c>
      <c r="D60" s="184">
        <v>69</v>
      </c>
      <c r="E60" s="184">
        <v>2</v>
      </c>
      <c r="F60" s="184">
        <v>543</v>
      </c>
      <c r="G60" s="334">
        <v>1292</v>
      </c>
      <c r="H60" s="31"/>
      <c r="I60" s="210">
        <f>SUM(B60:E60)/F60</f>
        <v>3.3793738489871088</v>
      </c>
      <c r="J60" s="211">
        <f>(G60/SUM(B60:E60))*100</f>
        <v>70.40871934604904</v>
      </c>
      <c r="K60" s="211">
        <f>(F60/SUM(B60:E60))*100</f>
        <v>29.591280653950953</v>
      </c>
    </row>
    <row r="61" spans="1:11" ht="20.25" customHeight="1">
      <c r="A61" s="56" t="s">
        <v>408</v>
      </c>
      <c r="B61" s="333">
        <v>464</v>
      </c>
      <c r="C61" s="184">
        <v>486</v>
      </c>
      <c r="D61" s="184">
        <v>11</v>
      </c>
      <c r="E61" s="184">
        <v>7</v>
      </c>
      <c r="F61" s="184">
        <v>395</v>
      </c>
      <c r="G61" s="334">
        <v>573</v>
      </c>
      <c r="I61" s="210">
        <f>SUM(B61:E61)/F61</f>
        <v>2.4506329113924052</v>
      </c>
      <c r="J61" s="211">
        <f>(G61/SUM(B61:E61))*100</f>
        <v>59.194214876033058</v>
      </c>
      <c r="K61" s="211">
        <f>(F61/SUM(B61:E61))*100</f>
        <v>40.805785123966942</v>
      </c>
    </row>
    <row r="62" spans="1:11" ht="20.25" customHeight="1">
      <c r="A62" s="56" t="s">
        <v>409</v>
      </c>
      <c r="B62" s="333">
        <v>253</v>
      </c>
      <c r="C62" s="184">
        <v>164</v>
      </c>
      <c r="D62" s="184">
        <v>11</v>
      </c>
      <c r="E62" s="184">
        <v>1</v>
      </c>
      <c r="F62" s="184">
        <v>131</v>
      </c>
      <c r="G62" s="334">
        <v>298</v>
      </c>
      <c r="I62" s="210">
        <f>SUM(B62:E62)/F62</f>
        <v>3.2748091603053435</v>
      </c>
      <c r="J62" s="211">
        <f>(G62/SUM(B62:E62))*100</f>
        <v>69.463869463869472</v>
      </c>
      <c r="K62" s="211">
        <f>(F62/SUM(B62:E62))*100</f>
        <v>30.536130536130536</v>
      </c>
    </row>
    <row r="63" spans="1:11" ht="20.25" customHeight="1">
      <c r="A63" s="56"/>
      <c r="B63" s="333"/>
      <c r="C63" s="184"/>
      <c r="D63" s="184"/>
      <c r="E63" s="184"/>
      <c r="F63" s="184"/>
      <c r="G63" s="334"/>
      <c r="I63" s="210"/>
      <c r="J63" s="211"/>
      <c r="K63" s="211"/>
    </row>
    <row r="64" spans="1:11" s="332" customFormat="1" ht="20.25" customHeight="1">
      <c r="A64" s="50" t="s">
        <v>542</v>
      </c>
      <c r="B64" s="335">
        <f t="shared" ref="B64:G64" si="12">SUM(B65:B66)</f>
        <v>655</v>
      </c>
      <c r="C64" s="175">
        <f t="shared" si="12"/>
        <v>885</v>
      </c>
      <c r="D64" s="175">
        <f t="shared" si="12"/>
        <v>120</v>
      </c>
      <c r="E64" s="175">
        <f t="shared" si="12"/>
        <v>9</v>
      </c>
      <c r="F64" s="175">
        <f t="shared" si="12"/>
        <v>1080</v>
      </c>
      <c r="G64" s="336">
        <f t="shared" si="12"/>
        <v>589</v>
      </c>
      <c r="H64" s="213"/>
      <c r="I64" s="207">
        <f>SUM(B64:E64)/F64</f>
        <v>1.5453703703703703</v>
      </c>
      <c r="J64" s="208">
        <f>(G64/SUM(B64:E64))*100</f>
        <v>35.290593169562612</v>
      </c>
      <c r="K64" s="208">
        <f>(F64/SUM(B64:E64))*100</f>
        <v>64.709406830437388</v>
      </c>
    </row>
    <row r="65" spans="1:11" ht="20.25" customHeight="1">
      <c r="A65" s="56" t="s">
        <v>410</v>
      </c>
      <c r="B65" s="333">
        <v>588</v>
      </c>
      <c r="C65" s="184">
        <v>534</v>
      </c>
      <c r="D65" s="184">
        <v>110</v>
      </c>
      <c r="E65" s="184">
        <v>8</v>
      </c>
      <c r="F65" s="184">
        <v>808</v>
      </c>
      <c r="G65" s="334">
        <v>432</v>
      </c>
      <c r="I65" s="210">
        <f>SUM(B65:E65)/F65</f>
        <v>1.5346534653465347</v>
      </c>
      <c r="J65" s="211">
        <f>(G65/SUM(B65:E65))*100</f>
        <v>34.838709677419352</v>
      </c>
      <c r="K65" s="211">
        <f>(F65/SUM(B65:E65))*100</f>
        <v>65.161290322580641</v>
      </c>
    </row>
    <row r="66" spans="1:11" ht="20.25" customHeight="1">
      <c r="A66" s="56" t="s">
        <v>411</v>
      </c>
      <c r="B66" s="333">
        <v>67</v>
      </c>
      <c r="C66" s="184">
        <v>351</v>
      </c>
      <c r="D66" s="184">
        <v>10</v>
      </c>
      <c r="E66" s="184">
        <v>1</v>
      </c>
      <c r="F66" s="184">
        <v>272</v>
      </c>
      <c r="G66" s="334">
        <v>157</v>
      </c>
      <c r="I66" s="210">
        <f>SUM(B66:E66)/F66</f>
        <v>1.5772058823529411</v>
      </c>
      <c r="J66" s="211">
        <f>(G66/SUM(B66:E66))*100</f>
        <v>36.596736596736598</v>
      </c>
      <c r="K66" s="211">
        <f>(F66/SUM(B66:E66))*100</f>
        <v>63.403263403263402</v>
      </c>
    </row>
    <row r="67" spans="1:11" ht="20.25" customHeight="1">
      <c r="A67" s="56"/>
      <c r="B67" s="333"/>
      <c r="C67" s="184"/>
      <c r="D67" s="184"/>
      <c r="E67" s="184"/>
      <c r="F67" s="184"/>
      <c r="G67" s="334"/>
      <c r="I67" s="210"/>
      <c r="J67" s="211"/>
      <c r="K67" s="211"/>
    </row>
    <row r="68" spans="1:11" s="332" customFormat="1" ht="20.25" customHeight="1">
      <c r="A68" s="50" t="s">
        <v>547</v>
      </c>
      <c r="B68" s="335">
        <f t="shared" ref="B68:G68" si="13">SUM(B69:B72)</f>
        <v>1394</v>
      </c>
      <c r="C68" s="175">
        <f t="shared" si="13"/>
        <v>813</v>
      </c>
      <c r="D68" s="175">
        <f t="shared" si="13"/>
        <v>112</v>
      </c>
      <c r="E68" s="175">
        <f t="shared" si="13"/>
        <v>9</v>
      </c>
      <c r="F68" s="175">
        <f t="shared" si="13"/>
        <v>789</v>
      </c>
      <c r="G68" s="336">
        <f t="shared" si="13"/>
        <v>1539</v>
      </c>
      <c r="H68" s="213"/>
      <c r="I68" s="207">
        <f>SUM(B68:E68)/F68</f>
        <v>2.9505703422053231</v>
      </c>
      <c r="J68" s="208">
        <f>(G68/SUM(B68:E68))*100</f>
        <v>66.108247422680407</v>
      </c>
      <c r="K68" s="208">
        <f>(F68/SUM(B68:E68))*100</f>
        <v>33.891752577319586</v>
      </c>
    </row>
    <row r="69" spans="1:11" s="337" customFormat="1" ht="20.25" customHeight="1">
      <c r="A69" s="56" t="s">
        <v>412</v>
      </c>
      <c r="B69" s="333">
        <v>341</v>
      </c>
      <c r="C69" s="184">
        <v>178</v>
      </c>
      <c r="D69" s="184">
        <v>34</v>
      </c>
      <c r="E69" s="184">
        <v>0</v>
      </c>
      <c r="F69" s="184">
        <v>174</v>
      </c>
      <c r="G69" s="334">
        <v>379</v>
      </c>
      <c r="H69" s="31"/>
      <c r="I69" s="210">
        <f>SUM(B69:E69)/F69</f>
        <v>3.1781609195402298</v>
      </c>
      <c r="J69" s="211">
        <f>(G69/SUM(B69:E69))*100</f>
        <v>68.535262206148289</v>
      </c>
      <c r="K69" s="211">
        <f>(F69/SUM(B69:E69))*100</f>
        <v>31.464737793851715</v>
      </c>
    </row>
    <row r="70" spans="1:11" s="332" customFormat="1" ht="20.25" customHeight="1">
      <c r="A70" s="56" t="s">
        <v>413</v>
      </c>
      <c r="B70" s="333">
        <v>284</v>
      </c>
      <c r="C70" s="184">
        <v>214</v>
      </c>
      <c r="D70" s="184">
        <v>37</v>
      </c>
      <c r="E70" s="184">
        <v>3</v>
      </c>
      <c r="F70" s="184">
        <v>213</v>
      </c>
      <c r="G70" s="334">
        <v>325</v>
      </c>
      <c r="H70" s="31"/>
      <c r="I70" s="210">
        <f>SUM(B70:E70)/F70</f>
        <v>2.5258215962441315</v>
      </c>
      <c r="J70" s="211">
        <f>(G70/SUM(B70:E70))*100</f>
        <v>60.408921933085502</v>
      </c>
      <c r="K70" s="211">
        <f>(F70/SUM(B70:E70))*100</f>
        <v>39.591078066914498</v>
      </c>
    </row>
    <row r="71" spans="1:11" ht="20.25" customHeight="1">
      <c r="A71" s="56" t="s">
        <v>414</v>
      </c>
      <c r="B71" s="333">
        <v>660</v>
      </c>
      <c r="C71" s="184">
        <v>280</v>
      </c>
      <c r="D71" s="184">
        <v>33</v>
      </c>
      <c r="E71" s="184">
        <v>4</v>
      </c>
      <c r="F71" s="184">
        <v>236</v>
      </c>
      <c r="G71" s="334">
        <v>741</v>
      </c>
      <c r="I71" s="210">
        <f>SUM(B71:E71)/F71</f>
        <v>4.1398305084745761</v>
      </c>
      <c r="J71" s="211">
        <f>(G71/SUM(B71:E71))*100</f>
        <v>75.844421699078808</v>
      </c>
      <c r="K71" s="211">
        <f>(F71/SUM(B71:E71))*100</f>
        <v>24.155578300921189</v>
      </c>
    </row>
    <row r="72" spans="1:11" s="337" customFormat="1" ht="20.25" customHeight="1">
      <c r="A72" s="56" t="s">
        <v>415</v>
      </c>
      <c r="B72" s="333">
        <v>109</v>
      </c>
      <c r="C72" s="184">
        <v>141</v>
      </c>
      <c r="D72" s="184">
        <v>8</v>
      </c>
      <c r="E72" s="184">
        <v>2</v>
      </c>
      <c r="F72" s="184">
        <v>166</v>
      </c>
      <c r="G72" s="334">
        <v>94</v>
      </c>
      <c r="H72" s="31"/>
      <c r="I72" s="210">
        <f>SUM(B72:E72)/F72</f>
        <v>1.5662650602409638</v>
      </c>
      <c r="J72" s="211">
        <f>(G72/SUM(B72:E72))*100</f>
        <v>36.153846153846153</v>
      </c>
      <c r="K72" s="211">
        <f>(F72/SUM(B72:E72))*100</f>
        <v>63.84615384615384</v>
      </c>
    </row>
    <row r="73" spans="1:11" s="337" customFormat="1" ht="20.25" customHeight="1">
      <c r="A73" s="56"/>
      <c r="B73" s="333"/>
      <c r="C73" s="184"/>
      <c r="D73" s="184"/>
      <c r="E73" s="184"/>
      <c r="F73" s="184"/>
      <c r="G73" s="334"/>
      <c r="H73" s="31"/>
      <c r="I73" s="210"/>
      <c r="J73" s="211"/>
      <c r="K73" s="211"/>
    </row>
    <row r="74" spans="1:11" s="338" customFormat="1" ht="20.25" customHeight="1">
      <c r="A74" s="50" t="s">
        <v>555</v>
      </c>
      <c r="B74" s="335">
        <f t="shared" ref="B74:G74" si="14">SUM(B75:B76)</f>
        <v>2406</v>
      </c>
      <c r="C74" s="175">
        <f t="shared" si="14"/>
        <v>1190</v>
      </c>
      <c r="D74" s="175">
        <f t="shared" si="14"/>
        <v>119</v>
      </c>
      <c r="E74" s="175">
        <f t="shared" si="14"/>
        <v>37</v>
      </c>
      <c r="F74" s="175">
        <f t="shared" si="14"/>
        <v>1447</v>
      </c>
      <c r="G74" s="336">
        <f t="shared" si="14"/>
        <v>2305</v>
      </c>
      <c r="H74" s="213"/>
      <c r="I74" s="207">
        <f>SUM(B74:E74)/F74</f>
        <v>2.5929509329647549</v>
      </c>
      <c r="J74" s="208">
        <f>(G74/SUM(B74:E74))*100</f>
        <v>61.433901918976538</v>
      </c>
      <c r="K74" s="208">
        <f>(F74/SUM(B74:E74))*100</f>
        <v>38.566098081023455</v>
      </c>
    </row>
    <row r="75" spans="1:11" s="337" customFormat="1" ht="20.25" customHeight="1">
      <c r="A75" s="56" t="s">
        <v>416</v>
      </c>
      <c r="B75" s="333">
        <v>2118</v>
      </c>
      <c r="C75" s="184">
        <v>910</v>
      </c>
      <c r="D75" s="184">
        <v>107</v>
      </c>
      <c r="E75" s="184">
        <v>35</v>
      </c>
      <c r="F75" s="184">
        <v>1210</v>
      </c>
      <c r="G75" s="334">
        <v>1960</v>
      </c>
      <c r="H75" s="31"/>
      <c r="I75" s="210">
        <f>SUM(B75:E75)/F75</f>
        <v>2.6198347107438016</v>
      </c>
      <c r="J75" s="211">
        <f>(G75/SUM(B75:E75))*100</f>
        <v>61.829652996845432</v>
      </c>
      <c r="K75" s="211">
        <f>(F75/SUM(B75:E75))*100</f>
        <v>38.170347003154575</v>
      </c>
    </row>
    <row r="76" spans="1:11" s="337" customFormat="1" ht="20.25" customHeight="1">
      <c r="A76" s="56" t="s">
        <v>417</v>
      </c>
      <c r="B76" s="333">
        <v>288</v>
      </c>
      <c r="C76" s="184">
        <v>280</v>
      </c>
      <c r="D76" s="184">
        <v>12</v>
      </c>
      <c r="E76" s="184">
        <v>2</v>
      </c>
      <c r="F76" s="184">
        <v>237</v>
      </c>
      <c r="G76" s="334">
        <v>345</v>
      </c>
      <c r="H76" s="31"/>
      <c r="I76" s="210">
        <f>SUM(B76:E76)/F76</f>
        <v>2.4556962025316458</v>
      </c>
      <c r="J76" s="211">
        <f>(G76/SUM(B76:E76))*100</f>
        <v>59.27835051546392</v>
      </c>
      <c r="K76" s="211">
        <f>(F76/SUM(B76:E76))*100</f>
        <v>40.72164948453608</v>
      </c>
    </row>
    <row r="77" spans="1:11" s="337" customFormat="1" ht="20.25" customHeight="1">
      <c r="A77" s="56"/>
      <c r="B77" s="333"/>
      <c r="C77" s="184"/>
      <c r="D77" s="184"/>
      <c r="E77" s="184"/>
      <c r="F77" s="184"/>
      <c r="G77" s="334"/>
      <c r="H77" s="31"/>
      <c r="I77" s="210"/>
      <c r="J77" s="211"/>
      <c r="K77" s="211"/>
    </row>
    <row r="78" spans="1:11" s="337" customFormat="1" ht="20.25" customHeight="1">
      <c r="A78" s="50" t="s">
        <v>560</v>
      </c>
      <c r="B78" s="335">
        <f t="shared" ref="B78:G78" si="15">SUM(B79:B81)</f>
        <v>1937</v>
      </c>
      <c r="C78" s="175">
        <f t="shared" si="15"/>
        <v>1116</v>
      </c>
      <c r="D78" s="175">
        <f t="shared" si="15"/>
        <v>134</v>
      </c>
      <c r="E78" s="175">
        <f t="shared" si="15"/>
        <v>11</v>
      </c>
      <c r="F78" s="175">
        <f t="shared" si="15"/>
        <v>1162</v>
      </c>
      <c r="G78" s="336">
        <f t="shared" si="15"/>
        <v>2036</v>
      </c>
      <c r="H78" s="213"/>
      <c r="I78" s="207">
        <f>SUM(B78:E78)/F78</f>
        <v>2.7521514629948367</v>
      </c>
      <c r="J78" s="208">
        <f>(G78/SUM(B78:E78))*100</f>
        <v>63.664790494058785</v>
      </c>
      <c r="K78" s="208">
        <f>(F78/SUM(B78:E78))*100</f>
        <v>36.335209505941215</v>
      </c>
    </row>
    <row r="79" spans="1:11" ht="20.25" customHeight="1">
      <c r="A79" s="56" t="s">
        <v>418</v>
      </c>
      <c r="B79" s="333">
        <v>1214</v>
      </c>
      <c r="C79" s="184">
        <v>575</v>
      </c>
      <c r="D79" s="184">
        <v>101</v>
      </c>
      <c r="E79" s="184">
        <v>3</v>
      </c>
      <c r="F79" s="184">
        <v>573</v>
      </c>
      <c r="G79" s="334">
        <v>1320</v>
      </c>
      <c r="I79" s="210">
        <f>SUM(B79:E79)/F79</f>
        <v>3.3036649214659688</v>
      </c>
      <c r="J79" s="211">
        <f>(G79/SUM(B79:E79))*100</f>
        <v>69.730586370839944</v>
      </c>
      <c r="K79" s="211">
        <f>(F79/SUM(B79:E79))*100</f>
        <v>30.269413629160063</v>
      </c>
    </row>
    <row r="80" spans="1:11" ht="20.25" customHeight="1">
      <c r="A80" s="56" t="s">
        <v>419</v>
      </c>
      <c r="B80" s="333">
        <v>484</v>
      </c>
      <c r="C80" s="184">
        <v>448</v>
      </c>
      <c r="D80" s="184">
        <v>22</v>
      </c>
      <c r="E80" s="184">
        <v>3</v>
      </c>
      <c r="F80" s="184">
        <v>404</v>
      </c>
      <c r="G80" s="334">
        <v>553</v>
      </c>
      <c r="I80" s="210">
        <f>SUM(B80:E80)/F80</f>
        <v>2.3688118811881189</v>
      </c>
      <c r="J80" s="211">
        <f>(G80/SUM(B80:E80))*100</f>
        <v>57.784743991640539</v>
      </c>
      <c r="K80" s="211">
        <f>(F80/SUM(B80:E80))*100</f>
        <v>42.215256008359461</v>
      </c>
    </row>
    <row r="81" spans="1:11" ht="20.25" customHeight="1">
      <c r="A81" s="56" t="s">
        <v>420</v>
      </c>
      <c r="B81" s="333">
        <v>239</v>
      </c>
      <c r="C81" s="184">
        <v>93</v>
      </c>
      <c r="D81" s="184">
        <v>11</v>
      </c>
      <c r="E81" s="184">
        <v>5</v>
      </c>
      <c r="F81" s="184">
        <v>185</v>
      </c>
      <c r="G81" s="334">
        <v>163</v>
      </c>
      <c r="I81" s="210">
        <f>SUM(B81:E81)/F81</f>
        <v>1.8810810810810812</v>
      </c>
      <c r="J81" s="211">
        <f>(G81/SUM(B81:E81))*100</f>
        <v>46.839080459770116</v>
      </c>
      <c r="K81" s="211">
        <f>(F81/SUM(B81:E81))*100</f>
        <v>53.160919540229891</v>
      </c>
    </row>
    <row r="82" spans="1:11" ht="20.25" customHeight="1">
      <c r="A82" s="339"/>
      <c r="B82" s="340"/>
      <c r="C82" s="223"/>
      <c r="D82" s="223"/>
      <c r="E82" s="223"/>
      <c r="F82" s="223"/>
      <c r="G82" s="341"/>
      <c r="H82" s="238"/>
      <c r="I82" s="226"/>
      <c r="J82" s="227"/>
      <c r="K82" s="227"/>
    </row>
    <row r="83" spans="1:11" ht="20.25" customHeight="1">
      <c r="A83" s="108" t="s">
        <v>206</v>
      </c>
    </row>
    <row r="84" spans="1:11" ht="20.25" hidden="1" customHeight="1"/>
  </sheetData>
  <sheetProtection selectLockedCells="1" selectUnlockedCells="1"/>
  <mergeCells count="6">
    <mergeCell ref="B8:G8"/>
    <mergeCell ref="A3:K3"/>
    <mergeCell ref="A4:K4"/>
    <mergeCell ref="A5:K5"/>
    <mergeCell ref="A6:K6"/>
    <mergeCell ref="I8:K8"/>
  </mergeCells>
  <phoneticPr fontId="0" type="noConversion"/>
  <printOptions horizontalCentered="1" verticalCentered="1"/>
  <pageMargins left="0.60972222222222228" right="0.67986111111111114" top="0" bottom="0" header="0.51180555555555551" footer="0.51180555555555551"/>
  <pageSetup scale="34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3"/>
  <sheetViews>
    <sheetView zoomScaleSheetLayoutView="50" workbookViewId="0">
      <selection activeCell="A18" sqref="A18"/>
    </sheetView>
  </sheetViews>
  <sheetFormatPr baseColWidth="10" defaultColWidth="0" defaultRowHeight="15.6" zeroHeight="1"/>
  <cols>
    <col min="1" max="1" width="60.88671875" style="1" customWidth="1"/>
    <col min="2" max="2" width="19.44140625" style="1" customWidth="1"/>
    <col min="3" max="3" width="19" style="1" customWidth="1"/>
    <col min="4" max="5" width="19.33203125" style="1" customWidth="1"/>
    <col min="6" max="6" width="17.88671875" style="1" customWidth="1"/>
    <col min="7" max="7" width="1.44140625" style="5" customWidth="1"/>
    <col min="8" max="10" width="18.6640625" style="5" customWidth="1"/>
    <col min="11" max="11" width="0" style="1" hidden="1" customWidth="1"/>
    <col min="12" max="256" width="11.44140625" style="1" hidden="1" customWidth="1"/>
    <col min="257" max="16384" width="11.44140625" style="1" hidden="1"/>
  </cols>
  <sheetData>
    <row r="1" spans="1:11">
      <c r="A1" s="16" t="s">
        <v>421</v>
      </c>
      <c r="B1" s="83"/>
      <c r="C1" s="83"/>
      <c r="D1" s="83"/>
      <c r="E1" s="83"/>
      <c r="F1" s="83"/>
    </row>
    <row r="2" spans="1:11">
      <c r="A2" s="3"/>
      <c r="B2" s="3"/>
      <c r="C2" s="3"/>
      <c r="D2" s="3"/>
      <c r="E2" s="3"/>
      <c r="F2" s="3"/>
    </row>
    <row r="3" spans="1:11" ht="20.25" customHeight="1">
      <c r="A3" s="395" t="s">
        <v>733</v>
      </c>
      <c r="B3" s="395"/>
      <c r="C3" s="395"/>
      <c r="D3" s="395"/>
      <c r="E3" s="395"/>
      <c r="F3" s="395"/>
      <c r="G3" s="395"/>
      <c r="H3" s="395"/>
      <c r="I3" s="395"/>
      <c r="J3" s="395"/>
      <c r="K3" s="64"/>
    </row>
    <row r="4" spans="1:11">
      <c r="A4" s="395" t="s">
        <v>727</v>
      </c>
      <c r="B4" s="395"/>
      <c r="C4" s="395"/>
      <c r="D4" s="395"/>
      <c r="E4" s="395"/>
      <c r="F4" s="395"/>
      <c r="G4" s="395"/>
      <c r="H4" s="395"/>
      <c r="I4" s="395"/>
      <c r="J4" s="395"/>
      <c r="K4" s="64"/>
    </row>
    <row r="5" spans="1:1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64"/>
    </row>
    <row r="6" spans="1:1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64"/>
    </row>
    <row r="7" spans="1:11">
      <c r="A7" s="197"/>
      <c r="B7" s="197"/>
      <c r="C7" s="197"/>
      <c r="D7" s="197"/>
      <c r="E7" s="197"/>
      <c r="F7" s="197"/>
    </row>
    <row r="8" spans="1:11">
      <c r="A8" s="261"/>
      <c r="B8" s="396" t="s">
        <v>719</v>
      </c>
      <c r="C8" s="396"/>
      <c r="D8" s="396"/>
      <c r="E8" s="396"/>
      <c r="F8" s="396"/>
      <c r="G8" s="342"/>
      <c r="H8" s="396" t="s">
        <v>720</v>
      </c>
      <c r="I8" s="397"/>
      <c r="J8" s="397"/>
      <c r="K8" s="275"/>
    </row>
    <row r="9" spans="1:11">
      <c r="A9" s="187" t="s">
        <v>721</v>
      </c>
      <c r="B9" s="62" t="s">
        <v>283</v>
      </c>
      <c r="C9" s="299" t="s">
        <v>617</v>
      </c>
      <c r="D9" s="299" t="s">
        <v>617</v>
      </c>
      <c r="E9" s="299" t="s">
        <v>617</v>
      </c>
      <c r="F9" s="62" t="s">
        <v>283</v>
      </c>
      <c r="G9" s="343"/>
      <c r="H9" s="62" t="s">
        <v>619</v>
      </c>
      <c r="I9" s="294" t="s">
        <v>620</v>
      </c>
      <c r="J9" s="295" t="s">
        <v>620</v>
      </c>
    </row>
    <row r="10" spans="1:11">
      <c r="A10" s="344"/>
      <c r="B10" s="257">
        <v>41640</v>
      </c>
      <c r="C10" s="193" t="s">
        <v>621</v>
      </c>
      <c r="D10" s="188" t="s">
        <v>622</v>
      </c>
      <c r="E10" s="193" t="s">
        <v>623</v>
      </c>
      <c r="F10" s="257">
        <v>42004</v>
      </c>
      <c r="G10" s="345"/>
      <c r="H10" s="298" t="s">
        <v>624</v>
      </c>
      <c r="I10" s="299" t="s">
        <v>625</v>
      </c>
      <c r="J10" s="300" t="s">
        <v>626</v>
      </c>
    </row>
    <row r="11" spans="1:11">
      <c r="A11" s="346"/>
      <c r="B11" s="287"/>
      <c r="C11" s="303"/>
      <c r="D11" s="303"/>
      <c r="E11" s="303"/>
      <c r="F11" s="347"/>
      <c r="G11" s="342"/>
      <c r="I11" s="121"/>
      <c r="J11" s="121"/>
    </row>
    <row r="12" spans="1:11">
      <c r="A12" s="187" t="s">
        <v>27</v>
      </c>
      <c r="B12" s="52">
        <f>SUM(B14,B18,B21,B24,B28,B32,B35,B39,B43,B47,B50,B55,B58)</f>
        <v>1615</v>
      </c>
      <c r="C12" s="71">
        <f>SUM(C14,C18,C21,C24,C28,C32,C35,C39,C43,C47,C50,C55,C58)</f>
        <v>9773</v>
      </c>
      <c r="D12" s="71">
        <f>SUM(D14,D18,D21,D24,D28,D32,D35,D39,D43,D47,D50,D55,D58)</f>
        <v>245</v>
      </c>
      <c r="E12" s="71">
        <f>SUM(E14,E18,E21,E24,E28,E32,E35,E39,E43,E47,E50,E55,E58)</f>
        <v>10237</v>
      </c>
      <c r="F12" s="69">
        <f>SUM(F14,F18,F21,F24,F28,F32,F35,F39,F43,F47,F50,F55,F58)</f>
        <v>1396</v>
      </c>
      <c r="G12" s="306"/>
      <c r="H12" s="307">
        <f>SUM(B12:D12)/E12</f>
        <v>1.1363680765849371</v>
      </c>
      <c r="I12" s="308">
        <f>(F12/SUM(B12:D12))*100</f>
        <v>12.000343849393966</v>
      </c>
      <c r="J12" s="308">
        <f>(E12/SUM(B12:D12))*100</f>
        <v>87.999656150606029</v>
      </c>
    </row>
    <row r="13" spans="1:11">
      <c r="A13" s="348"/>
      <c r="B13" s="52"/>
      <c r="C13" s="71"/>
      <c r="D13" s="71"/>
      <c r="E13" s="71"/>
      <c r="F13" s="69"/>
      <c r="G13" s="306"/>
      <c r="H13" s="311"/>
      <c r="I13" s="312"/>
      <c r="J13" s="312"/>
    </row>
    <row r="14" spans="1:11">
      <c r="A14" s="246" t="s">
        <v>309</v>
      </c>
      <c r="B14" s="52">
        <f>SUM(B15:B16)</f>
        <v>470</v>
      </c>
      <c r="C14" s="71">
        <f>SUM(C15:C16)</f>
        <v>3289</v>
      </c>
      <c r="D14" s="71">
        <f>SUM(D15:D16)</f>
        <v>73</v>
      </c>
      <c r="E14" s="71">
        <f>SUM(E15:E16)</f>
        <v>3310</v>
      </c>
      <c r="F14" s="69">
        <f>SUM(F15:F16)</f>
        <v>522</v>
      </c>
      <c r="G14" s="306"/>
      <c r="H14" s="307">
        <f>SUM(B14:D14)/E14</f>
        <v>1.1577039274924472</v>
      </c>
      <c r="I14" s="308">
        <f>(F14/SUM(B14:D14))*100</f>
        <v>13.622129436325677</v>
      </c>
      <c r="J14" s="308">
        <f>(E14/SUM(B14:D14))*100</f>
        <v>86.377870563674321</v>
      </c>
    </row>
    <row r="15" spans="1:11">
      <c r="A15" s="248" t="s">
        <v>422</v>
      </c>
      <c r="B15" s="55">
        <v>456</v>
      </c>
      <c r="C15" s="83">
        <v>3208</v>
      </c>
      <c r="D15" s="83">
        <v>70</v>
      </c>
      <c r="E15" s="83">
        <v>3232</v>
      </c>
      <c r="F15" s="247">
        <v>502</v>
      </c>
      <c r="G15" s="53"/>
      <c r="H15" s="55">
        <f>SUM(B15:D15)/E15</f>
        <v>1.1553217821782178</v>
      </c>
      <c r="I15" s="83">
        <f>(F15/SUM(B15:D15))*100</f>
        <v>13.444027852169254</v>
      </c>
      <c r="J15" s="83">
        <f>(E15/SUM(B15:D15))*100</f>
        <v>86.555972147830744</v>
      </c>
    </row>
    <row r="16" spans="1:11">
      <c r="A16" s="248" t="s">
        <v>423</v>
      </c>
      <c r="B16" s="55">
        <v>14</v>
      </c>
      <c r="C16" s="83">
        <v>81</v>
      </c>
      <c r="D16" s="83">
        <v>3</v>
      </c>
      <c r="E16" s="83">
        <v>78</v>
      </c>
      <c r="F16" s="247">
        <v>20</v>
      </c>
      <c r="G16" s="53"/>
      <c r="H16" s="55">
        <f>SUM(B16:D16)/E16</f>
        <v>1.2564102564102564</v>
      </c>
      <c r="I16" s="83">
        <f>(F16/SUM(B16:D16))*100</f>
        <v>20.408163265306122</v>
      </c>
      <c r="J16" s="83">
        <f>(E16/SUM(B16:D16))*100</f>
        <v>79.591836734693871</v>
      </c>
    </row>
    <row r="17" spans="1:10">
      <c r="A17" s="248"/>
      <c r="B17" s="52"/>
      <c r="C17" s="71"/>
      <c r="D17" s="71"/>
      <c r="E17" s="71"/>
      <c r="F17" s="69"/>
      <c r="G17" s="51"/>
      <c r="H17" s="52"/>
      <c r="I17" s="71"/>
      <c r="J17" s="71"/>
    </row>
    <row r="18" spans="1:10">
      <c r="A18" s="246" t="s">
        <v>322</v>
      </c>
      <c r="B18" s="52">
        <f>SUM(B19)</f>
        <v>66</v>
      </c>
      <c r="C18" s="71">
        <f>SUM(C19)</f>
        <v>542</v>
      </c>
      <c r="D18" s="71">
        <f>SUM(D19)</f>
        <v>5</v>
      </c>
      <c r="E18" s="71">
        <f>SUM(E19)</f>
        <v>535</v>
      </c>
      <c r="F18" s="69">
        <f>SUM(F19)</f>
        <v>78</v>
      </c>
      <c r="G18" s="51"/>
      <c r="H18" s="52">
        <f>SUM(B18:D18)/E18</f>
        <v>1.1457943925233645</v>
      </c>
      <c r="I18" s="71">
        <f>(F18/SUM(B18:D18))*100</f>
        <v>12.72430668841762</v>
      </c>
      <c r="J18" s="71">
        <f>(E18/SUM(B18:D18))*100</f>
        <v>87.275693311582387</v>
      </c>
    </row>
    <row r="19" spans="1:10">
      <c r="A19" s="248" t="s">
        <v>424</v>
      </c>
      <c r="B19" s="55">
        <v>66</v>
      </c>
      <c r="C19" s="83">
        <v>542</v>
      </c>
      <c r="D19" s="83">
        <v>5</v>
      </c>
      <c r="E19" s="83">
        <v>535</v>
      </c>
      <c r="F19" s="247">
        <v>78</v>
      </c>
      <c r="G19" s="53"/>
      <c r="H19" s="55">
        <f>SUM(B19:D19)/E19</f>
        <v>1.1457943925233645</v>
      </c>
      <c r="I19" s="83">
        <f>(F19/SUM(B19:D19))*100</f>
        <v>12.72430668841762</v>
      </c>
      <c r="J19" s="83">
        <f>(E19/SUM(B19:D19))*100</f>
        <v>87.275693311582387</v>
      </c>
    </row>
    <row r="20" spans="1:10">
      <c r="A20" s="349"/>
      <c r="B20" s="52"/>
      <c r="C20" s="71"/>
      <c r="D20" s="71"/>
      <c r="E20" s="71"/>
      <c r="F20" s="69"/>
      <c r="G20" s="51"/>
      <c r="H20" s="52"/>
      <c r="I20" s="71"/>
      <c r="J20" s="71"/>
    </row>
    <row r="21" spans="1:10">
      <c r="A21" s="246" t="s">
        <v>326</v>
      </c>
      <c r="B21" s="52">
        <f>SUM(B22)</f>
        <v>84</v>
      </c>
      <c r="C21" s="71">
        <f>SUM(C22)</f>
        <v>496</v>
      </c>
      <c r="D21" s="71">
        <f>SUM(D22)</f>
        <v>12</v>
      </c>
      <c r="E21" s="71">
        <f>SUM(E22)</f>
        <v>505</v>
      </c>
      <c r="F21" s="69">
        <f>SUM(F22)</f>
        <v>87</v>
      </c>
      <c r="G21" s="51"/>
      <c r="H21" s="52">
        <f>SUM(B21:D21)/E21</f>
        <v>1.1722772277227722</v>
      </c>
      <c r="I21" s="71">
        <f>(F21/SUM(B21:D21))*100</f>
        <v>14.695945945945946</v>
      </c>
      <c r="J21" s="71">
        <f>(E21/SUM(B21:D21))*100</f>
        <v>85.304054054054063</v>
      </c>
    </row>
    <row r="22" spans="1:10">
      <c r="A22" s="350" t="s">
        <v>425</v>
      </c>
      <c r="B22" s="55">
        <v>84</v>
      </c>
      <c r="C22" s="83">
        <v>496</v>
      </c>
      <c r="D22" s="83">
        <v>12</v>
      </c>
      <c r="E22" s="83">
        <v>505</v>
      </c>
      <c r="F22" s="247">
        <v>87</v>
      </c>
      <c r="G22" s="53"/>
      <c r="H22" s="55">
        <f>SUM(B22:D22)/E22</f>
        <v>1.1722772277227722</v>
      </c>
      <c r="I22" s="83">
        <f>(F22/SUM(B22:D22))*100</f>
        <v>14.695945945945946</v>
      </c>
      <c r="J22" s="83">
        <f>(E22/SUM(B22:D22))*100</f>
        <v>85.304054054054063</v>
      </c>
    </row>
    <row r="23" spans="1:10">
      <c r="A23" s="350"/>
      <c r="B23" s="52"/>
      <c r="C23" s="71"/>
      <c r="D23" s="71"/>
      <c r="E23" s="71"/>
      <c r="F23" s="69"/>
      <c r="G23" s="51"/>
      <c r="H23" s="52"/>
      <c r="I23" s="71"/>
      <c r="J23" s="71"/>
    </row>
    <row r="24" spans="1:10">
      <c r="A24" s="246" t="s">
        <v>332</v>
      </c>
      <c r="B24" s="52">
        <f>SUM(B25:B26)</f>
        <v>40</v>
      </c>
      <c r="C24" s="71">
        <f>SUM(C25:C26)</f>
        <v>274</v>
      </c>
      <c r="D24" s="71">
        <f>SUM(D25:D26)</f>
        <v>16</v>
      </c>
      <c r="E24" s="71">
        <f>SUM(E25:E26)</f>
        <v>292</v>
      </c>
      <c r="F24" s="69">
        <f>SUM(F25:F26)</f>
        <v>38</v>
      </c>
      <c r="G24" s="51"/>
      <c r="H24" s="52">
        <f>SUM(B24:D24)/E24</f>
        <v>1.1301369863013699</v>
      </c>
      <c r="I24" s="71">
        <f>(F24/SUM(B24:D24))*100</f>
        <v>11.515151515151516</v>
      </c>
      <c r="J24" s="71">
        <f>(E24/SUM(B24:D24))*100</f>
        <v>88.484848484848484</v>
      </c>
    </row>
    <row r="25" spans="1:10">
      <c r="A25" s="248" t="s">
        <v>426</v>
      </c>
      <c r="B25" s="55">
        <v>13</v>
      </c>
      <c r="C25" s="83">
        <v>132</v>
      </c>
      <c r="D25" s="83">
        <v>3</v>
      </c>
      <c r="E25" s="83">
        <v>132</v>
      </c>
      <c r="F25" s="247">
        <v>16</v>
      </c>
      <c r="G25" s="53"/>
      <c r="H25" s="55">
        <f>SUM(B25:D25)/E25</f>
        <v>1.1212121212121211</v>
      </c>
      <c r="I25" s="83">
        <f>(F25/SUM(B25:D25))*100</f>
        <v>10.810810810810811</v>
      </c>
      <c r="J25" s="83">
        <f>(E25/SUM(B25:D25))*100</f>
        <v>89.189189189189193</v>
      </c>
    </row>
    <row r="26" spans="1:10">
      <c r="A26" s="248" t="s">
        <v>335</v>
      </c>
      <c r="B26" s="55">
        <v>27</v>
      </c>
      <c r="C26" s="83">
        <v>142</v>
      </c>
      <c r="D26" s="83">
        <v>13</v>
      </c>
      <c r="E26" s="83">
        <v>160</v>
      </c>
      <c r="F26" s="247">
        <v>22</v>
      </c>
      <c r="G26" s="53"/>
      <c r="H26" s="55">
        <f>SUM(B26:D26)/E26</f>
        <v>1.1375</v>
      </c>
      <c r="I26" s="83">
        <f>(F26/SUM(B26:D26))*100</f>
        <v>12.087912087912088</v>
      </c>
      <c r="J26" s="83">
        <f>(E26/SUM(B26:D26))*100</f>
        <v>87.912087912087912</v>
      </c>
    </row>
    <row r="27" spans="1:10">
      <c r="A27" s="248"/>
      <c r="B27" s="52"/>
      <c r="C27" s="71"/>
      <c r="D27" s="71"/>
      <c r="E27" s="71"/>
      <c r="F27" s="69"/>
      <c r="G27" s="51"/>
      <c r="H27" s="52"/>
      <c r="I27" s="71"/>
      <c r="J27" s="71"/>
    </row>
    <row r="28" spans="1:10">
      <c r="A28" s="246" t="s">
        <v>101</v>
      </c>
      <c r="B28" s="52">
        <f>SUM(B29:B30)</f>
        <v>279</v>
      </c>
      <c r="C28" s="71">
        <f>SUM(C29:C30)</f>
        <v>1008</v>
      </c>
      <c r="D28" s="71">
        <f>SUM(D29:D30)</f>
        <v>59</v>
      </c>
      <c r="E28" s="71">
        <f>SUM(E29:E30)</f>
        <v>1196</v>
      </c>
      <c r="F28" s="69">
        <f>SUM(F29:F30)</f>
        <v>150</v>
      </c>
      <c r="G28" s="51"/>
      <c r="H28" s="52">
        <f>SUM(B28:D28)/E28</f>
        <v>1.1254180602006689</v>
      </c>
      <c r="I28" s="71">
        <f>(F28/SUM(B28:D28))*100</f>
        <v>11.144130757800893</v>
      </c>
      <c r="J28" s="71">
        <f>(E28/SUM(B28:D28))*100</f>
        <v>88.855869242199105</v>
      </c>
    </row>
    <row r="29" spans="1:10">
      <c r="A29" s="248" t="s">
        <v>49</v>
      </c>
      <c r="B29" s="55">
        <v>232</v>
      </c>
      <c r="C29" s="83">
        <v>832</v>
      </c>
      <c r="D29" s="83">
        <v>46</v>
      </c>
      <c r="E29" s="83">
        <v>980</v>
      </c>
      <c r="F29" s="247">
        <v>130</v>
      </c>
      <c r="G29" s="53"/>
      <c r="H29" s="55">
        <f>SUM(B29:D29)/E29</f>
        <v>1.1326530612244898</v>
      </c>
      <c r="I29" s="83">
        <f>(F29/SUM(B29:D29))*100</f>
        <v>11.711711711711711</v>
      </c>
      <c r="J29" s="83">
        <f>(E29/SUM(B29:D29))*100</f>
        <v>88.288288288288285</v>
      </c>
    </row>
    <row r="30" spans="1:10">
      <c r="A30" s="248" t="s">
        <v>340</v>
      </c>
      <c r="B30" s="55">
        <v>47</v>
      </c>
      <c r="C30" s="83">
        <v>176</v>
      </c>
      <c r="D30" s="83">
        <v>13</v>
      </c>
      <c r="E30" s="83">
        <v>216</v>
      </c>
      <c r="F30" s="247">
        <v>20</v>
      </c>
      <c r="G30" s="53"/>
      <c r="H30" s="55">
        <f>SUM(B30:D30)/E30</f>
        <v>1.0925925925925926</v>
      </c>
      <c r="I30" s="83">
        <f>(F30/SUM(B30:D30))*100</f>
        <v>8.4745762711864394</v>
      </c>
      <c r="J30" s="83">
        <f>(E30/SUM(B30:D30))*100</f>
        <v>91.525423728813564</v>
      </c>
    </row>
    <row r="31" spans="1:10">
      <c r="A31" s="248"/>
      <c r="B31" s="52"/>
      <c r="C31" s="71"/>
      <c r="D31" s="71"/>
      <c r="E31" s="71"/>
      <c r="F31" s="69"/>
      <c r="G31" s="51"/>
      <c r="H31" s="52"/>
      <c r="I31" s="71"/>
      <c r="J31" s="71"/>
    </row>
    <row r="32" spans="1:10">
      <c r="A32" s="246" t="s">
        <v>508</v>
      </c>
      <c r="B32" s="52">
        <f>SUM(B33)</f>
        <v>184</v>
      </c>
      <c r="C32" s="71">
        <f>SUM(C33)</f>
        <v>711</v>
      </c>
      <c r="D32" s="71">
        <f>SUM(D33)</f>
        <v>15</v>
      </c>
      <c r="E32" s="71">
        <f>SUM(E33)</f>
        <v>776</v>
      </c>
      <c r="F32" s="69">
        <f>SUM(F33)</f>
        <v>134</v>
      </c>
      <c r="G32" s="51"/>
      <c r="H32" s="52">
        <f>SUM(B32:D32)/E32</f>
        <v>1.1726804123711341</v>
      </c>
      <c r="I32" s="71">
        <f>(F32/SUM(B32:D32))*100</f>
        <v>14.725274725274726</v>
      </c>
      <c r="J32" s="71">
        <f>(E32/SUM(B32:D32))*100</f>
        <v>85.27472527472527</v>
      </c>
    </row>
    <row r="33" spans="1:10">
      <c r="A33" s="248" t="s">
        <v>265</v>
      </c>
      <c r="B33" s="55">
        <v>184</v>
      </c>
      <c r="C33" s="83">
        <v>711</v>
      </c>
      <c r="D33" s="83">
        <v>15</v>
      </c>
      <c r="E33" s="83">
        <v>776</v>
      </c>
      <c r="F33" s="247">
        <v>134</v>
      </c>
      <c r="G33" s="53"/>
      <c r="H33" s="55">
        <f>SUM(B33:D33)/E33</f>
        <v>1.1726804123711341</v>
      </c>
      <c r="I33" s="83">
        <f>(F33/SUM(B33:D33))*100</f>
        <v>14.725274725274726</v>
      </c>
      <c r="J33" s="83">
        <f>(E33/SUM(B33:D33))*100</f>
        <v>85.27472527472527</v>
      </c>
    </row>
    <row r="34" spans="1:10">
      <c r="A34" s="248"/>
      <c r="B34" s="52"/>
      <c r="C34" s="71"/>
      <c r="D34" s="71"/>
      <c r="E34" s="71"/>
      <c r="F34" s="69"/>
      <c r="G34" s="51"/>
      <c r="H34" s="52"/>
      <c r="I34" s="71"/>
      <c r="J34" s="71"/>
    </row>
    <row r="35" spans="1:10">
      <c r="A35" s="246" t="s">
        <v>347</v>
      </c>
      <c r="B35" s="52">
        <f>SUM(B36:B37)</f>
        <v>74</v>
      </c>
      <c r="C35" s="71">
        <f>SUM(C36:C37)</f>
        <v>580</v>
      </c>
      <c r="D35" s="71">
        <f>SUM(D36:D37)</f>
        <v>9</v>
      </c>
      <c r="E35" s="71">
        <f>SUM(E36:E37)</f>
        <v>534</v>
      </c>
      <c r="F35" s="69">
        <f>SUM(F36:F37)</f>
        <v>129</v>
      </c>
      <c r="G35" s="51"/>
      <c r="H35" s="52">
        <f>SUM(B35:D35)/E35</f>
        <v>1.2415730337078652</v>
      </c>
      <c r="I35" s="71">
        <f>(F35/SUM(B35:D35))*100</f>
        <v>19.457013574660635</v>
      </c>
      <c r="J35" s="71">
        <f>(E35/SUM(B35:D35))*100</f>
        <v>80.542986425339365</v>
      </c>
    </row>
    <row r="36" spans="1:10">
      <c r="A36" s="248" t="s">
        <v>427</v>
      </c>
      <c r="B36" s="55">
        <v>17</v>
      </c>
      <c r="C36" s="83">
        <v>364</v>
      </c>
      <c r="D36" s="83">
        <v>6</v>
      </c>
      <c r="E36" s="83">
        <v>342</v>
      </c>
      <c r="F36" s="247">
        <v>45</v>
      </c>
      <c r="G36" s="53"/>
      <c r="H36" s="55">
        <f>SUM(B36:D36)/E36</f>
        <v>1.131578947368421</v>
      </c>
      <c r="I36" s="83">
        <f>(F36/SUM(B36:D36))*100</f>
        <v>11.627906976744185</v>
      </c>
      <c r="J36" s="83">
        <f>(E36/SUM(B36:D36))*100</f>
        <v>88.372093023255815</v>
      </c>
    </row>
    <row r="37" spans="1:10">
      <c r="A37" s="248" t="s">
        <v>503</v>
      </c>
      <c r="B37" s="55">
        <v>57</v>
      </c>
      <c r="C37" s="83">
        <v>216</v>
      </c>
      <c r="D37" s="83">
        <v>3</v>
      </c>
      <c r="E37" s="83">
        <v>192</v>
      </c>
      <c r="F37" s="247">
        <v>84</v>
      </c>
      <c r="G37" s="53"/>
      <c r="H37" s="55">
        <f>SUM(B37:D37)/E37</f>
        <v>1.4375</v>
      </c>
      <c r="I37" s="83">
        <f>(F37/SUM(B37:D37))*100</f>
        <v>30.434782608695656</v>
      </c>
      <c r="J37" s="83">
        <f>(E37/SUM(B37:D37))*100</f>
        <v>69.565217391304344</v>
      </c>
    </row>
    <row r="38" spans="1:10">
      <c r="A38" s="248"/>
      <c r="B38" s="52"/>
      <c r="C38" s="71"/>
      <c r="D38" s="71"/>
      <c r="E38" s="71"/>
      <c r="F38" s="69"/>
      <c r="G38" s="51"/>
      <c r="H38" s="52"/>
      <c r="I38" s="71"/>
      <c r="J38" s="71"/>
    </row>
    <row r="39" spans="1:10">
      <c r="A39" s="246" t="s">
        <v>579</v>
      </c>
      <c r="B39" s="52">
        <f>SUM(B40:B41)</f>
        <v>34</v>
      </c>
      <c r="C39" s="71">
        <f>SUM(C40:C41)</f>
        <v>356</v>
      </c>
      <c r="D39" s="71">
        <f>SUM(D40:D41)</f>
        <v>5</v>
      </c>
      <c r="E39" s="71">
        <f>SUM(E40:E41)</f>
        <v>374</v>
      </c>
      <c r="F39" s="69">
        <f>SUM(F40:F41)</f>
        <v>21</v>
      </c>
      <c r="G39" s="51"/>
      <c r="H39" s="52">
        <f>SUM(B39:D39)/E39</f>
        <v>1.0561497326203209</v>
      </c>
      <c r="I39" s="71">
        <f>(F39/SUM(B39:D39))*100</f>
        <v>5.3164556962025316</v>
      </c>
      <c r="J39" s="71">
        <f>(E39/SUM(B39:D39))*100</f>
        <v>94.683544303797476</v>
      </c>
    </row>
    <row r="40" spans="1:10">
      <c r="A40" s="350" t="s">
        <v>612</v>
      </c>
      <c r="B40" s="55">
        <v>24</v>
      </c>
      <c r="C40" s="83">
        <v>158</v>
      </c>
      <c r="D40" s="83">
        <v>5</v>
      </c>
      <c r="E40" s="83">
        <v>182</v>
      </c>
      <c r="F40" s="247">
        <v>5</v>
      </c>
      <c r="G40" s="53"/>
      <c r="H40" s="55">
        <f>SUM(B40:D40)/E40</f>
        <v>1.0274725274725274</v>
      </c>
      <c r="I40" s="83">
        <f>(F40/SUM(B40:D40))*100</f>
        <v>2.6737967914438503</v>
      </c>
      <c r="J40" s="83">
        <f>(E40/SUM(B40:D40))*100</f>
        <v>97.326203208556151</v>
      </c>
    </row>
    <row r="41" spans="1:10">
      <c r="A41" s="248" t="s">
        <v>428</v>
      </c>
      <c r="B41" s="55">
        <v>10</v>
      </c>
      <c r="C41" s="83">
        <v>198</v>
      </c>
      <c r="D41" s="83">
        <v>0</v>
      </c>
      <c r="E41" s="83">
        <v>192</v>
      </c>
      <c r="F41" s="247">
        <v>16</v>
      </c>
      <c r="G41" s="53"/>
      <c r="H41" s="55">
        <f>SUM(B41:D41)/E41</f>
        <v>1.0833333333333333</v>
      </c>
      <c r="I41" s="83">
        <f>(F41/SUM(B41:D41))*100</f>
        <v>7.6923076923076925</v>
      </c>
      <c r="J41" s="83">
        <f>(E41/SUM(B41:D41))*100</f>
        <v>92.307692307692307</v>
      </c>
    </row>
    <row r="42" spans="1:10">
      <c r="A42" s="248"/>
      <c r="B42" s="52"/>
      <c r="C42" s="71"/>
      <c r="D42" s="71"/>
      <c r="E42" s="71"/>
      <c r="F42" s="69"/>
      <c r="G42" s="51"/>
      <c r="H42" s="52"/>
      <c r="I42" s="71"/>
      <c r="J42" s="71"/>
    </row>
    <row r="43" spans="1:10">
      <c r="A43" s="246" t="s">
        <v>532</v>
      </c>
      <c r="B43" s="52">
        <f>SUM(B44:B45)</f>
        <v>37</v>
      </c>
      <c r="C43" s="71">
        <f>SUM(C44:C45)</f>
        <v>485</v>
      </c>
      <c r="D43" s="71">
        <f>SUM(D44:D45)</f>
        <v>9</v>
      </c>
      <c r="E43" s="71">
        <f>SUM(E44:E45)</f>
        <v>472</v>
      </c>
      <c r="F43" s="69">
        <f>SUM(F44:F45)</f>
        <v>59</v>
      </c>
      <c r="G43" s="51"/>
      <c r="H43" s="52">
        <f>SUM(B43:D43)/E43</f>
        <v>1.125</v>
      </c>
      <c r="I43" s="71">
        <f>(F43/SUM(B43:D43))*100</f>
        <v>11.111111111111111</v>
      </c>
      <c r="J43" s="71">
        <f>(E43/SUM(B43:D43))*100</f>
        <v>88.888888888888886</v>
      </c>
    </row>
    <row r="44" spans="1:10">
      <c r="A44" s="248" t="s">
        <v>53</v>
      </c>
      <c r="B44" s="55">
        <v>27</v>
      </c>
      <c r="C44" s="83">
        <v>337</v>
      </c>
      <c r="D44" s="83">
        <v>6</v>
      </c>
      <c r="E44" s="83">
        <v>321</v>
      </c>
      <c r="F44" s="247">
        <v>49</v>
      </c>
      <c r="G44" s="53"/>
      <c r="H44" s="55">
        <f>SUM(B44:D44)/E44</f>
        <v>1.1526479750778815</v>
      </c>
      <c r="I44" s="83">
        <f>(F44/SUM(B44:D44))*100</f>
        <v>13.243243243243244</v>
      </c>
      <c r="J44" s="83">
        <f>(E44/SUM(B44:D44))*100</f>
        <v>86.756756756756758</v>
      </c>
    </row>
    <row r="45" spans="1:10">
      <c r="A45" s="350" t="s">
        <v>5</v>
      </c>
      <c r="B45" s="55">
        <v>10</v>
      </c>
      <c r="C45" s="83">
        <v>148</v>
      </c>
      <c r="D45" s="83">
        <v>3</v>
      </c>
      <c r="E45" s="83">
        <v>151</v>
      </c>
      <c r="F45" s="247">
        <v>10</v>
      </c>
      <c r="G45" s="53"/>
      <c r="H45" s="55">
        <f>SUM(B45:D45)/E45</f>
        <v>1.0662251655629138</v>
      </c>
      <c r="I45" s="83">
        <f>(F45/SUM(B45:D45))*100</f>
        <v>6.2111801242236027</v>
      </c>
      <c r="J45" s="83">
        <f>(E45/SUM(B45:D45))*100</f>
        <v>93.788819875776397</v>
      </c>
    </row>
    <row r="46" spans="1:10">
      <c r="A46" s="350"/>
      <c r="B46" s="52"/>
      <c r="C46" s="71"/>
      <c r="D46" s="71"/>
      <c r="E46" s="71"/>
      <c r="F46" s="69"/>
      <c r="G46" s="51"/>
      <c r="H46" s="52"/>
      <c r="I46" s="71"/>
      <c r="J46" s="71"/>
    </row>
    <row r="47" spans="1:10">
      <c r="A47" s="246" t="s">
        <v>582</v>
      </c>
      <c r="B47" s="52">
        <f>SUM(B48)</f>
        <v>93</v>
      </c>
      <c r="C47" s="71">
        <f>SUM(C48)</f>
        <v>356</v>
      </c>
      <c r="D47" s="71">
        <f>SUM(D48)</f>
        <v>17</v>
      </c>
      <c r="E47" s="71">
        <f>SUM(E48)</f>
        <v>426</v>
      </c>
      <c r="F47" s="69">
        <f>SUM(F48)</f>
        <v>40</v>
      </c>
      <c r="G47" s="51"/>
      <c r="H47" s="52">
        <f>SUM(B47:D47)/E47</f>
        <v>1.0938967136150235</v>
      </c>
      <c r="I47" s="71">
        <f>(F47/SUM(B47:D47))*100</f>
        <v>8.5836909871244629</v>
      </c>
      <c r="J47" s="71">
        <f>(E47/SUM(B47:D47))*100</f>
        <v>91.416309012875544</v>
      </c>
    </row>
    <row r="48" spans="1:10">
      <c r="A48" s="350" t="s">
        <v>429</v>
      </c>
      <c r="B48" s="55">
        <v>93</v>
      </c>
      <c r="C48" s="83">
        <v>356</v>
      </c>
      <c r="D48" s="83">
        <v>17</v>
      </c>
      <c r="E48" s="83">
        <v>426</v>
      </c>
      <c r="F48" s="247">
        <v>40</v>
      </c>
      <c r="G48" s="53"/>
      <c r="H48" s="55">
        <f>SUM(B48:D48)/E48</f>
        <v>1.0938967136150235</v>
      </c>
      <c r="I48" s="83">
        <f>(F48/SUM(B48:D48))*100</f>
        <v>8.5836909871244629</v>
      </c>
      <c r="J48" s="83">
        <f>(E48/SUM(B48:D48))*100</f>
        <v>91.416309012875544</v>
      </c>
    </row>
    <row r="49" spans="1:11">
      <c r="A49" s="350"/>
      <c r="B49" s="52"/>
      <c r="C49" s="71"/>
      <c r="D49" s="71"/>
      <c r="E49" s="71"/>
      <c r="F49" s="69"/>
      <c r="G49" s="51"/>
      <c r="H49" s="52"/>
      <c r="I49" s="71"/>
      <c r="J49" s="71"/>
    </row>
    <row r="50" spans="1:11">
      <c r="A50" s="246" t="s">
        <v>583</v>
      </c>
      <c r="B50" s="52">
        <f>SUM(B51:B53)</f>
        <v>47</v>
      </c>
      <c r="C50" s="71">
        <f>SUM(C51:C53)</f>
        <v>430</v>
      </c>
      <c r="D50" s="71">
        <f>SUM(D51:D53)</f>
        <v>13</v>
      </c>
      <c r="E50" s="71">
        <f>SUM(E51:E53)</f>
        <v>450</v>
      </c>
      <c r="F50" s="69">
        <f>SUM(F51:F53)</f>
        <v>40</v>
      </c>
      <c r="G50" s="51"/>
      <c r="H50" s="52">
        <f>SUM(B50:D50)/E50</f>
        <v>1.0888888888888888</v>
      </c>
      <c r="I50" s="71">
        <f>(F50/SUM(B50:D50))*100</f>
        <v>8.1632653061224492</v>
      </c>
      <c r="J50" s="71">
        <f>(E50/SUM(B50:D50))*100</f>
        <v>91.83673469387756</v>
      </c>
    </row>
    <row r="51" spans="1:11">
      <c r="A51" s="350" t="s">
        <v>430</v>
      </c>
      <c r="B51" s="55">
        <v>25</v>
      </c>
      <c r="C51" s="83">
        <v>221</v>
      </c>
      <c r="D51" s="83">
        <v>4</v>
      </c>
      <c r="E51" s="83">
        <v>247</v>
      </c>
      <c r="F51" s="247">
        <v>3</v>
      </c>
      <c r="G51" s="53"/>
      <c r="H51" s="55">
        <f>SUM(B51:D51)/E51</f>
        <v>1.0121457489878543</v>
      </c>
      <c r="I51" s="83">
        <f>(F51/SUM(B51:D51))*100</f>
        <v>1.2</v>
      </c>
      <c r="J51" s="83">
        <f>(E51/SUM(B51:D51))*100</f>
        <v>98.8</v>
      </c>
    </row>
    <row r="52" spans="1:11">
      <c r="A52" s="248" t="s">
        <v>13</v>
      </c>
      <c r="B52" s="55">
        <v>12</v>
      </c>
      <c r="C52" s="83">
        <v>115</v>
      </c>
      <c r="D52" s="83">
        <v>7</v>
      </c>
      <c r="E52" s="83">
        <v>113</v>
      </c>
      <c r="F52" s="247">
        <v>21</v>
      </c>
      <c r="G52" s="53"/>
      <c r="H52" s="55">
        <f>SUM(B52:D52)/E52</f>
        <v>1.1858407079646018</v>
      </c>
      <c r="I52" s="83">
        <f>(F52/SUM(B52:D52))*100</f>
        <v>15.671641791044777</v>
      </c>
      <c r="J52" s="83">
        <f>(E52/SUM(B52:D52))*100</f>
        <v>84.328358208955223</v>
      </c>
    </row>
    <row r="53" spans="1:11">
      <c r="A53" s="248" t="s">
        <v>14</v>
      </c>
      <c r="B53" s="55">
        <v>10</v>
      </c>
      <c r="C53" s="83">
        <v>94</v>
      </c>
      <c r="D53" s="83">
        <v>2</v>
      </c>
      <c r="E53" s="83">
        <v>90</v>
      </c>
      <c r="F53" s="247">
        <v>16</v>
      </c>
      <c r="G53" s="53"/>
      <c r="H53" s="55">
        <f>SUM(B53:D53)/E53</f>
        <v>1.1777777777777778</v>
      </c>
      <c r="I53" s="83">
        <f>(F53/SUM(B53:D53))*100</f>
        <v>15.09433962264151</v>
      </c>
      <c r="J53" s="83">
        <f>(E53/SUM(B53:D53))*100</f>
        <v>84.905660377358487</v>
      </c>
    </row>
    <row r="54" spans="1:11">
      <c r="A54" s="248"/>
      <c r="B54" s="52"/>
      <c r="C54" s="71"/>
      <c r="D54" s="71"/>
      <c r="E54" s="71"/>
      <c r="F54" s="69"/>
      <c r="G54" s="51"/>
      <c r="H54" s="52"/>
      <c r="I54" s="71"/>
      <c r="J54" s="71"/>
    </row>
    <row r="55" spans="1:11" s="5" customFormat="1">
      <c r="A55" s="246" t="s">
        <v>431</v>
      </c>
      <c r="B55" s="52">
        <f>SUM(B56)</f>
        <v>120</v>
      </c>
      <c r="C55" s="71">
        <f>SUM(C56)</f>
        <v>598</v>
      </c>
      <c r="D55" s="71">
        <f>SUM(D56)</f>
        <v>6</v>
      </c>
      <c r="E55" s="71">
        <f>SUM(E56)</f>
        <v>647</v>
      </c>
      <c r="F55" s="69">
        <f>SUM(F56)</f>
        <v>77</v>
      </c>
      <c r="G55" s="51"/>
      <c r="H55" s="52">
        <f>SUM(B55:D55)/E55</f>
        <v>1.1190108191653787</v>
      </c>
      <c r="I55" s="71">
        <f>(F55/SUM(B55:D55))*100</f>
        <v>10.6353591160221</v>
      </c>
      <c r="J55" s="71">
        <f>(E55/SUM(B55:D55))*100</f>
        <v>89.364640883977899</v>
      </c>
      <c r="K55" s="1"/>
    </row>
    <row r="56" spans="1:11">
      <c r="A56" s="248" t="s">
        <v>432</v>
      </c>
      <c r="B56" s="55">
        <v>120</v>
      </c>
      <c r="C56" s="83">
        <v>598</v>
      </c>
      <c r="D56" s="83">
        <v>6</v>
      </c>
      <c r="E56" s="83">
        <v>647</v>
      </c>
      <c r="F56" s="247">
        <v>77</v>
      </c>
      <c r="G56" s="53"/>
      <c r="H56" s="55">
        <f>SUM(B56:D56)/E56</f>
        <v>1.1190108191653787</v>
      </c>
      <c r="I56" s="83">
        <f>(F56/SUM(B56:D56))*100</f>
        <v>10.6353591160221</v>
      </c>
      <c r="J56" s="83">
        <f>(E56/SUM(B56:D56))*100</f>
        <v>89.364640883977899</v>
      </c>
    </row>
    <row r="57" spans="1:11">
      <c r="A57" s="248"/>
      <c r="B57" s="52"/>
      <c r="C57" s="71"/>
      <c r="D57" s="71"/>
      <c r="E57" s="71"/>
      <c r="F57" s="69"/>
      <c r="G57" s="51"/>
      <c r="H57" s="52"/>
      <c r="I57" s="71"/>
      <c r="J57" s="71"/>
    </row>
    <row r="58" spans="1:11">
      <c r="A58" s="246" t="s">
        <v>433</v>
      </c>
      <c r="B58" s="52">
        <f>SUM(B59)</f>
        <v>87</v>
      </c>
      <c r="C58" s="71">
        <f>SUM(C59)</f>
        <v>648</v>
      </c>
      <c r="D58" s="71">
        <f>SUM(D59)</f>
        <v>6</v>
      </c>
      <c r="E58" s="71">
        <f>SUM(E59)</f>
        <v>720</v>
      </c>
      <c r="F58" s="69">
        <f>SUM(F59)</f>
        <v>21</v>
      </c>
      <c r="G58" s="51"/>
      <c r="H58" s="52">
        <f>SUM(B58:D58)/E58</f>
        <v>1.0291666666666666</v>
      </c>
      <c r="I58" s="71">
        <f>(F58/SUM(B58:D58))*100</f>
        <v>2.834008097165992</v>
      </c>
      <c r="J58" s="71">
        <f>(E58/SUM(B58:D58))*100</f>
        <v>97.165991902834008</v>
      </c>
    </row>
    <row r="59" spans="1:11">
      <c r="A59" s="351" t="s">
        <v>434</v>
      </c>
      <c r="B59" s="55">
        <v>87</v>
      </c>
      <c r="C59" s="83">
        <v>648</v>
      </c>
      <c r="D59" s="83">
        <v>6</v>
      </c>
      <c r="E59" s="83">
        <v>720</v>
      </c>
      <c r="F59" s="247">
        <v>21</v>
      </c>
      <c r="G59" s="53"/>
      <c r="H59" s="55">
        <f>SUM(B59:D59)/E59</f>
        <v>1.0291666666666666</v>
      </c>
      <c r="I59" s="83">
        <f>(F59/SUM(B59:D59))*100</f>
        <v>2.834008097165992</v>
      </c>
      <c r="J59" s="83">
        <f>(E59/SUM(B59:D59))*100</f>
        <v>97.165991902834008</v>
      </c>
    </row>
    <row r="60" spans="1:11">
      <c r="A60" s="352"/>
      <c r="B60" s="222"/>
      <c r="C60" s="223"/>
      <c r="D60" s="223"/>
      <c r="E60" s="223"/>
      <c r="F60" s="239"/>
      <c r="G60" s="345"/>
      <c r="H60" s="46"/>
      <c r="I60" s="127"/>
      <c r="J60" s="127"/>
      <c r="K60" s="5"/>
    </row>
    <row r="61" spans="1:11">
      <c r="A61" s="108" t="s">
        <v>206</v>
      </c>
      <c r="B61" s="7"/>
      <c r="C61" s="7"/>
      <c r="D61" s="7"/>
      <c r="E61" s="7"/>
      <c r="F61" s="184"/>
    </row>
    <row r="62" spans="1:11" hidden="1"/>
    <row r="63" spans="1:11" hidden="1"/>
  </sheetData>
  <sheetProtection selectLockedCells="1" selectUnlockedCells="1"/>
  <mergeCells count="6">
    <mergeCell ref="A5:J5"/>
    <mergeCell ref="A6:J6"/>
    <mergeCell ref="H8:J8"/>
    <mergeCell ref="A3:J3"/>
    <mergeCell ref="B8:F8"/>
    <mergeCell ref="A4:J4"/>
  </mergeCells>
  <phoneticPr fontId="0" type="noConversion"/>
  <printOptions horizontalCentered="1" verticalCentered="1"/>
  <pageMargins left="0.51" right="0.42" top="0" bottom="0" header="0.51180555555555551" footer="0.51180555555555551"/>
  <pageSetup scale="45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zoomScaleSheetLayoutView="50" workbookViewId="0">
      <selection activeCell="C15" sqref="C15"/>
    </sheetView>
  </sheetViews>
  <sheetFormatPr baseColWidth="10" defaultColWidth="0" defaultRowHeight="15.6" zeroHeight="1"/>
  <cols>
    <col min="1" max="1" width="55" style="30" bestFit="1" customWidth="1"/>
    <col min="2" max="6" width="19.44140625" style="30" customWidth="1"/>
    <col min="7" max="7" width="2.44140625" style="31" customWidth="1"/>
    <col min="8" max="10" width="18.6640625" style="31" customWidth="1"/>
    <col min="11" max="256" width="11.44140625" style="30" hidden="1" customWidth="1"/>
    <col min="257" max="16384" width="11.44140625" style="30" hidden="1"/>
  </cols>
  <sheetData>
    <row r="1" spans="1:10" ht="20.25" customHeight="1">
      <c r="A1" s="182" t="s">
        <v>435</v>
      </c>
      <c r="B1" s="83"/>
      <c r="C1" s="83"/>
      <c r="D1" s="83"/>
      <c r="E1" s="83"/>
      <c r="F1" s="83"/>
    </row>
    <row r="2" spans="1:10" ht="20.25" customHeight="1">
      <c r="A2" s="182"/>
      <c r="B2" s="219"/>
      <c r="C2" s="182"/>
      <c r="D2" s="182"/>
      <c r="E2" s="182"/>
      <c r="F2" s="182"/>
    </row>
    <row r="3" spans="1:10" ht="20.25" customHeight="1">
      <c r="A3" s="395" t="s">
        <v>730</v>
      </c>
      <c r="B3" s="395"/>
      <c r="C3" s="395"/>
      <c r="D3" s="395"/>
      <c r="E3" s="395"/>
      <c r="F3" s="395"/>
      <c r="G3" s="395"/>
      <c r="H3" s="395"/>
      <c r="I3" s="395"/>
      <c r="J3" s="395"/>
    </row>
    <row r="4" spans="1:10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</row>
    <row r="5" spans="1:10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</row>
    <row r="6" spans="1:10" ht="20.2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</row>
    <row r="7" spans="1:10" ht="20.25" customHeight="1">
      <c r="A7" s="182"/>
      <c r="B7" s="219"/>
      <c r="C7" s="182"/>
      <c r="D7" s="182"/>
      <c r="E7" s="182"/>
      <c r="F7" s="182"/>
    </row>
    <row r="8" spans="1:10" s="31" customFormat="1" ht="20.25" customHeight="1">
      <c r="A8" s="353"/>
      <c r="B8" s="396" t="s">
        <v>719</v>
      </c>
      <c r="C8" s="396"/>
      <c r="D8" s="396"/>
      <c r="E8" s="396"/>
      <c r="F8" s="396"/>
      <c r="G8" s="186"/>
      <c r="H8" s="283" t="s">
        <v>720</v>
      </c>
      <c r="I8" s="275"/>
      <c r="J8" s="275"/>
    </row>
    <row r="9" spans="1:10" s="31" customFormat="1" ht="20.25" customHeight="1">
      <c r="A9" s="187" t="s">
        <v>713</v>
      </c>
      <c r="B9" s="188" t="s">
        <v>616</v>
      </c>
      <c r="C9" s="188" t="s">
        <v>617</v>
      </c>
      <c r="D9" s="188" t="s">
        <v>617</v>
      </c>
      <c r="E9" s="188" t="s">
        <v>617</v>
      </c>
      <c r="F9" s="188" t="s">
        <v>616</v>
      </c>
      <c r="G9" s="190"/>
      <c r="H9" s="175" t="s">
        <v>619</v>
      </c>
      <c r="I9" s="189" t="s">
        <v>620</v>
      </c>
      <c r="J9" s="231" t="s">
        <v>620</v>
      </c>
    </row>
    <row r="10" spans="1:10" ht="20.25" customHeight="1">
      <c r="A10" s="219"/>
      <c r="B10" s="276">
        <v>41640</v>
      </c>
      <c r="C10" s="193" t="s">
        <v>621</v>
      </c>
      <c r="D10" s="193" t="s">
        <v>622</v>
      </c>
      <c r="E10" s="193" t="s">
        <v>623</v>
      </c>
      <c r="F10" s="192">
        <v>42004</v>
      </c>
      <c r="G10" s="195"/>
      <c r="H10" s="196" t="s">
        <v>624</v>
      </c>
      <c r="I10" s="193" t="s">
        <v>625</v>
      </c>
      <c r="J10" s="188" t="s">
        <v>626</v>
      </c>
    </row>
    <row r="11" spans="1:10" s="182" customFormat="1" ht="20.25" customHeight="1">
      <c r="A11" s="354"/>
      <c r="B11" s="355"/>
      <c r="C11" s="356"/>
      <c r="D11" s="356"/>
      <c r="E11" s="356"/>
      <c r="F11" s="357"/>
      <c r="G11" s="186"/>
      <c r="H11" s="31"/>
      <c r="I11" s="202"/>
      <c r="J11" s="202"/>
    </row>
    <row r="12" spans="1:10" s="182" customFormat="1" ht="20.25" customHeight="1">
      <c r="A12" s="187" t="s">
        <v>27</v>
      </c>
      <c r="B12" s="52">
        <f>SUM(B14,B18,B21,B25,B29,B33,B37,B41,B45,B49,B53,B58,B61)</f>
        <v>10754</v>
      </c>
      <c r="C12" s="71">
        <f>SUM(C14,C18,C21,C25,C29,C33,C37,C41,C45,C49,C53,C58,C61)</f>
        <v>9753</v>
      </c>
      <c r="D12" s="71">
        <f>SUM(D14,D18,D21,D25,D29,D33,D37,D41,D45,D49,D53,D58,D61)</f>
        <v>715</v>
      </c>
      <c r="E12" s="71">
        <f>SUM(E14,E18,E21,E25,E29,E33,E37,E41,E45,E49,E53,E58,E61)</f>
        <v>10408</v>
      </c>
      <c r="F12" s="69">
        <f>SUM(F14,F18,F21,F25,F29,F33,F37,F41,F45,F49,F53,F58,F61)</f>
        <v>10814</v>
      </c>
      <c r="G12" s="259"/>
      <c r="H12" s="207">
        <f>SUM(B12:D12)/E12</f>
        <v>2.0390084550345886</v>
      </c>
      <c r="I12" s="208">
        <f>(F12/SUM(B12:D12))*100</f>
        <v>50.95655451889548</v>
      </c>
      <c r="J12" s="208">
        <f>(E12/SUM(B12:D12))*100</f>
        <v>49.043445481104513</v>
      </c>
    </row>
    <row r="13" spans="1:10" s="182" customFormat="1" ht="20.25" customHeight="1">
      <c r="A13" s="93"/>
      <c r="B13" s="55"/>
      <c r="C13" s="83"/>
      <c r="D13" s="83"/>
      <c r="E13" s="83"/>
      <c r="F13" s="247"/>
      <c r="G13" s="259"/>
      <c r="H13" s="210"/>
      <c r="I13" s="211"/>
      <c r="J13" s="211"/>
    </row>
    <row r="14" spans="1:10" s="182" customFormat="1" ht="20.25" customHeight="1">
      <c r="A14" s="358" t="s">
        <v>309</v>
      </c>
      <c r="B14" s="52">
        <f>SUM(B15:B16)</f>
        <v>3526</v>
      </c>
      <c r="C14" s="71">
        <f>SUM(C15:C16)</f>
        <v>3128</v>
      </c>
      <c r="D14" s="71">
        <f>SUM(D15:D16)</f>
        <v>248</v>
      </c>
      <c r="E14" s="71">
        <f>SUM(E15:E16)</f>
        <v>3471</v>
      </c>
      <c r="F14" s="69">
        <f>SUM(F15:F16)</f>
        <v>3431</v>
      </c>
      <c r="G14" s="259"/>
      <c r="H14" s="207">
        <f>SUM(B14:D14)/E14</f>
        <v>1.9884759435321233</v>
      </c>
      <c r="I14" s="208">
        <f>(F14/SUM(B14:D14))*100</f>
        <v>49.71022891915387</v>
      </c>
      <c r="J14" s="208">
        <f>(E14/SUM(B14:D14))*100</f>
        <v>50.289771080846137</v>
      </c>
    </row>
    <row r="15" spans="1:10" ht="20.25" customHeight="1">
      <c r="A15" s="93" t="s">
        <v>436</v>
      </c>
      <c r="B15" s="259">
        <v>3485</v>
      </c>
      <c r="C15" s="184">
        <v>3070</v>
      </c>
      <c r="D15" s="184">
        <v>246</v>
      </c>
      <c r="E15" s="184">
        <v>3397</v>
      </c>
      <c r="F15" s="184">
        <v>3404</v>
      </c>
      <c r="G15" s="259"/>
      <c r="H15" s="210">
        <f>SUM(B15:D15)/E15</f>
        <v>2.0020606417427143</v>
      </c>
      <c r="I15" s="211">
        <f>(F15/SUM(B15:D15))*100</f>
        <v>50.051463020144091</v>
      </c>
      <c r="J15" s="211">
        <f>(E15/SUM(B15:D15))*100</f>
        <v>49.948536979855902</v>
      </c>
    </row>
    <row r="16" spans="1:10" ht="20.25" customHeight="1">
      <c r="A16" s="93" t="s">
        <v>741</v>
      </c>
      <c r="B16" s="259">
        <v>41</v>
      </c>
      <c r="C16" s="184">
        <v>58</v>
      </c>
      <c r="D16" s="184">
        <v>2</v>
      </c>
      <c r="E16" s="184">
        <v>74</v>
      </c>
      <c r="F16" s="184">
        <v>27</v>
      </c>
      <c r="G16" s="259"/>
      <c r="H16" s="210">
        <f>SUM(B16:D16)/E16</f>
        <v>1.3648648648648649</v>
      </c>
      <c r="I16" s="211">
        <f>(F16/SUM(B16:D16))*100</f>
        <v>26.732673267326735</v>
      </c>
      <c r="J16" s="211">
        <f>(E16/SUM(B16:D16))*100</f>
        <v>73.267326732673268</v>
      </c>
    </row>
    <row r="17" spans="1:10" s="182" customFormat="1" ht="20.25" customHeight="1">
      <c r="A17" s="93"/>
      <c r="B17" s="259"/>
      <c r="C17" s="184"/>
      <c r="D17" s="184"/>
      <c r="E17" s="184"/>
      <c r="F17" s="184"/>
      <c r="G17" s="259"/>
      <c r="H17" s="210"/>
      <c r="I17" s="211"/>
      <c r="J17" s="211"/>
    </row>
    <row r="18" spans="1:10" ht="20.25" customHeight="1">
      <c r="A18" s="358" t="s">
        <v>322</v>
      </c>
      <c r="B18" s="188">
        <f>SUM(B19)</f>
        <v>232</v>
      </c>
      <c r="C18" s="175">
        <f>SUM(C19)</f>
        <v>512</v>
      </c>
      <c r="D18" s="175">
        <f>SUM(D19)</f>
        <v>11</v>
      </c>
      <c r="E18" s="175">
        <f>SUM(E19)</f>
        <v>520</v>
      </c>
      <c r="F18" s="175">
        <f>SUM(F19)</f>
        <v>235</v>
      </c>
      <c r="G18" s="188"/>
      <c r="H18" s="207">
        <f>SUM(B18:D18)/E18</f>
        <v>1.4519230769230769</v>
      </c>
      <c r="I18" s="208">
        <f>(F18/SUM(B18:D18))*100</f>
        <v>31.125827814569533</v>
      </c>
      <c r="J18" s="208">
        <f>(E18/SUM(B18:D18))*100</f>
        <v>68.874172185430467</v>
      </c>
    </row>
    <row r="19" spans="1:10" ht="20.25" customHeight="1">
      <c r="A19" s="93" t="s">
        <v>437</v>
      </c>
      <c r="B19" s="259">
        <v>232</v>
      </c>
      <c r="C19" s="184">
        <v>512</v>
      </c>
      <c r="D19" s="184">
        <v>11</v>
      </c>
      <c r="E19" s="184">
        <v>520</v>
      </c>
      <c r="F19" s="184">
        <v>235</v>
      </c>
      <c r="G19" s="259"/>
      <c r="H19" s="210">
        <f>SUM(B19:D19)/E19</f>
        <v>1.4519230769230769</v>
      </c>
      <c r="I19" s="211">
        <f>(F19/SUM(B19:D19))*100</f>
        <v>31.125827814569533</v>
      </c>
      <c r="J19" s="211">
        <f>(E19/SUM(B19:D19))*100</f>
        <v>68.874172185430467</v>
      </c>
    </row>
    <row r="20" spans="1:10" ht="20.25" customHeight="1">
      <c r="A20" s="93"/>
      <c r="B20" s="259"/>
      <c r="C20" s="184"/>
      <c r="D20" s="184"/>
      <c r="E20" s="184"/>
      <c r="F20" s="184"/>
      <c r="G20" s="259"/>
      <c r="H20" s="210"/>
      <c r="I20" s="211"/>
      <c r="J20" s="211"/>
    </row>
    <row r="21" spans="1:10" s="182" customFormat="1" ht="20.25" customHeight="1">
      <c r="A21" s="358" t="s">
        <v>326</v>
      </c>
      <c r="B21" s="188">
        <f>SUM(B22:B23)</f>
        <v>612</v>
      </c>
      <c r="C21" s="175">
        <f>SUM(C22:C23)</f>
        <v>514</v>
      </c>
      <c r="D21" s="175">
        <f>SUM(D22:D23)</f>
        <v>22</v>
      </c>
      <c r="E21" s="175">
        <f>SUM(E22:E23)</f>
        <v>710</v>
      </c>
      <c r="F21" s="175">
        <f>SUM(F22:F23)</f>
        <v>438</v>
      </c>
      <c r="G21" s="188"/>
      <c r="H21" s="207">
        <f>SUM(B21:D21)/E21</f>
        <v>1.6169014084507043</v>
      </c>
      <c r="I21" s="208">
        <f>(F21/SUM(B21:D21))*100</f>
        <v>38.153310104529616</v>
      </c>
      <c r="J21" s="208">
        <f>(E21/SUM(B21:D21))*100</f>
        <v>61.846689895470384</v>
      </c>
    </row>
    <row r="22" spans="1:10" s="182" customFormat="1" ht="20.25" customHeight="1">
      <c r="A22" s="93" t="s">
        <v>438</v>
      </c>
      <c r="B22" s="259">
        <v>612</v>
      </c>
      <c r="C22" s="184">
        <v>472</v>
      </c>
      <c r="D22" s="184">
        <v>22</v>
      </c>
      <c r="E22" s="184">
        <v>679</v>
      </c>
      <c r="F22" s="184">
        <v>427</v>
      </c>
      <c r="G22" s="259"/>
      <c r="H22" s="210">
        <f>SUM(B22:D22)/E22</f>
        <v>1.6288659793814433</v>
      </c>
      <c r="I22" s="211">
        <f>(F22/SUM(B22:D22))*100</f>
        <v>38.607594936708864</v>
      </c>
      <c r="J22" s="211">
        <f>(E22/SUM(B22:D22))*100</f>
        <v>61.392405063291143</v>
      </c>
    </row>
    <row r="23" spans="1:10" s="182" customFormat="1" ht="20.25" customHeight="1">
      <c r="A23" s="93" t="s">
        <v>599</v>
      </c>
      <c r="B23" s="259">
        <v>0</v>
      </c>
      <c r="C23" s="184">
        <v>42</v>
      </c>
      <c r="D23" s="184">
        <v>0</v>
      </c>
      <c r="E23" s="184">
        <v>31</v>
      </c>
      <c r="F23" s="184">
        <v>11</v>
      </c>
      <c r="G23" s="259"/>
      <c r="H23" s="210"/>
      <c r="I23" s="211"/>
      <c r="J23" s="211"/>
    </row>
    <row r="24" spans="1:10" s="182" customFormat="1" ht="20.25" customHeight="1">
      <c r="A24" s="93"/>
      <c r="B24" s="259"/>
      <c r="C24" s="184"/>
      <c r="D24" s="184"/>
      <c r="E24" s="184"/>
      <c r="F24" s="184"/>
      <c r="G24" s="259"/>
      <c r="H24" s="210"/>
      <c r="I24" s="211"/>
      <c r="J24" s="211"/>
    </row>
    <row r="25" spans="1:10" s="182" customFormat="1" ht="20.25" customHeight="1">
      <c r="A25" s="358" t="s">
        <v>332</v>
      </c>
      <c r="B25" s="188">
        <f>SUM(B26:B27)</f>
        <v>235</v>
      </c>
      <c r="C25" s="175">
        <f>SUM(C26:C27)</f>
        <v>284</v>
      </c>
      <c r="D25" s="175">
        <f>SUM(D26:D27)</f>
        <v>35</v>
      </c>
      <c r="E25" s="175">
        <f>SUM(E26:E27)</f>
        <v>320</v>
      </c>
      <c r="F25" s="175">
        <f>SUM(F26:F27)</f>
        <v>234</v>
      </c>
      <c r="G25" s="188"/>
      <c r="H25" s="207">
        <f>SUM(B25:D25)/E25</f>
        <v>1.73125</v>
      </c>
      <c r="I25" s="208">
        <f>(F25/SUM(B25:D25))*100</f>
        <v>42.238267148014444</v>
      </c>
      <c r="J25" s="208">
        <f>(E25/SUM(B25:D25))*100</f>
        <v>57.761732851985556</v>
      </c>
    </row>
    <row r="26" spans="1:10" s="182" customFormat="1" ht="20.25" customHeight="1">
      <c r="A26" s="93" t="s">
        <v>439</v>
      </c>
      <c r="B26" s="259">
        <v>109</v>
      </c>
      <c r="C26" s="184">
        <v>161</v>
      </c>
      <c r="D26" s="184">
        <v>13</v>
      </c>
      <c r="E26" s="184">
        <v>159</v>
      </c>
      <c r="F26" s="184">
        <v>124</v>
      </c>
      <c r="G26" s="259"/>
      <c r="H26" s="210">
        <f>SUM(B26:D26)/E26</f>
        <v>1.779874213836478</v>
      </c>
      <c r="I26" s="211">
        <f>(F26/SUM(B26:D26))*100</f>
        <v>43.816254416961129</v>
      </c>
      <c r="J26" s="211">
        <f>(E26/SUM(B26:D26))*100</f>
        <v>56.183745583038871</v>
      </c>
    </row>
    <row r="27" spans="1:10" s="182" customFormat="1" ht="20.25" customHeight="1">
      <c r="A27" s="93" t="s">
        <v>440</v>
      </c>
      <c r="B27" s="259">
        <v>126</v>
      </c>
      <c r="C27" s="184">
        <v>123</v>
      </c>
      <c r="D27" s="184">
        <v>22</v>
      </c>
      <c r="E27" s="184">
        <v>161</v>
      </c>
      <c r="F27" s="184">
        <v>110</v>
      </c>
      <c r="G27" s="259"/>
      <c r="H27" s="210">
        <f>SUM(B27:D27)/E27</f>
        <v>1.6832298136645962</v>
      </c>
      <c r="I27" s="211">
        <f>(F27/SUM(B27:D27))*100</f>
        <v>40.59040590405904</v>
      </c>
      <c r="J27" s="211">
        <f>(E27/SUM(B27:D27))*100</f>
        <v>59.409594095940953</v>
      </c>
    </row>
    <row r="28" spans="1:10" s="182" customFormat="1" ht="20.25" customHeight="1">
      <c r="A28" s="93"/>
      <c r="B28" s="259"/>
      <c r="C28" s="184"/>
      <c r="D28" s="184"/>
      <c r="E28" s="184"/>
      <c r="F28" s="184"/>
      <c r="G28" s="259"/>
      <c r="H28" s="210"/>
      <c r="I28" s="211"/>
      <c r="J28" s="211"/>
    </row>
    <row r="29" spans="1:10" s="182" customFormat="1" ht="20.25" customHeight="1">
      <c r="A29" s="358" t="s">
        <v>101</v>
      </c>
      <c r="B29" s="188">
        <f>SUM(B30:B31)</f>
        <v>745</v>
      </c>
      <c r="C29" s="175">
        <f>SUM(C30:C31)</f>
        <v>1112</v>
      </c>
      <c r="D29" s="175">
        <f>SUM(D30:D31)</f>
        <v>40</v>
      </c>
      <c r="E29" s="175">
        <f>SUM(E30:E31)</f>
        <v>1131</v>
      </c>
      <c r="F29" s="175">
        <f>SUM(F30:F31)</f>
        <v>766</v>
      </c>
      <c r="G29" s="188"/>
      <c r="H29" s="207">
        <f>SUM(B29:D29)/E29</f>
        <v>1.6772767462422635</v>
      </c>
      <c r="I29" s="208">
        <f>(F29/SUM(B29:D29))*100</f>
        <v>40.379546652609385</v>
      </c>
      <c r="J29" s="208">
        <f>(E29/SUM(B29:D29))*100</f>
        <v>59.620453347390608</v>
      </c>
    </row>
    <row r="30" spans="1:10" s="182" customFormat="1" ht="20.25" customHeight="1">
      <c r="A30" s="93" t="s">
        <v>441</v>
      </c>
      <c r="B30" s="259">
        <v>665</v>
      </c>
      <c r="C30" s="184">
        <v>929</v>
      </c>
      <c r="D30" s="184">
        <v>37</v>
      </c>
      <c r="E30" s="184">
        <v>985</v>
      </c>
      <c r="F30" s="184">
        <v>646</v>
      </c>
      <c r="G30" s="259"/>
      <c r="H30" s="210">
        <f>SUM(B30:D30)/E30</f>
        <v>1.6558375634517766</v>
      </c>
      <c r="I30" s="211">
        <f>(F30/SUM(B30:D30))*100</f>
        <v>39.607602697731451</v>
      </c>
      <c r="J30" s="211">
        <f>(E30/SUM(B30:D30))*100</f>
        <v>60.392397302268549</v>
      </c>
    </row>
    <row r="31" spans="1:10" s="182" customFormat="1" ht="20.25" customHeight="1">
      <c r="A31" s="93" t="s">
        <v>442</v>
      </c>
      <c r="B31" s="259">
        <v>80</v>
      </c>
      <c r="C31" s="184">
        <v>183</v>
      </c>
      <c r="D31" s="184">
        <v>3</v>
      </c>
      <c r="E31" s="184">
        <v>146</v>
      </c>
      <c r="F31" s="184">
        <v>120</v>
      </c>
      <c r="G31" s="259"/>
      <c r="H31" s="210">
        <f>SUM(B31:D31)/E31</f>
        <v>1.821917808219178</v>
      </c>
      <c r="I31" s="211">
        <f>(F31/SUM(B31:D31))*100</f>
        <v>45.112781954887218</v>
      </c>
      <c r="J31" s="211">
        <f>(E31/SUM(B31:D31))*100</f>
        <v>54.887218045112782</v>
      </c>
    </row>
    <row r="32" spans="1:10" s="182" customFormat="1" ht="20.25" customHeight="1">
      <c r="A32" s="93"/>
      <c r="B32" s="259"/>
      <c r="C32" s="184"/>
      <c r="D32" s="184"/>
      <c r="E32" s="184"/>
      <c r="F32" s="184"/>
      <c r="G32" s="259"/>
      <c r="H32" s="210"/>
      <c r="I32" s="211"/>
      <c r="J32" s="211"/>
    </row>
    <row r="33" spans="1:10" s="182" customFormat="1" ht="20.25" customHeight="1">
      <c r="A33" s="358" t="s">
        <v>508</v>
      </c>
      <c r="B33" s="188">
        <f>SUM(B34:B35)</f>
        <v>1018</v>
      </c>
      <c r="C33" s="175">
        <f>SUM(C34:C35)</f>
        <v>707</v>
      </c>
      <c r="D33" s="175">
        <f>SUM(D34:D35)</f>
        <v>11</v>
      </c>
      <c r="E33" s="175">
        <f>SUM(E34:E35)</f>
        <v>502</v>
      </c>
      <c r="F33" s="175">
        <f>SUM(F34:F35)</f>
        <v>1234</v>
      </c>
      <c r="G33" s="188"/>
      <c r="H33" s="207">
        <f>SUM(B33:D33)/E33</f>
        <v>3.4581673306772909</v>
      </c>
      <c r="I33" s="208">
        <f>(F33/SUM(B33:D33))*100</f>
        <v>71.082949308755758</v>
      </c>
      <c r="J33" s="208">
        <f>(E33/SUM(B33:D33))*100</f>
        <v>28.917050691244238</v>
      </c>
    </row>
    <row r="34" spans="1:10" s="182" customFormat="1" ht="20.25" customHeight="1">
      <c r="A34" s="93" t="s">
        <v>443</v>
      </c>
      <c r="B34" s="259">
        <v>785</v>
      </c>
      <c r="C34" s="184">
        <v>639</v>
      </c>
      <c r="D34" s="184">
        <v>11</v>
      </c>
      <c r="E34" s="184">
        <v>442</v>
      </c>
      <c r="F34" s="184">
        <v>993</v>
      </c>
      <c r="G34" s="259"/>
      <c r="H34" s="210">
        <f>SUM(B34:D34)/E34</f>
        <v>3.246606334841629</v>
      </c>
      <c r="I34" s="211">
        <f>(F34/SUM(B34:D34))*100</f>
        <v>69.19860627177701</v>
      </c>
      <c r="J34" s="211">
        <f>(E34/SUM(B34:D34))*100</f>
        <v>30.801393728222997</v>
      </c>
    </row>
    <row r="35" spans="1:10" s="182" customFormat="1" ht="20.25" customHeight="1">
      <c r="A35" s="93" t="s">
        <v>600</v>
      </c>
      <c r="B35" s="259">
        <v>233</v>
      </c>
      <c r="C35" s="184">
        <v>68</v>
      </c>
      <c r="D35" s="184">
        <v>0</v>
      </c>
      <c r="E35" s="184">
        <v>60</v>
      </c>
      <c r="F35" s="184">
        <v>241</v>
      </c>
      <c r="G35" s="259"/>
      <c r="H35" s="210"/>
      <c r="I35" s="211"/>
      <c r="J35" s="211"/>
    </row>
    <row r="36" spans="1:10" s="182" customFormat="1" ht="20.25" customHeight="1">
      <c r="A36" s="93"/>
      <c r="B36" s="259"/>
      <c r="C36" s="184"/>
      <c r="D36" s="184"/>
      <c r="E36" s="184"/>
      <c r="F36" s="184"/>
      <c r="G36" s="259"/>
      <c r="H36" s="210"/>
      <c r="I36" s="211"/>
      <c r="J36" s="211"/>
    </row>
    <row r="37" spans="1:10" s="182" customFormat="1" ht="20.25" customHeight="1">
      <c r="A37" s="358" t="s">
        <v>347</v>
      </c>
      <c r="B37" s="188">
        <f>SUM(B38:B39)</f>
        <v>328</v>
      </c>
      <c r="C37" s="175">
        <f>SUM(C38:C39)</f>
        <v>491</v>
      </c>
      <c r="D37" s="175">
        <f>SUM(D38:D39)</f>
        <v>15</v>
      </c>
      <c r="E37" s="175">
        <f>SUM(E38:E39)</f>
        <v>445</v>
      </c>
      <c r="F37" s="175">
        <f>SUM(F38:F39)</f>
        <v>389</v>
      </c>
      <c r="G37" s="188"/>
      <c r="H37" s="207">
        <f>SUM(B37:D37)/E37</f>
        <v>1.8741573033707866</v>
      </c>
      <c r="I37" s="208">
        <f>(F37/SUM(B37:D37))*100</f>
        <v>46.642685851318944</v>
      </c>
      <c r="J37" s="208">
        <f>(E37/SUM(B37:D37))*100</f>
        <v>53.357314148681056</v>
      </c>
    </row>
    <row r="38" spans="1:10" s="182" customFormat="1" ht="20.25" customHeight="1">
      <c r="A38" s="93" t="s">
        <v>444</v>
      </c>
      <c r="B38" s="259">
        <v>209</v>
      </c>
      <c r="C38" s="184">
        <v>317</v>
      </c>
      <c r="D38" s="184">
        <v>11</v>
      </c>
      <c r="E38" s="184">
        <v>314</v>
      </c>
      <c r="F38" s="184">
        <v>223</v>
      </c>
      <c r="G38" s="259"/>
      <c r="H38" s="210">
        <f>SUM(B38:D38)/E38</f>
        <v>1.7101910828025477</v>
      </c>
      <c r="I38" s="211">
        <f>(F38/SUM(B38:D38))*100</f>
        <v>41.527001862197395</v>
      </c>
      <c r="J38" s="211">
        <f>(E38/SUM(B38:D38))*100</f>
        <v>58.472998137802612</v>
      </c>
    </row>
    <row r="39" spans="1:10" s="182" customFormat="1" ht="20.25" customHeight="1">
      <c r="A39" s="56" t="s">
        <v>445</v>
      </c>
      <c r="B39" s="259">
        <v>119</v>
      </c>
      <c r="C39" s="184">
        <v>174</v>
      </c>
      <c r="D39" s="184">
        <v>4</v>
      </c>
      <c r="E39" s="184">
        <v>131</v>
      </c>
      <c r="F39" s="184">
        <v>166</v>
      </c>
      <c r="G39" s="259"/>
      <c r="H39" s="210">
        <f>SUM(B39:D39)/E39</f>
        <v>2.2671755725190841</v>
      </c>
      <c r="I39" s="211">
        <f>(F39/SUM(B39:D39))*100</f>
        <v>55.892255892255896</v>
      </c>
      <c r="J39" s="211">
        <f>(E39/SUM(B39:D39))*100</f>
        <v>44.107744107744104</v>
      </c>
    </row>
    <row r="40" spans="1:10" s="182" customFormat="1" ht="20.25" customHeight="1">
      <c r="A40" s="56"/>
      <c r="B40" s="259"/>
      <c r="C40" s="184"/>
      <c r="D40" s="184"/>
      <c r="E40" s="184"/>
      <c r="F40" s="184"/>
      <c r="G40" s="259"/>
      <c r="H40" s="210"/>
      <c r="I40" s="211"/>
      <c r="J40" s="211"/>
    </row>
    <row r="41" spans="1:10" s="182" customFormat="1" ht="20.25" customHeight="1">
      <c r="A41" s="358" t="s">
        <v>579</v>
      </c>
      <c r="B41" s="188">
        <f>SUM(B42:B43)</f>
        <v>356</v>
      </c>
      <c r="C41" s="175">
        <f>SUM(C42:C43)</f>
        <v>332</v>
      </c>
      <c r="D41" s="175">
        <f>SUM(D42:D43)</f>
        <v>16</v>
      </c>
      <c r="E41" s="175">
        <f>SUM(E42:E43)</f>
        <v>389</v>
      </c>
      <c r="F41" s="175">
        <f>SUM(F42:F43)</f>
        <v>315</v>
      </c>
      <c r="G41" s="188"/>
      <c r="H41" s="207">
        <f>SUM(B41:D41)/E41</f>
        <v>1.8097686375321336</v>
      </c>
      <c r="I41" s="208">
        <f>(F41/SUM(B41:D41))*100</f>
        <v>44.74431818181818</v>
      </c>
      <c r="J41" s="208">
        <f>(E41/SUM(B41:D41))*100</f>
        <v>55.25568181818182</v>
      </c>
    </row>
    <row r="42" spans="1:10" s="182" customFormat="1" ht="20.25" customHeight="1">
      <c r="A42" s="93" t="s">
        <v>446</v>
      </c>
      <c r="B42" s="259">
        <v>136</v>
      </c>
      <c r="C42" s="184">
        <v>165</v>
      </c>
      <c r="D42" s="184">
        <v>11</v>
      </c>
      <c r="E42" s="184">
        <v>228</v>
      </c>
      <c r="F42" s="184">
        <v>84</v>
      </c>
      <c r="G42" s="259"/>
      <c r="H42" s="210">
        <f>SUM(B42:D42)/E42</f>
        <v>1.368421052631579</v>
      </c>
      <c r="I42" s="211">
        <f>(F42/SUM(B42:D42))*100</f>
        <v>26.923076923076923</v>
      </c>
      <c r="J42" s="211">
        <f>(E42/SUM(B42:D42))*100</f>
        <v>73.076923076923066</v>
      </c>
    </row>
    <row r="43" spans="1:10" s="182" customFormat="1" ht="20.25" customHeight="1">
      <c r="A43" s="93" t="s">
        <v>447</v>
      </c>
      <c r="B43" s="259">
        <v>220</v>
      </c>
      <c r="C43" s="184">
        <v>167</v>
      </c>
      <c r="D43" s="184">
        <v>5</v>
      </c>
      <c r="E43" s="184">
        <v>161</v>
      </c>
      <c r="F43" s="184">
        <v>231</v>
      </c>
      <c r="G43" s="259"/>
      <c r="H43" s="210">
        <f>SUM(B43:D43)/E43</f>
        <v>2.4347826086956523</v>
      </c>
      <c r="I43" s="211">
        <f>(F43/SUM(B43:D43))*100</f>
        <v>58.928571428571431</v>
      </c>
      <c r="J43" s="211">
        <f>(E43/SUM(B43:D43))*100</f>
        <v>41.071428571428569</v>
      </c>
    </row>
    <row r="44" spans="1:10" s="182" customFormat="1" ht="20.25" customHeight="1">
      <c r="A44" s="93"/>
      <c r="B44" s="259"/>
      <c r="C44" s="184"/>
      <c r="D44" s="184"/>
      <c r="E44" s="184"/>
      <c r="F44" s="184"/>
      <c r="G44" s="259"/>
      <c r="H44" s="210"/>
      <c r="I44" s="211"/>
      <c r="J44" s="211"/>
    </row>
    <row r="45" spans="1:10" s="182" customFormat="1" ht="20.25" customHeight="1">
      <c r="A45" s="358" t="s">
        <v>532</v>
      </c>
      <c r="B45" s="188">
        <f>SUM(B46:B47)</f>
        <v>751</v>
      </c>
      <c r="C45" s="175">
        <f>SUM(C46:C47)</f>
        <v>498</v>
      </c>
      <c r="D45" s="175">
        <f>SUM(D46:D47)</f>
        <v>103</v>
      </c>
      <c r="E45" s="175">
        <f>SUM(E46:E47)</f>
        <v>670</v>
      </c>
      <c r="F45" s="175">
        <f>SUM(F46:F47)</f>
        <v>682</v>
      </c>
      <c r="G45" s="188"/>
      <c r="H45" s="207">
        <f>SUM(B45:D45)/E45</f>
        <v>2.017910447761194</v>
      </c>
      <c r="I45" s="208">
        <f>(F45/SUM(B45:D45))*100</f>
        <v>50.443786982248518</v>
      </c>
      <c r="J45" s="208">
        <f>(E45/SUM(B45:D45))*100</f>
        <v>49.556213017751475</v>
      </c>
    </row>
    <row r="46" spans="1:10" s="182" customFormat="1" ht="20.25" customHeight="1">
      <c r="A46" s="93" t="s">
        <v>448</v>
      </c>
      <c r="B46" s="259">
        <v>627</v>
      </c>
      <c r="C46" s="184">
        <v>353</v>
      </c>
      <c r="D46" s="184">
        <v>41</v>
      </c>
      <c r="E46" s="184">
        <v>399</v>
      </c>
      <c r="F46" s="184">
        <v>622</v>
      </c>
      <c r="G46" s="259"/>
      <c r="H46" s="210">
        <f>SUM(B46:D46)/E46</f>
        <v>2.5588972431077694</v>
      </c>
      <c r="I46" s="211">
        <f>(F46/SUM(B46:D46))*100</f>
        <v>60.920666013712044</v>
      </c>
      <c r="J46" s="211">
        <f>(E46/SUM(B46:D46))*100</f>
        <v>39.079333986287949</v>
      </c>
    </row>
    <row r="47" spans="1:10" s="182" customFormat="1" ht="20.25" customHeight="1">
      <c r="A47" s="93" t="s">
        <v>449</v>
      </c>
      <c r="B47" s="259">
        <v>124</v>
      </c>
      <c r="C47" s="184">
        <v>145</v>
      </c>
      <c r="D47" s="184">
        <v>62</v>
      </c>
      <c r="E47" s="184">
        <v>271</v>
      </c>
      <c r="F47" s="184">
        <v>60</v>
      </c>
      <c r="G47" s="259"/>
      <c r="H47" s="210">
        <f>SUM(B47:D47)/E47</f>
        <v>1.2214022140221403</v>
      </c>
      <c r="I47" s="211">
        <f>(F47/SUM(B47:D47))*100</f>
        <v>18.126888217522659</v>
      </c>
      <c r="J47" s="211">
        <f>(E47/SUM(B47:D47))*100</f>
        <v>81.873111782477338</v>
      </c>
    </row>
    <row r="48" spans="1:10" s="182" customFormat="1" ht="20.25" customHeight="1">
      <c r="A48" s="93"/>
      <c r="B48" s="259"/>
      <c r="C48" s="184"/>
      <c r="D48" s="184"/>
      <c r="E48" s="184"/>
      <c r="F48" s="184"/>
      <c r="G48" s="259"/>
      <c r="H48" s="210"/>
      <c r="I48" s="211"/>
      <c r="J48" s="211"/>
    </row>
    <row r="49" spans="1:10" s="182" customFormat="1" ht="20.25" customHeight="1">
      <c r="A49" s="358" t="s">
        <v>582</v>
      </c>
      <c r="B49" s="188">
        <f>SUM(B50:B51)</f>
        <v>472</v>
      </c>
      <c r="C49" s="175">
        <f>SUM(C50:C51)</f>
        <v>403</v>
      </c>
      <c r="D49" s="175">
        <f>SUM(D50:D51)</f>
        <v>33</v>
      </c>
      <c r="E49" s="175">
        <f>SUM(E50:E51)</f>
        <v>495</v>
      </c>
      <c r="F49" s="175">
        <f>SUM(F50:F51)</f>
        <v>413</v>
      </c>
      <c r="G49" s="188"/>
      <c r="H49" s="207">
        <f>SUM(B49:D49)/E49</f>
        <v>1.8343434343434344</v>
      </c>
      <c r="I49" s="208">
        <f>(F49/SUM(B49:D49))*100</f>
        <v>45.484581497797357</v>
      </c>
      <c r="J49" s="208">
        <f>(E49/SUM(B49:D49))*100</f>
        <v>54.515418502202643</v>
      </c>
    </row>
    <row r="50" spans="1:10" s="182" customFormat="1" ht="20.25" customHeight="1">
      <c r="A50" s="93" t="s">
        <v>450</v>
      </c>
      <c r="B50" s="259">
        <v>367</v>
      </c>
      <c r="C50" s="184">
        <v>323</v>
      </c>
      <c r="D50" s="184">
        <v>25</v>
      </c>
      <c r="E50" s="184">
        <v>421</v>
      </c>
      <c r="F50" s="184">
        <v>294</v>
      </c>
      <c r="G50" s="259"/>
      <c r="H50" s="210">
        <f>SUM(B50:D50)/E50</f>
        <v>1.6983372921615203</v>
      </c>
      <c r="I50" s="211">
        <f>(F50/SUM(B50:D50))*100</f>
        <v>41.11888111888112</v>
      </c>
      <c r="J50" s="211">
        <f>(E50/SUM(B50:D50))*100</f>
        <v>58.88111888111888</v>
      </c>
    </row>
    <row r="51" spans="1:10" s="182" customFormat="1" ht="20.25" customHeight="1">
      <c r="A51" s="93" t="s">
        <v>451</v>
      </c>
      <c r="B51" s="259">
        <v>105</v>
      </c>
      <c r="C51" s="184">
        <v>80</v>
      </c>
      <c r="D51" s="184">
        <v>8</v>
      </c>
      <c r="E51" s="184">
        <v>74</v>
      </c>
      <c r="F51" s="184">
        <v>119</v>
      </c>
      <c r="G51" s="259"/>
      <c r="H51" s="210">
        <f>SUM(B51:D51)/E51</f>
        <v>2.6081081081081079</v>
      </c>
      <c r="I51" s="211">
        <f>(F51/SUM(B51:D51))*100</f>
        <v>61.6580310880829</v>
      </c>
      <c r="J51" s="211">
        <f>(E51/SUM(B51:D51))*100</f>
        <v>38.341968911917093</v>
      </c>
    </row>
    <row r="52" spans="1:10" s="182" customFormat="1" ht="20.25" customHeight="1">
      <c r="A52" s="93"/>
      <c r="B52" s="259"/>
      <c r="C52" s="184"/>
      <c r="D52" s="184"/>
      <c r="E52" s="184"/>
      <c r="F52" s="184"/>
      <c r="G52" s="236"/>
      <c r="H52" s="210"/>
      <c r="I52" s="211"/>
      <c r="J52" s="211"/>
    </row>
    <row r="53" spans="1:10" s="182" customFormat="1" ht="20.25" customHeight="1">
      <c r="A53" s="358" t="s">
        <v>583</v>
      </c>
      <c r="B53" s="188">
        <f>SUM(B54:B56)</f>
        <v>337</v>
      </c>
      <c r="C53" s="175">
        <f>SUM(C54:C56)</f>
        <v>423</v>
      </c>
      <c r="D53" s="175">
        <f>SUM(D54:D56)</f>
        <v>66</v>
      </c>
      <c r="E53" s="175">
        <f>SUM(E54:E56)</f>
        <v>574</v>
      </c>
      <c r="F53" s="175">
        <f>SUM(F54:F56)</f>
        <v>252</v>
      </c>
      <c r="G53" s="279"/>
      <c r="H53" s="207">
        <f>SUM(B53:D53)/E53</f>
        <v>1.4390243902439024</v>
      </c>
      <c r="I53" s="208">
        <f>(F53/SUM(B53:D53))*100</f>
        <v>30.508474576271187</v>
      </c>
      <c r="J53" s="208">
        <f>(E53/SUM(B53:D53))*100</f>
        <v>69.491525423728817</v>
      </c>
    </row>
    <row r="54" spans="1:10" s="182" customFormat="1" ht="20.25" customHeight="1">
      <c r="A54" s="93" t="s">
        <v>452</v>
      </c>
      <c r="B54" s="259">
        <v>19</v>
      </c>
      <c r="C54" s="184">
        <v>96</v>
      </c>
      <c r="D54" s="184">
        <v>6</v>
      </c>
      <c r="E54" s="184">
        <v>105</v>
      </c>
      <c r="F54" s="184">
        <v>16</v>
      </c>
      <c r="G54" s="236"/>
      <c r="H54" s="210">
        <f>SUM(B54:D54)/E54</f>
        <v>1.1523809523809523</v>
      </c>
      <c r="I54" s="211">
        <f>(F54/SUM(B54:D54))*100</f>
        <v>13.223140495867769</v>
      </c>
      <c r="J54" s="211">
        <f>(E54/SUM(B54:D54))*100</f>
        <v>86.776859504132233</v>
      </c>
    </row>
    <row r="55" spans="1:10" s="182" customFormat="1" ht="20.25" customHeight="1">
      <c r="A55" s="93" t="s">
        <v>453</v>
      </c>
      <c r="B55" s="259">
        <v>75</v>
      </c>
      <c r="C55" s="184">
        <v>95</v>
      </c>
      <c r="D55" s="184">
        <v>19</v>
      </c>
      <c r="E55" s="184">
        <v>132</v>
      </c>
      <c r="F55" s="184">
        <v>57</v>
      </c>
      <c r="G55" s="236"/>
      <c r="H55" s="210">
        <f>SUM(B55:D55)/E55</f>
        <v>1.4318181818181819</v>
      </c>
      <c r="I55" s="211">
        <f>(F55/SUM(B55:D55))*100</f>
        <v>30.158730158730158</v>
      </c>
      <c r="J55" s="211">
        <f>(E55/SUM(B55:D55))*100</f>
        <v>69.841269841269835</v>
      </c>
    </row>
    <row r="56" spans="1:10" s="182" customFormat="1" ht="20.25" customHeight="1">
      <c r="A56" s="93" t="s">
        <v>454</v>
      </c>
      <c r="B56" s="259">
        <v>243</v>
      </c>
      <c r="C56" s="184">
        <v>232</v>
      </c>
      <c r="D56" s="184">
        <v>41</v>
      </c>
      <c r="E56" s="184">
        <v>337</v>
      </c>
      <c r="F56" s="184">
        <v>179</v>
      </c>
      <c r="G56" s="236"/>
      <c r="H56" s="210">
        <f>SUM(B56:D56)/E56</f>
        <v>1.5311572700296736</v>
      </c>
      <c r="I56" s="211">
        <f>(F56/SUM(B56:D56))*100</f>
        <v>34.689922480620154</v>
      </c>
      <c r="J56" s="211">
        <f>(E56/SUM(B56:D56))*100</f>
        <v>65.310077519379846</v>
      </c>
    </row>
    <row r="57" spans="1:10" s="182" customFormat="1" ht="20.25" customHeight="1">
      <c r="A57" s="93"/>
      <c r="B57" s="259"/>
      <c r="C57" s="184"/>
      <c r="D57" s="184"/>
      <c r="E57" s="184"/>
      <c r="F57" s="184"/>
      <c r="G57" s="236"/>
      <c r="H57" s="210"/>
      <c r="I57" s="211"/>
      <c r="J57" s="211"/>
    </row>
    <row r="58" spans="1:10" s="182" customFormat="1" ht="20.25" customHeight="1">
      <c r="A58" s="358" t="s">
        <v>431</v>
      </c>
      <c r="B58" s="188">
        <f>SUM(B59)</f>
        <v>946</v>
      </c>
      <c r="C58" s="175">
        <f>SUM(C59)</f>
        <v>619</v>
      </c>
      <c r="D58" s="175">
        <f>SUM(D59)</f>
        <v>91</v>
      </c>
      <c r="E58" s="175">
        <f>SUM(E59)</f>
        <v>548</v>
      </c>
      <c r="F58" s="175">
        <f>SUM(F59)</f>
        <v>1108</v>
      </c>
      <c r="G58" s="279"/>
      <c r="H58" s="207">
        <f>SUM(B58:D58)/E58</f>
        <v>3.0218978102189782</v>
      </c>
      <c r="I58" s="208">
        <f>(F58/SUM(B58:D58))*100</f>
        <v>66.908212560386474</v>
      </c>
      <c r="J58" s="208">
        <f>(E58/SUM(B58:D58))*100</f>
        <v>33.091787439613526</v>
      </c>
    </row>
    <row r="59" spans="1:10" ht="20.25" customHeight="1">
      <c r="A59" s="93" t="s">
        <v>455</v>
      </c>
      <c r="B59" s="259">
        <v>946</v>
      </c>
      <c r="C59" s="184">
        <v>619</v>
      </c>
      <c r="D59" s="184">
        <v>91</v>
      </c>
      <c r="E59" s="184">
        <v>548</v>
      </c>
      <c r="F59" s="184">
        <v>1108</v>
      </c>
      <c r="G59" s="236"/>
      <c r="H59" s="210">
        <f>SUM(B59:D59)/E59</f>
        <v>3.0218978102189782</v>
      </c>
      <c r="I59" s="211">
        <f>(F59/SUM(B59:D59))*100</f>
        <v>66.908212560386474</v>
      </c>
      <c r="J59" s="211">
        <f>(E59/SUM(B59:D59))*100</f>
        <v>33.091787439613526</v>
      </c>
    </row>
    <row r="60" spans="1:10" ht="20.25" customHeight="1">
      <c r="A60" s="93"/>
      <c r="B60" s="259"/>
      <c r="C60" s="184"/>
      <c r="D60" s="184"/>
      <c r="E60" s="184"/>
      <c r="F60" s="184"/>
      <c r="G60" s="236"/>
      <c r="H60" s="210"/>
      <c r="I60" s="211"/>
      <c r="J60" s="211"/>
    </row>
    <row r="61" spans="1:10">
      <c r="A61" s="358" t="s">
        <v>433</v>
      </c>
      <c r="B61" s="188">
        <f>SUM(B62)</f>
        <v>1196</v>
      </c>
      <c r="C61" s="175">
        <f>SUM(C62)</f>
        <v>730</v>
      </c>
      <c r="D61" s="175">
        <f>SUM(D62)</f>
        <v>24</v>
      </c>
      <c r="E61" s="175">
        <f>SUM(E62)</f>
        <v>633</v>
      </c>
      <c r="F61" s="175">
        <f>SUM(F62)</f>
        <v>1317</v>
      </c>
      <c r="G61" s="279"/>
      <c r="H61" s="207">
        <f>SUM(B61:D61)/E61</f>
        <v>3.080568720379147</v>
      </c>
      <c r="I61" s="208">
        <f>(F61/SUM(B61:D61))*100</f>
        <v>67.538461538461533</v>
      </c>
      <c r="J61" s="208">
        <f>(E61/SUM(B61:D61))*100</f>
        <v>32.461538461538467</v>
      </c>
    </row>
    <row r="62" spans="1:10">
      <c r="A62" s="93" t="s">
        <v>456</v>
      </c>
      <c r="B62" s="259">
        <v>1196</v>
      </c>
      <c r="C62" s="184">
        <v>730</v>
      </c>
      <c r="D62" s="184">
        <v>24</v>
      </c>
      <c r="E62" s="184">
        <v>633</v>
      </c>
      <c r="F62" s="184">
        <v>1317</v>
      </c>
      <c r="G62" s="236"/>
      <c r="H62" s="210">
        <f>SUM(B62:D62)/E62</f>
        <v>3.080568720379147</v>
      </c>
      <c r="I62" s="211">
        <f>(F62/SUM(B62:D62))*100</f>
        <v>67.538461538461533</v>
      </c>
      <c r="J62" s="211">
        <f>(E62/SUM(B62:D62))*100</f>
        <v>32.461538461538467</v>
      </c>
    </row>
    <row r="63" spans="1:10">
      <c r="A63" s="359" t="s">
        <v>499</v>
      </c>
      <c r="B63" s="222"/>
      <c r="C63" s="227"/>
      <c r="D63" s="227"/>
      <c r="E63" s="227"/>
      <c r="F63" s="239"/>
      <c r="G63" s="195"/>
      <c r="H63" s="226"/>
      <c r="I63" s="227"/>
      <c r="J63" s="227"/>
    </row>
    <row r="64" spans="1:10">
      <c r="A64" s="108" t="s">
        <v>206</v>
      </c>
    </row>
    <row r="65" hidden="1"/>
  </sheetData>
  <sheetProtection selectLockedCells="1" selectUnlockedCells="1"/>
  <mergeCells count="5">
    <mergeCell ref="B8:F8"/>
    <mergeCell ref="A3:J3"/>
    <mergeCell ref="A4:J4"/>
    <mergeCell ref="A5:J5"/>
    <mergeCell ref="A6:J6"/>
  </mergeCells>
  <phoneticPr fontId="0" type="noConversion"/>
  <dataValidations count="3">
    <dataValidation type="whole" operator="equal" allowBlank="1" showErrorMessage="1" errorTitle="ESTIMADO SHREK:" error="El balance en materia penal juvenil no coincide con el dato digitado." sqref="F62 F38:F39 F19:F20 F15:F17 F59 F50:F51 F22:F24 F54:F56 F42:F43 F46:F47 F26:F28 F30:F32 F35:F36">
      <formula1>B15+C15+D15-E15</formula1>
      <formula2>0</formula2>
    </dataValidation>
    <dataValidation operator="equal" allowBlank="1" showErrorMessage="1" errorTitle="ESTIMADO SHREK:" error="El balance en materia penal juvenil no coincide con el dato digitado." sqref="B63">
      <formula1>0</formula1>
      <formula2>0</formula2>
    </dataValidation>
    <dataValidation operator="equal" allowBlank="1" showErrorMessage="1" errorTitle="ESTIMADO SHREK:" error="El balance en materia penal juvenil no coincide con el dato digitado." sqref="B44:F44 B40:F40 B36 B32 B60:F60 B57:F57 B20 B48:F48 B17 C52:F52 B28 B24"/>
  </dataValidations>
  <printOptions horizontalCentered="1" verticalCentered="1"/>
  <pageMargins left="0.51" right="0.42" top="0" bottom="0" header="0.51180555555555551" footer="0.51180555555555551"/>
  <pageSetup scale="4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21"/>
  <sheetViews>
    <sheetView zoomScaleSheetLayoutView="50" workbookViewId="0">
      <selection activeCell="C20" sqref="C20"/>
    </sheetView>
  </sheetViews>
  <sheetFormatPr baseColWidth="10" defaultColWidth="0" defaultRowHeight="15.6" zeroHeight="1"/>
  <cols>
    <col min="1" max="1" width="70.6640625" style="30" bestFit="1" customWidth="1"/>
    <col min="2" max="2" width="18.109375" style="30" customWidth="1"/>
    <col min="3" max="3" width="19.88671875" style="30" customWidth="1"/>
    <col min="4" max="5" width="20" style="30" customWidth="1"/>
    <col min="6" max="6" width="19" style="30" customWidth="1"/>
    <col min="7" max="7" width="1.88671875" style="31" customWidth="1"/>
    <col min="8" max="10" width="18.6640625" style="31" customWidth="1"/>
    <col min="11" max="29" width="0" style="30" hidden="1" customWidth="1"/>
    <col min="30" max="30" width="15.44140625" style="30" hidden="1" customWidth="1"/>
    <col min="31" max="256" width="11.44140625" style="30" hidden="1" customWidth="1"/>
    <col min="257" max="16384" width="11.44140625" style="30" hidden="1"/>
  </cols>
  <sheetData>
    <row r="1" spans="1:11">
      <c r="A1" s="182" t="s">
        <v>457</v>
      </c>
      <c r="B1" s="83"/>
      <c r="C1" s="83"/>
      <c r="D1" s="83"/>
      <c r="E1" s="83"/>
      <c r="F1" s="83"/>
    </row>
    <row r="2" spans="1:11">
      <c r="A2" s="213"/>
      <c r="B2" s="273"/>
      <c r="C2" s="273"/>
      <c r="D2" s="273"/>
      <c r="E2" s="273"/>
      <c r="F2" s="273"/>
    </row>
    <row r="3" spans="1:11">
      <c r="A3" s="395" t="s">
        <v>732</v>
      </c>
      <c r="B3" s="395"/>
      <c r="C3" s="395"/>
      <c r="D3" s="395"/>
      <c r="E3" s="395"/>
      <c r="F3" s="395"/>
      <c r="G3" s="395"/>
      <c r="H3" s="395"/>
      <c r="I3" s="395"/>
      <c r="J3" s="395"/>
      <c r="K3" s="64"/>
    </row>
    <row r="4" spans="1:11" ht="19.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64"/>
    </row>
    <row r="5" spans="1:11" ht="19.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  <c r="K5" s="64"/>
    </row>
    <row r="6" spans="1:11" ht="19.5" customHeight="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  <c r="K6" s="64"/>
    </row>
    <row r="7" spans="1:11">
      <c r="A7" s="197"/>
      <c r="B7" s="175"/>
      <c r="C7" s="197"/>
      <c r="D7" s="197"/>
      <c r="E7" s="197"/>
      <c r="F7" s="197"/>
    </row>
    <row r="8" spans="1:11">
      <c r="A8" s="324"/>
      <c r="B8" s="396" t="s">
        <v>719</v>
      </c>
      <c r="C8" s="396"/>
      <c r="D8" s="396"/>
      <c r="E8" s="396"/>
      <c r="F8" s="396"/>
      <c r="G8" s="186"/>
      <c r="H8" s="396" t="s">
        <v>720</v>
      </c>
      <c r="I8" s="397"/>
      <c r="J8" s="397"/>
      <c r="K8" s="275"/>
    </row>
    <row r="9" spans="1:11">
      <c r="A9" s="187" t="s">
        <v>713</v>
      </c>
      <c r="B9" s="189" t="s">
        <v>616</v>
      </c>
      <c r="C9" s="189" t="s">
        <v>617</v>
      </c>
      <c r="D9" s="189" t="s">
        <v>617</v>
      </c>
      <c r="E9" s="189" t="s">
        <v>617</v>
      </c>
      <c r="F9" s="231" t="s">
        <v>616</v>
      </c>
      <c r="G9" s="190"/>
      <c r="H9" s="175" t="s">
        <v>619</v>
      </c>
      <c r="I9" s="189" t="s">
        <v>620</v>
      </c>
      <c r="J9" s="231" t="s">
        <v>620</v>
      </c>
    </row>
    <row r="10" spans="1:11">
      <c r="A10" s="191"/>
      <c r="B10" s="360">
        <v>41640</v>
      </c>
      <c r="C10" s="193" t="s">
        <v>621</v>
      </c>
      <c r="D10" s="193" t="s">
        <v>622</v>
      </c>
      <c r="E10" s="193" t="s">
        <v>623</v>
      </c>
      <c r="F10" s="242">
        <v>42004</v>
      </c>
      <c r="G10" s="195"/>
      <c r="H10" s="196" t="s">
        <v>624</v>
      </c>
      <c r="I10" s="193" t="s">
        <v>625</v>
      </c>
      <c r="J10" s="188" t="s">
        <v>626</v>
      </c>
    </row>
    <row r="11" spans="1:11">
      <c r="A11" s="361"/>
      <c r="B11" s="362"/>
      <c r="C11" s="363"/>
      <c r="D11" s="363"/>
      <c r="E11" s="363"/>
      <c r="F11" s="273"/>
      <c r="G11" s="190"/>
      <c r="I11" s="202"/>
      <c r="J11" s="202"/>
    </row>
    <row r="12" spans="1:11">
      <c r="A12" s="187" t="s">
        <v>27</v>
      </c>
      <c r="B12" s="52">
        <f>SUM(B14,B23,B26,B34,B41,B48,B56,B65,B73,B81,B89,B99,B103,B110,B115)</f>
        <v>23096</v>
      </c>
      <c r="C12" s="71">
        <f>SUM(C14,C23,C26,C34,C41,C48,C56,C65,C73,C81,C89,C99,C103,C110,C115)</f>
        <v>42503</v>
      </c>
      <c r="D12" s="71">
        <f>SUM(D14,D23,D26,D34,D41,D48,D56,D65,D73,D81,D89,D99,D103,D110,D115)</f>
        <v>3519</v>
      </c>
      <c r="E12" s="71">
        <f>SUM(E14,E23,E26,E34,E41,E48,E56,E65,E73,E81,E89,E99,E103,E110,E115)</f>
        <v>46590</v>
      </c>
      <c r="F12" s="71">
        <f>SUM(F14,F23,F26,F34,F41,F48,F56,F65,F73,F81,F89,F99,F103,F110,F115)</f>
        <v>22528</v>
      </c>
      <c r="G12" s="237"/>
      <c r="H12" s="207">
        <f>SUM(B12:D12)/E12</f>
        <v>1.4835372397510196</v>
      </c>
      <c r="I12" s="208">
        <f>(F12/SUM(B12:D12))*100</f>
        <v>32.5935356925837</v>
      </c>
      <c r="J12" s="208">
        <f>(E12/SUM(B12:D12))*100</f>
        <v>67.4064643074163</v>
      </c>
    </row>
    <row r="13" spans="1:11">
      <c r="A13" s="93"/>
      <c r="B13" s="55"/>
      <c r="C13" s="83"/>
      <c r="D13" s="83"/>
      <c r="E13" s="83"/>
      <c r="F13" s="247"/>
      <c r="G13" s="237"/>
      <c r="H13" s="210"/>
      <c r="I13" s="211"/>
      <c r="J13" s="211"/>
    </row>
    <row r="14" spans="1:11">
      <c r="A14" s="246" t="s">
        <v>628</v>
      </c>
      <c r="B14" s="52">
        <f>SUM(B15:B21)</f>
        <v>3360</v>
      </c>
      <c r="C14" s="71">
        <f>SUM(C15:C21)</f>
        <v>6308</v>
      </c>
      <c r="D14" s="71">
        <f>SUM(D15:D21)</f>
        <v>176</v>
      </c>
      <c r="E14" s="71">
        <f>SUM(E15:E21)</f>
        <v>6073</v>
      </c>
      <c r="F14" s="71">
        <f>SUM(F15:F21)</f>
        <v>3771</v>
      </c>
      <c r="G14" s="237"/>
      <c r="H14" s="207">
        <f t="shared" ref="H14:H21" si="0">SUM(B14:D14)/E14</f>
        <v>1.6209451671332127</v>
      </c>
      <c r="I14" s="208">
        <f t="shared" ref="I14:I21" si="1">(F14/SUM(B14:D14))*100</f>
        <v>38.307598537180013</v>
      </c>
      <c r="J14" s="208">
        <f t="shared" ref="J14:J21" si="2">(E14/SUM(B14:D14))*100</f>
        <v>61.692401462819987</v>
      </c>
    </row>
    <row r="15" spans="1:11">
      <c r="A15" s="19" t="s">
        <v>458</v>
      </c>
      <c r="B15" s="55">
        <v>1434</v>
      </c>
      <c r="C15" s="83">
        <v>3650</v>
      </c>
      <c r="D15" s="83">
        <v>148</v>
      </c>
      <c r="E15" s="83">
        <v>3366</v>
      </c>
      <c r="F15" s="247">
        <v>1866</v>
      </c>
      <c r="G15" s="237"/>
      <c r="H15" s="210">
        <f t="shared" si="0"/>
        <v>1.554367201426025</v>
      </c>
      <c r="I15" s="211">
        <f t="shared" si="1"/>
        <v>35.665137614678898</v>
      </c>
      <c r="J15" s="211">
        <f t="shared" si="2"/>
        <v>64.334862385321102</v>
      </c>
    </row>
    <row r="16" spans="1:11">
      <c r="A16" s="19" t="s">
        <v>68</v>
      </c>
      <c r="B16" s="55">
        <v>735</v>
      </c>
      <c r="C16" s="83">
        <v>605</v>
      </c>
      <c r="D16" s="83">
        <v>8</v>
      </c>
      <c r="E16" s="83">
        <v>579</v>
      </c>
      <c r="F16" s="247">
        <v>769</v>
      </c>
      <c r="G16" s="237"/>
      <c r="H16" s="210">
        <f t="shared" si="0"/>
        <v>2.3281519861830744</v>
      </c>
      <c r="I16" s="211">
        <f t="shared" si="1"/>
        <v>57.047477744807118</v>
      </c>
      <c r="J16" s="211">
        <f t="shared" si="2"/>
        <v>42.952522255192875</v>
      </c>
    </row>
    <row r="17" spans="1:11">
      <c r="A17" s="19" t="s">
        <v>66</v>
      </c>
      <c r="B17" s="55">
        <v>283</v>
      </c>
      <c r="C17" s="83">
        <v>671</v>
      </c>
      <c r="D17" s="83">
        <v>11</v>
      </c>
      <c r="E17" s="83">
        <v>637</v>
      </c>
      <c r="F17" s="247">
        <v>328</v>
      </c>
      <c r="G17" s="237"/>
      <c r="H17" s="210">
        <f t="shared" si="0"/>
        <v>1.5149136577708007</v>
      </c>
      <c r="I17" s="211">
        <f t="shared" si="1"/>
        <v>33.989637305699482</v>
      </c>
      <c r="J17" s="211">
        <f t="shared" si="2"/>
        <v>66.010362694300511</v>
      </c>
    </row>
    <row r="18" spans="1:11">
      <c r="A18" s="19" t="s">
        <v>67</v>
      </c>
      <c r="B18" s="55">
        <v>453</v>
      </c>
      <c r="C18" s="83">
        <v>518</v>
      </c>
      <c r="D18" s="83">
        <v>4</v>
      </c>
      <c r="E18" s="83">
        <v>481</v>
      </c>
      <c r="F18" s="247">
        <v>494</v>
      </c>
      <c r="G18" s="237"/>
      <c r="H18" s="210">
        <f t="shared" si="0"/>
        <v>2.0270270270270272</v>
      </c>
      <c r="I18" s="211">
        <f t="shared" si="1"/>
        <v>50.666666666666671</v>
      </c>
      <c r="J18" s="211">
        <f t="shared" si="2"/>
        <v>49.333333333333336</v>
      </c>
    </row>
    <row r="19" spans="1:11" s="182" customFormat="1">
      <c r="A19" s="19" t="s">
        <v>63</v>
      </c>
      <c r="B19" s="55">
        <v>60</v>
      </c>
      <c r="C19" s="83">
        <v>163</v>
      </c>
      <c r="D19" s="83">
        <v>2</v>
      </c>
      <c r="E19" s="83">
        <v>170</v>
      </c>
      <c r="F19" s="247">
        <v>55</v>
      </c>
      <c r="G19" s="237"/>
      <c r="H19" s="210">
        <f t="shared" si="0"/>
        <v>1.3235294117647058</v>
      </c>
      <c r="I19" s="211">
        <f t="shared" si="1"/>
        <v>24.444444444444443</v>
      </c>
      <c r="J19" s="211">
        <f t="shared" si="2"/>
        <v>75.555555555555557</v>
      </c>
      <c r="K19" s="30"/>
    </row>
    <row r="20" spans="1:11">
      <c r="A20" s="19" t="s">
        <v>64</v>
      </c>
      <c r="B20" s="55">
        <v>357</v>
      </c>
      <c r="C20" s="83">
        <v>584</v>
      </c>
      <c r="D20" s="83">
        <v>3</v>
      </c>
      <c r="E20" s="83">
        <v>717</v>
      </c>
      <c r="F20" s="247">
        <v>227</v>
      </c>
      <c r="G20" s="237"/>
      <c r="H20" s="210">
        <f t="shared" si="0"/>
        <v>1.3165969316596933</v>
      </c>
      <c r="I20" s="211">
        <f t="shared" si="1"/>
        <v>24.046610169491526</v>
      </c>
      <c r="J20" s="211">
        <f t="shared" si="2"/>
        <v>75.953389830508485</v>
      </c>
    </row>
    <row r="21" spans="1:11">
      <c r="A21" s="19" t="s">
        <v>65</v>
      </c>
      <c r="B21" s="55">
        <v>38</v>
      </c>
      <c r="C21" s="83">
        <v>117</v>
      </c>
      <c r="D21" s="83">
        <v>0</v>
      </c>
      <c r="E21" s="83">
        <v>123</v>
      </c>
      <c r="F21" s="247">
        <v>32</v>
      </c>
      <c r="G21" s="237"/>
      <c r="H21" s="210">
        <f t="shared" si="0"/>
        <v>1.2601626016260163</v>
      </c>
      <c r="I21" s="211">
        <f t="shared" si="1"/>
        <v>20.64516129032258</v>
      </c>
      <c r="J21" s="211">
        <f t="shared" si="2"/>
        <v>79.354838709677423</v>
      </c>
    </row>
    <row r="22" spans="1:11" s="182" customFormat="1">
      <c r="A22" s="248"/>
      <c r="B22" s="55"/>
      <c r="C22" s="83"/>
      <c r="D22" s="83"/>
      <c r="E22" s="83"/>
      <c r="F22" s="247"/>
      <c r="G22" s="237"/>
      <c r="H22" s="210"/>
      <c r="I22" s="211"/>
      <c r="J22" s="211"/>
      <c r="K22" s="30"/>
    </row>
    <row r="23" spans="1:11">
      <c r="A23" s="246" t="s">
        <v>69</v>
      </c>
      <c r="B23" s="52">
        <f>SUM(B24)</f>
        <v>1309</v>
      </c>
      <c r="C23" s="71">
        <f>SUM(C24)</f>
        <v>1907</v>
      </c>
      <c r="D23" s="71">
        <f>SUM(D24)</f>
        <v>15</v>
      </c>
      <c r="E23" s="71">
        <f>SUM(E24)</f>
        <v>1844</v>
      </c>
      <c r="F23" s="69">
        <f>SUM(F24)</f>
        <v>1387</v>
      </c>
      <c r="G23" s="193"/>
      <c r="H23" s="207">
        <f>SUM(B23:D23)/E23</f>
        <v>1.7521691973969631</v>
      </c>
      <c r="I23" s="208">
        <f>(F23/SUM(B23:D23))*100</f>
        <v>42.927886103373567</v>
      </c>
      <c r="J23" s="208">
        <f>(E23/SUM(B23:D23))*100</f>
        <v>57.072113896626433</v>
      </c>
      <c r="K23" s="182"/>
    </row>
    <row r="24" spans="1:11">
      <c r="A24" s="19" t="s">
        <v>459</v>
      </c>
      <c r="B24" s="55">
        <v>1309</v>
      </c>
      <c r="C24" s="83">
        <v>1907</v>
      </c>
      <c r="D24" s="83">
        <v>15</v>
      </c>
      <c r="E24" s="83">
        <v>1844</v>
      </c>
      <c r="F24" s="247">
        <v>1387</v>
      </c>
      <c r="G24" s="237"/>
      <c r="H24" s="210">
        <f>SUM(B24:D24)/E24</f>
        <v>1.7521691973969631</v>
      </c>
      <c r="I24" s="211">
        <f>(F24/SUM(B24:D24))*100</f>
        <v>42.927886103373567</v>
      </c>
      <c r="J24" s="211">
        <f>(E24/SUM(B24:D24))*100</f>
        <v>57.072113896626433</v>
      </c>
    </row>
    <row r="25" spans="1:11">
      <c r="A25" s="248"/>
      <c r="B25" s="55"/>
      <c r="C25" s="83"/>
      <c r="D25" s="83"/>
      <c r="E25" s="83"/>
      <c r="F25" s="247"/>
      <c r="G25" s="237"/>
      <c r="H25" s="210"/>
      <c r="I25" s="211"/>
      <c r="J25" s="211"/>
    </row>
    <row r="26" spans="1:11">
      <c r="A26" s="246" t="s">
        <v>72</v>
      </c>
      <c r="B26" s="52">
        <f>SUM(B27:B32)</f>
        <v>3531</v>
      </c>
      <c r="C26" s="71">
        <f>SUM(C27:C32)</f>
        <v>3564</v>
      </c>
      <c r="D26" s="71">
        <f>SUM(D27:D32)</f>
        <v>86</v>
      </c>
      <c r="E26" s="71">
        <f>SUM(E27:E32)</f>
        <v>3590</v>
      </c>
      <c r="F26" s="69">
        <f>SUM(F27:F32)</f>
        <v>3591</v>
      </c>
      <c r="G26" s="193"/>
      <c r="H26" s="207">
        <f t="shared" ref="H26:H32" si="3">SUM(B26:D26)/E26</f>
        <v>2.0002785515320336</v>
      </c>
      <c r="I26" s="208">
        <f t="shared" ref="I26:I32" si="4">(F26/SUM(B26:D26))*100</f>
        <v>50.006962818548949</v>
      </c>
      <c r="J26" s="208">
        <f t="shared" ref="J26:J32" si="5">(E26/SUM(B26:D26))*100</f>
        <v>49.993037181451051</v>
      </c>
      <c r="K26" s="182"/>
    </row>
    <row r="27" spans="1:11">
      <c r="A27" s="248" t="s">
        <v>460</v>
      </c>
      <c r="B27" s="55">
        <v>1573</v>
      </c>
      <c r="C27" s="83">
        <v>1409</v>
      </c>
      <c r="D27" s="83">
        <v>15</v>
      </c>
      <c r="E27" s="83">
        <v>1270</v>
      </c>
      <c r="F27" s="247">
        <v>1727</v>
      </c>
      <c r="G27" s="237"/>
      <c r="H27" s="210">
        <f t="shared" si="3"/>
        <v>2.3598425196850394</v>
      </c>
      <c r="I27" s="211">
        <f t="shared" si="4"/>
        <v>57.624290957624289</v>
      </c>
      <c r="J27" s="211">
        <f t="shared" si="5"/>
        <v>42.375709042375711</v>
      </c>
    </row>
    <row r="28" spans="1:11">
      <c r="A28" s="19" t="s">
        <v>75</v>
      </c>
      <c r="B28" s="55">
        <v>206</v>
      </c>
      <c r="C28" s="83">
        <v>543</v>
      </c>
      <c r="D28" s="83">
        <v>8</v>
      </c>
      <c r="E28" s="83">
        <v>547</v>
      </c>
      <c r="F28" s="247">
        <v>210</v>
      </c>
      <c r="G28" s="237"/>
      <c r="H28" s="210">
        <f t="shared" si="3"/>
        <v>1.3839122486288848</v>
      </c>
      <c r="I28" s="211">
        <f t="shared" si="4"/>
        <v>27.741083223249667</v>
      </c>
      <c r="J28" s="211">
        <f t="shared" si="5"/>
        <v>72.258916776750326</v>
      </c>
    </row>
    <row r="29" spans="1:11">
      <c r="A29" s="19" t="s">
        <v>76</v>
      </c>
      <c r="B29" s="55">
        <v>128</v>
      </c>
      <c r="C29" s="83">
        <v>315</v>
      </c>
      <c r="D29" s="83">
        <v>7</v>
      </c>
      <c r="E29" s="83">
        <v>333</v>
      </c>
      <c r="F29" s="247">
        <v>117</v>
      </c>
      <c r="G29" s="237"/>
      <c r="H29" s="210">
        <f t="shared" si="3"/>
        <v>1.3513513513513513</v>
      </c>
      <c r="I29" s="211">
        <f t="shared" si="4"/>
        <v>26</v>
      </c>
      <c r="J29" s="211">
        <f t="shared" si="5"/>
        <v>74</v>
      </c>
    </row>
    <row r="30" spans="1:11" s="182" customFormat="1">
      <c r="A30" s="19" t="s">
        <v>77</v>
      </c>
      <c r="B30" s="55">
        <v>682</v>
      </c>
      <c r="C30" s="83">
        <v>580</v>
      </c>
      <c r="D30" s="83">
        <v>3</v>
      </c>
      <c r="E30" s="83">
        <v>508</v>
      </c>
      <c r="F30" s="247">
        <v>757</v>
      </c>
      <c r="G30" s="237"/>
      <c r="H30" s="210">
        <f t="shared" si="3"/>
        <v>2.4901574803149606</v>
      </c>
      <c r="I30" s="211">
        <f t="shared" si="4"/>
        <v>59.841897233201578</v>
      </c>
      <c r="J30" s="211">
        <f t="shared" si="5"/>
        <v>40.158102766798422</v>
      </c>
      <c r="K30" s="30"/>
    </row>
    <row r="31" spans="1:11">
      <c r="A31" s="19" t="s">
        <v>78</v>
      </c>
      <c r="B31" s="55">
        <v>835</v>
      </c>
      <c r="C31" s="83">
        <v>515</v>
      </c>
      <c r="D31" s="83">
        <v>9</v>
      </c>
      <c r="E31" s="83">
        <v>727</v>
      </c>
      <c r="F31" s="247">
        <v>632</v>
      </c>
      <c r="G31" s="237"/>
      <c r="H31" s="210">
        <f t="shared" si="3"/>
        <v>1.8693259972489684</v>
      </c>
      <c r="I31" s="211">
        <f t="shared" si="4"/>
        <v>46.504782928623989</v>
      </c>
      <c r="J31" s="211">
        <f t="shared" si="5"/>
        <v>53.495217071376011</v>
      </c>
    </row>
    <row r="32" spans="1:11">
      <c r="A32" s="19" t="s">
        <v>79</v>
      </c>
      <c r="B32" s="55">
        <v>107</v>
      </c>
      <c r="C32" s="83">
        <v>202</v>
      </c>
      <c r="D32" s="83">
        <v>44</v>
      </c>
      <c r="E32" s="83">
        <v>205</v>
      </c>
      <c r="F32" s="247">
        <v>148</v>
      </c>
      <c r="G32" s="237"/>
      <c r="H32" s="210">
        <f t="shared" si="3"/>
        <v>1.7219512195121951</v>
      </c>
      <c r="I32" s="211">
        <f t="shared" si="4"/>
        <v>41.926345609065159</v>
      </c>
      <c r="J32" s="211">
        <f t="shared" si="5"/>
        <v>58.073654390934848</v>
      </c>
    </row>
    <row r="33" spans="1:11">
      <c r="A33" s="248"/>
      <c r="B33" s="55"/>
      <c r="C33" s="83"/>
      <c r="D33" s="83"/>
      <c r="E33" s="83"/>
      <c r="F33" s="247"/>
      <c r="G33" s="237"/>
      <c r="H33" s="210"/>
      <c r="I33" s="211"/>
      <c r="J33" s="211"/>
    </row>
    <row r="34" spans="1:11">
      <c r="A34" s="246" t="s">
        <v>80</v>
      </c>
      <c r="B34" s="52">
        <f>SUM(B35:B39)</f>
        <v>1713</v>
      </c>
      <c r="C34" s="71">
        <f>SUM(C35:C39)</f>
        <v>2994</v>
      </c>
      <c r="D34" s="71">
        <f>SUM(D35:D39)</f>
        <v>14</v>
      </c>
      <c r="E34" s="71">
        <f>SUM(E35:E39)</f>
        <v>3004</v>
      </c>
      <c r="F34" s="69">
        <f>SUM(F35:F39)</f>
        <v>1717</v>
      </c>
      <c r="G34" s="193"/>
      <c r="H34" s="207">
        <f t="shared" ref="H34:H39" si="6">SUM(B34:D34)/E34</f>
        <v>1.5715712383488682</v>
      </c>
      <c r="I34" s="208">
        <f t="shared" ref="I34:I39" si="7">(F34/SUM(B34:D34))*100</f>
        <v>36.369413259902558</v>
      </c>
      <c r="J34" s="208">
        <f t="shared" ref="J34:J39" si="8">(E34/SUM(B34:D34))*100</f>
        <v>63.630586740097442</v>
      </c>
      <c r="K34" s="182"/>
    </row>
    <row r="35" spans="1:11">
      <c r="A35" s="19" t="s">
        <v>461</v>
      </c>
      <c r="B35" s="55">
        <v>1126</v>
      </c>
      <c r="C35" s="83">
        <v>2146</v>
      </c>
      <c r="D35" s="83">
        <v>11</v>
      </c>
      <c r="E35" s="83">
        <v>2185</v>
      </c>
      <c r="F35" s="247">
        <v>1098</v>
      </c>
      <c r="G35" s="237"/>
      <c r="H35" s="210">
        <f t="shared" si="6"/>
        <v>1.5025171624713958</v>
      </c>
      <c r="I35" s="211">
        <f t="shared" si="7"/>
        <v>33.44501979896436</v>
      </c>
      <c r="J35" s="211">
        <f t="shared" si="8"/>
        <v>66.554980201035647</v>
      </c>
    </row>
    <row r="36" spans="1:11">
      <c r="A36" s="19" t="s">
        <v>83</v>
      </c>
      <c r="B36" s="55">
        <v>119</v>
      </c>
      <c r="C36" s="83">
        <v>205</v>
      </c>
      <c r="D36" s="83">
        <v>1</v>
      </c>
      <c r="E36" s="83">
        <v>195</v>
      </c>
      <c r="F36" s="247">
        <v>130</v>
      </c>
      <c r="G36" s="237"/>
      <c r="H36" s="210">
        <f t="shared" si="6"/>
        <v>1.6666666666666667</v>
      </c>
      <c r="I36" s="211">
        <f t="shared" si="7"/>
        <v>40</v>
      </c>
      <c r="J36" s="211">
        <f t="shared" si="8"/>
        <v>60</v>
      </c>
    </row>
    <row r="37" spans="1:11" s="182" customFormat="1">
      <c r="A37" s="19" t="s">
        <v>84</v>
      </c>
      <c r="B37" s="55">
        <v>312</v>
      </c>
      <c r="C37" s="83">
        <v>313</v>
      </c>
      <c r="D37" s="83">
        <v>0</v>
      </c>
      <c r="E37" s="83">
        <v>294</v>
      </c>
      <c r="F37" s="247">
        <v>331</v>
      </c>
      <c r="G37" s="237"/>
      <c r="H37" s="210">
        <f t="shared" si="6"/>
        <v>2.1258503401360542</v>
      </c>
      <c r="I37" s="211">
        <f t="shared" si="7"/>
        <v>52.959999999999994</v>
      </c>
      <c r="J37" s="211">
        <f t="shared" si="8"/>
        <v>47.04</v>
      </c>
      <c r="K37" s="30"/>
    </row>
    <row r="38" spans="1:11">
      <c r="A38" s="19" t="s">
        <v>85</v>
      </c>
      <c r="B38" s="55">
        <v>34</v>
      </c>
      <c r="C38" s="83">
        <v>100</v>
      </c>
      <c r="D38" s="83">
        <v>0</v>
      </c>
      <c r="E38" s="83">
        <v>105</v>
      </c>
      <c r="F38" s="247">
        <v>29</v>
      </c>
      <c r="G38" s="237"/>
      <c r="H38" s="210">
        <f t="shared" si="6"/>
        <v>1.2761904761904761</v>
      </c>
      <c r="I38" s="211">
        <f t="shared" si="7"/>
        <v>21.641791044776117</v>
      </c>
      <c r="J38" s="211">
        <f t="shared" si="8"/>
        <v>78.358208955223887</v>
      </c>
    </row>
    <row r="39" spans="1:11">
      <c r="A39" s="19" t="s">
        <v>86</v>
      </c>
      <c r="B39" s="55">
        <v>122</v>
      </c>
      <c r="C39" s="83">
        <v>230</v>
      </c>
      <c r="D39" s="83">
        <v>2</v>
      </c>
      <c r="E39" s="83">
        <v>225</v>
      </c>
      <c r="F39" s="247">
        <v>129</v>
      </c>
      <c r="G39" s="237"/>
      <c r="H39" s="210">
        <f t="shared" si="6"/>
        <v>1.5733333333333333</v>
      </c>
      <c r="I39" s="211">
        <f t="shared" si="7"/>
        <v>36.440677966101696</v>
      </c>
      <c r="J39" s="211">
        <f t="shared" si="8"/>
        <v>63.559322033898304</v>
      </c>
    </row>
    <row r="40" spans="1:11">
      <c r="A40" s="248"/>
      <c r="B40" s="55"/>
      <c r="C40" s="83"/>
      <c r="D40" s="83"/>
      <c r="E40" s="83"/>
      <c r="F40" s="247"/>
      <c r="G40" s="237"/>
      <c r="H40" s="210"/>
      <c r="I40" s="211"/>
      <c r="J40" s="211"/>
    </row>
    <row r="41" spans="1:11">
      <c r="A41" s="246" t="s">
        <v>87</v>
      </c>
      <c r="B41" s="52">
        <f>SUM(B42:B46)</f>
        <v>1464</v>
      </c>
      <c r="C41" s="71">
        <f>SUM(C42:C46)</f>
        <v>2170</v>
      </c>
      <c r="D41" s="71">
        <f>SUM(D42:D46)</f>
        <v>413</v>
      </c>
      <c r="E41" s="71">
        <f>SUM(E42:E46)</f>
        <v>3274</v>
      </c>
      <c r="F41" s="69">
        <f>SUM(F42:F46)</f>
        <v>773</v>
      </c>
      <c r="G41" s="193"/>
      <c r="H41" s="207">
        <f t="shared" ref="H41:H46" si="9">SUM(B41:D41)/E41</f>
        <v>1.2361026267562614</v>
      </c>
      <c r="I41" s="208">
        <f t="shared" ref="I41:I46" si="10">(F41/SUM(B41:D41))*100</f>
        <v>19.100568322213984</v>
      </c>
      <c r="J41" s="208">
        <f t="shared" ref="J41:J46" si="11">(E41/SUM(B41:D41))*100</f>
        <v>80.899431677786012</v>
      </c>
      <c r="K41" s="182"/>
    </row>
    <row r="42" spans="1:11">
      <c r="A42" s="19" t="s">
        <v>192</v>
      </c>
      <c r="B42" s="55">
        <v>820</v>
      </c>
      <c r="C42" s="83">
        <v>896</v>
      </c>
      <c r="D42" s="83">
        <v>404</v>
      </c>
      <c r="E42" s="83">
        <v>1915</v>
      </c>
      <c r="F42" s="247">
        <v>205</v>
      </c>
      <c r="G42" s="237"/>
      <c r="H42" s="210">
        <f t="shared" si="9"/>
        <v>1.1070496083550914</v>
      </c>
      <c r="I42" s="211">
        <f t="shared" si="10"/>
        <v>9.6698113207547181</v>
      </c>
      <c r="J42" s="211">
        <f t="shared" si="11"/>
        <v>90.330188679245282</v>
      </c>
    </row>
    <row r="43" spans="1:11">
      <c r="A43" s="19" t="s">
        <v>90</v>
      </c>
      <c r="B43" s="55">
        <v>276</v>
      </c>
      <c r="C43" s="83">
        <v>475</v>
      </c>
      <c r="D43" s="83">
        <v>8</v>
      </c>
      <c r="E43" s="83">
        <v>519</v>
      </c>
      <c r="F43" s="247">
        <v>240</v>
      </c>
      <c r="G43" s="237"/>
      <c r="H43" s="210">
        <f t="shared" si="9"/>
        <v>1.4624277456647399</v>
      </c>
      <c r="I43" s="211">
        <f t="shared" si="10"/>
        <v>31.620553359683797</v>
      </c>
      <c r="J43" s="211">
        <f t="shared" si="11"/>
        <v>68.379446640316218</v>
      </c>
    </row>
    <row r="44" spans="1:11" s="182" customFormat="1">
      <c r="A44" s="19" t="s">
        <v>193</v>
      </c>
      <c r="B44" s="55">
        <v>118</v>
      </c>
      <c r="C44" s="83">
        <v>320</v>
      </c>
      <c r="D44" s="83">
        <v>0</v>
      </c>
      <c r="E44" s="83">
        <v>264</v>
      </c>
      <c r="F44" s="247">
        <v>174</v>
      </c>
      <c r="G44" s="237"/>
      <c r="H44" s="210">
        <f t="shared" si="9"/>
        <v>1.6590909090909092</v>
      </c>
      <c r="I44" s="211">
        <f t="shared" si="10"/>
        <v>39.726027397260275</v>
      </c>
      <c r="J44" s="211">
        <f t="shared" si="11"/>
        <v>60.273972602739725</v>
      </c>
      <c r="K44" s="30"/>
    </row>
    <row r="45" spans="1:11">
      <c r="A45" s="19" t="s">
        <v>91</v>
      </c>
      <c r="B45" s="55">
        <v>27</v>
      </c>
      <c r="C45" s="83">
        <v>197</v>
      </c>
      <c r="D45" s="83">
        <v>0</v>
      </c>
      <c r="E45" s="83">
        <v>198</v>
      </c>
      <c r="F45" s="247">
        <v>26</v>
      </c>
      <c r="G45" s="237"/>
      <c r="H45" s="210">
        <f t="shared" si="9"/>
        <v>1.1313131313131313</v>
      </c>
      <c r="I45" s="211">
        <f t="shared" si="10"/>
        <v>11.607142857142858</v>
      </c>
      <c r="J45" s="211">
        <f t="shared" si="11"/>
        <v>88.392857142857139</v>
      </c>
    </row>
    <row r="46" spans="1:11">
      <c r="A46" s="19" t="s">
        <v>92</v>
      </c>
      <c r="B46" s="55">
        <v>223</v>
      </c>
      <c r="C46" s="83">
        <v>282</v>
      </c>
      <c r="D46" s="83">
        <v>1</v>
      </c>
      <c r="E46" s="83">
        <v>378</v>
      </c>
      <c r="F46" s="247">
        <v>128</v>
      </c>
      <c r="G46" s="237"/>
      <c r="H46" s="210">
        <f t="shared" si="9"/>
        <v>1.3386243386243386</v>
      </c>
      <c r="I46" s="211">
        <f t="shared" si="10"/>
        <v>25.296442687747035</v>
      </c>
      <c r="J46" s="211">
        <f t="shared" si="11"/>
        <v>74.703557312252968</v>
      </c>
    </row>
    <row r="47" spans="1:11">
      <c r="A47" s="248"/>
      <c r="B47" s="55"/>
      <c r="C47" s="83"/>
      <c r="D47" s="83"/>
      <c r="E47" s="83"/>
      <c r="F47" s="247"/>
      <c r="G47" s="237"/>
      <c r="H47" s="210"/>
      <c r="I47" s="211"/>
      <c r="J47" s="211"/>
    </row>
    <row r="48" spans="1:11">
      <c r="A48" s="246" t="s">
        <v>93</v>
      </c>
      <c r="B48" s="52">
        <f>SUM(B49:B54)</f>
        <v>722</v>
      </c>
      <c r="C48" s="71">
        <f>SUM(C49:C54)</f>
        <v>2051</v>
      </c>
      <c r="D48" s="71">
        <f>SUM(D49:D54)</f>
        <v>264</v>
      </c>
      <c r="E48" s="71">
        <f>SUM(E49:E54)</f>
        <v>2161</v>
      </c>
      <c r="F48" s="69">
        <f>SUM(F49:F54)</f>
        <v>876</v>
      </c>
      <c r="G48" s="193"/>
      <c r="H48" s="207">
        <f t="shared" ref="H48:H54" si="12">SUM(B48:D48)/E48</f>
        <v>1.4053678852383156</v>
      </c>
      <c r="I48" s="208">
        <f t="shared" ref="I48:I54" si="13">(F48/SUM(B48:D48))*100</f>
        <v>28.844254198221929</v>
      </c>
      <c r="J48" s="208">
        <f t="shared" ref="J48:J54" si="14">(E48/SUM(B48:D48))*100</f>
        <v>71.155745801778068</v>
      </c>
      <c r="K48" s="182"/>
    </row>
    <row r="49" spans="1:11">
      <c r="A49" s="19" t="s">
        <v>470</v>
      </c>
      <c r="B49" s="55">
        <v>200</v>
      </c>
      <c r="C49" s="83">
        <v>599</v>
      </c>
      <c r="D49" s="83">
        <v>251</v>
      </c>
      <c r="E49" s="83">
        <v>835</v>
      </c>
      <c r="F49" s="247">
        <v>215</v>
      </c>
      <c r="G49" s="237"/>
      <c r="H49" s="210">
        <f t="shared" si="12"/>
        <v>1.2574850299401197</v>
      </c>
      <c r="I49" s="211">
        <f t="shared" si="13"/>
        <v>20.476190476190474</v>
      </c>
      <c r="J49" s="211">
        <f t="shared" si="14"/>
        <v>79.523809523809518</v>
      </c>
    </row>
    <row r="50" spans="1:11">
      <c r="A50" s="19" t="s">
        <v>462</v>
      </c>
      <c r="B50" s="55">
        <v>123</v>
      </c>
      <c r="C50" s="83">
        <v>464</v>
      </c>
      <c r="D50" s="83">
        <v>10</v>
      </c>
      <c r="E50" s="83">
        <v>420</v>
      </c>
      <c r="F50" s="247">
        <v>177</v>
      </c>
      <c r="G50" s="190"/>
      <c r="H50" s="210">
        <f t="shared" si="12"/>
        <v>1.4214285714285715</v>
      </c>
      <c r="I50" s="211">
        <f t="shared" si="13"/>
        <v>29.64824120603015</v>
      </c>
      <c r="J50" s="211">
        <f t="shared" si="14"/>
        <v>70.35175879396985</v>
      </c>
    </row>
    <row r="51" spans="1:11">
      <c r="A51" s="19" t="s">
        <v>97</v>
      </c>
      <c r="B51" s="55">
        <v>34</v>
      </c>
      <c r="C51" s="83">
        <v>112</v>
      </c>
      <c r="D51" s="83">
        <v>0</v>
      </c>
      <c r="E51" s="83">
        <v>106</v>
      </c>
      <c r="F51" s="247">
        <v>40</v>
      </c>
      <c r="G51" s="190"/>
      <c r="H51" s="210">
        <f t="shared" si="12"/>
        <v>1.3773584905660377</v>
      </c>
      <c r="I51" s="211">
        <f t="shared" si="13"/>
        <v>27.397260273972602</v>
      </c>
      <c r="J51" s="211">
        <f t="shared" si="14"/>
        <v>72.602739726027394</v>
      </c>
    </row>
    <row r="52" spans="1:11" s="182" customFormat="1">
      <c r="A52" s="19" t="s">
        <v>98</v>
      </c>
      <c r="B52" s="55">
        <v>52</v>
      </c>
      <c r="C52" s="83">
        <v>161</v>
      </c>
      <c r="D52" s="83">
        <v>1</v>
      </c>
      <c r="E52" s="83">
        <v>160</v>
      </c>
      <c r="F52" s="247">
        <v>54</v>
      </c>
      <c r="G52" s="190"/>
      <c r="H52" s="210">
        <f t="shared" si="12"/>
        <v>1.3374999999999999</v>
      </c>
      <c r="I52" s="211">
        <f t="shared" si="13"/>
        <v>25.233644859813083</v>
      </c>
      <c r="J52" s="211">
        <f t="shared" si="14"/>
        <v>74.766355140186917</v>
      </c>
      <c r="K52" s="30"/>
    </row>
    <row r="53" spans="1:11">
      <c r="A53" s="19" t="s">
        <v>99</v>
      </c>
      <c r="B53" s="55">
        <v>231</v>
      </c>
      <c r="C53" s="83">
        <v>453</v>
      </c>
      <c r="D53" s="83">
        <v>0</v>
      </c>
      <c r="E53" s="83">
        <v>396</v>
      </c>
      <c r="F53" s="247">
        <v>288</v>
      </c>
      <c r="G53" s="190"/>
      <c r="H53" s="210">
        <f t="shared" si="12"/>
        <v>1.7272727272727273</v>
      </c>
      <c r="I53" s="211">
        <f t="shared" si="13"/>
        <v>42.105263157894733</v>
      </c>
      <c r="J53" s="211">
        <f t="shared" si="14"/>
        <v>57.894736842105267</v>
      </c>
    </row>
    <row r="54" spans="1:11">
      <c r="A54" s="19" t="s">
        <v>100</v>
      </c>
      <c r="B54" s="55">
        <v>82</v>
      </c>
      <c r="C54" s="83">
        <v>262</v>
      </c>
      <c r="D54" s="83">
        <v>2</v>
      </c>
      <c r="E54" s="83">
        <v>244</v>
      </c>
      <c r="F54" s="247">
        <v>102</v>
      </c>
      <c r="G54" s="190"/>
      <c r="H54" s="210">
        <f t="shared" si="12"/>
        <v>1.4180327868852458</v>
      </c>
      <c r="I54" s="211">
        <f t="shared" si="13"/>
        <v>29.47976878612717</v>
      </c>
      <c r="J54" s="211">
        <f t="shared" si="14"/>
        <v>70.520231213872833</v>
      </c>
    </row>
    <row r="55" spans="1:11">
      <c r="A55" s="215"/>
      <c r="B55" s="55"/>
      <c r="C55" s="83"/>
      <c r="D55" s="83"/>
      <c r="E55" s="83"/>
      <c r="F55" s="247"/>
      <c r="G55" s="190"/>
      <c r="H55" s="210"/>
      <c r="I55" s="211"/>
      <c r="J55" s="211"/>
    </row>
    <row r="56" spans="1:11">
      <c r="A56" s="246" t="s">
        <v>101</v>
      </c>
      <c r="B56" s="52">
        <f>SUM(B57:B63)</f>
        <v>2118</v>
      </c>
      <c r="C56" s="71">
        <f>SUM(C57:C63)</f>
        <v>5033</v>
      </c>
      <c r="D56" s="71">
        <f>SUM(D57:D63)</f>
        <v>171</v>
      </c>
      <c r="E56" s="71">
        <f>SUM(E57:E63)</f>
        <v>5596</v>
      </c>
      <c r="F56" s="69">
        <f>SUM(F57:F63)</f>
        <v>1726</v>
      </c>
      <c r="G56" s="269"/>
      <c r="H56" s="207">
        <f t="shared" ref="H56:H63" si="15">SUM(B56:D56)/E56</f>
        <v>1.3084345961401</v>
      </c>
      <c r="I56" s="208">
        <f t="shared" ref="I56:I63" si="16">(F56/SUM(B56:D56))*100</f>
        <v>23.572794318492214</v>
      </c>
      <c r="J56" s="208">
        <f t="shared" ref="J56:J63" si="17">(E56/SUM(B56:D56))*100</f>
        <v>76.427205681507786</v>
      </c>
      <c r="K56" s="182"/>
    </row>
    <row r="57" spans="1:11">
      <c r="A57" s="248" t="s">
        <v>463</v>
      </c>
      <c r="B57" s="55">
        <v>827</v>
      </c>
      <c r="C57" s="83">
        <v>1887</v>
      </c>
      <c r="D57" s="83">
        <v>135</v>
      </c>
      <c r="E57" s="83">
        <v>2431</v>
      </c>
      <c r="F57" s="247">
        <v>418</v>
      </c>
      <c r="G57" s="190"/>
      <c r="H57" s="210">
        <f t="shared" si="15"/>
        <v>1.1719457013574661</v>
      </c>
      <c r="I57" s="211">
        <f t="shared" si="16"/>
        <v>14.671814671814673</v>
      </c>
      <c r="J57" s="211">
        <f t="shared" si="17"/>
        <v>85.328185328185327</v>
      </c>
    </row>
    <row r="58" spans="1:11">
      <c r="A58" s="19" t="s">
        <v>105</v>
      </c>
      <c r="B58" s="55">
        <v>591</v>
      </c>
      <c r="C58" s="83">
        <v>1170</v>
      </c>
      <c r="D58" s="83">
        <v>18</v>
      </c>
      <c r="E58" s="83">
        <v>1237</v>
      </c>
      <c r="F58" s="247">
        <v>542</v>
      </c>
      <c r="G58" s="190"/>
      <c r="H58" s="210">
        <f t="shared" si="15"/>
        <v>1.4381568310428456</v>
      </c>
      <c r="I58" s="211">
        <f t="shared" si="16"/>
        <v>30.466554243957276</v>
      </c>
      <c r="J58" s="211">
        <f t="shared" si="17"/>
        <v>69.533445756042724</v>
      </c>
    </row>
    <row r="59" spans="1:11">
      <c r="A59" s="19" t="s">
        <v>106</v>
      </c>
      <c r="B59" s="55">
        <v>269</v>
      </c>
      <c r="C59" s="83">
        <v>371</v>
      </c>
      <c r="D59" s="83">
        <v>6</v>
      </c>
      <c r="E59" s="83">
        <v>255</v>
      </c>
      <c r="F59" s="247">
        <v>391</v>
      </c>
      <c r="G59" s="190"/>
      <c r="H59" s="210">
        <f t="shared" si="15"/>
        <v>2.5333333333333332</v>
      </c>
      <c r="I59" s="211">
        <f t="shared" si="16"/>
        <v>60.526315789473685</v>
      </c>
      <c r="J59" s="211">
        <f t="shared" si="17"/>
        <v>39.473684210526315</v>
      </c>
    </row>
    <row r="60" spans="1:11">
      <c r="A60" s="19" t="s">
        <v>107</v>
      </c>
      <c r="B60" s="55">
        <v>43</v>
      </c>
      <c r="C60" s="83">
        <v>106</v>
      </c>
      <c r="D60" s="83">
        <v>0</v>
      </c>
      <c r="E60" s="83">
        <v>77</v>
      </c>
      <c r="F60" s="247">
        <v>72</v>
      </c>
      <c r="G60" s="190"/>
      <c r="H60" s="210">
        <f t="shared" si="15"/>
        <v>1.9350649350649352</v>
      </c>
      <c r="I60" s="211">
        <f t="shared" si="16"/>
        <v>48.322147651006716</v>
      </c>
      <c r="J60" s="211">
        <f t="shared" si="17"/>
        <v>51.677852348993291</v>
      </c>
    </row>
    <row r="61" spans="1:11" s="182" customFormat="1">
      <c r="A61" s="19" t="s">
        <v>108</v>
      </c>
      <c r="B61" s="55">
        <v>187</v>
      </c>
      <c r="C61" s="83">
        <v>838</v>
      </c>
      <c r="D61" s="83">
        <v>5</v>
      </c>
      <c r="E61" s="83">
        <v>836</v>
      </c>
      <c r="F61" s="247">
        <v>194</v>
      </c>
      <c r="G61" s="190"/>
      <c r="H61" s="210">
        <f t="shared" si="15"/>
        <v>1.2320574162679425</v>
      </c>
      <c r="I61" s="211">
        <f t="shared" si="16"/>
        <v>18.83495145631068</v>
      </c>
      <c r="J61" s="211">
        <f t="shared" si="17"/>
        <v>81.165048543689323</v>
      </c>
      <c r="K61" s="30"/>
    </row>
    <row r="62" spans="1:11">
      <c r="A62" s="19" t="s">
        <v>109</v>
      </c>
      <c r="B62" s="55">
        <v>107</v>
      </c>
      <c r="C62" s="83">
        <v>207</v>
      </c>
      <c r="D62" s="83">
        <v>3</v>
      </c>
      <c r="E62" s="83">
        <v>259</v>
      </c>
      <c r="F62" s="247">
        <v>58</v>
      </c>
      <c r="G62" s="190"/>
      <c r="H62" s="210">
        <f t="shared" si="15"/>
        <v>1.2239382239382239</v>
      </c>
      <c r="I62" s="211">
        <f t="shared" si="16"/>
        <v>18.296529968454259</v>
      </c>
      <c r="J62" s="211">
        <f t="shared" si="17"/>
        <v>81.703470031545748</v>
      </c>
    </row>
    <row r="63" spans="1:11">
      <c r="A63" s="19" t="s">
        <v>110</v>
      </c>
      <c r="B63" s="55">
        <v>94</v>
      </c>
      <c r="C63" s="83">
        <v>454</v>
      </c>
      <c r="D63" s="83">
        <v>4</v>
      </c>
      <c r="E63" s="83">
        <v>501</v>
      </c>
      <c r="F63" s="247">
        <v>51</v>
      </c>
      <c r="G63" s="190"/>
      <c r="H63" s="210">
        <f t="shared" si="15"/>
        <v>1.1017964071856288</v>
      </c>
      <c r="I63" s="211">
        <f t="shared" si="16"/>
        <v>9.2391304347826075</v>
      </c>
      <c r="J63" s="211">
        <f t="shared" si="17"/>
        <v>90.760869565217391</v>
      </c>
    </row>
    <row r="64" spans="1:11">
      <c r="A64" s="248"/>
      <c r="B64" s="55"/>
      <c r="C64" s="83"/>
      <c r="D64" s="83"/>
      <c r="E64" s="83"/>
      <c r="F64" s="247"/>
      <c r="G64" s="190"/>
      <c r="H64" s="210"/>
      <c r="I64" s="211"/>
      <c r="J64" s="211"/>
    </row>
    <row r="65" spans="1:11">
      <c r="A65" s="246" t="s">
        <v>508</v>
      </c>
      <c r="B65" s="52">
        <f>SUM(B66:B71)</f>
        <v>1428</v>
      </c>
      <c r="C65" s="71">
        <f>SUM(C66:C71)</f>
        <v>3853</v>
      </c>
      <c r="D65" s="71">
        <f>SUM(D66:D71)</f>
        <v>160</v>
      </c>
      <c r="E65" s="71">
        <f>SUM(E66:E71)</f>
        <v>3996</v>
      </c>
      <c r="F65" s="69">
        <f>SUM(F66:F71)</f>
        <v>1445</v>
      </c>
      <c r="G65" s="269"/>
      <c r="H65" s="207">
        <f t="shared" ref="H65:H71" si="18">SUM(B65:D65)/E65</f>
        <v>1.3616116116116117</v>
      </c>
      <c r="I65" s="208">
        <f t="shared" ref="I65:I71" si="19">(F65/SUM(B65:D65))*100</f>
        <v>26.55761808491086</v>
      </c>
      <c r="J65" s="208">
        <f t="shared" ref="J65:J71" si="20">(E65/SUM(B65:D65))*100</f>
        <v>73.442381915089143</v>
      </c>
      <c r="K65" s="182"/>
    </row>
    <row r="66" spans="1:11">
      <c r="A66" s="248" t="s">
        <v>464</v>
      </c>
      <c r="B66" s="55">
        <v>663</v>
      </c>
      <c r="C66" s="83">
        <v>1580</v>
      </c>
      <c r="D66" s="83">
        <v>16</v>
      </c>
      <c r="E66" s="83">
        <v>1638</v>
      </c>
      <c r="F66" s="247">
        <v>621</v>
      </c>
      <c r="G66" s="190"/>
      <c r="H66" s="210">
        <f t="shared" si="18"/>
        <v>1.3791208791208791</v>
      </c>
      <c r="I66" s="211">
        <f t="shared" si="19"/>
        <v>27.490039840637447</v>
      </c>
      <c r="J66" s="211">
        <f t="shared" si="20"/>
        <v>72.509960159362549</v>
      </c>
    </row>
    <row r="67" spans="1:11">
      <c r="A67" s="19" t="s">
        <v>737</v>
      </c>
      <c r="B67" s="55">
        <v>60</v>
      </c>
      <c r="C67" s="83">
        <v>314</v>
      </c>
      <c r="D67" s="83">
        <v>6</v>
      </c>
      <c r="E67" s="83">
        <v>278</v>
      </c>
      <c r="F67" s="247">
        <v>102</v>
      </c>
      <c r="G67" s="190"/>
      <c r="H67" s="210">
        <f t="shared" si="18"/>
        <v>1.3669064748201438</v>
      </c>
      <c r="I67" s="211">
        <f t="shared" si="19"/>
        <v>26.842105263157894</v>
      </c>
      <c r="J67" s="211">
        <f t="shared" si="20"/>
        <v>73.15789473684211</v>
      </c>
    </row>
    <row r="68" spans="1:11">
      <c r="A68" s="19" t="s">
        <v>511</v>
      </c>
      <c r="B68" s="55">
        <v>416</v>
      </c>
      <c r="C68" s="83">
        <v>472</v>
      </c>
      <c r="D68" s="83">
        <v>3</v>
      </c>
      <c r="E68" s="83">
        <v>511</v>
      </c>
      <c r="F68" s="247">
        <v>380</v>
      </c>
      <c r="G68" s="190"/>
      <c r="H68" s="210">
        <f t="shared" si="18"/>
        <v>1.7436399217221135</v>
      </c>
      <c r="I68" s="211">
        <f t="shared" si="19"/>
        <v>42.648709315375982</v>
      </c>
      <c r="J68" s="211">
        <f t="shared" si="20"/>
        <v>57.351290684624026</v>
      </c>
    </row>
    <row r="69" spans="1:11" s="182" customFormat="1">
      <c r="A69" s="19" t="s">
        <v>512</v>
      </c>
      <c r="B69" s="55">
        <v>88</v>
      </c>
      <c r="C69" s="83">
        <v>228</v>
      </c>
      <c r="D69" s="83">
        <v>39</v>
      </c>
      <c r="E69" s="83">
        <v>269</v>
      </c>
      <c r="F69" s="247">
        <v>86</v>
      </c>
      <c r="G69" s="190"/>
      <c r="H69" s="210">
        <f t="shared" si="18"/>
        <v>1.3197026022304832</v>
      </c>
      <c r="I69" s="211">
        <f t="shared" si="19"/>
        <v>24.225352112676056</v>
      </c>
      <c r="J69" s="211">
        <f t="shared" si="20"/>
        <v>75.774647887323937</v>
      </c>
      <c r="K69" s="30"/>
    </row>
    <row r="70" spans="1:11">
      <c r="A70" s="19" t="s">
        <v>513</v>
      </c>
      <c r="B70" s="55">
        <v>49</v>
      </c>
      <c r="C70" s="83">
        <v>584</v>
      </c>
      <c r="D70" s="83">
        <v>6</v>
      </c>
      <c r="E70" s="83">
        <v>577</v>
      </c>
      <c r="F70" s="247">
        <v>62</v>
      </c>
      <c r="G70" s="190"/>
      <c r="H70" s="210">
        <f t="shared" si="18"/>
        <v>1.1074523396880416</v>
      </c>
      <c r="I70" s="211">
        <f t="shared" si="19"/>
        <v>9.7026604068857587</v>
      </c>
      <c r="J70" s="211">
        <f t="shared" si="20"/>
        <v>90.297339593114245</v>
      </c>
    </row>
    <row r="71" spans="1:11">
      <c r="A71" s="19" t="s">
        <v>514</v>
      </c>
      <c r="B71" s="55">
        <v>152</v>
      </c>
      <c r="C71" s="83">
        <v>675</v>
      </c>
      <c r="D71" s="83">
        <v>90</v>
      </c>
      <c r="E71" s="83">
        <v>723</v>
      </c>
      <c r="F71" s="247">
        <v>194</v>
      </c>
      <c r="G71" s="190"/>
      <c r="H71" s="210">
        <f t="shared" si="18"/>
        <v>1.268326417704011</v>
      </c>
      <c r="I71" s="211">
        <f t="shared" si="19"/>
        <v>21.155943293347875</v>
      </c>
      <c r="J71" s="211">
        <f t="shared" si="20"/>
        <v>78.844056706652125</v>
      </c>
    </row>
    <row r="72" spans="1:11">
      <c r="A72" s="248"/>
      <c r="B72" s="55"/>
      <c r="C72" s="83"/>
      <c r="D72" s="83"/>
      <c r="E72" s="83"/>
      <c r="F72" s="247"/>
      <c r="G72" s="190"/>
      <c r="H72" s="210"/>
      <c r="I72" s="211"/>
      <c r="J72" s="211"/>
    </row>
    <row r="73" spans="1:11">
      <c r="A73" s="246" t="s">
        <v>515</v>
      </c>
      <c r="B73" s="52">
        <f>SUM(B74:B79)</f>
        <v>953</v>
      </c>
      <c r="C73" s="71">
        <f>SUM(C74:C79)</f>
        <v>1885</v>
      </c>
      <c r="D73" s="71">
        <f>SUM(D74:D79)</f>
        <v>106</v>
      </c>
      <c r="E73" s="71">
        <f>SUM(E74:E79)</f>
        <v>2167</v>
      </c>
      <c r="F73" s="69">
        <f>SUM(F74:F79)</f>
        <v>777</v>
      </c>
      <c r="G73" s="269"/>
      <c r="H73" s="207">
        <f t="shared" ref="H73:H79" si="21">SUM(B73:D73)/E73</f>
        <v>1.3585602215043839</v>
      </c>
      <c r="I73" s="208">
        <f t="shared" ref="I73:I79" si="22">(F73/SUM(B73:D73))*100</f>
        <v>26.392663043478258</v>
      </c>
      <c r="J73" s="208">
        <f t="shared" ref="J73:J79" si="23">(E73/SUM(B73:D73))*100</f>
        <v>73.607336956521735</v>
      </c>
      <c r="K73" s="182"/>
    </row>
    <row r="74" spans="1:11">
      <c r="A74" s="19" t="s">
        <v>465</v>
      </c>
      <c r="B74" s="55">
        <v>361</v>
      </c>
      <c r="C74" s="83">
        <v>559</v>
      </c>
      <c r="D74" s="83">
        <v>89</v>
      </c>
      <c r="E74" s="83">
        <v>693</v>
      </c>
      <c r="F74" s="247">
        <v>316</v>
      </c>
      <c r="G74" s="190"/>
      <c r="H74" s="210">
        <f t="shared" si="21"/>
        <v>1.4559884559884559</v>
      </c>
      <c r="I74" s="211">
        <f t="shared" si="22"/>
        <v>31.318136769078297</v>
      </c>
      <c r="J74" s="211">
        <f t="shared" si="23"/>
        <v>68.681863230921707</v>
      </c>
    </row>
    <row r="75" spans="1:11">
      <c r="A75" s="19" t="s">
        <v>519</v>
      </c>
      <c r="B75" s="55">
        <v>91</v>
      </c>
      <c r="C75" s="83">
        <v>197</v>
      </c>
      <c r="D75" s="83">
        <v>2</v>
      </c>
      <c r="E75" s="83">
        <v>171</v>
      </c>
      <c r="F75" s="247">
        <v>119</v>
      </c>
      <c r="G75" s="190"/>
      <c r="H75" s="210">
        <f t="shared" si="21"/>
        <v>1.695906432748538</v>
      </c>
      <c r="I75" s="211">
        <f t="shared" si="22"/>
        <v>41.03448275862069</v>
      </c>
      <c r="J75" s="211">
        <f t="shared" si="23"/>
        <v>58.965517241379303</v>
      </c>
    </row>
    <row r="76" spans="1:11">
      <c r="A76" s="19" t="s">
        <v>520</v>
      </c>
      <c r="B76" s="55">
        <v>224</v>
      </c>
      <c r="C76" s="83">
        <v>384</v>
      </c>
      <c r="D76" s="83">
        <v>1</v>
      </c>
      <c r="E76" s="83">
        <v>467</v>
      </c>
      <c r="F76" s="247">
        <v>142</v>
      </c>
      <c r="G76" s="190"/>
      <c r="H76" s="210">
        <f t="shared" si="21"/>
        <v>1.3040685224839401</v>
      </c>
      <c r="I76" s="211">
        <f t="shared" si="22"/>
        <v>23.316912972085387</v>
      </c>
      <c r="J76" s="211">
        <f t="shared" si="23"/>
        <v>76.68308702791461</v>
      </c>
    </row>
    <row r="77" spans="1:11" s="182" customFormat="1">
      <c r="A77" s="19" t="s">
        <v>521</v>
      </c>
      <c r="B77" s="55">
        <v>98</v>
      </c>
      <c r="C77" s="83">
        <v>344</v>
      </c>
      <c r="D77" s="83">
        <v>6</v>
      </c>
      <c r="E77" s="83">
        <v>364</v>
      </c>
      <c r="F77" s="247">
        <v>84</v>
      </c>
      <c r="G77" s="190"/>
      <c r="H77" s="210">
        <f t="shared" si="21"/>
        <v>1.2307692307692308</v>
      </c>
      <c r="I77" s="211">
        <f t="shared" si="22"/>
        <v>18.75</v>
      </c>
      <c r="J77" s="211">
        <f t="shared" si="23"/>
        <v>81.25</v>
      </c>
      <c r="K77" s="30"/>
    </row>
    <row r="78" spans="1:11">
      <c r="A78" s="19" t="s">
        <v>522</v>
      </c>
      <c r="B78" s="55">
        <v>70</v>
      </c>
      <c r="C78" s="83">
        <v>208</v>
      </c>
      <c r="D78" s="83">
        <v>6</v>
      </c>
      <c r="E78" s="83">
        <v>240</v>
      </c>
      <c r="F78" s="247">
        <v>44</v>
      </c>
      <c r="G78" s="190"/>
      <c r="H78" s="210">
        <f t="shared" si="21"/>
        <v>1.1833333333333333</v>
      </c>
      <c r="I78" s="211">
        <f t="shared" si="22"/>
        <v>15.492957746478872</v>
      </c>
      <c r="J78" s="211">
        <f t="shared" si="23"/>
        <v>84.507042253521121</v>
      </c>
    </row>
    <row r="79" spans="1:11">
      <c r="A79" s="19" t="s">
        <v>523</v>
      </c>
      <c r="B79" s="55">
        <v>109</v>
      </c>
      <c r="C79" s="83">
        <v>193</v>
      </c>
      <c r="D79" s="83">
        <v>2</v>
      </c>
      <c r="E79" s="83">
        <v>232</v>
      </c>
      <c r="F79" s="247">
        <v>72</v>
      </c>
      <c r="G79" s="190"/>
      <c r="H79" s="210">
        <f t="shared" si="21"/>
        <v>1.3103448275862069</v>
      </c>
      <c r="I79" s="211">
        <f t="shared" si="22"/>
        <v>23.684210526315788</v>
      </c>
      <c r="J79" s="211">
        <f t="shared" si="23"/>
        <v>76.31578947368422</v>
      </c>
    </row>
    <row r="80" spans="1:11">
      <c r="A80" s="248"/>
      <c r="B80" s="55"/>
      <c r="C80" s="83"/>
      <c r="D80" s="83"/>
      <c r="E80" s="83"/>
      <c r="F80" s="247"/>
      <c r="G80" s="190"/>
      <c r="H80" s="210"/>
      <c r="I80" s="211"/>
      <c r="J80" s="211"/>
    </row>
    <row r="81" spans="1:11">
      <c r="A81" s="246" t="s">
        <v>524</v>
      </c>
      <c r="B81" s="52">
        <f>SUM(B82:B87)</f>
        <v>1466</v>
      </c>
      <c r="C81" s="71">
        <f>SUM(C82:C87)</f>
        <v>2086</v>
      </c>
      <c r="D81" s="71">
        <f>SUM(D82:D87)</f>
        <v>407</v>
      </c>
      <c r="E81" s="71">
        <f>SUM(E82:E87)</f>
        <v>2688</v>
      </c>
      <c r="F81" s="69">
        <f>SUM(F82:F87)</f>
        <v>1271</v>
      </c>
      <c r="G81" s="269"/>
      <c r="H81" s="207">
        <f t="shared" ref="H81:H87" si="24">SUM(B81:D81)/E81</f>
        <v>1.4728422619047619</v>
      </c>
      <c r="I81" s="208">
        <f t="shared" ref="I81:I87" si="25">(F81/SUM(B81:D81))*100</f>
        <v>32.104066683505941</v>
      </c>
      <c r="J81" s="208">
        <f t="shared" ref="J81:J87" si="26">(E81/SUM(B81:D81))*100</f>
        <v>67.895933316494066</v>
      </c>
      <c r="K81" s="182"/>
    </row>
    <row r="82" spans="1:11">
      <c r="A82" s="19" t="s">
        <v>466</v>
      </c>
      <c r="B82" s="55">
        <v>233</v>
      </c>
      <c r="C82" s="83">
        <v>650</v>
      </c>
      <c r="D82" s="83">
        <v>0</v>
      </c>
      <c r="E82" s="83">
        <v>531</v>
      </c>
      <c r="F82" s="247">
        <v>352</v>
      </c>
      <c r="G82" s="190"/>
      <c r="H82" s="210">
        <f t="shared" si="24"/>
        <v>1.6629001883239172</v>
      </c>
      <c r="I82" s="211">
        <f t="shared" si="25"/>
        <v>39.864099660249153</v>
      </c>
      <c r="J82" s="211">
        <f t="shared" si="26"/>
        <v>60.135900339750847</v>
      </c>
    </row>
    <row r="83" spans="1:11">
      <c r="A83" s="19" t="s">
        <v>467</v>
      </c>
      <c r="B83" s="55">
        <v>952</v>
      </c>
      <c r="C83" s="83">
        <v>660</v>
      </c>
      <c r="D83" s="83">
        <v>337</v>
      </c>
      <c r="E83" s="83">
        <v>1355</v>
      </c>
      <c r="F83" s="247">
        <v>594</v>
      </c>
      <c r="G83" s="190"/>
      <c r="H83" s="210">
        <f t="shared" si="24"/>
        <v>1.4383763837638377</v>
      </c>
      <c r="I83" s="211">
        <f t="shared" si="25"/>
        <v>30.477167778347869</v>
      </c>
      <c r="J83" s="211">
        <f t="shared" si="26"/>
        <v>69.522832221652138</v>
      </c>
    </row>
    <row r="84" spans="1:11">
      <c r="A84" s="19" t="s">
        <v>528</v>
      </c>
      <c r="B84" s="55">
        <v>24</v>
      </c>
      <c r="C84" s="83">
        <v>120</v>
      </c>
      <c r="D84" s="83">
        <v>1</v>
      </c>
      <c r="E84" s="83">
        <v>124</v>
      </c>
      <c r="F84" s="247">
        <v>21</v>
      </c>
      <c r="G84" s="190"/>
      <c r="H84" s="210">
        <f t="shared" si="24"/>
        <v>1.1693548387096775</v>
      </c>
      <c r="I84" s="211">
        <f t="shared" si="25"/>
        <v>14.482758620689657</v>
      </c>
      <c r="J84" s="211">
        <f t="shared" si="26"/>
        <v>85.517241379310349</v>
      </c>
    </row>
    <row r="85" spans="1:11" s="182" customFormat="1">
      <c r="A85" s="19" t="s">
        <v>529</v>
      </c>
      <c r="B85" s="55">
        <v>229</v>
      </c>
      <c r="C85" s="83">
        <v>403</v>
      </c>
      <c r="D85" s="83">
        <v>68</v>
      </c>
      <c r="E85" s="83">
        <v>430</v>
      </c>
      <c r="F85" s="247">
        <v>270</v>
      </c>
      <c r="G85" s="190"/>
      <c r="H85" s="210">
        <f t="shared" si="24"/>
        <v>1.6279069767441861</v>
      </c>
      <c r="I85" s="211">
        <f t="shared" si="25"/>
        <v>38.571428571428577</v>
      </c>
      <c r="J85" s="211">
        <f t="shared" si="26"/>
        <v>61.428571428571431</v>
      </c>
      <c r="K85" s="30"/>
    </row>
    <row r="86" spans="1:11">
      <c r="A86" s="19" t="s">
        <v>530</v>
      </c>
      <c r="B86" s="55">
        <v>10</v>
      </c>
      <c r="C86" s="83">
        <v>53</v>
      </c>
      <c r="D86" s="83">
        <v>0</v>
      </c>
      <c r="E86" s="83">
        <v>48</v>
      </c>
      <c r="F86" s="247">
        <v>15</v>
      </c>
      <c r="G86" s="190"/>
      <c r="H86" s="210">
        <f t="shared" si="24"/>
        <v>1.3125</v>
      </c>
      <c r="I86" s="211">
        <f t="shared" si="25"/>
        <v>23.809523809523807</v>
      </c>
      <c r="J86" s="211">
        <f t="shared" si="26"/>
        <v>76.19047619047619</v>
      </c>
    </row>
    <row r="87" spans="1:11">
      <c r="A87" s="19" t="s">
        <v>531</v>
      </c>
      <c r="B87" s="55">
        <v>18</v>
      </c>
      <c r="C87" s="83">
        <v>200</v>
      </c>
      <c r="D87" s="83">
        <v>1</v>
      </c>
      <c r="E87" s="83">
        <v>200</v>
      </c>
      <c r="F87" s="247">
        <v>19</v>
      </c>
      <c r="G87" s="190"/>
      <c r="H87" s="210">
        <f t="shared" si="24"/>
        <v>1.095</v>
      </c>
      <c r="I87" s="211">
        <f t="shared" si="25"/>
        <v>8.6757990867579906</v>
      </c>
      <c r="J87" s="211">
        <f t="shared" si="26"/>
        <v>91.324200913242009</v>
      </c>
    </row>
    <row r="88" spans="1:11">
      <c r="A88" s="248"/>
      <c r="B88" s="55"/>
      <c r="C88" s="83"/>
      <c r="D88" s="83"/>
      <c r="E88" s="83"/>
      <c r="F88" s="247"/>
      <c r="G88" s="190"/>
      <c r="H88" s="210"/>
      <c r="I88" s="211"/>
      <c r="J88" s="211"/>
    </row>
    <row r="89" spans="1:11">
      <c r="A89" s="246" t="s">
        <v>532</v>
      </c>
      <c r="B89" s="52">
        <f>SUM(B90:B97)</f>
        <v>1356</v>
      </c>
      <c r="C89" s="71">
        <f>SUM(C90:C97)</f>
        <v>2978</v>
      </c>
      <c r="D89" s="71">
        <f>SUM(D90:D97)</f>
        <v>38</v>
      </c>
      <c r="E89" s="71">
        <f>SUM(E90:E97)</f>
        <v>3089</v>
      </c>
      <c r="F89" s="69">
        <f>SUM(F90:F97)</f>
        <v>1283</v>
      </c>
      <c r="G89" s="269"/>
      <c r="H89" s="207">
        <f t="shared" ref="H89:H96" si="27">SUM(B89:D89)/E89</f>
        <v>1.4153447717707996</v>
      </c>
      <c r="I89" s="208">
        <f t="shared" ref="I89:I96" si="28">(F89/SUM(B89:D89))*100</f>
        <v>29.345837145471183</v>
      </c>
      <c r="J89" s="208">
        <f t="shared" ref="J89:J96" si="29">(E89/SUM(B89:D89))*100</f>
        <v>70.654162854528821</v>
      </c>
      <c r="K89" s="182"/>
    </row>
    <row r="90" spans="1:11">
      <c r="A90" s="248" t="s">
        <v>468</v>
      </c>
      <c r="B90" s="55">
        <v>328</v>
      </c>
      <c r="C90" s="83">
        <v>1118</v>
      </c>
      <c r="D90" s="83">
        <v>8</v>
      </c>
      <c r="E90" s="83">
        <v>1307</v>
      </c>
      <c r="F90" s="247">
        <v>147</v>
      </c>
      <c r="G90" s="190"/>
      <c r="H90" s="210">
        <f t="shared" si="27"/>
        <v>1.1124713083397093</v>
      </c>
      <c r="I90" s="211">
        <f t="shared" si="28"/>
        <v>10.110041265474553</v>
      </c>
      <c r="J90" s="211">
        <f t="shared" si="29"/>
        <v>89.88995873452545</v>
      </c>
    </row>
    <row r="91" spans="1:11">
      <c r="A91" s="19" t="s">
        <v>536</v>
      </c>
      <c r="B91" s="55">
        <v>81</v>
      </c>
      <c r="C91" s="83">
        <v>297</v>
      </c>
      <c r="D91" s="83">
        <v>1</v>
      </c>
      <c r="E91" s="83">
        <v>302</v>
      </c>
      <c r="F91" s="247">
        <v>77</v>
      </c>
      <c r="G91" s="190"/>
      <c r="H91" s="210">
        <f t="shared" si="27"/>
        <v>1.2549668874172186</v>
      </c>
      <c r="I91" s="211">
        <f t="shared" si="28"/>
        <v>20.316622691292878</v>
      </c>
      <c r="J91" s="211">
        <f t="shared" si="29"/>
        <v>79.683377308707122</v>
      </c>
    </row>
    <row r="92" spans="1:11">
      <c r="A92" s="19" t="s">
        <v>537</v>
      </c>
      <c r="B92" s="55">
        <v>104</v>
      </c>
      <c r="C92" s="83">
        <v>152</v>
      </c>
      <c r="D92" s="83">
        <v>8</v>
      </c>
      <c r="E92" s="83">
        <v>134</v>
      </c>
      <c r="F92" s="247">
        <v>130</v>
      </c>
      <c r="G92" s="190"/>
      <c r="H92" s="210">
        <f t="shared" si="27"/>
        <v>1.9701492537313432</v>
      </c>
      <c r="I92" s="211">
        <f t="shared" si="28"/>
        <v>49.242424242424242</v>
      </c>
      <c r="J92" s="211">
        <f t="shared" si="29"/>
        <v>50.757575757575758</v>
      </c>
    </row>
    <row r="93" spans="1:11">
      <c r="A93" s="19" t="s">
        <v>273</v>
      </c>
      <c r="B93" s="55">
        <v>238</v>
      </c>
      <c r="C93" s="83">
        <v>373</v>
      </c>
      <c r="D93" s="83">
        <v>4</v>
      </c>
      <c r="E93" s="83">
        <v>281</v>
      </c>
      <c r="F93" s="247">
        <v>334</v>
      </c>
      <c r="G93" s="190"/>
      <c r="H93" s="210">
        <f t="shared" si="27"/>
        <v>2.1886120996441281</v>
      </c>
      <c r="I93" s="211">
        <f t="shared" si="28"/>
        <v>54.308943089430898</v>
      </c>
      <c r="J93" s="211">
        <f t="shared" si="29"/>
        <v>45.691056910569102</v>
      </c>
    </row>
    <row r="94" spans="1:11">
      <c r="A94" s="19" t="s">
        <v>539</v>
      </c>
      <c r="B94" s="55">
        <v>313</v>
      </c>
      <c r="C94" s="83">
        <v>515</v>
      </c>
      <c r="D94" s="83">
        <v>17</v>
      </c>
      <c r="E94" s="83">
        <v>562</v>
      </c>
      <c r="F94" s="247">
        <v>283</v>
      </c>
      <c r="G94" s="190"/>
      <c r="H94" s="210">
        <f t="shared" si="27"/>
        <v>1.5035587188612101</v>
      </c>
      <c r="I94" s="211">
        <f t="shared" si="28"/>
        <v>33.491124260355029</v>
      </c>
      <c r="J94" s="211">
        <f t="shared" si="29"/>
        <v>66.508875739644964</v>
      </c>
    </row>
    <row r="95" spans="1:11" s="182" customFormat="1">
      <c r="A95" s="19" t="s">
        <v>540</v>
      </c>
      <c r="B95" s="55">
        <v>195</v>
      </c>
      <c r="C95" s="83">
        <v>284</v>
      </c>
      <c r="D95" s="83">
        <v>0</v>
      </c>
      <c r="E95" s="83">
        <v>249</v>
      </c>
      <c r="F95" s="247">
        <v>230</v>
      </c>
      <c r="G95" s="190"/>
      <c r="H95" s="210">
        <f t="shared" si="27"/>
        <v>1.9236947791164658</v>
      </c>
      <c r="I95" s="211">
        <f t="shared" si="28"/>
        <v>48.01670146137787</v>
      </c>
      <c r="J95" s="211">
        <f t="shared" si="29"/>
        <v>51.983298538622122</v>
      </c>
      <c r="K95" s="30"/>
    </row>
    <row r="96" spans="1:11">
      <c r="A96" s="19" t="s">
        <v>541</v>
      </c>
      <c r="B96" s="55">
        <v>97</v>
      </c>
      <c r="C96" s="83">
        <v>214</v>
      </c>
      <c r="D96" s="83">
        <v>0</v>
      </c>
      <c r="E96" s="83">
        <v>236</v>
      </c>
      <c r="F96" s="247">
        <v>75</v>
      </c>
      <c r="G96" s="190"/>
      <c r="H96" s="210">
        <f t="shared" si="27"/>
        <v>1.3177966101694916</v>
      </c>
      <c r="I96" s="211">
        <f t="shared" si="28"/>
        <v>24.115755627009648</v>
      </c>
      <c r="J96" s="211">
        <f t="shared" si="29"/>
        <v>75.884244372990352</v>
      </c>
    </row>
    <row r="97" spans="1:11">
      <c r="A97" s="19" t="s">
        <v>197</v>
      </c>
      <c r="B97" s="55">
        <v>0</v>
      </c>
      <c r="C97" s="83">
        <v>25</v>
      </c>
      <c r="D97" s="83">
        <v>0</v>
      </c>
      <c r="E97" s="83">
        <v>18</v>
      </c>
      <c r="F97" s="247">
        <v>7</v>
      </c>
      <c r="G97" s="190"/>
      <c r="H97" s="210"/>
      <c r="I97" s="211"/>
      <c r="J97" s="211"/>
    </row>
    <row r="98" spans="1:11">
      <c r="A98" s="248"/>
      <c r="B98" s="55"/>
      <c r="C98" s="83"/>
      <c r="D98" s="83"/>
      <c r="E98" s="83"/>
      <c r="F98" s="247"/>
      <c r="G98" s="190"/>
      <c r="H98" s="210"/>
      <c r="I98" s="211"/>
      <c r="J98" s="211"/>
    </row>
    <row r="99" spans="1:11" s="182" customFormat="1">
      <c r="A99" s="246" t="s">
        <v>542</v>
      </c>
      <c r="B99" s="52">
        <f>SUM(B100:B101)</f>
        <v>451</v>
      </c>
      <c r="C99" s="71">
        <f>SUM(C100:C101)</f>
        <v>1138</v>
      </c>
      <c r="D99" s="71">
        <f>SUM(D100:D101)</f>
        <v>686</v>
      </c>
      <c r="E99" s="71">
        <f>SUM(E100:E101)</f>
        <v>1987</v>
      </c>
      <c r="F99" s="69">
        <f>SUM(F100:F101)</f>
        <v>288</v>
      </c>
      <c r="G99" s="269"/>
      <c r="H99" s="207">
        <f>SUM(B99:D99)/E99</f>
        <v>1.1449421238047308</v>
      </c>
      <c r="I99" s="208">
        <f>(F99/SUM(B99:D99))*100</f>
        <v>12.659340659340659</v>
      </c>
      <c r="J99" s="208">
        <f>(E99/SUM(B99:D99))*100</f>
        <v>87.340659340659343</v>
      </c>
    </row>
    <row r="100" spans="1:11">
      <c r="A100" s="19" t="s">
        <v>486</v>
      </c>
      <c r="B100" s="55">
        <v>350</v>
      </c>
      <c r="C100" s="83">
        <v>738</v>
      </c>
      <c r="D100" s="83">
        <v>683</v>
      </c>
      <c r="E100" s="83">
        <v>1593</v>
      </c>
      <c r="F100" s="247">
        <v>178</v>
      </c>
      <c r="G100" s="190"/>
      <c r="H100" s="210">
        <f>SUM(B100:D100)/E100</f>
        <v>1.1117388575015694</v>
      </c>
      <c r="I100" s="211">
        <f>(F100/SUM(B100:D100))*100</f>
        <v>10.05081874647092</v>
      </c>
      <c r="J100" s="211">
        <f>(E100/SUM(B100:D100))*100</f>
        <v>89.949181253529076</v>
      </c>
    </row>
    <row r="101" spans="1:11">
      <c r="A101" s="19" t="s">
        <v>546</v>
      </c>
      <c r="B101" s="55">
        <v>101</v>
      </c>
      <c r="C101" s="83">
        <v>400</v>
      </c>
      <c r="D101" s="83">
        <v>3</v>
      </c>
      <c r="E101" s="83">
        <v>394</v>
      </c>
      <c r="F101" s="247">
        <v>110</v>
      </c>
      <c r="G101" s="190"/>
      <c r="H101" s="210">
        <f>SUM(B101:D101)/E101</f>
        <v>1.2791878172588833</v>
      </c>
      <c r="I101" s="211">
        <f>(F101/SUM(B101:D101))*100</f>
        <v>21.825396825396826</v>
      </c>
      <c r="J101" s="211">
        <f>(E101/SUM(B101:D101))*100</f>
        <v>78.174603174603178</v>
      </c>
    </row>
    <row r="102" spans="1:11">
      <c r="A102" s="248"/>
      <c r="B102" s="55"/>
      <c r="C102" s="83"/>
      <c r="D102" s="83"/>
      <c r="E102" s="83"/>
      <c r="F102" s="247"/>
      <c r="G102" s="190"/>
      <c r="H102" s="210"/>
      <c r="I102" s="211"/>
      <c r="J102" s="211"/>
    </row>
    <row r="103" spans="1:11">
      <c r="A103" s="246" t="s">
        <v>547</v>
      </c>
      <c r="B103" s="52">
        <f>SUM(B104:B108)</f>
        <v>806</v>
      </c>
      <c r="C103" s="71">
        <f>SUM(C104:C108)</f>
        <v>1839</v>
      </c>
      <c r="D103" s="71">
        <f>SUM(D104:D108)</f>
        <v>216</v>
      </c>
      <c r="E103" s="71">
        <f>SUM(E104:E108)</f>
        <v>2129</v>
      </c>
      <c r="F103" s="69">
        <f>SUM(F104:F108)</f>
        <v>732</v>
      </c>
      <c r="G103" s="269"/>
      <c r="H103" s="207">
        <f>SUM(B103:D103)/E103</f>
        <v>1.343823391263504</v>
      </c>
      <c r="I103" s="208">
        <f>(F103/SUM(B103:D103))*100</f>
        <v>25.585459629500175</v>
      </c>
      <c r="J103" s="208">
        <f>(E103/SUM(B103:D103))*100</f>
        <v>74.414540370499822</v>
      </c>
      <c r="K103" s="182"/>
    </row>
    <row r="104" spans="1:11">
      <c r="A104" s="19" t="s">
        <v>553</v>
      </c>
      <c r="B104" s="55">
        <v>295</v>
      </c>
      <c r="C104" s="83">
        <v>643</v>
      </c>
      <c r="D104" s="83">
        <v>36</v>
      </c>
      <c r="E104" s="83">
        <v>723</v>
      </c>
      <c r="F104" s="247">
        <v>251</v>
      </c>
      <c r="G104" s="190"/>
      <c r="H104" s="210">
        <f>SUM(B104:D104)/E104</f>
        <v>1.3471645919778701</v>
      </c>
      <c r="I104" s="211">
        <f>(F104/SUM(B104:D104))*100</f>
        <v>25.770020533880906</v>
      </c>
      <c r="J104" s="211">
        <f>(E104/SUM(B104:D104))*100</f>
        <v>74.229979466119104</v>
      </c>
    </row>
    <row r="105" spans="1:11">
      <c r="A105" s="19" t="s">
        <v>551</v>
      </c>
      <c r="B105" s="55">
        <v>178</v>
      </c>
      <c r="C105" s="83">
        <v>474</v>
      </c>
      <c r="D105" s="83">
        <v>170</v>
      </c>
      <c r="E105" s="83">
        <v>626</v>
      </c>
      <c r="F105" s="247">
        <v>196</v>
      </c>
      <c r="G105" s="190"/>
      <c r="H105" s="210">
        <f>SUM(B105:D105)/E105</f>
        <v>1.3130990415335464</v>
      </c>
      <c r="I105" s="211">
        <f>(F105/SUM(B105:D105))*100</f>
        <v>23.844282238442823</v>
      </c>
      <c r="J105" s="211">
        <f>(E105/SUM(B105:D105))*100</f>
        <v>76.15571776155717</v>
      </c>
    </row>
    <row r="106" spans="1:11" s="182" customFormat="1">
      <c r="A106" s="19" t="s">
        <v>552</v>
      </c>
      <c r="B106" s="55">
        <v>133</v>
      </c>
      <c r="C106" s="83">
        <v>323</v>
      </c>
      <c r="D106" s="83">
        <v>4</v>
      </c>
      <c r="E106" s="83">
        <v>313</v>
      </c>
      <c r="F106" s="247">
        <v>147</v>
      </c>
      <c r="G106" s="190"/>
      <c r="H106" s="210">
        <f>SUM(B106:D106)/E106</f>
        <v>1.4696485623003195</v>
      </c>
      <c r="I106" s="211">
        <f>(F106/SUM(B106:D106))*100</f>
        <v>31.956521739130434</v>
      </c>
      <c r="J106" s="211">
        <f>(E106/SUM(B106:D106))*100</f>
        <v>68.043478260869563</v>
      </c>
      <c r="K106" s="30"/>
    </row>
    <row r="107" spans="1:11">
      <c r="A107" s="19" t="s">
        <v>554</v>
      </c>
      <c r="B107" s="55">
        <v>172</v>
      </c>
      <c r="C107" s="83">
        <v>341</v>
      </c>
      <c r="D107" s="83">
        <v>4</v>
      </c>
      <c r="E107" s="83">
        <v>415</v>
      </c>
      <c r="F107" s="247">
        <v>102</v>
      </c>
      <c r="G107" s="190"/>
      <c r="H107" s="210">
        <f>SUM(B107:D107)/E107</f>
        <v>1.2457831325301205</v>
      </c>
      <c r="I107" s="211">
        <f>(F107/SUM(B107:D107))*100</f>
        <v>19.729206963249517</v>
      </c>
      <c r="J107" s="211">
        <f>(E107/SUM(B107:D107))*100</f>
        <v>80.27079303675049</v>
      </c>
    </row>
    <row r="108" spans="1:11">
      <c r="A108" s="19" t="s">
        <v>202</v>
      </c>
      <c r="B108" s="55">
        <v>28</v>
      </c>
      <c r="C108" s="83">
        <v>58</v>
      </c>
      <c r="D108" s="83">
        <v>2</v>
      </c>
      <c r="E108" s="83">
        <v>52</v>
      </c>
      <c r="F108" s="247">
        <v>36</v>
      </c>
      <c r="G108" s="190"/>
      <c r="H108" s="210"/>
      <c r="I108" s="211"/>
      <c r="J108" s="211"/>
    </row>
    <row r="109" spans="1:11">
      <c r="A109" s="246"/>
      <c r="B109" s="55"/>
      <c r="C109" s="83"/>
      <c r="D109" s="83"/>
      <c r="E109" s="83"/>
      <c r="F109" s="247"/>
      <c r="G109" s="190"/>
      <c r="H109" s="210"/>
      <c r="I109" s="211"/>
      <c r="J109" s="211"/>
    </row>
    <row r="110" spans="1:11">
      <c r="A110" s="246" t="s">
        <v>555</v>
      </c>
      <c r="B110" s="52">
        <f>SUM(B111:B113)</f>
        <v>1227</v>
      </c>
      <c r="C110" s="71">
        <f>SUM(C111:C113)</f>
        <v>2531</v>
      </c>
      <c r="D110" s="71">
        <f>SUM(D111:D113)</f>
        <v>48</v>
      </c>
      <c r="E110" s="71">
        <f>SUM(E111:E113)</f>
        <v>2226</v>
      </c>
      <c r="F110" s="69">
        <f>SUM(F111:F113)</f>
        <v>1580</v>
      </c>
      <c r="G110" s="269"/>
      <c r="H110" s="207">
        <f>SUM(B110:D110)/E110</f>
        <v>1.7097933513027852</v>
      </c>
      <c r="I110" s="208">
        <f>(F110/SUM(B110:D110))*100</f>
        <v>41.513399894902783</v>
      </c>
      <c r="J110" s="208">
        <f>(E110/SUM(B110:D110))*100</f>
        <v>58.486600105097217</v>
      </c>
      <c r="K110" s="182"/>
    </row>
    <row r="111" spans="1:11" s="182" customFormat="1">
      <c r="A111" s="19" t="s">
        <v>209</v>
      </c>
      <c r="B111" s="55">
        <v>731</v>
      </c>
      <c r="C111" s="83">
        <v>1514</v>
      </c>
      <c r="D111" s="83">
        <v>37</v>
      </c>
      <c r="E111" s="83">
        <v>1360</v>
      </c>
      <c r="F111" s="247">
        <v>922</v>
      </c>
      <c r="G111" s="190"/>
      <c r="H111" s="210">
        <f>SUM(B111:D111)/E111</f>
        <v>1.6779411764705883</v>
      </c>
      <c r="I111" s="211">
        <f>(F111/SUM(B111:D111))*100</f>
        <v>40.403155127081511</v>
      </c>
      <c r="J111" s="211">
        <f>(E111/SUM(B111:D111))*100</f>
        <v>59.596844872918496</v>
      </c>
      <c r="K111" s="30"/>
    </row>
    <row r="112" spans="1:11">
      <c r="A112" s="19" t="s">
        <v>558</v>
      </c>
      <c r="B112" s="55">
        <v>121</v>
      </c>
      <c r="C112" s="83">
        <v>384</v>
      </c>
      <c r="D112" s="83">
        <v>0</v>
      </c>
      <c r="E112" s="83">
        <v>378</v>
      </c>
      <c r="F112" s="247">
        <v>127</v>
      </c>
      <c r="G112" s="190"/>
      <c r="H112" s="210">
        <f>SUM(B112:D112)/E112</f>
        <v>1.335978835978836</v>
      </c>
      <c r="I112" s="211">
        <f>(F112/SUM(B112:D112))*100</f>
        <v>25.14851485148515</v>
      </c>
      <c r="J112" s="211">
        <f>(E112/SUM(B112:D112))*100</f>
        <v>74.851485148514854</v>
      </c>
    </row>
    <row r="113" spans="1:11">
      <c r="A113" s="19" t="s">
        <v>559</v>
      </c>
      <c r="B113" s="55">
        <v>375</v>
      </c>
      <c r="C113" s="83">
        <v>633</v>
      </c>
      <c r="D113" s="83">
        <v>11</v>
      </c>
      <c r="E113" s="83">
        <v>488</v>
      </c>
      <c r="F113" s="247">
        <v>531</v>
      </c>
      <c r="G113" s="190"/>
      <c r="H113" s="210">
        <f>SUM(B113:D113)/E113</f>
        <v>2.0881147540983607</v>
      </c>
      <c r="I113" s="211">
        <f>(F113/SUM(B113:D113))*100</f>
        <v>52.109911678115793</v>
      </c>
      <c r="J113" s="211">
        <f>(E113/SUM(B113:D113))*100</f>
        <v>47.8900883218842</v>
      </c>
    </row>
    <row r="114" spans="1:11">
      <c r="A114" s="215"/>
      <c r="B114" s="55"/>
      <c r="C114" s="83"/>
      <c r="D114" s="83"/>
      <c r="E114" s="83"/>
      <c r="F114" s="247"/>
      <c r="G114" s="190"/>
      <c r="H114" s="210"/>
      <c r="I114" s="211"/>
      <c r="J114" s="211"/>
    </row>
    <row r="115" spans="1:11">
      <c r="A115" s="246" t="s">
        <v>560</v>
      </c>
      <c r="B115" s="52">
        <f>SUM(B116:B118)</f>
        <v>1192</v>
      </c>
      <c r="C115" s="71">
        <f>SUM(C116:C118)</f>
        <v>2166</v>
      </c>
      <c r="D115" s="71">
        <f>SUM(D116:D118)</f>
        <v>719</v>
      </c>
      <c r="E115" s="71">
        <f>SUM(E116:E118)</f>
        <v>2766</v>
      </c>
      <c r="F115" s="69">
        <f>SUM(F116:F118)</f>
        <v>1311</v>
      </c>
      <c r="G115" s="269"/>
      <c r="H115" s="207">
        <f>SUM(B115:D115)/E115</f>
        <v>1.4739696312364425</v>
      </c>
      <c r="I115" s="208">
        <f>(F115/SUM(B115:D115))*100</f>
        <v>32.155997056659309</v>
      </c>
      <c r="J115" s="208">
        <f>(E115/SUM(B115:D115))*100</f>
        <v>67.844002943340683</v>
      </c>
      <c r="K115" s="182"/>
    </row>
    <row r="116" spans="1:11">
      <c r="A116" s="19" t="s">
        <v>491</v>
      </c>
      <c r="B116" s="55">
        <v>689</v>
      </c>
      <c r="C116" s="83">
        <v>980</v>
      </c>
      <c r="D116" s="83">
        <v>516</v>
      </c>
      <c r="E116" s="83">
        <v>1421</v>
      </c>
      <c r="F116" s="247">
        <v>764</v>
      </c>
      <c r="G116" s="190"/>
      <c r="H116" s="210">
        <f>SUM(B116:D116)/E116</f>
        <v>1.5376495425756509</v>
      </c>
      <c r="I116" s="211">
        <f>(F116/SUM(B116:D116))*100</f>
        <v>34.965675057208237</v>
      </c>
      <c r="J116" s="211">
        <f>(E116/SUM(B116:D116))*100</f>
        <v>65.03432494279177</v>
      </c>
    </row>
    <row r="117" spans="1:11">
      <c r="A117" s="19" t="s">
        <v>563</v>
      </c>
      <c r="B117" s="55">
        <v>268</v>
      </c>
      <c r="C117" s="83">
        <v>515</v>
      </c>
      <c r="D117" s="83">
        <v>12</v>
      </c>
      <c r="E117" s="83">
        <v>524</v>
      </c>
      <c r="F117" s="247">
        <v>271</v>
      </c>
      <c r="G117" s="190"/>
      <c r="H117" s="210">
        <f>SUM(B117:D117)/E117</f>
        <v>1.5171755725190839</v>
      </c>
      <c r="I117" s="211">
        <f>(F117/SUM(B117:D117))*100</f>
        <v>34.088050314465406</v>
      </c>
      <c r="J117" s="211">
        <f>(E117/SUM(B117:D117))*100</f>
        <v>65.911949685534594</v>
      </c>
    </row>
    <row r="118" spans="1:11">
      <c r="A118" s="19" t="s">
        <v>564</v>
      </c>
      <c r="B118" s="55">
        <v>235</v>
      </c>
      <c r="C118" s="83">
        <v>671</v>
      </c>
      <c r="D118" s="83">
        <v>191</v>
      </c>
      <c r="E118" s="83">
        <v>821</v>
      </c>
      <c r="F118" s="247">
        <v>276</v>
      </c>
      <c r="G118" s="190"/>
      <c r="H118" s="210">
        <f>SUM(B118:D118)/E118</f>
        <v>1.3361753958587088</v>
      </c>
      <c r="I118" s="211">
        <f>(F118/SUM(B118:D118))*100</f>
        <v>25.159525979945307</v>
      </c>
      <c r="J118" s="211">
        <f>(E118/SUM(B118:D118))*100</f>
        <v>74.8404740200547</v>
      </c>
    </row>
    <row r="119" spans="1:11">
      <c r="A119" s="364"/>
      <c r="B119" s="270"/>
      <c r="C119" s="271"/>
      <c r="D119" s="271"/>
      <c r="E119" s="271"/>
      <c r="F119" s="272"/>
      <c r="G119" s="195"/>
      <c r="H119" s="226"/>
      <c r="I119" s="227"/>
      <c r="J119" s="227"/>
    </row>
    <row r="120" spans="1:11">
      <c r="A120" s="108" t="s">
        <v>206</v>
      </c>
      <c r="B120" s="273"/>
      <c r="C120" s="273"/>
      <c r="D120" s="273"/>
      <c r="E120" s="273"/>
      <c r="F120" s="273"/>
    </row>
    <row r="121" spans="1:11" hidden="1"/>
  </sheetData>
  <sheetProtection selectLockedCells="1" selectUnlockedCells="1"/>
  <mergeCells count="6">
    <mergeCell ref="A5:J5"/>
    <mergeCell ref="A6:J6"/>
    <mergeCell ref="A3:J3"/>
    <mergeCell ref="B8:F8"/>
    <mergeCell ref="H8:J8"/>
    <mergeCell ref="A4:J4"/>
  </mergeCells>
  <phoneticPr fontId="0" type="noConversion"/>
  <dataValidations count="1">
    <dataValidation type="whole" operator="equal" allowBlank="1" showInputMessage="1" showErrorMessage="1" errorTitle="Error" error="El balance en Materia Contravencional no coincide con el dato indicado." sqref="B72 B33 B64">
      <formula1>#REF!+#REF!+#REF!-#REF!</formula1>
    </dataValidation>
  </dataValidations>
  <printOptions horizontalCentered="1" verticalCentered="1"/>
  <pageMargins left="0" right="0" top="0.25" bottom="0" header="0.51180555555555551" footer="0.51180555555555551"/>
  <pageSetup scale="32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6"/>
  <sheetViews>
    <sheetView workbookViewId="0">
      <selection activeCell="A18" sqref="A18"/>
    </sheetView>
  </sheetViews>
  <sheetFormatPr baseColWidth="10" defaultColWidth="0" defaultRowHeight="15.6" zeroHeight="1"/>
  <cols>
    <col min="1" max="1" width="70.6640625" style="30" bestFit="1" customWidth="1"/>
    <col min="2" max="2" width="18.109375" style="30" customWidth="1"/>
    <col min="3" max="3" width="16.6640625" style="30" customWidth="1"/>
    <col min="4" max="4" width="18.6640625" style="30" customWidth="1"/>
    <col min="5" max="5" width="19.5546875" style="30" customWidth="1"/>
    <col min="6" max="6" width="17.5546875" style="30" customWidth="1"/>
    <col min="7" max="7" width="1.109375" style="31" customWidth="1"/>
    <col min="8" max="8" width="18.109375" style="31" customWidth="1"/>
    <col min="9" max="10" width="18.6640625" style="31" customWidth="1"/>
    <col min="11" max="32" width="0" style="30" hidden="1" customWidth="1"/>
    <col min="33" max="256" width="16.6640625" style="30" hidden="1" customWidth="1"/>
    <col min="257" max="16384" width="16.6640625" style="30" hidden="1"/>
  </cols>
  <sheetData>
    <row r="1" spans="1:11">
      <c r="A1" s="182" t="s">
        <v>210</v>
      </c>
      <c r="B1" s="83"/>
      <c r="C1" s="83"/>
      <c r="D1" s="83"/>
      <c r="E1" s="83"/>
      <c r="F1" s="83"/>
    </row>
    <row r="2" spans="1:11">
      <c r="A2" s="182"/>
      <c r="B2" s="260"/>
      <c r="C2" s="260"/>
      <c r="D2" s="260"/>
      <c r="E2" s="260"/>
    </row>
    <row r="3" spans="1:11">
      <c r="A3" s="395" t="s">
        <v>731</v>
      </c>
      <c r="B3" s="395"/>
      <c r="C3" s="395"/>
      <c r="D3" s="395"/>
      <c r="E3" s="395"/>
      <c r="F3" s="395"/>
      <c r="G3" s="395"/>
      <c r="H3" s="395"/>
      <c r="I3" s="395"/>
      <c r="J3" s="395"/>
    </row>
    <row r="4" spans="1:11" ht="20.25" customHeight="1">
      <c r="A4" s="395" t="s">
        <v>662</v>
      </c>
      <c r="B4" s="395"/>
      <c r="C4" s="395"/>
      <c r="D4" s="395"/>
      <c r="E4" s="395"/>
      <c r="F4" s="395"/>
      <c r="G4" s="395"/>
      <c r="H4" s="395"/>
      <c r="I4" s="395"/>
      <c r="J4" s="395"/>
      <c r="K4" s="275"/>
    </row>
    <row r="5" spans="1:11" ht="20.25" customHeight="1">
      <c r="A5" s="395" t="s">
        <v>1377</v>
      </c>
      <c r="B5" s="395"/>
      <c r="C5" s="395"/>
      <c r="D5" s="395"/>
      <c r="E5" s="395"/>
      <c r="F5" s="395"/>
      <c r="G5" s="395"/>
      <c r="H5" s="395"/>
      <c r="I5" s="395"/>
      <c r="J5" s="395"/>
    </row>
    <row r="6" spans="1:11">
      <c r="A6" s="395" t="s">
        <v>641</v>
      </c>
      <c r="B6" s="395"/>
      <c r="C6" s="395"/>
      <c r="D6" s="395"/>
      <c r="E6" s="395"/>
      <c r="F6" s="395"/>
      <c r="G6" s="395"/>
      <c r="H6" s="395"/>
      <c r="I6" s="395"/>
      <c r="J6" s="395"/>
    </row>
    <row r="7" spans="1:11">
      <c r="A7" s="197"/>
      <c r="B7" s="16"/>
      <c r="C7" s="197"/>
      <c r="D7" s="197"/>
      <c r="E7" s="197"/>
      <c r="F7" s="175"/>
    </row>
    <row r="8" spans="1:11">
      <c r="A8" s="324"/>
      <c r="B8" s="396" t="s">
        <v>719</v>
      </c>
      <c r="C8" s="396"/>
      <c r="D8" s="396"/>
      <c r="E8" s="396"/>
      <c r="F8" s="396"/>
      <c r="G8" s="186"/>
      <c r="H8" s="396" t="s">
        <v>720</v>
      </c>
      <c r="I8" s="397"/>
      <c r="J8" s="397"/>
    </row>
    <row r="9" spans="1:11">
      <c r="A9" s="187" t="s">
        <v>713</v>
      </c>
      <c r="B9" s="187" t="s">
        <v>616</v>
      </c>
      <c r="C9" s="284" t="s">
        <v>617</v>
      </c>
      <c r="D9" s="193" t="s">
        <v>617</v>
      </c>
      <c r="E9" s="193" t="s">
        <v>617</v>
      </c>
      <c r="F9" s="188" t="s">
        <v>618</v>
      </c>
      <c r="G9" s="190"/>
      <c r="H9" s="175" t="s">
        <v>619</v>
      </c>
      <c r="I9" s="189" t="s">
        <v>620</v>
      </c>
      <c r="J9" s="231" t="s">
        <v>620</v>
      </c>
    </row>
    <row r="10" spans="1:11" s="182" customFormat="1">
      <c r="A10" s="225"/>
      <c r="B10" s="365">
        <v>41640</v>
      </c>
      <c r="C10" s="284" t="s">
        <v>621</v>
      </c>
      <c r="D10" s="193" t="s">
        <v>622</v>
      </c>
      <c r="E10" s="193" t="s">
        <v>623</v>
      </c>
      <c r="F10" s="242">
        <v>42004</v>
      </c>
      <c r="G10" s="195"/>
      <c r="H10" s="196" t="s">
        <v>624</v>
      </c>
      <c r="I10" s="193" t="s">
        <v>625</v>
      </c>
      <c r="J10" s="188" t="s">
        <v>626</v>
      </c>
    </row>
    <row r="11" spans="1:11">
      <c r="A11" s="187"/>
      <c r="B11" s="366"/>
      <c r="C11" s="367"/>
      <c r="D11" s="367"/>
      <c r="E11" s="367"/>
      <c r="F11" s="368"/>
      <c r="G11" s="190"/>
      <c r="I11" s="202"/>
      <c r="J11" s="202"/>
    </row>
    <row r="12" spans="1:11">
      <c r="A12" s="187" t="s">
        <v>27</v>
      </c>
      <c r="B12" s="52">
        <f>SUM(B14,B22,B25,B30,B36,B43,B48,B55,B62,B70,B78,B86,B90,B97,B101)</f>
        <v>25366</v>
      </c>
      <c r="C12" s="71">
        <f>SUM(C14,C22,C25,C30,C36,C43,C48,C55,C62,C70,C78,C86,C90,C97,C101)</f>
        <v>66447</v>
      </c>
      <c r="D12" s="71">
        <f>SUM(D14,D22,D25,D30,D36,D43,D48,D55,D62,D70,D78,D86,D90,D97,D101)</f>
        <v>1947</v>
      </c>
      <c r="E12" s="71">
        <f>SUM(E14,E22,E25,E30,E36,E43,E48,E55,E62,E70,E78,E86,E90,E97,E101)</f>
        <v>68175</v>
      </c>
      <c r="F12" s="69">
        <f>SUM(F14,F22,F25,F30,F36,F43,F48,F55,F62,F70,F78,F86,F90,F97,F101)</f>
        <v>25585</v>
      </c>
      <c r="G12" s="259"/>
      <c r="H12" s="207">
        <f>SUM(B12:D12)/E12</f>
        <v>1.3752841950861754</v>
      </c>
      <c r="I12" s="208">
        <f>(F12/SUM(B12:D12))*100</f>
        <v>27.28775597269625</v>
      </c>
      <c r="J12" s="208">
        <f>(E12/SUM(B12:D12))*100</f>
        <v>72.712244027303754</v>
      </c>
    </row>
    <row r="13" spans="1:11">
      <c r="A13" s="93"/>
      <c r="B13" s="55"/>
      <c r="C13" s="83"/>
      <c r="D13" s="83"/>
      <c r="E13" s="83"/>
      <c r="F13" s="247"/>
      <c r="G13" s="259"/>
      <c r="H13" s="210"/>
      <c r="I13" s="211"/>
      <c r="J13" s="211"/>
    </row>
    <row r="14" spans="1:11">
      <c r="A14" s="246" t="s">
        <v>628</v>
      </c>
      <c r="B14" s="52">
        <f>SUM(B15:B20)</f>
        <v>6287</v>
      </c>
      <c r="C14" s="71">
        <f>SUM(C15:C20)</f>
        <v>16128</v>
      </c>
      <c r="D14" s="71">
        <f>SUM(D15:D20)</f>
        <v>929</v>
      </c>
      <c r="E14" s="71">
        <f>SUM(E15:E20)</f>
        <v>17732</v>
      </c>
      <c r="F14" s="69">
        <f>SUM(F15:F20)</f>
        <v>5612</v>
      </c>
      <c r="G14" s="188"/>
      <c r="H14" s="207">
        <f t="shared" ref="H14:H20" si="0">SUM(B14:D14)/E14</f>
        <v>1.316489961651252</v>
      </c>
      <c r="I14" s="208">
        <f t="shared" ref="I14:I20" si="1">(F14/SUM(B14:D14))*100</f>
        <v>24.040438656614118</v>
      </c>
      <c r="J14" s="208">
        <f t="shared" ref="J14:J20" si="2">(E14/SUM(B14:D14))*100</f>
        <v>75.959561343385886</v>
      </c>
    </row>
    <row r="15" spans="1:11">
      <c r="A15" s="19" t="s">
        <v>211</v>
      </c>
      <c r="B15" s="259">
        <v>4580</v>
      </c>
      <c r="C15" s="184">
        <v>10367</v>
      </c>
      <c r="D15" s="184">
        <v>879</v>
      </c>
      <c r="E15" s="184">
        <v>11707</v>
      </c>
      <c r="F15" s="184">
        <v>4119</v>
      </c>
      <c r="G15" s="259"/>
      <c r="H15" s="210">
        <f t="shared" si="0"/>
        <v>1.3518407790210984</v>
      </c>
      <c r="I15" s="211">
        <f t="shared" si="1"/>
        <v>26.026791355996458</v>
      </c>
      <c r="J15" s="211">
        <f t="shared" si="2"/>
        <v>73.973208644003535</v>
      </c>
    </row>
    <row r="16" spans="1:11">
      <c r="A16" s="19" t="s">
        <v>212</v>
      </c>
      <c r="B16" s="259">
        <v>1262</v>
      </c>
      <c r="C16" s="184">
        <v>3872</v>
      </c>
      <c r="D16" s="184">
        <v>34</v>
      </c>
      <c r="E16" s="184">
        <v>4026</v>
      </c>
      <c r="F16" s="184">
        <v>1142</v>
      </c>
      <c r="G16" s="259"/>
      <c r="H16" s="210">
        <f t="shared" si="0"/>
        <v>1.2836562344759066</v>
      </c>
      <c r="I16" s="211">
        <f t="shared" si="1"/>
        <v>22.097523219814242</v>
      </c>
      <c r="J16" s="211">
        <f t="shared" si="2"/>
        <v>77.902476780185765</v>
      </c>
    </row>
    <row r="17" spans="1:10">
      <c r="A17" s="19" t="s">
        <v>213</v>
      </c>
      <c r="B17" s="259">
        <v>225</v>
      </c>
      <c r="C17" s="184">
        <v>1323</v>
      </c>
      <c r="D17" s="184">
        <v>3</v>
      </c>
      <c r="E17" s="184">
        <v>1376</v>
      </c>
      <c r="F17" s="184">
        <v>175</v>
      </c>
      <c r="G17" s="259"/>
      <c r="H17" s="210">
        <f t="shared" si="0"/>
        <v>1.1271802325581395</v>
      </c>
      <c r="I17" s="211">
        <f t="shared" si="1"/>
        <v>11.283043197936815</v>
      </c>
      <c r="J17" s="211">
        <f t="shared" si="2"/>
        <v>88.71695680206318</v>
      </c>
    </row>
    <row r="18" spans="1:10" s="182" customFormat="1">
      <c r="A18" s="19" t="s">
        <v>63</v>
      </c>
      <c r="B18" s="259">
        <v>39</v>
      </c>
      <c r="C18" s="184">
        <v>217</v>
      </c>
      <c r="D18" s="184">
        <v>10</v>
      </c>
      <c r="E18" s="184">
        <v>227</v>
      </c>
      <c r="F18" s="184">
        <v>39</v>
      </c>
      <c r="G18" s="259"/>
      <c r="H18" s="210">
        <f t="shared" si="0"/>
        <v>1.1718061674008811</v>
      </c>
      <c r="I18" s="211">
        <f t="shared" si="1"/>
        <v>14.661654135338345</v>
      </c>
      <c r="J18" s="211">
        <f t="shared" si="2"/>
        <v>85.338345864661662</v>
      </c>
    </row>
    <row r="19" spans="1:10" s="182" customFormat="1">
      <c r="A19" s="19" t="s">
        <v>64</v>
      </c>
      <c r="B19" s="259">
        <v>179</v>
      </c>
      <c r="C19" s="184">
        <v>332</v>
      </c>
      <c r="D19" s="184">
        <v>1</v>
      </c>
      <c r="E19" s="184">
        <v>383</v>
      </c>
      <c r="F19" s="184">
        <v>129</v>
      </c>
      <c r="G19" s="259"/>
      <c r="H19" s="210">
        <f t="shared" si="0"/>
        <v>1.3368146214099217</v>
      </c>
      <c r="I19" s="211">
        <f t="shared" si="1"/>
        <v>25.1953125</v>
      </c>
      <c r="J19" s="211">
        <f t="shared" si="2"/>
        <v>74.8046875</v>
      </c>
    </row>
    <row r="20" spans="1:10" s="182" customFormat="1">
      <c r="A20" s="19" t="s">
        <v>65</v>
      </c>
      <c r="B20" s="259">
        <v>2</v>
      </c>
      <c r="C20" s="184">
        <v>17</v>
      </c>
      <c r="D20" s="184">
        <v>2</v>
      </c>
      <c r="E20" s="184">
        <v>13</v>
      </c>
      <c r="F20" s="184">
        <v>8</v>
      </c>
      <c r="G20" s="259"/>
      <c r="H20" s="210">
        <f t="shared" si="0"/>
        <v>1.6153846153846154</v>
      </c>
      <c r="I20" s="211">
        <f t="shared" si="1"/>
        <v>38.095238095238095</v>
      </c>
      <c r="J20" s="211">
        <f t="shared" si="2"/>
        <v>61.904761904761905</v>
      </c>
    </row>
    <row r="21" spans="1:10" s="182" customFormat="1">
      <c r="A21" s="248"/>
      <c r="B21" s="259"/>
      <c r="C21" s="184"/>
      <c r="D21" s="184"/>
      <c r="E21" s="184"/>
      <c r="F21" s="184"/>
      <c r="G21" s="259"/>
      <c r="H21" s="210"/>
      <c r="I21" s="211"/>
      <c r="J21" s="211"/>
    </row>
    <row r="22" spans="1:10">
      <c r="A22" s="246" t="s">
        <v>69</v>
      </c>
      <c r="B22" s="188">
        <f>SUM(B23)</f>
        <v>6289</v>
      </c>
      <c r="C22" s="175">
        <f>SUM(C23)</f>
        <v>9030</v>
      </c>
      <c r="D22" s="175">
        <f>SUM(D23)</f>
        <v>108</v>
      </c>
      <c r="E22" s="175">
        <f>SUM(E23)</f>
        <v>10252</v>
      </c>
      <c r="F22" s="175">
        <f>SUM(F23)</f>
        <v>5175</v>
      </c>
      <c r="G22" s="188"/>
      <c r="H22" s="207">
        <f>SUM(B22:D22)/E22</f>
        <v>1.5047795552087397</v>
      </c>
      <c r="I22" s="208">
        <f>(F22/SUM(B22:D22))*100</f>
        <v>33.54508329552084</v>
      </c>
      <c r="J22" s="208">
        <f>(E22/SUM(B22:D22))*100</f>
        <v>66.45491670447916</v>
      </c>
    </row>
    <row r="23" spans="1:10">
      <c r="A23" s="19" t="s">
        <v>214</v>
      </c>
      <c r="B23" s="259">
        <v>6289</v>
      </c>
      <c r="C23" s="184">
        <v>9030</v>
      </c>
      <c r="D23" s="184">
        <v>108</v>
      </c>
      <c r="E23" s="184">
        <v>10252</v>
      </c>
      <c r="F23" s="184">
        <v>5175</v>
      </c>
      <c r="G23" s="259"/>
      <c r="H23" s="210">
        <f>SUM(B23:D23)/E23</f>
        <v>1.5047795552087397</v>
      </c>
      <c r="I23" s="211">
        <f>(F23/SUM(B23:D23))*100</f>
        <v>33.54508329552084</v>
      </c>
      <c r="J23" s="211">
        <f>(E23/SUM(B23:D23))*100</f>
        <v>66.45491670447916</v>
      </c>
    </row>
    <row r="24" spans="1:10" s="182" customFormat="1">
      <c r="A24" s="350"/>
      <c r="B24" s="259"/>
      <c r="C24" s="184"/>
      <c r="D24" s="184"/>
      <c r="E24" s="184"/>
      <c r="F24" s="184"/>
      <c r="G24" s="259"/>
      <c r="H24" s="210"/>
      <c r="I24" s="211"/>
      <c r="J24" s="211"/>
    </row>
    <row r="25" spans="1:10" s="182" customFormat="1">
      <c r="A25" s="246" t="s">
        <v>72</v>
      </c>
      <c r="B25" s="188">
        <f>SUM(B26:B28)</f>
        <v>1157</v>
      </c>
      <c r="C25" s="175">
        <f>SUM(C26:C28)</f>
        <v>5446</v>
      </c>
      <c r="D25" s="175">
        <f>SUM(D26:D28)</f>
        <v>63</v>
      </c>
      <c r="E25" s="175">
        <f>SUM(E26:E28)</f>
        <v>5464</v>
      </c>
      <c r="F25" s="175">
        <f>SUM(F26:F28)</f>
        <v>1202</v>
      </c>
      <c r="G25" s="188"/>
      <c r="H25" s="207">
        <f>SUM(B25:D25)/E25</f>
        <v>1.2199853587115665</v>
      </c>
      <c r="I25" s="208">
        <f>(F25/SUM(B25:D25))*100</f>
        <v>18.031803180318033</v>
      </c>
      <c r="J25" s="208">
        <f>(E25/SUM(B25:D25))*100</f>
        <v>81.968196819681964</v>
      </c>
    </row>
    <row r="26" spans="1:10" s="182" customFormat="1">
      <c r="A26" s="19" t="s">
        <v>215</v>
      </c>
      <c r="B26" s="259">
        <v>636</v>
      </c>
      <c r="C26" s="184">
        <v>2685</v>
      </c>
      <c r="D26" s="184">
        <v>43</v>
      </c>
      <c r="E26" s="184">
        <v>2595</v>
      </c>
      <c r="F26" s="184">
        <v>769</v>
      </c>
      <c r="G26" s="259"/>
      <c r="H26" s="210">
        <f>SUM(B26:D26)/E26</f>
        <v>1.2963391136801541</v>
      </c>
      <c r="I26" s="211">
        <f>(F26/SUM(B26:D26))*100</f>
        <v>22.859690844233054</v>
      </c>
      <c r="J26" s="211">
        <f>(E26/SUM(B26:D26))*100</f>
        <v>77.140309155766943</v>
      </c>
    </row>
    <row r="27" spans="1:10">
      <c r="A27" s="19" t="s">
        <v>216</v>
      </c>
      <c r="B27" s="259">
        <v>499</v>
      </c>
      <c r="C27" s="184">
        <v>2695</v>
      </c>
      <c r="D27" s="184">
        <v>13</v>
      </c>
      <c r="E27" s="184">
        <v>2799</v>
      </c>
      <c r="F27" s="184">
        <v>408</v>
      </c>
      <c r="G27" s="259"/>
      <c r="H27" s="210">
        <f>SUM(B27:D27)/E27</f>
        <v>1.1457663451232583</v>
      </c>
      <c r="I27" s="211">
        <f>(F27/SUM(B27:D27))*100</f>
        <v>12.722170252572498</v>
      </c>
      <c r="J27" s="211">
        <f>(E27/SUM(B27:D27))*100</f>
        <v>87.277829747427504</v>
      </c>
    </row>
    <row r="28" spans="1:10">
      <c r="A28" s="19" t="s">
        <v>79</v>
      </c>
      <c r="B28" s="259">
        <v>22</v>
      </c>
      <c r="C28" s="184">
        <v>66</v>
      </c>
      <c r="D28" s="184">
        <v>7</v>
      </c>
      <c r="E28" s="184">
        <v>70</v>
      </c>
      <c r="F28" s="184">
        <v>25</v>
      </c>
      <c r="G28" s="259"/>
      <c r="H28" s="210">
        <f>SUM(B28:D28)/E28</f>
        <v>1.3571428571428572</v>
      </c>
      <c r="I28" s="211">
        <f>(F28/SUM(B28:D28))*100</f>
        <v>26.315789473684209</v>
      </c>
      <c r="J28" s="211">
        <f>(E28/SUM(B28:D28))*100</f>
        <v>73.68421052631578</v>
      </c>
    </row>
    <row r="29" spans="1:10" s="182" customFormat="1">
      <c r="A29" s="248"/>
      <c r="B29" s="259"/>
      <c r="C29" s="184"/>
      <c r="D29" s="184"/>
      <c r="E29" s="184"/>
      <c r="F29" s="184"/>
      <c r="G29" s="259"/>
      <c r="H29" s="210"/>
      <c r="I29" s="211"/>
      <c r="J29" s="211"/>
    </row>
    <row r="30" spans="1:10">
      <c r="A30" s="246" t="s">
        <v>80</v>
      </c>
      <c r="B30" s="188">
        <f>SUM(B31:B34)</f>
        <v>1656</v>
      </c>
      <c r="C30" s="175">
        <f>SUM(C31:C34)</f>
        <v>6259</v>
      </c>
      <c r="D30" s="175">
        <f>SUM(D31:D34)</f>
        <v>51</v>
      </c>
      <c r="E30" s="175">
        <f>SUM(E31:E34)</f>
        <v>6129</v>
      </c>
      <c r="F30" s="175">
        <f>SUM(F31:F34)</f>
        <v>1837</v>
      </c>
      <c r="G30" s="188"/>
      <c r="H30" s="207">
        <f>SUM(B30:D30)/E30</f>
        <v>1.2997226301191058</v>
      </c>
      <c r="I30" s="208">
        <f>(F30/SUM(B30:D30))*100</f>
        <v>23.060507155410495</v>
      </c>
      <c r="J30" s="208">
        <f>(E30/SUM(B30:D30))*100</f>
        <v>76.939492844589509</v>
      </c>
    </row>
    <row r="31" spans="1:10">
      <c r="A31" s="19" t="s">
        <v>217</v>
      </c>
      <c r="B31" s="259">
        <v>1066</v>
      </c>
      <c r="C31" s="184">
        <v>5265</v>
      </c>
      <c r="D31" s="184">
        <v>46</v>
      </c>
      <c r="E31" s="184">
        <v>5069</v>
      </c>
      <c r="F31" s="184">
        <v>1308</v>
      </c>
      <c r="G31" s="259"/>
      <c r="H31" s="210">
        <f>SUM(B31:D31)/E31</f>
        <v>1.2580390609587691</v>
      </c>
      <c r="I31" s="211">
        <f>(F31/SUM(B31:D31))*100</f>
        <v>20.51121216873138</v>
      </c>
      <c r="J31" s="211">
        <f>(E31/SUM(B31:D31))*100</f>
        <v>79.488787831268624</v>
      </c>
    </row>
    <row r="32" spans="1:10" s="182" customFormat="1">
      <c r="A32" s="19" t="s">
        <v>85</v>
      </c>
      <c r="B32" s="259">
        <v>251</v>
      </c>
      <c r="C32" s="184">
        <v>447</v>
      </c>
      <c r="D32" s="184">
        <v>1</v>
      </c>
      <c r="E32" s="184">
        <v>576</v>
      </c>
      <c r="F32" s="184">
        <v>123</v>
      </c>
      <c r="G32" s="259"/>
      <c r="H32" s="210">
        <f>SUM(B32:D32)/E32</f>
        <v>1.2135416666666667</v>
      </c>
      <c r="I32" s="211">
        <f>(F32/SUM(B32:D32))*100</f>
        <v>17.596566523605151</v>
      </c>
      <c r="J32" s="211">
        <f>(E32/SUM(B32:D32))*100</f>
        <v>82.403433476394852</v>
      </c>
    </row>
    <row r="33" spans="1:10">
      <c r="A33" s="19" t="s">
        <v>83</v>
      </c>
      <c r="B33" s="259">
        <v>98</v>
      </c>
      <c r="C33" s="184">
        <v>196</v>
      </c>
      <c r="D33" s="184">
        <v>1</v>
      </c>
      <c r="E33" s="184">
        <v>185</v>
      </c>
      <c r="F33" s="184">
        <v>110</v>
      </c>
      <c r="G33" s="259"/>
      <c r="H33" s="210">
        <f>SUM(B33:D33)/E33</f>
        <v>1.5945945945945945</v>
      </c>
      <c r="I33" s="211">
        <f>(F33/SUM(B33:D33))*100</f>
        <v>37.288135593220339</v>
      </c>
      <c r="J33" s="211">
        <f>(E33/SUM(B33:D33))*100</f>
        <v>62.711864406779661</v>
      </c>
    </row>
    <row r="34" spans="1:10">
      <c r="A34" s="19" t="s">
        <v>191</v>
      </c>
      <c r="B34" s="259">
        <v>241</v>
      </c>
      <c r="C34" s="184">
        <v>351</v>
      </c>
      <c r="D34" s="184">
        <v>3</v>
      </c>
      <c r="E34" s="184">
        <v>299</v>
      </c>
      <c r="F34" s="184">
        <v>296</v>
      </c>
      <c r="G34" s="259"/>
      <c r="H34" s="210">
        <f>SUM(B34:D34)/E34</f>
        <v>1.9899665551839465</v>
      </c>
      <c r="I34" s="211">
        <f>(F34/SUM(B34:D34))*100</f>
        <v>49.747899159663866</v>
      </c>
      <c r="J34" s="211">
        <f>(E34/SUM(B34:D34))*100</f>
        <v>50.252100840336134</v>
      </c>
    </row>
    <row r="35" spans="1:10">
      <c r="A35" s="19"/>
      <c r="B35" s="259"/>
      <c r="C35" s="184"/>
      <c r="D35" s="184"/>
      <c r="E35" s="184"/>
      <c r="F35" s="184"/>
      <c r="G35" s="259"/>
      <c r="H35" s="210"/>
      <c r="I35" s="211"/>
      <c r="J35" s="211"/>
    </row>
    <row r="36" spans="1:10">
      <c r="A36" s="246" t="s">
        <v>87</v>
      </c>
      <c r="B36" s="188">
        <f>SUM(B37:B41)</f>
        <v>435</v>
      </c>
      <c r="C36" s="175">
        <f>SUM(C37:C41)</f>
        <v>1505</v>
      </c>
      <c r="D36" s="175">
        <f>SUM(D37:D41)</f>
        <v>28</v>
      </c>
      <c r="E36" s="175">
        <f>SUM(E37:E41)</f>
        <v>1496</v>
      </c>
      <c r="F36" s="175">
        <f>SUM(F37:F41)</f>
        <v>472</v>
      </c>
      <c r="G36" s="188"/>
      <c r="H36" s="207">
        <f t="shared" ref="H36:H41" si="3">SUM(B36:D36)/E36</f>
        <v>1.3155080213903743</v>
      </c>
      <c r="I36" s="208">
        <f t="shared" ref="I36:I41" si="4">(F36/SUM(B36:D36))*100</f>
        <v>23.983739837398375</v>
      </c>
      <c r="J36" s="208">
        <f t="shared" ref="J36:J41" si="5">(E36/SUM(B36:D36))*100</f>
        <v>76.016260162601625</v>
      </c>
    </row>
    <row r="37" spans="1:10">
      <c r="A37" s="19" t="s">
        <v>218</v>
      </c>
      <c r="B37" s="259">
        <v>151</v>
      </c>
      <c r="C37" s="184">
        <v>1066</v>
      </c>
      <c r="D37" s="184">
        <v>9</v>
      </c>
      <c r="E37" s="184">
        <v>1047</v>
      </c>
      <c r="F37" s="184">
        <v>179</v>
      </c>
      <c r="G37" s="259"/>
      <c r="H37" s="210">
        <f t="shared" si="3"/>
        <v>1.1709646609360076</v>
      </c>
      <c r="I37" s="211">
        <f t="shared" si="4"/>
        <v>14.600326264274063</v>
      </c>
      <c r="J37" s="211">
        <f t="shared" si="5"/>
        <v>85.399673735725941</v>
      </c>
    </row>
    <row r="38" spans="1:10">
      <c r="A38" s="19" t="s">
        <v>90</v>
      </c>
      <c r="B38" s="259">
        <v>74</v>
      </c>
      <c r="C38" s="184">
        <v>133</v>
      </c>
      <c r="D38" s="184">
        <v>1</v>
      </c>
      <c r="E38" s="184">
        <v>123</v>
      </c>
      <c r="F38" s="184">
        <v>85</v>
      </c>
      <c r="G38" s="259"/>
      <c r="H38" s="210">
        <f t="shared" si="3"/>
        <v>1.6910569105691058</v>
      </c>
      <c r="I38" s="211">
        <f t="shared" si="4"/>
        <v>40.865384615384613</v>
      </c>
      <c r="J38" s="211">
        <f t="shared" si="5"/>
        <v>59.134615384615387</v>
      </c>
    </row>
    <row r="39" spans="1:10" s="182" customFormat="1">
      <c r="A39" s="19" t="s">
        <v>193</v>
      </c>
      <c r="B39" s="259">
        <v>52</v>
      </c>
      <c r="C39" s="184">
        <v>43</v>
      </c>
      <c r="D39" s="184">
        <v>17</v>
      </c>
      <c r="E39" s="184">
        <v>77</v>
      </c>
      <c r="F39" s="184">
        <v>35</v>
      </c>
      <c r="G39" s="259"/>
      <c r="H39" s="210">
        <f t="shared" si="3"/>
        <v>1.4545454545454546</v>
      </c>
      <c r="I39" s="211">
        <f t="shared" si="4"/>
        <v>31.25</v>
      </c>
      <c r="J39" s="211">
        <f t="shared" si="5"/>
        <v>68.75</v>
      </c>
    </row>
    <row r="40" spans="1:10">
      <c r="A40" s="19" t="s">
        <v>91</v>
      </c>
      <c r="B40" s="259">
        <v>9</v>
      </c>
      <c r="C40" s="184">
        <v>31</v>
      </c>
      <c r="D40" s="184">
        <v>0</v>
      </c>
      <c r="E40" s="184">
        <v>32</v>
      </c>
      <c r="F40" s="184">
        <v>8</v>
      </c>
      <c r="G40" s="259"/>
      <c r="H40" s="210">
        <f t="shared" si="3"/>
        <v>1.25</v>
      </c>
      <c r="I40" s="211">
        <f t="shared" si="4"/>
        <v>20</v>
      </c>
      <c r="J40" s="211">
        <f t="shared" si="5"/>
        <v>80</v>
      </c>
    </row>
    <row r="41" spans="1:10">
      <c r="A41" s="19" t="s">
        <v>92</v>
      </c>
      <c r="B41" s="259">
        <v>149</v>
      </c>
      <c r="C41" s="184">
        <v>232</v>
      </c>
      <c r="D41" s="184">
        <v>1</v>
      </c>
      <c r="E41" s="184">
        <v>217</v>
      </c>
      <c r="F41" s="184">
        <v>165</v>
      </c>
      <c r="G41" s="259"/>
      <c r="H41" s="210">
        <f t="shared" si="3"/>
        <v>1.76036866359447</v>
      </c>
      <c r="I41" s="211">
        <f t="shared" si="4"/>
        <v>43.193717277486911</v>
      </c>
      <c r="J41" s="211">
        <f t="shared" si="5"/>
        <v>56.806282722513089</v>
      </c>
    </row>
    <row r="42" spans="1:10">
      <c r="A42" s="248"/>
      <c r="B42" s="259"/>
      <c r="C42" s="184"/>
      <c r="D42" s="184"/>
      <c r="E42" s="184"/>
      <c r="F42" s="184"/>
      <c r="G42" s="259"/>
      <c r="H42" s="210"/>
      <c r="I42" s="211"/>
      <c r="J42" s="211"/>
    </row>
    <row r="43" spans="1:10">
      <c r="A43" s="246" t="s">
        <v>93</v>
      </c>
      <c r="B43" s="188">
        <f>SUM(B44:B46)</f>
        <v>1215</v>
      </c>
      <c r="C43" s="175">
        <f>SUM(C44:C46)</f>
        <v>3139</v>
      </c>
      <c r="D43" s="175">
        <f>SUM(D44:D46)</f>
        <v>36</v>
      </c>
      <c r="E43" s="175">
        <f>SUM(E44:E46)</f>
        <v>3324</v>
      </c>
      <c r="F43" s="175">
        <f>SUM(F44:F46)</f>
        <v>1066</v>
      </c>
      <c r="G43" s="188"/>
      <c r="H43" s="207">
        <f>SUM(B43:D43)/E43</f>
        <v>1.3206979542719615</v>
      </c>
      <c r="I43" s="208">
        <f>(F43/SUM(B43:D43))*100</f>
        <v>24.28246013667426</v>
      </c>
      <c r="J43" s="208">
        <f>(E43/SUM(B43:D43))*100</f>
        <v>75.71753986332574</v>
      </c>
    </row>
    <row r="44" spans="1:10" s="182" customFormat="1">
      <c r="A44" s="19" t="s">
        <v>219</v>
      </c>
      <c r="B44" s="259">
        <v>985</v>
      </c>
      <c r="C44" s="184">
        <v>1960</v>
      </c>
      <c r="D44" s="184">
        <v>28</v>
      </c>
      <c r="E44" s="184">
        <v>2127</v>
      </c>
      <c r="F44" s="184">
        <v>846</v>
      </c>
      <c r="G44" s="259"/>
      <c r="H44" s="210">
        <f>SUM(B44:D44)/E44</f>
        <v>1.3977433004231312</v>
      </c>
      <c r="I44" s="211">
        <f>(F44/SUM(B44:D44))*100</f>
        <v>28.456104944500503</v>
      </c>
      <c r="J44" s="211">
        <f>(E44/SUM(B44:D44))*100</f>
        <v>71.54389505549949</v>
      </c>
    </row>
    <row r="45" spans="1:10">
      <c r="A45" s="19" t="s">
        <v>220</v>
      </c>
      <c r="B45" s="259">
        <v>156</v>
      </c>
      <c r="C45" s="184">
        <v>1004</v>
      </c>
      <c r="D45" s="184">
        <v>8</v>
      </c>
      <c r="E45" s="184">
        <v>990</v>
      </c>
      <c r="F45" s="184">
        <v>178</v>
      </c>
      <c r="G45" s="259"/>
      <c r="H45" s="210">
        <f>SUM(B45:D45)/E45</f>
        <v>1.1797979797979798</v>
      </c>
      <c r="I45" s="211">
        <f>(F45/SUM(B45:D45))*100</f>
        <v>15.239726027397261</v>
      </c>
      <c r="J45" s="211">
        <f>(E45/SUM(B45:D45))*100</f>
        <v>84.760273972602747</v>
      </c>
    </row>
    <row r="46" spans="1:10">
      <c r="A46" s="19" t="s">
        <v>97</v>
      </c>
      <c r="B46" s="259">
        <v>74</v>
      </c>
      <c r="C46" s="184">
        <v>175</v>
      </c>
      <c r="D46" s="184">
        <v>0</v>
      </c>
      <c r="E46" s="184">
        <v>207</v>
      </c>
      <c r="F46" s="184">
        <v>42</v>
      </c>
      <c r="G46" s="259"/>
      <c r="H46" s="210">
        <f>SUM(B46:D46)/E46</f>
        <v>1.2028985507246377</v>
      </c>
      <c r="I46" s="211">
        <f>(F46/SUM(B46:D46))*100</f>
        <v>16.867469879518072</v>
      </c>
      <c r="J46" s="211">
        <f>(E46/SUM(B46:D46))*100</f>
        <v>83.132530120481931</v>
      </c>
    </row>
    <row r="47" spans="1:10">
      <c r="A47" s="215"/>
      <c r="B47" s="259"/>
      <c r="C47" s="184"/>
      <c r="D47" s="184"/>
      <c r="E47" s="184"/>
      <c r="F47" s="184"/>
      <c r="G47" s="259"/>
      <c r="H47" s="210"/>
      <c r="I47" s="211"/>
      <c r="J47" s="211"/>
    </row>
    <row r="48" spans="1:10">
      <c r="A48" s="246" t="s">
        <v>101</v>
      </c>
      <c r="B48" s="188">
        <f>SUM(B49:B53)</f>
        <v>1732</v>
      </c>
      <c r="C48" s="175">
        <f>SUM(C49:C53)</f>
        <v>5781</v>
      </c>
      <c r="D48" s="175">
        <f>SUM(D49:D53)</f>
        <v>401</v>
      </c>
      <c r="E48" s="175">
        <f>SUM(E49:E53)</f>
        <v>5717</v>
      </c>
      <c r="F48" s="175">
        <f>SUM(F49:F53)</f>
        <v>2197</v>
      </c>
      <c r="G48" s="188"/>
      <c r="H48" s="207">
        <f t="shared" ref="H48:H53" si="6">SUM(B48:D48)/E48</f>
        <v>1.3842924610809866</v>
      </c>
      <c r="I48" s="208">
        <f t="shared" ref="I48:I53" si="7">(F48/SUM(B48:D48))*100</f>
        <v>27.760929997472832</v>
      </c>
      <c r="J48" s="208">
        <f t="shared" ref="J48:J53" si="8">(E48/SUM(B48:D48))*100</f>
        <v>72.239070002527171</v>
      </c>
    </row>
    <row r="49" spans="1:32">
      <c r="A49" s="19" t="s">
        <v>221</v>
      </c>
      <c r="B49" s="259">
        <v>1529</v>
      </c>
      <c r="C49" s="184">
        <v>4882</v>
      </c>
      <c r="D49" s="184">
        <v>389</v>
      </c>
      <c r="E49" s="184">
        <v>4888</v>
      </c>
      <c r="F49" s="184">
        <v>1912</v>
      </c>
      <c r="G49" s="259"/>
      <c r="H49" s="210">
        <f t="shared" si="6"/>
        <v>1.3911620294599019</v>
      </c>
      <c r="I49" s="211">
        <f t="shared" si="7"/>
        <v>28.117647058823529</v>
      </c>
      <c r="J49" s="211">
        <f t="shared" si="8"/>
        <v>71.882352941176478</v>
      </c>
    </row>
    <row r="50" spans="1:32">
      <c r="A50" s="19" t="s">
        <v>107</v>
      </c>
      <c r="B50" s="259">
        <v>32</v>
      </c>
      <c r="C50" s="184">
        <v>77</v>
      </c>
      <c r="D50" s="184">
        <v>0</v>
      </c>
      <c r="E50" s="184">
        <v>66</v>
      </c>
      <c r="F50" s="184">
        <v>43</v>
      </c>
      <c r="G50" s="236"/>
      <c r="H50" s="210">
        <f t="shared" si="6"/>
        <v>1.6515151515151516</v>
      </c>
      <c r="I50" s="211">
        <f t="shared" si="7"/>
        <v>39.449541284403672</v>
      </c>
      <c r="J50" s="211">
        <f t="shared" si="8"/>
        <v>60.550458715596335</v>
      </c>
    </row>
    <row r="51" spans="1:32" s="182" customFormat="1">
      <c r="A51" s="19" t="s">
        <v>108</v>
      </c>
      <c r="B51" s="259">
        <v>115</v>
      </c>
      <c r="C51" s="184">
        <v>567</v>
      </c>
      <c r="D51" s="184">
        <v>8</v>
      </c>
      <c r="E51" s="184">
        <v>506</v>
      </c>
      <c r="F51" s="184">
        <v>184</v>
      </c>
      <c r="G51" s="236"/>
      <c r="H51" s="210">
        <f t="shared" si="6"/>
        <v>1.3636363636363635</v>
      </c>
      <c r="I51" s="211">
        <f t="shared" si="7"/>
        <v>26.666666666666668</v>
      </c>
      <c r="J51" s="211">
        <f t="shared" si="8"/>
        <v>73.333333333333329</v>
      </c>
    </row>
    <row r="52" spans="1:32">
      <c r="A52" s="19" t="s">
        <v>109</v>
      </c>
      <c r="B52" s="259">
        <v>21</v>
      </c>
      <c r="C52" s="184">
        <v>68</v>
      </c>
      <c r="D52" s="184">
        <v>2</v>
      </c>
      <c r="E52" s="184">
        <v>66</v>
      </c>
      <c r="F52" s="184">
        <v>25</v>
      </c>
      <c r="G52" s="236"/>
      <c r="H52" s="210">
        <f t="shared" si="6"/>
        <v>1.3787878787878789</v>
      </c>
      <c r="I52" s="211">
        <f t="shared" si="7"/>
        <v>27.472527472527474</v>
      </c>
      <c r="J52" s="211">
        <f t="shared" si="8"/>
        <v>72.527472527472526</v>
      </c>
    </row>
    <row r="53" spans="1:32">
      <c r="A53" s="19" t="s">
        <v>110</v>
      </c>
      <c r="B53" s="259">
        <v>35</v>
      </c>
      <c r="C53" s="184">
        <v>187</v>
      </c>
      <c r="D53" s="184">
        <v>2</v>
      </c>
      <c r="E53" s="184">
        <v>191</v>
      </c>
      <c r="F53" s="184">
        <v>33</v>
      </c>
      <c r="G53" s="236"/>
      <c r="H53" s="210">
        <f t="shared" si="6"/>
        <v>1.1727748691099475</v>
      </c>
      <c r="I53" s="211">
        <f t="shared" si="7"/>
        <v>14.732142857142858</v>
      </c>
      <c r="J53" s="211">
        <f t="shared" si="8"/>
        <v>85.267857142857139</v>
      </c>
    </row>
    <row r="54" spans="1:32">
      <c r="A54" s="248"/>
      <c r="B54" s="259"/>
      <c r="C54" s="184"/>
      <c r="D54" s="184"/>
      <c r="E54" s="184"/>
      <c r="F54" s="184"/>
      <c r="G54" s="236"/>
      <c r="H54" s="210"/>
      <c r="I54" s="211"/>
      <c r="J54" s="211"/>
    </row>
    <row r="55" spans="1:32">
      <c r="A55" s="246" t="s">
        <v>508</v>
      </c>
      <c r="B55" s="188">
        <f>SUM(B56:B60)</f>
        <v>2901</v>
      </c>
      <c r="C55" s="175">
        <f>SUM(C56:C60)</f>
        <v>8158</v>
      </c>
      <c r="D55" s="175">
        <f>SUM(D56:D60)</f>
        <v>101</v>
      </c>
      <c r="E55" s="175">
        <f>SUM(E56:E60)</f>
        <v>7502</v>
      </c>
      <c r="F55" s="175">
        <f>SUM(F56:F60)</f>
        <v>3658</v>
      </c>
      <c r="G55" s="279"/>
      <c r="H55" s="207">
        <f t="shared" ref="H55:H60" si="9">SUM(B55:D55)/E55</f>
        <v>1.4876033057851239</v>
      </c>
      <c r="I55" s="208">
        <f t="shared" ref="I55:I60" si="10">(F55/SUM(B55:D55))*100</f>
        <v>32.777777777777779</v>
      </c>
      <c r="J55" s="208">
        <f t="shared" ref="J55:J60" si="11">(E55/SUM(B55:D55))*100</f>
        <v>67.222222222222229</v>
      </c>
    </row>
    <row r="56" spans="1:32">
      <c r="A56" s="19" t="s">
        <v>222</v>
      </c>
      <c r="B56" s="259">
        <v>2045</v>
      </c>
      <c r="C56" s="184">
        <v>6397</v>
      </c>
      <c r="D56" s="184">
        <v>73</v>
      </c>
      <c r="E56" s="184">
        <v>5826</v>
      </c>
      <c r="F56" s="184">
        <v>2689</v>
      </c>
      <c r="G56" s="236"/>
      <c r="H56" s="210">
        <f t="shared" si="9"/>
        <v>1.4615516649502232</v>
      </c>
      <c r="I56" s="211">
        <f t="shared" si="10"/>
        <v>31.579565472695243</v>
      </c>
      <c r="J56" s="211">
        <f t="shared" si="11"/>
        <v>68.420434527304749</v>
      </c>
    </row>
    <row r="57" spans="1:32">
      <c r="A57" s="19" t="s">
        <v>737</v>
      </c>
      <c r="B57" s="259">
        <v>273</v>
      </c>
      <c r="C57" s="184">
        <v>820</v>
      </c>
      <c r="D57" s="184">
        <v>5</v>
      </c>
      <c r="E57" s="184">
        <v>756</v>
      </c>
      <c r="F57" s="184">
        <v>342</v>
      </c>
      <c r="G57" s="236"/>
      <c r="H57" s="210">
        <f t="shared" si="9"/>
        <v>1.4523809523809523</v>
      </c>
      <c r="I57" s="211">
        <f t="shared" si="10"/>
        <v>31.147540983606557</v>
      </c>
      <c r="J57" s="211">
        <f t="shared" si="11"/>
        <v>68.852459016393439</v>
      </c>
    </row>
    <row r="58" spans="1:32" s="182" customFormat="1">
      <c r="A58" s="19" t="s">
        <v>511</v>
      </c>
      <c r="B58" s="259">
        <v>290</v>
      </c>
      <c r="C58" s="184">
        <v>274</v>
      </c>
      <c r="D58" s="184">
        <v>7</v>
      </c>
      <c r="E58" s="184">
        <v>228</v>
      </c>
      <c r="F58" s="184">
        <v>343</v>
      </c>
      <c r="G58" s="236"/>
      <c r="H58" s="210">
        <f t="shared" si="9"/>
        <v>2.5043859649122808</v>
      </c>
      <c r="I58" s="211">
        <f t="shared" si="10"/>
        <v>60.07005253940455</v>
      </c>
      <c r="J58" s="211">
        <f t="shared" si="11"/>
        <v>39.929947460595443</v>
      </c>
      <c r="S58" s="182">
        <v>145</v>
      </c>
      <c r="U58" s="182">
        <v>38</v>
      </c>
      <c r="V58" s="182">
        <v>50</v>
      </c>
      <c r="W58" s="182">
        <v>7</v>
      </c>
      <c r="X58" s="182">
        <v>0</v>
      </c>
      <c r="Y58" s="182">
        <v>0</v>
      </c>
      <c r="Z58" s="182">
        <v>13</v>
      </c>
      <c r="AA58" s="182">
        <v>34</v>
      </c>
      <c r="AB58" s="182">
        <v>1</v>
      </c>
      <c r="AC58" s="182">
        <v>0</v>
      </c>
      <c r="AD58" s="182">
        <v>0</v>
      </c>
      <c r="AE58" s="182">
        <v>0</v>
      </c>
      <c r="AF58" s="182">
        <v>2</v>
      </c>
    </row>
    <row r="59" spans="1:32">
      <c r="A59" s="19" t="s">
        <v>512</v>
      </c>
      <c r="B59" s="259">
        <v>89</v>
      </c>
      <c r="C59" s="184">
        <v>175</v>
      </c>
      <c r="D59" s="184">
        <v>9</v>
      </c>
      <c r="E59" s="184">
        <v>179</v>
      </c>
      <c r="F59" s="184">
        <v>94</v>
      </c>
      <c r="G59" s="236"/>
      <c r="H59" s="210">
        <f t="shared" si="9"/>
        <v>1.5251396648044693</v>
      </c>
      <c r="I59" s="211">
        <f t="shared" si="10"/>
        <v>34.432234432234431</v>
      </c>
      <c r="J59" s="211">
        <f t="shared" si="11"/>
        <v>65.567765567765562</v>
      </c>
    </row>
    <row r="60" spans="1:32">
      <c r="A60" s="19" t="s">
        <v>514</v>
      </c>
      <c r="B60" s="259">
        <v>204</v>
      </c>
      <c r="C60" s="184">
        <v>492</v>
      </c>
      <c r="D60" s="184">
        <v>7</v>
      </c>
      <c r="E60" s="184">
        <v>513</v>
      </c>
      <c r="F60" s="184">
        <v>190</v>
      </c>
      <c r="G60" s="236"/>
      <c r="H60" s="210">
        <f t="shared" si="9"/>
        <v>1.3703703703703705</v>
      </c>
      <c r="I60" s="211">
        <f t="shared" si="10"/>
        <v>27.027027027027028</v>
      </c>
      <c r="J60" s="211">
        <f t="shared" si="11"/>
        <v>72.972972972972968</v>
      </c>
    </row>
    <row r="61" spans="1:32">
      <c r="A61" s="248"/>
      <c r="B61" s="259"/>
      <c r="C61" s="184"/>
      <c r="D61" s="184"/>
      <c r="E61" s="184"/>
      <c r="F61" s="184"/>
      <c r="G61" s="236"/>
      <c r="H61" s="210"/>
      <c r="I61" s="211"/>
      <c r="J61" s="211"/>
    </row>
    <row r="62" spans="1:32">
      <c r="A62" s="246" t="s">
        <v>515</v>
      </c>
      <c r="B62" s="188">
        <f>SUM(B63:B68)</f>
        <v>678</v>
      </c>
      <c r="C62" s="175">
        <f>SUM(C63:C68)</f>
        <v>1619</v>
      </c>
      <c r="D62" s="175">
        <f>SUM(D63:D68)</f>
        <v>67</v>
      </c>
      <c r="E62" s="175">
        <f>SUM(E63:E68)</f>
        <v>1594</v>
      </c>
      <c r="F62" s="175">
        <f>SUM(F63:F68)</f>
        <v>770</v>
      </c>
      <c r="G62" s="279"/>
      <c r="H62" s="207">
        <f t="shared" ref="H62:H68" si="12">SUM(B62:D62)/E62</f>
        <v>1.4830614805520703</v>
      </c>
      <c r="I62" s="208">
        <f t="shared" ref="I62:I68" si="13">(F62/SUM(B62:D62))*100</f>
        <v>32.571912013536384</v>
      </c>
      <c r="J62" s="208">
        <f t="shared" ref="J62:J68" si="14">(E62/SUM(B62:D62))*100</f>
        <v>67.428087986463623</v>
      </c>
    </row>
    <row r="63" spans="1:32">
      <c r="A63" s="19" t="s">
        <v>1406</v>
      </c>
      <c r="B63" s="259">
        <v>325</v>
      </c>
      <c r="C63" s="184">
        <v>824</v>
      </c>
      <c r="D63" s="184">
        <v>10</v>
      </c>
      <c r="E63" s="184">
        <v>775</v>
      </c>
      <c r="F63" s="184">
        <v>384</v>
      </c>
      <c r="G63" s="236"/>
      <c r="H63" s="210">
        <f t="shared" si="12"/>
        <v>1.495483870967742</v>
      </c>
      <c r="I63" s="211">
        <f t="shared" si="13"/>
        <v>33.13201035375323</v>
      </c>
      <c r="J63" s="211">
        <f t="shared" si="14"/>
        <v>66.867989646246755</v>
      </c>
    </row>
    <row r="64" spans="1:32">
      <c r="A64" s="19" t="s">
        <v>519</v>
      </c>
      <c r="B64" s="259">
        <v>106</v>
      </c>
      <c r="C64" s="184">
        <v>163</v>
      </c>
      <c r="D64" s="184">
        <v>10</v>
      </c>
      <c r="E64" s="184">
        <v>154</v>
      </c>
      <c r="F64" s="184">
        <v>125</v>
      </c>
      <c r="G64" s="236"/>
      <c r="H64" s="210">
        <f t="shared" si="12"/>
        <v>1.8116883116883118</v>
      </c>
      <c r="I64" s="211">
        <f t="shared" si="13"/>
        <v>44.802867383512549</v>
      </c>
      <c r="J64" s="211">
        <f t="shared" si="14"/>
        <v>55.197132616487451</v>
      </c>
    </row>
    <row r="65" spans="1:10">
      <c r="A65" s="19" t="s">
        <v>520</v>
      </c>
      <c r="B65" s="259">
        <v>35</v>
      </c>
      <c r="C65" s="184">
        <v>89</v>
      </c>
      <c r="D65" s="184">
        <v>3</v>
      </c>
      <c r="E65" s="184">
        <v>92</v>
      </c>
      <c r="F65" s="184">
        <v>35</v>
      </c>
      <c r="G65" s="236"/>
      <c r="H65" s="210">
        <f t="shared" si="12"/>
        <v>1.3804347826086956</v>
      </c>
      <c r="I65" s="211">
        <f t="shared" si="13"/>
        <v>27.559055118110237</v>
      </c>
      <c r="J65" s="211">
        <f t="shared" si="14"/>
        <v>72.440944881889763</v>
      </c>
    </row>
    <row r="66" spans="1:10" s="182" customFormat="1">
      <c r="A66" s="19" t="s">
        <v>521</v>
      </c>
      <c r="B66" s="259">
        <v>77</v>
      </c>
      <c r="C66" s="184">
        <v>283</v>
      </c>
      <c r="D66" s="184">
        <v>7</v>
      </c>
      <c r="E66" s="184">
        <v>266</v>
      </c>
      <c r="F66" s="184">
        <v>101</v>
      </c>
      <c r="G66" s="236"/>
      <c r="H66" s="210">
        <f t="shared" si="12"/>
        <v>1.3796992481203008</v>
      </c>
      <c r="I66" s="211">
        <f t="shared" si="13"/>
        <v>27.520435967302454</v>
      </c>
      <c r="J66" s="211">
        <f t="shared" si="14"/>
        <v>72.479564032697553</v>
      </c>
    </row>
    <row r="67" spans="1:10">
      <c r="A67" s="19" t="s">
        <v>522</v>
      </c>
      <c r="B67" s="259">
        <v>23</v>
      </c>
      <c r="C67" s="184">
        <v>83</v>
      </c>
      <c r="D67" s="184">
        <v>1</v>
      </c>
      <c r="E67" s="184">
        <v>84</v>
      </c>
      <c r="F67" s="184">
        <v>23</v>
      </c>
      <c r="G67" s="236"/>
      <c r="H67" s="210">
        <f t="shared" si="12"/>
        <v>1.2738095238095237</v>
      </c>
      <c r="I67" s="211">
        <f t="shared" si="13"/>
        <v>21.495327102803738</v>
      </c>
      <c r="J67" s="211">
        <f t="shared" si="14"/>
        <v>78.504672897196258</v>
      </c>
    </row>
    <row r="68" spans="1:10">
      <c r="A68" s="19" t="s">
        <v>523</v>
      </c>
      <c r="B68" s="259">
        <v>112</v>
      </c>
      <c r="C68" s="184">
        <v>177</v>
      </c>
      <c r="D68" s="184">
        <v>36</v>
      </c>
      <c r="E68" s="184">
        <v>223</v>
      </c>
      <c r="F68" s="184">
        <v>102</v>
      </c>
      <c r="G68" s="236"/>
      <c r="H68" s="210">
        <f t="shared" si="12"/>
        <v>1.4573991031390134</v>
      </c>
      <c r="I68" s="211">
        <f t="shared" si="13"/>
        <v>31.384615384615383</v>
      </c>
      <c r="J68" s="211">
        <f t="shared" si="14"/>
        <v>68.615384615384613</v>
      </c>
    </row>
    <row r="69" spans="1:10">
      <c r="A69" s="248"/>
      <c r="B69" s="259"/>
      <c r="C69" s="184"/>
      <c r="D69" s="184"/>
      <c r="E69" s="184"/>
      <c r="F69" s="184"/>
      <c r="G69" s="236"/>
      <c r="H69" s="210"/>
      <c r="I69" s="211"/>
      <c r="J69" s="211"/>
    </row>
    <row r="70" spans="1:10">
      <c r="A70" s="246" t="s">
        <v>524</v>
      </c>
      <c r="B70" s="188">
        <f>SUM(B71:B76)</f>
        <v>359</v>
      </c>
      <c r="C70" s="175">
        <f>SUM(C71:C76)</f>
        <v>1231</v>
      </c>
      <c r="D70" s="175">
        <f>SUM(D71:D76)</f>
        <v>28</v>
      </c>
      <c r="E70" s="175">
        <f>SUM(E71:E76)</f>
        <v>1103</v>
      </c>
      <c r="F70" s="175">
        <f>SUM(F71:F76)</f>
        <v>515</v>
      </c>
      <c r="G70" s="279"/>
      <c r="H70" s="207">
        <f t="shared" ref="H70:H76" si="15">SUM(B70:D70)/E70</f>
        <v>1.4669084315503174</v>
      </c>
      <c r="I70" s="208">
        <f t="shared" ref="I70:I76" si="16">(F70/SUM(B70:D70))*100</f>
        <v>31.829419035846723</v>
      </c>
      <c r="J70" s="208">
        <f t="shared" ref="J70:J76" si="17">(E70/SUM(B70:D70))*100</f>
        <v>68.170580964153274</v>
      </c>
    </row>
    <row r="71" spans="1:10">
      <c r="A71" s="19" t="s">
        <v>223</v>
      </c>
      <c r="B71" s="259">
        <v>84</v>
      </c>
      <c r="C71" s="184">
        <v>469</v>
      </c>
      <c r="D71" s="184">
        <v>6</v>
      </c>
      <c r="E71" s="184">
        <v>421</v>
      </c>
      <c r="F71" s="184">
        <v>138</v>
      </c>
      <c r="G71" s="236"/>
      <c r="H71" s="210">
        <f t="shared" si="15"/>
        <v>1.3277909738717339</v>
      </c>
      <c r="I71" s="211">
        <f t="shared" si="16"/>
        <v>24.686940966010734</v>
      </c>
      <c r="J71" s="211">
        <f t="shared" si="17"/>
        <v>75.313059033989276</v>
      </c>
    </row>
    <row r="72" spans="1:10">
      <c r="A72" s="19" t="s">
        <v>224</v>
      </c>
      <c r="B72" s="259">
        <v>149</v>
      </c>
      <c r="C72" s="184">
        <v>435</v>
      </c>
      <c r="D72" s="184">
        <v>4</v>
      </c>
      <c r="E72" s="184">
        <v>371</v>
      </c>
      <c r="F72" s="184">
        <v>217</v>
      </c>
      <c r="G72" s="236"/>
      <c r="H72" s="210">
        <f t="shared" si="15"/>
        <v>1.5849056603773586</v>
      </c>
      <c r="I72" s="211">
        <f t="shared" si="16"/>
        <v>36.904761904761905</v>
      </c>
      <c r="J72" s="211">
        <f t="shared" si="17"/>
        <v>63.095238095238095</v>
      </c>
    </row>
    <row r="73" spans="1:10">
      <c r="A73" s="19" t="s">
        <v>528</v>
      </c>
      <c r="B73" s="259">
        <v>5</v>
      </c>
      <c r="C73" s="184">
        <v>33</v>
      </c>
      <c r="D73" s="184">
        <v>1</v>
      </c>
      <c r="E73" s="184">
        <v>33</v>
      </c>
      <c r="F73" s="184">
        <v>6</v>
      </c>
      <c r="G73" s="236"/>
      <c r="H73" s="210">
        <f t="shared" si="15"/>
        <v>1.1818181818181819</v>
      </c>
      <c r="I73" s="211">
        <f t="shared" si="16"/>
        <v>15.384615384615385</v>
      </c>
      <c r="J73" s="211">
        <f t="shared" si="17"/>
        <v>84.615384615384613</v>
      </c>
    </row>
    <row r="74" spans="1:10" s="182" customFormat="1">
      <c r="A74" s="19" t="s">
        <v>529</v>
      </c>
      <c r="B74" s="259">
        <v>117</v>
      </c>
      <c r="C74" s="184">
        <v>222</v>
      </c>
      <c r="D74" s="184">
        <v>11</v>
      </c>
      <c r="E74" s="184">
        <v>205</v>
      </c>
      <c r="F74" s="184">
        <v>145</v>
      </c>
      <c r="G74" s="236"/>
      <c r="H74" s="210">
        <f t="shared" si="15"/>
        <v>1.7073170731707317</v>
      </c>
      <c r="I74" s="211">
        <f t="shared" si="16"/>
        <v>41.428571428571431</v>
      </c>
      <c r="J74" s="211">
        <f t="shared" si="17"/>
        <v>58.571428571428577</v>
      </c>
    </row>
    <row r="75" spans="1:10" s="182" customFormat="1">
      <c r="A75" s="19" t="s">
        <v>530</v>
      </c>
      <c r="B75" s="259">
        <v>0</v>
      </c>
      <c r="C75" s="184">
        <v>32</v>
      </c>
      <c r="D75" s="184">
        <v>1</v>
      </c>
      <c r="E75" s="184">
        <v>31</v>
      </c>
      <c r="F75" s="184">
        <v>2</v>
      </c>
      <c r="G75" s="236"/>
      <c r="H75" s="210">
        <f t="shared" si="15"/>
        <v>1.064516129032258</v>
      </c>
      <c r="I75" s="211">
        <f t="shared" si="16"/>
        <v>6.0606060606060606</v>
      </c>
      <c r="J75" s="211">
        <f t="shared" si="17"/>
        <v>93.939393939393938</v>
      </c>
    </row>
    <row r="76" spans="1:10">
      <c r="A76" s="19" t="s">
        <v>531</v>
      </c>
      <c r="B76" s="259">
        <v>4</v>
      </c>
      <c r="C76" s="184">
        <v>40</v>
      </c>
      <c r="D76" s="184">
        <v>5</v>
      </c>
      <c r="E76" s="184">
        <v>42</v>
      </c>
      <c r="F76" s="184">
        <v>7</v>
      </c>
      <c r="G76" s="236"/>
      <c r="H76" s="210">
        <f t="shared" si="15"/>
        <v>1.1666666666666667</v>
      </c>
      <c r="I76" s="211">
        <f t="shared" si="16"/>
        <v>14.285714285714285</v>
      </c>
      <c r="J76" s="211">
        <f t="shared" si="17"/>
        <v>85.714285714285708</v>
      </c>
    </row>
    <row r="77" spans="1:10">
      <c r="A77" s="248"/>
      <c r="B77" s="259"/>
      <c r="C77" s="184"/>
      <c r="D77" s="184"/>
      <c r="E77" s="184"/>
      <c r="F77" s="184"/>
      <c r="G77" s="236"/>
      <c r="H77" s="210"/>
      <c r="I77" s="211"/>
      <c r="J77" s="211"/>
    </row>
    <row r="78" spans="1:10">
      <c r="A78" s="246" t="s">
        <v>532</v>
      </c>
      <c r="B78" s="188">
        <f>SUM(B79:B84)</f>
        <v>1435</v>
      </c>
      <c r="C78" s="175">
        <f>SUM(C79:C84)</f>
        <v>2811</v>
      </c>
      <c r="D78" s="175">
        <f>SUM(D79:D84)</f>
        <v>79</v>
      </c>
      <c r="E78" s="175">
        <f>SUM(E79:E84)</f>
        <v>2672</v>
      </c>
      <c r="F78" s="175">
        <f>SUM(F79:F84)</f>
        <v>1653</v>
      </c>
      <c r="G78" s="279"/>
      <c r="H78" s="207">
        <f t="shared" ref="H78:H83" si="18">SUM(B78:D78)/E78</f>
        <v>1.6186377245508983</v>
      </c>
      <c r="I78" s="208">
        <f t="shared" ref="I78:I83" si="19">(F78/SUM(B78:D78))*100</f>
        <v>38.21965317919075</v>
      </c>
      <c r="J78" s="208">
        <f t="shared" ref="J78:J83" si="20">(E78/SUM(B78:D78))*100</f>
        <v>61.78034682080925</v>
      </c>
    </row>
    <row r="79" spans="1:10">
      <c r="A79" s="19" t="s">
        <v>225</v>
      </c>
      <c r="B79" s="259">
        <v>724</v>
      </c>
      <c r="C79" s="184">
        <v>1804</v>
      </c>
      <c r="D79" s="184">
        <v>12</v>
      </c>
      <c r="E79" s="184">
        <v>1668</v>
      </c>
      <c r="F79" s="184">
        <v>872</v>
      </c>
      <c r="G79" s="236"/>
      <c r="H79" s="210">
        <f t="shared" si="18"/>
        <v>1.5227817745803358</v>
      </c>
      <c r="I79" s="211">
        <f t="shared" si="19"/>
        <v>34.330708661417326</v>
      </c>
      <c r="J79" s="211">
        <f t="shared" si="20"/>
        <v>65.669291338582681</v>
      </c>
    </row>
    <row r="80" spans="1:10">
      <c r="A80" s="19" t="s">
        <v>273</v>
      </c>
      <c r="B80" s="259">
        <v>314</v>
      </c>
      <c r="C80" s="184">
        <v>460</v>
      </c>
      <c r="D80" s="184">
        <v>12</v>
      </c>
      <c r="E80" s="184">
        <v>501</v>
      </c>
      <c r="F80" s="184">
        <v>285</v>
      </c>
      <c r="G80" s="236"/>
      <c r="H80" s="210">
        <f t="shared" si="18"/>
        <v>1.5688622754491017</v>
      </c>
      <c r="I80" s="211">
        <f t="shared" si="19"/>
        <v>36.25954198473282</v>
      </c>
      <c r="J80" s="211">
        <f t="shared" si="20"/>
        <v>63.74045801526718</v>
      </c>
    </row>
    <row r="81" spans="1:10">
      <c r="A81" s="19" t="s">
        <v>541</v>
      </c>
      <c r="B81" s="259">
        <v>59</v>
      </c>
      <c r="C81" s="184">
        <v>69</v>
      </c>
      <c r="D81" s="184">
        <v>0</v>
      </c>
      <c r="E81" s="184">
        <v>67</v>
      </c>
      <c r="F81" s="184">
        <v>61</v>
      </c>
      <c r="G81" s="236"/>
      <c r="H81" s="210">
        <f t="shared" si="18"/>
        <v>1.9104477611940298</v>
      </c>
      <c r="I81" s="211">
        <f t="shared" si="19"/>
        <v>47.65625</v>
      </c>
      <c r="J81" s="211">
        <f t="shared" si="20"/>
        <v>52.34375</v>
      </c>
    </row>
    <row r="82" spans="1:10" s="182" customFormat="1">
      <c r="A82" s="19" t="s">
        <v>539</v>
      </c>
      <c r="B82" s="259">
        <v>237</v>
      </c>
      <c r="C82" s="184">
        <v>307</v>
      </c>
      <c r="D82" s="184">
        <v>1</v>
      </c>
      <c r="E82" s="184">
        <v>278</v>
      </c>
      <c r="F82" s="184">
        <v>267</v>
      </c>
      <c r="G82" s="236"/>
      <c r="H82" s="210">
        <f t="shared" si="18"/>
        <v>1.960431654676259</v>
      </c>
      <c r="I82" s="211">
        <f t="shared" si="19"/>
        <v>48.9908256880734</v>
      </c>
      <c r="J82" s="211">
        <f t="shared" si="20"/>
        <v>51.009174311926607</v>
      </c>
    </row>
    <row r="83" spans="1:10">
      <c r="A83" s="19" t="s">
        <v>540</v>
      </c>
      <c r="B83" s="259">
        <v>101</v>
      </c>
      <c r="C83" s="184">
        <v>162</v>
      </c>
      <c r="D83" s="184">
        <v>54</v>
      </c>
      <c r="E83" s="184">
        <v>152</v>
      </c>
      <c r="F83" s="184">
        <v>165</v>
      </c>
      <c r="G83" s="236"/>
      <c r="H83" s="210">
        <f t="shared" si="18"/>
        <v>2.0855263157894739</v>
      </c>
      <c r="I83" s="211">
        <f t="shared" si="19"/>
        <v>52.050473186119874</v>
      </c>
      <c r="J83" s="211">
        <f t="shared" si="20"/>
        <v>47.949526813880126</v>
      </c>
    </row>
    <row r="84" spans="1:10">
      <c r="A84" s="19" t="s">
        <v>200</v>
      </c>
      <c r="B84" s="259">
        <v>0</v>
      </c>
      <c r="C84" s="184">
        <v>9</v>
      </c>
      <c r="D84" s="184">
        <v>0</v>
      </c>
      <c r="E84" s="184">
        <v>6</v>
      </c>
      <c r="F84" s="184">
        <v>3</v>
      </c>
      <c r="G84" s="236"/>
      <c r="H84" s="210"/>
      <c r="I84" s="211"/>
      <c r="J84" s="211"/>
    </row>
    <row r="85" spans="1:10">
      <c r="A85" s="19"/>
      <c r="B85" s="259"/>
      <c r="C85" s="184"/>
      <c r="D85" s="184"/>
      <c r="E85" s="184"/>
      <c r="F85" s="184"/>
      <c r="G85" s="236"/>
      <c r="H85" s="210"/>
      <c r="I85" s="211"/>
      <c r="J85" s="211"/>
    </row>
    <row r="86" spans="1:10" s="182" customFormat="1">
      <c r="A86" s="246" t="s">
        <v>542</v>
      </c>
      <c r="B86" s="188">
        <f>SUM(B87:B88)</f>
        <v>219</v>
      </c>
      <c r="C86" s="175">
        <f>SUM(C87:C88)</f>
        <v>1411</v>
      </c>
      <c r="D86" s="175">
        <f>SUM(D87:D88)</f>
        <v>14</v>
      </c>
      <c r="E86" s="175">
        <f>SUM(E87:E88)</f>
        <v>1371</v>
      </c>
      <c r="F86" s="175">
        <f>SUM(F87:F88)</f>
        <v>273</v>
      </c>
      <c r="G86" s="279"/>
      <c r="H86" s="207">
        <f>SUM(B86:D86)/E86</f>
        <v>1.1991247264770242</v>
      </c>
      <c r="I86" s="208">
        <f>(F86/SUM(B86:D86))*100</f>
        <v>16.605839416058394</v>
      </c>
      <c r="J86" s="208">
        <f>(E86/SUM(B86:D86))*100</f>
        <v>83.394160583941598</v>
      </c>
    </row>
    <row r="87" spans="1:10">
      <c r="A87" s="19" t="s">
        <v>226</v>
      </c>
      <c r="B87" s="259">
        <v>190</v>
      </c>
      <c r="C87" s="184">
        <v>1283</v>
      </c>
      <c r="D87" s="184">
        <v>13</v>
      </c>
      <c r="E87" s="184">
        <v>1237</v>
      </c>
      <c r="F87" s="184">
        <v>249</v>
      </c>
      <c r="G87" s="236"/>
      <c r="H87" s="210">
        <f>SUM(B87:D87)/E87</f>
        <v>1.2012934518997576</v>
      </c>
      <c r="I87" s="211">
        <f>(F87/SUM(B87:D87))*100</f>
        <v>16.756393001345895</v>
      </c>
      <c r="J87" s="211">
        <f>(E87/SUM(B87:D87))*100</f>
        <v>83.243606998654101</v>
      </c>
    </row>
    <row r="88" spans="1:10">
      <c r="A88" s="19" t="s">
        <v>546</v>
      </c>
      <c r="B88" s="259">
        <v>29</v>
      </c>
      <c r="C88" s="184">
        <v>128</v>
      </c>
      <c r="D88" s="184">
        <v>1</v>
      </c>
      <c r="E88" s="184">
        <v>134</v>
      </c>
      <c r="F88" s="184">
        <v>24</v>
      </c>
      <c r="G88" s="236"/>
      <c r="H88" s="210">
        <f>SUM(B88:D88)/E88</f>
        <v>1.1791044776119404</v>
      </c>
      <c r="I88" s="211">
        <f>(F88/SUM(B88:D88))*100</f>
        <v>15.18987341772152</v>
      </c>
      <c r="J88" s="211">
        <f>(E88/SUM(B88:D88))*100</f>
        <v>84.810126582278471</v>
      </c>
    </row>
    <row r="89" spans="1:10">
      <c r="A89" s="248"/>
      <c r="B89" s="259"/>
      <c r="C89" s="184"/>
      <c r="D89" s="184"/>
      <c r="E89" s="184"/>
      <c r="F89" s="184"/>
      <c r="G89" s="236"/>
      <c r="H89" s="210"/>
      <c r="I89" s="211"/>
      <c r="J89" s="211"/>
    </row>
    <row r="90" spans="1:10">
      <c r="A90" s="246" t="s">
        <v>547</v>
      </c>
      <c r="B90" s="188">
        <f>SUM(B91:B95)</f>
        <v>431</v>
      </c>
      <c r="C90" s="175">
        <f>SUM(C91:C95)</f>
        <v>877</v>
      </c>
      <c r="D90" s="175">
        <f>SUM(D91:D95)</f>
        <v>13</v>
      </c>
      <c r="E90" s="175">
        <f>SUM(E91:E95)</f>
        <v>898</v>
      </c>
      <c r="F90" s="175">
        <f>SUM(F91:F95)</f>
        <v>423</v>
      </c>
      <c r="G90" s="279"/>
      <c r="H90" s="207">
        <f>SUM(B90:D90)/E90</f>
        <v>1.4710467706013364</v>
      </c>
      <c r="I90" s="208">
        <f>(F90/SUM(B90:D90))*100</f>
        <v>32.021196063588192</v>
      </c>
      <c r="J90" s="208">
        <f>(E90/SUM(B90:D90))*100</f>
        <v>67.978803936411808</v>
      </c>
    </row>
    <row r="91" spans="1:10">
      <c r="A91" s="19" t="s">
        <v>553</v>
      </c>
      <c r="B91" s="259">
        <v>217</v>
      </c>
      <c r="C91" s="184">
        <v>343</v>
      </c>
      <c r="D91" s="184">
        <v>10</v>
      </c>
      <c r="E91" s="184">
        <v>339</v>
      </c>
      <c r="F91" s="184">
        <v>231</v>
      </c>
      <c r="G91" s="236"/>
      <c r="H91" s="210">
        <f>SUM(B91:D91)/E91</f>
        <v>1.6814159292035398</v>
      </c>
      <c r="I91" s="211">
        <f>(F91/SUM(B91:D91))*100</f>
        <v>40.526315789473685</v>
      </c>
      <c r="J91" s="211">
        <f>(E91/SUM(B91:D91))*100</f>
        <v>59.473684210526315</v>
      </c>
    </row>
    <row r="92" spans="1:10">
      <c r="A92" s="19" t="s">
        <v>227</v>
      </c>
      <c r="B92" s="259">
        <v>93</v>
      </c>
      <c r="C92" s="184">
        <v>193</v>
      </c>
      <c r="D92" s="184">
        <v>2</v>
      </c>
      <c r="E92" s="184">
        <v>177</v>
      </c>
      <c r="F92" s="184">
        <v>111</v>
      </c>
      <c r="G92" s="236"/>
      <c r="H92" s="210">
        <f>SUM(B92:D92)/E92</f>
        <v>1.6271186440677967</v>
      </c>
      <c r="I92" s="211">
        <f>(F92/SUM(B92:D92))*100</f>
        <v>38.541666666666671</v>
      </c>
      <c r="J92" s="211">
        <f>(E92/SUM(B92:D92))*100</f>
        <v>61.458333333333336</v>
      </c>
    </row>
    <row r="93" spans="1:10" s="182" customFormat="1">
      <c r="A93" s="19" t="s">
        <v>552</v>
      </c>
      <c r="B93" s="259">
        <v>83</v>
      </c>
      <c r="C93" s="184">
        <v>214</v>
      </c>
      <c r="D93" s="184">
        <v>1</v>
      </c>
      <c r="E93" s="184">
        <v>249</v>
      </c>
      <c r="F93" s="184">
        <v>49</v>
      </c>
      <c r="G93" s="236"/>
      <c r="H93" s="210">
        <f>SUM(B93:D93)/E93</f>
        <v>1.1967871485943775</v>
      </c>
      <c r="I93" s="211">
        <f>(F93/SUM(B93:D93))*100</f>
        <v>16.44295302013423</v>
      </c>
      <c r="J93" s="211">
        <f>(E93/SUM(B93:D93))*100</f>
        <v>83.557046979865774</v>
      </c>
    </row>
    <row r="94" spans="1:10">
      <c r="A94" s="19" t="s">
        <v>228</v>
      </c>
      <c r="B94" s="259">
        <v>28</v>
      </c>
      <c r="C94" s="184">
        <v>124</v>
      </c>
      <c r="D94" s="184">
        <v>0</v>
      </c>
      <c r="E94" s="184">
        <v>126</v>
      </c>
      <c r="F94" s="184">
        <v>26</v>
      </c>
      <c r="G94" s="236"/>
      <c r="H94" s="210">
        <f>SUM(B94:D94)/E94</f>
        <v>1.2063492063492063</v>
      </c>
      <c r="I94" s="211">
        <f>(F94/SUM(B94:D94))*100</f>
        <v>17.105263157894736</v>
      </c>
      <c r="J94" s="211">
        <f>(E94/SUM(B94:D94))*100</f>
        <v>82.89473684210526</v>
      </c>
    </row>
    <row r="95" spans="1:10">
      <c r="A95" s="19" t="s">
        <v>202</v>
      </c>
      <c r="B95" s="259">
        <v>10</v>
      </c>
      <c r="C95" s="184">
        <v>3</v>
      </c>
      <c r="D95" s="184">
        <v>0</v>
      </c>
      <c r="E95" s="184">
        <v>7</v>
      </c>
      <c r="F95" s="184">
        <v>6</v>
      </c>
      <c r="G95" s="236"/>
      <c r="H95" s="210"/>
      <c r="I95" s="211"/>
      <c r="J95" s="211"/>
    </row>
    <row r="96" spans="1:10" s="31" customFormat="1">
      <c r="A96" s="350"/>
      <c r="B96" s="259"/>
      <c r="C96" s="184"/>
      <c r="D96" s="184"/>
      <c r="E96" s="184"/>
      <c r="F96" s="184"/>
      <c r="G96" s="236"/>
      <c r="H96" s="210"/>
      <c r="I96" s="211"/>
      <c r="J96" s="211"/>
    </row>
    <row r="97" spans="1:10" s="213" customFormat="1">
      <c r="A97" s="246" t="s">
        <v>555</v>
      </c>
      <c r="B97" s="188">
        <f>SUM(B98:B99)</f>
        <v>298</v>
      </c>
      <c r="C97" s="175">
        <f>SUM(C98:C99)</f>
        <v>1503</v>
      </c>
      <c r="D97" s="175">
        <f>SUM(D98:D99)</f>
        <v>6</v>
      </c>
      <c r="E97" s="175">
        <f>SUM(E98:E99)</f>
        <v>1425</v>
      </c>
      <c r="F97" s="175">
        <f>SUM(F98:F99)</f>
        <v>382</v>
      </c>
      <c r="G97" s="279"/>
      <c r="H97" s="207">
        <f>SUM(B97:D97)/E97</f>
        <v>1.2680701754385966</v>
      </c>
      <c r="I97" s="208">
        <f>(F97/SUM(B97:D97))*100</f>
        <v>21.140011068068624</v>
      </c>
      <c r="J97" s="208">
        <f>(E97/SUM(B97:D97))*100</f>
        <v>78.859988931931383</v>
      </c>
    </row>
    <row r="98" spans="1:10" s="31" customFormat="1">
      <c r="A98" s="19" t="s">
        <v>229</v>
      </c>
      <c r="B98" s="259">
        <v>259</v>
      </c>
      <c r="C98" s="184">
        <v>1389</v>
      </c>
      <c r="D98" s="184">
        <v>6</v>
      </c>
      <c r="E98" s="184">
        <v>1336</v>
      </c>
      <c r="F98" s="184">
        <v>318</v>
      </c>
      <c r="G98" s="236"/>
      <c r="H98" s="210">
        <f>SUM(B98:D98)/E98</f>
        <v>1.2380239520958083</v>
      </c>
      <c r="I98" s="211">
        <f>(F98/SUM(B98:D98))*100</f>
        <v>19.226118500604596</v>
      </c>
      <c r="J98" s="211">
        <f>(E98/SUM(B98:D98))*100</f>
        <v>80.773881499395401</v>
      </c>
    </row>
    <row r="99" spans="1:10" s="337" customFormat="1">
      <c r="A99" s="19" t="s">
        <v>558</v>
      </c>
      <c r="B99" s="259">
        <v>39</v>
      </c>
      <c r="C99" s="184">
        <v>114</v>
      </c>
      <c r="D99" s="184">
        <v>0</v>
      </c>
      <c r="E99" s="184">
        <v>89</v>
      </c>
      <c r="F99" s="184">
        <v>64</v>
      </c>
      <c r="G99" s="236"/>
      <c r="H99" s="210">
        <f>SUM(B99:D99)/E99</f>
        <v>1.7191011235955056</v>
      </c>
      <c r="I99" s="211">
        <f>(F99/SUM(B99:D99))*100</f>
        <v>41.830065359477125</v>
      </c>
      <c r="J99" s="211">
        <f>(E99/SUM(B99:D99))*100</f>
        <v>58.169934640522882</v>
      </c>
    </row>
    <row r="100" spans="1:10">
      <c r="A100" s="56"/>
      <c r="B100" s="259"/>
      <c r="C100" s="184"/>
      <c r="D100" s="184"/>
      <c r="E100" s="184"/>
      <c r="F100" s="184"/>
      <c r="G100" s="236"/>
      <c r="H100" s="210"/>
      <c r="I100" s="211"/>
      <c r="J100" s="211"/>
    </row>
    <row r="101" spans="1:10" ht="23.25" customHeight="1">
      <c r="A101" s="50" t="s">
        <v>560</v>
      </c>
      <c r="B101" s="188">
        <f>SUM(B102)</f>
        <v>274</v>
      </c>
      <c r="C101" s="175">
        <f>SUM(C102)</f>
        <v>1549</v>
      </c>
      <c r="D101" s="175">
        <f>SUM(D102)</f>
        <v>23</v>
      </c>
      <c r="E101" s="175">
        <f>SUM(E102)</f>
        <v>1496</v>
      </c>
      <c r="F101" s="175">
        <f>SUM(F102)</f>
        <v>350</v>
      </c>
      <c r="G101" s="279"/>
      <c r="H101" s="207">
        <f>SUM(B101:D101)/E101</f>
        <v>1.2339572192513368</v>
      </c>
      <c r="I101" s="208">
        <f>(F101/SUM(B101:D101))*100</f>
        <v>18.95991332611051</v>
      </c>
      <c r="J101" s="208">
        <f>(E101/SUM(B101:D101))*100</f>
        <v>81.04008667388949</v>
      </c>
    </row>
    <row r="102" spans="1:10">
      <c r="A102" s="19" t="s">
        <v>230</v>
      </c>
      <c r="B102" s="259">
        <v>274</v>
      </c>
      <c r="C102" s="184">
        <v>1549</v>
      </c>
      <c r="D102" s="184">
        <v>23</v>
      </c>
      <c r="E102" s="184">
        <v>1496</v>
      </c>
      <c r="F102" s="184">
        <v>350</v>
      </c>
      <c r="G102" s="236"/>
      <c r="H102" s="210">
        <f>SUM(B102:D102)/E102</f>
        <v>1.2339572192513368</v>
      </c>
      <c r="I102" s="211">
        <f>(F102/SUM(B102:D102))*100</f>
        <v>18.95991332611051</v>
      </c>
      <c r="J102" s="211">
        <f>(E102/SUM(B102:D102))*100</f>
        <v>81.04008667388949</v>
      </c>
    </row>
    <row r="103" spans="1:10">
      <c r="A103" s="339"/>
      <c r="B103" s="369"/>
      <c r="C103" s="370"/>
      <c r="D103" s="370"/>
      <c r="E103" s="370"/>
      <c r="F103" s="339"/>
      <c r="G103" s="226"/>
      <c r="H103" s="226"/>
      <c r="I103" s="227"/>
      <c r="J103" s="227"/>
    </row>
    <row r="104" spans="1:10">
      <c r="A104" s="108" t="s">
        <v>206</v>
      </c>
      <c r="B104" s="31"/>
      <c r="C104" s="31"/>
      <c r="D104" s="31"/>
      <c r="E104" s="31"/>
    </row>
    <row r="105" spans="1:10" hidden="1"/>
    <row r="106" spans="1:10" hidden="1"/>
  </sheetData>
  <sheetProtection selectLockedCells="1" selectUnlockedCells="1"/>
  <mergeCells count="6">
    <mergeCell ref="B8:F8"/>
    <mergeCell ref="H8:J8"/>
    <mergeCell ref="A3:J3"/>
    <mergeCell ref="A4:J4"/>
    <mergeCell ref="A5:J5"/>
    <mergeCell ref="A6:J6"/>
  </mergeCells>
  <phoneticPr fontId="0" type="noConversion"/>
  <dataValidations count="2">
    <dataValidation type="whole" operator="equal" allowBlank="1" showInputMessage="1" showErrorMessage="1" errorTitle="Error:" error="Balance en materia de Tránsito no coincide con el dato indicado." sqref="B61">
      <formula1>+#REF!+#REF!+#REF!-#REF!</formula1>
    </dataValidation>
    <dataValidation type="whole" operator="equal" allowBlank="1" showInputMessage="1" showErrorMessage="1" errorTitle="Error:" error="Balance en materia de Tránsito no coincide con el dato indicado." sqref="F77 F35">
      <formula1>+XFC31+XFD31+A35-#REF!</formula1>
    </dataValidation>
  </dataValidations>
  <printOptions horizontalCentered="1" verticalCentered="1"/>
  <pageMargins left="0" right="0" top="0" bottom="0" header="0.51180555555555551" footer="0.51180555555555551"/>
  <pageSetup scale="37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A20" sqref="A20"/>
    </sheetView>
  </sheetViews>
  <sheetFormatPr baseColWidth="10" defaultColWidth="0" defaultRowHeight="15.6" zeroHeight="1"/>
  <cols>
    <col min="1" max="1" width="43.33203125" style="30" customWidth="1"/>
    <col min="2" max="2" width="32.44140625" style="30" customWidth="1"/>
    <col min="3" max="12" width="11.33203125" style="31" hidden="1" customWidth="1"/>
    <col min="13" max="256" width="11.33203125" style="30" hidden="1" customWidth="1"/>
    <col min="257" max="16384" width="11.33203125" style="30" hidden="1"/>
  </cols>
  <sheetData>
    <row r="1" spans="1:12">
      <c r="A1" s="156" t="s">
        <v>231</v>
      </c>
      <c r="B1" s="157"/>
    </row>
    <row r="2" spans="1:12">
      <c r="A2" s="158"/>
      <c r="B2" s="158"/>
    </row>
    <row r="3" spans="1:12" ht="51.75" customHeight="1">
      <c r="A3" s="389" t="s">
        <v>742</v>
      </c>
      <c r="B3" s="389"/>
    </row>
    <row r="4" spans="1:12">
      <c r="A4" s="159"/>
      <c r="B4" s="32"/>
    </row>
    <row r="5" spans="1:12">
      <c r="A5" s="400" t="s">
        <v>614</v>
      </c>
      <c r="B5" s="160" t="s">
        <v>232</v>
      </c>
    </row>
    <row r="6" spans="1:12">
      <c r="A6" s="401"/>
      <c r="B6" s="161" t="s">
        <v>617</v>
      </c>
    </row>
    <row r="7" spans="1:12">
      <c r="A7" s="162"/>
      <c r="B7" s="163"/>
    </row>
    <row r="8" spans="1:12">
      <c r="A8" s="164" t="s">
        <v>233</v>
      </c>
      <c r="B8" s="165">
        <v>1001</v>
      </c>
    </row>
    <row r="9" spans="1:12">
      <c r="A9" s="164" t="s">
        <v>234</v>
      </c>
      <c r="B9" s="165">
        <v>19476</v>
      </c>
    </row>
    <row r="10" spans="1:12">
      <c r="A10" s="164" t="s">
        <v>235</v>
      </c>
      <c r="B10" s="165">
        <v>31</v>
      </c>
    </row>
    <row r="11" spans="1:12">
      <c r="A11" s="164" t="s">
        <v>236</v>
      </c>
      <c r="B11" s="165">
        <v>19438</v>
      </c>
    </row>
    <row r="12" spans="1:12">
      <c r="A12" s="164" t="s">
        <v>237</v>
      </c>
      <c r="B12" s="165">
        <v>1070</v>
      </c>
    </row>
    <row r="13" spans="1:12">
      <c r="A13" s="164"/>
      <c r="B13" s="166"/>
    </row>
    <row r="14" spans="1:12">
      <c r="A14" s="167" t="s">
        <v>238</v>
      </c>
      <c r="B14" s="110" t="s">
        <v>239</v>
      </c>
    </row>
    <row r="15" spans="1:12">
      <c r="A15" s="162"/>
      <c r="B15" s="166"/>
    </row>
    <row r="16" spans="1:12">
      <c r="A16" s="164" t="s">
        <v>240</v>
      </c>
      <c r="B16" s="168">
        <f>SUM(B8:B10)/B11</f>
        <v>1.0550468155159995</v>
      </c>
      <c r="L16" s="30"/>
    </row>
    <row r="17" spans="1:2">
      <c r="A17" s="164" t="s">
        <v>241</v>
      </c>
      <c r="B17" s="169">
        <f>(B12/SUM(B8:B10))*100</f>
        <v>5.2174761068851181</v>
      </c>
    </row>
    <row r="18" spans="1:2">
      <c r="A18" s="164" t="s">
        <v>242</v>
      </c>
      <c r="B18" s="169">
        <f>(B11/SUM(B8:B10))*100</f>
        <v>94.782523893114885</v>
      </c>
    </row>
    <row r="19" spans="1:2">
      <c r="A19" s="170"/>
      <c r="B19" s="171"/>
    </row>
    <row r="20" spans="1:2">
      <c r="A20" s="172" t="s">
        <v>206</v>
      </c>
      <c r="B20" s="32"/>
    </row>
  </sheetData>
  <sheetProtection selectLockedCells="1" selectUnlockedCells="1"/>
  <mergeCells count="2">
    <mergeCell ref="A3:B3"/>
    <mergeCell ref="A5:A6"/>
  </mergeCells>
  <phoneticPr fontId="0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A8" sqref="A8"/>
    </sheetView>
  </sheetViews>
  <sheetFormatPr baseColWidth="10" defaultColWidth="0" defaultRowHeight="15.6" zeroHeight="1"/>
  <cols>
    <col min="1" max="1" width="44.5546875" style="30" customWidth="1"/>
    <col min="2" max="2" width="29" style="30" customWidth="1"/>
    <col min="3" max="12" width="11.33203125" style="31" hidden="1" customWidth="1"/>
    <col min="13" max="256" width="11.33203125" style="30" hidden="1" customWidth="1"/>
    <col min="257" max="16384" width="11.33203125" style="30" hidden="1"/>
  </cols>
  <sheetData>
    <row r="1" spans="1:12">
      <c r="A1" s="156" t="s">
        <v>243</v>
      </c>
      <c r="B1" s="157"/>
    </row>
    <row r="2" spans="1:12">
      <c r="A2" s="158"/>
      <c r="B2" s="158"/>
    </row>
    <row r="3" spans="1:12" ht="67.5" customHeight="1">
      <c r="A3" s="389" t="s">
        <v>743</v>
      </c>
      <c r="B3" s="389"/>
    </row>
    <row r="4" spans="1:12">
      <c r="A4" s="159"/>
      <c r="B4" s="32"/>
    </row>
    <row r="5" spans="1:12">
      <c r="A5" s="400" t="s">
        <v>614</v>
      </c>
      <c r="B5" s="160" t="s">
        <v>232</v>
      </c>
    </row>
    <row r="6" spans="1:12">
      <c r="A6" s="401"/>
      <c r="B6" s="161" t="s">
        <v>617</v>
      </c>
    </row>
    <row r="7" spans="1:12">
      <c r="A7" s="162"/>
      <c r="B7" s="163"/>
    </row>
    <row r="8" spans="1:12">
      <c r="A8" s="164" t="s">
        <v>233</v>
      </c>
      <c r="B8" s="165">
        <v>3124</v>
      </c>
    </row>
    <row r="9" spans="1:12">
      <c r="A9" s="164" t="s">
        <v>234</v>
      </c>
      <c r="B9" s="165">
        <v>1028</v>
      </c>
    </row>
    <row r="10" spans="1:12">
      <c r="A10" s="164" t="s">
        <v>235</v>
      </c>
      <c r="B10" s="165">
        <v>0</v>
      </c>
    </row>
    <row r="11" spans="1:12">
      <c r="A11" s="164" t="s">
        <v>236</v>
      </c>
      <c r="B11" s="165">
        <v>1041</v>
      </c>
    </row>
    <row r="12" spans="1:12">
      <c r="A12" s="164" t="s">
        <v>237</v>
      </c>
      <c r="B12" s="165">
        <v>3111</v>
      </c>
    </row>
    <row r="13" spans="1:12">
      <c r="A13" s="164"/>
      <c r="B13" s="166"/>
    </row>
    <row r="14" spans="1:12">
      <c r="A14" s="167" t="s">
        <v>238</v>
      </c>
      <c r="B14" s="110" t="s">
        <v>239</v>
      </c>
    </row>
    <row r="15" spans="1:12">
      <c r="A15" s="162"/>
      <c r="B15" s="166"/>
      <c r="L15" s="30"/>
    </row>
    <row r="16" spans="1:12">
      <c r="A16" s="164" t="s">
        <v>240</v>
      </c>
      <c r="B16" s="168">
        <f>SUM(B8:B10)/B11</f>
        <v>3.988472622478386</v>
      </c>
    </row>
    <row r="17" spans="1:2">
      <c r="A17" s="164" t="s">
        <v>241</v>
      </c>
      <c r="B17" s="169">
        <f>(B12/SUM(B8:B10))*100</f>
        <v>74.927745664739888</v>
      </c>
    </row>
    <row r="18" spans="1:2">
      <c r="A18" s="164" t="s">
        <v>242</v>
      </c>
      <c r="B18" s="169">
        <f>(B11/SUM(B8:B10))*100</f>
        <v>25.072254335260112</v>
      </c>
    </row>
    <row r="19" spans="1:2">
      <c r="A19" s="170"/>
      <c r="B19" s="171"/>
    </row>
    <row r="20" spans="1:2">
      <c r="A20" s="172" t="s">
        <v>206</v>
      </c>
      <c r="B20" s="32"/>
    </row>
    <row r="21" spans="1:2" hidden="1"/>
    <row r="22" spans="1:2" hidden="1"/>
  </sheetData>
  <sheetProtection selectLockedCells="1" selectUnlockedCells="1"/>
  <mergeCells count="2">
    <mergeCell ref="A3:B3"/>
    <mergeCell ref="A5:A6"/>
  </mergeCells>
  <phoneticPr fontId="0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3"/>
  <sheetViews>
    <sheetView workbookViewId="0">
      <selection activeCell="B20" sqref="B20"/>
    </sheetView>
  </sheetViews>
  <sheetFormatPr baseColWidth="10" defaultColWidth="0" defaultRowHeight="15.75" customHeight="1" zeroHeight="1"/>
  <cols>
    <col min="1" max="1" width="27.5546875" style="1" customWidth="1"/>
    <col min="2" max="2" width="11.88671875" style="2" customWidth="1"/>
    <col min="3" max="3" width="10.88671875" style="1" customWidth="1"/>
    <col min="4" max="4" width="11.33203125" style="1" customWidth="1"/>
    <col min="5" max="5" width="10.88671875" style="1" customWidth="1"/>
    <col min="6" max="6" width="10.33203125" style="2" customWidth="1"/>
    <col min="7" max="7" width="11.44140625" style="1" customWidth="1"/>
    <col min="8" max="8" width="11.5546875" style="1" customWidth="1"/>
    <col min="9" max="9" width="15.44140625" style="2" customWidth="1"/>
    <col min="10" max="10" width="13.109375" style="1" customWidth="1"/>
    <col min="11" max="11" width="12" style="1" customWidth="1"/>
    <col min="12" max="12" width="11.6640625" style="2" customWidth="1"/>
    <col min="13" max="13" width="12.109375" style="2" customWidth="1"/>
    <col min="14" max="14" width="13.109375" style="2" customWidth="1"/>
    <col min="15" max="15" width="12.109375" style="2" customWidth="1"/>
    <col min="16" max="16" width="12.5546875" style="1" customWidth="1"/>
    <col min="17" max="17" width="11.5546875" style="1" customWidth="1"/>
    <col min="18" max="256" width="0" style="1" hidden="1" customWidth="1"/>
    <col min="257" max="16384" width="11.33203125" style="1" hidden="1"/>
  </cols>
  <sheetData>
    <row r="1" spans="1:17" ht="15.75" customHeight="1">
      <c r="A1" s="3" t="s">
        <v>114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customHeight="1">
      <c r="A3" s="371" t="s">
        <v>648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</row>
    <row r="4" spans="1:17" ht="15.75" customHeight="1">
      <c r="A4" s="371" t="s">
        <v>639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</row>
    <row r="5" spans="1:17" ht="15.75" customHeight="1">
      <c r="A5" s="371" t="s">
        <v>647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</row>
    <row r="6" spans="1:17" ht="15.75" customHeight="1">
      <c r="A6" s="371" t="s">
        <v>641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</row>
    <row r="7" spans="1:17" ht="15.75" customHeight="1"/>
    <row r="8" spans="1:17" ht="15.75" customHeight="1">
      <c r="A8" s="372" t="s">
        <v>717</v>
      </c>
      <c r="B8" s="373" t="s">
        <v>27</v>
      </c>
      <c r="C8" s="374" t="s">
        <v>716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</row>
    <row r="9" spans="1:17" ht="36" customHeight="1">
      <c r="A9" s="372"/>
      <c r="B9" s="373"/>
      <c r="C9" s="154" t="s">
        <v>29</v>
      </c>
      <c r="D9" s="112" t="s">
        <v>30</v>
      </c>
      <c r="E9" s="112" t="s">
        <v>31</v>
      </c>
      <c r="F9" s="33" t="s">
        <v>32</v>
      </c>
      <c r="G9" s="113" t="s">
        <v>33</v>
      </c>
      <c r="H9" s="113" t="s">
        <v>34</v>
      </c>
      <c r="I9" s="112" t="s">
        <v>35</v>
      </c>
      <c r="J9" s="114" t="s">
        <v>36</v>
      </c>
      <c r="K9" s="114" t="s">
        <v>37</v>
      </c>
      <c r="L9" s="112" t="s">
        <v>643</v>
      </c>
      <c r="M9" s="115" t="s">
        <v>644</v>
      </c>
      <c r="N9" s="112" t="s">
        <v>39</v>
      </c>
      <c r="O9" s="112" t="s">
        <v>40</v>
      </c>
      <c r="P9" s="112" t="s">
        <v>41</v>
      </c>
      <c r="Q9" s="113" t="s">
        <v>645</v>
      </c>
    </row>
    <row r="10" spans="1:17" ht="15.75" customHeight="1">
      <c r="A10" s="34"/>
      <c r="B10" s="153"/>
      <c r="C10" s="121"/>
      <c r="D10" s="121"/>
      <c r="E10" s="121"/>
      <c r="F10" s="122"/>
      <c r="G10" s="121"/>
      <c r="H10" s="121"/>
      <c r="I10" s="122"/>
      <c r="J10" s="121"/>
      <c r="K10" s="121"/>
      <c r="L10" s="122"/>
      <c r="M10" s="122"/>
      <c r="N10" s="122"/>
      <c r="O10" s="122"/>
      <c r="P10" s="121"/>
      <c r="Q10" s="121"/>
    </row>
    <row r="11" spans="1:17" ht="15.75" customHeight="1">
      <c r="A11" s="174" t="s">
        <v>27</v>
      </c>
      <c r="B11" s="36">
        <f t="shared" ref="B11:Q11" si="0">SUM(B13:B27)</f>
        <v>931010</v>
      </c>
      <c r="C11" s="116">
        <f t="shared" si="0"/>
        <v>444258</v>
      </c>
      <c r="D11" s="116">
        <f t="shared" si="0"/>
        <v>76098</v>
      </c>
      <c r="E11" s="116">
        <f t="shared" si="0"/>
        <v>368160</v>
      </c>
      <c r="F11" s="116">
        <f t="shared" si="0"/>
        <v>7066</v>
      </c>
      <c r="G11" s="116">
        <f t="shared" si="0"/>
        <v>15850</v>
      </c>
      <c r="H11" s="116">
        <f t="shared" si="0"/>
        <v>19209</v>
      </c>
      <c r="I11" s="116">
        <f t="shared" si="0"/>
        <v>171546</v>
      </c>
      <c r="J11" s="116">
        <f t="shared" si="0"/>
        <v>48221</v>
      </c>
      <c r="K11" s="116">
        <f t="shared" si="0"/>
        <v>44581</v>
      </c>
      <c r="L11" s="116">
        <f t="shared" si="0"/>
        <v>115775</v>
      </c>
      <c r="M11" s="116">
        <f t="shared" si="0"/>
        <v>12210</v>
      </c>
      <c r="N11" s="116">
        <f t="shared" si="0"/>
        <v>22528</v>
      </c>
      <c r="O11" s="116">
        <f t="shared" si="0"/>
        <v>25585</v>
      </c>
      <c r="P11" s="116">
        <f t="shared" si="0"/>
        <v>1070</v>
      </c>
      <c r="Q11" s="116">
        <f t="shared" si="0"/>
        <v>3111</v>
      </c>
    </row>
    <row r="12" spans="1:17" ht="15.75" customHeight="1">
      <c r="A12" s="34"/>
      <c r="B12" s="117"/>
      <c r="C12" s="20"/>
      <c r="D12" s="20"/>
      <c r="E12" s="20"/>
      <c r="F12" s="12"/>
      <c r="G12" s="20"/>
      <c r="H12" s="20"/>
      <c r="I12" s="12"/>
      <c r="J12" s="20"/>
      <c r="K12" s="20"/>
      <c r="L12" s="12"/>
      <c r="M12" s="12"/>
      <c r="N12" s="12"/>
      <c r="O12" s="12"/>
      <c r="P12" s="20"/>
      <c r="Q12" s="20"/>
    </row>
    <row r="13" spans="1:17" ht="15.75" customHeight="1">
      <c r="A13" s="38" t="s">
        <v>42</v>
      </c>
      <c r="B13" s="39">
        <f t="shared" ref="B13:B27" si="1">SUM(C13,F13:Q13)</f>
        <v>209405</v>
      </c>
      <c r="C13" s="117">
        <f>+D13+E13</f>
        <v>154724</v>
      </c>
      <c r="D13" s="117">
        <v>31074</v>
      </c>
      <c r="E13" s="117">
        <v>123650</v>
      </c>
      <c r="F13" s="129" t="s">
        <v>43</v>
      </c>
      <c r="G13" s="129" t="s">
        <v>43</v>
      </c>
      <c r="H13" s="117">
        <v>3993</v>
      </c>
      <c r="I13" s="117">
        <v>9661</v>
      </c>
      <c r="J13" s="117">
        <v>4093</v>
      </c>
      <c r="K13" s="117">
        <v>3179</v>
      </c>
      <c r="L13" s="117">
        <v>16238</v>
      </c>
      <c r="M13" s="12">
        <v>3953</v>
      </c>
      <c r="N13" s="117">
        <v>3771</v>
      </c>
      <c r="O13" s="117">
        <v>5612</v>
      </c>
      <c r="P13" s="117">
        <v>1070</v>
      </c>
      <c r="Q13" s="117">
        <v>3111</v>
      </c>
    </row>
    <row r="14" spans="1:17" ht="15.75" customHeight="1">
      <c r="A14" s="38" t="s">
        <v>44</v>
      </c>
      <c r="B14" s="39">
        <f t="shared" si="1"/>
        <v>173305</v>
      </c>
      <c r="C14" s="117">
        <f t="shared" ref="C14:C27" si="2">+D14+E14</f>
        <v>105813</v>
      </c>
      <c r="D14" s="117">
        <v>3179</v>
      </c>
      <c r="E14" s="117">
        <v>102634</v>
      </c>
      <c r="F14" s="12">
        <v>440</v>
      </c>
      <c r="G14" s="117">
        <v>15850</v>
      </c>
      <c r="H14" s="117">
        <v>1529</v>
      </c>
      <c r="I14" s="117">
        <v>18570</v>
      </c>
      <c r="J14" s="117">
        <v>5602</v>
      </c>
      <c r="K14" s="117">
        <v>11733</v>
      </c>
      <c r="L14" s="117">
        <v>7206</v>
      </c>
      <c r="M14" s="117">
        <v>0</v>
      </c>
      <c r="N14" s="117">
        <v>1387</v>
      </c>
      <c r="O14" s="117">
        <v>5175</v>
      </c>
      <c r="P14" s="117" t="s">
        <v>43</v>
      </c>
      <c r="Q14" s="117" t="s">
        <v>43</v>
      </c>
    </row>
    <row r="15" spans="1:17" ht="15.75" customHeight="1">
      <c r="A15" s="38" t="s">
        <v>45</v>
      </c>
      <c r="B15" s="39">
        <f t="shared" si="1"/>
        <v>48731</v>
      </c>
      <c r="C15" s="117">
        <f>SUM(D15:E15)</f>
        <v>2560</v>
      </c>
      <c r="D15" s="117">
        <v>2560</v>
      </c>
      <c r="E15" s="155" t="s">
        <v>43</v>
      </c>
      <c r="F15" s="129" t="s">
        <v>43</v>
      </c>
      <c r="G15" s="129" t="s">
        <v>43</v>
      </c>
      <c r="H15" s="117">
        <v>1896</v>
      </c>
      <c r="I15" s="117">
        <v>21301</v>
      </c>
      <c r="J15" s="117">
        <v>5071</v>
      </c>
      <c r="K15" s="117">
        <v>1319</v>
      </c>
      <c r="L15" s="117">
        <v>11791</v>
      </c>
      <c r="M15" s="117">
        <v>0</v>
      </c>
      <c r="N15" s="117">
        <v>3591</v>
      </c>
      <c r="O15" s="117">
        <v>1202</v>
      </c>
      <c r="P15" s="117" t="s">
        <v>43</v>
      </c>
      <c r="Q15" s="117" t="s">
        <v>43</v>
      </c>
    </row>
    <row r="16" spans="1:17" ht="15.75" customHeight="1">
      <c r="A16" s="38" t="s">
        <v>46</v>
      </c>
      <c r="B16" s="39">
        <f t="shared" si="1"/>
        <v>53438</v>
      </c>
      <c r="C16" s="117">
        <f t="shared" si="2"/>
        <v>21278</v>
      </c>
      <c r="D16" s="117">
        <v>4178</v>
      </c>
      <c r="E16" s="117">
        <v>17100</v>
      </c>
      <c r="F16" s="12">
        <v>301</v>
      </c>
      <c r="G16" s="129" t="s">
        <v>43</v>
      </c>
      <c r="H16" s="117">
        <v>1084</v>
      </c>
      <c r="I16" s="117">
        <v>14014</v>
      </c>
      <c r="J16" s="117">
        <v>3758</v>
      </c>
      <c r="K16" s="117">
        <v>2782</v>
      </c>
      <c r="L16" s="117">
        <v>6354</v>
      </c>
      <c r="M16" s="12">
        <v>313</v>
      </c>
      <c r="N16" s="117">
        <v>1717</v>
      </c>
      <c r="O16" s="117">
        <v>1837</v>
      </c>
      <c r="P16" s="117" t="s">
        <v>43</v>
      </c>
      <c r="Q16" s="117" t="s">
        <v>43</v>
      </c>
    </row>
    <row r="17" spans="1:17" ht="15.75" customHeight="1">
      <c r="A17" s="38" t="s">
        <v>47</v>
      </c>
      <c r="B17" s="39">
        <f t="shared" si="1"/>
        <v>27019</v>
      </c>
      <c r="C17" s="117">
        <f t="shared" si="2"/>
        <v>5642</v>
      </c>
      <c r="D17" s="117">
        <v>1808</v>
      </c>
      <c r="E17" s="117">
        <v>3834</v>
      </c>
      <c r="F17" s="12">
        <v>699</v>
      </c>
      <c r="G17" s="129" t="s">
        <v>43</v>
      </c>
      <c r="H17" s="117">
        <v>653</v>
      </c>
      <c r="I17" s="117">
        <v>8825</v>
      </c>
      <c r="J17" s="117">
        <v>2298</v>
      </c>
      <c r="K17" s="117">
        <v>2145</v>
      </c>
      <c r="L17" s="117">
        <v>4987</v>
      </c>
      <c r="M17" s="12">
        <v>525</v>
      </c>
      <c r="N17" s="117">
        <v>773</v>
      </c>
      <c r="O17" s="117">
        <v>472</v>
      </c>
      <c r="P17" s="117" t="s">
        <v>43</v>
      </c>
      <c r="Q17" s="117" t="s">
        <v>43</v>
      </c>
    </row>
    <row r="18" spans="1:17" ht="15.75" customHeight="1">
      <c r="A18" s="38" t="s">
        <v>48</v>
      </c>
      <c r="B18" s="39">
        <f t="shared" si="1"/>
        <v>38829</v>
      </c>
      <c r="C18" s="117">
        <f t="shared" si="2"/>
        <v>19421</v>
      </c>
      <c r="D18" s="117">
        <v>2803</v>
      </c>
      <c r="E18" s="117">
        <v>16618</v>
      </c>
      <c r="F18" s="12">
        <v>377</v>
      </c>
      <c r="G18" s="129" t="s">
        <v>43</v>
      </c>
      <c r="H18" s="117">
        <v>862</v>
      </c>
      <c r="I18" s="117">
        <v>9060</v>
      </c>
      <c r="J18" s="117">
        <v>2132</v>
      </c>
      <c r="K18" s="117">
        <v>1714</v>
      </c>
      <c r="L18" s="117">
        <v>3049</v>
      </c>
      <c r="M18" s="12">
        <v>272</v>
      </c>
      <c r="N18" s="117">
        <v>876</v>
      </c>
      <c r="O18" s="117">
        <v>1066</v>
      </c>
      <c r="P18" s="117" t="s">
        <v>43</v>
      </c>
      <c r="Q18" s="117" t="s">
        <v>43</v>
      </c>
    </row>
    <row r="19" spans="1:17" ht="15.75" customHeight="1">
      <c r="A19" s="38" t="s">
        <v>49</v>
      </c>
      <c r="B19" s="39">
        <f t="shared" si="1"/>
        <v>80202</v>
      </c>
      <c r="C19" s="117">
        <f t="shared" si="2"/>
        <v>34019</v>
      </c>
      <c r="D19" s="117">
        <v>7862</v>
      </c>
      <c r="E19" s="117">
        <v>26157</v>
      </c>
      <c r="F19" s="12">
        <v>611</v>
      </c>
      <c r="G19" s="129" t="s">
        <v>43</v>
      </c>
      <c r="H19" s="117">
        <v>1719</v>
      </c>
      <c r="I19" s="117">
        <v>20387</v>
      </c>
      <c r="J19" s="117">
        <v>4621</v>
      </c>
      <c r="K19" s="117">
        <v>3269</v>
      </c>
      <c r="L19" s="117">
        <v>10737</v>
      </c>
      <c r="M19" s="12">
        <v>916</v>
      </c>
      <c r="N19" s="117">
        <v>1726</v>
      </c>
      <c r="O19" s="117">
        <v>2197</v>
      </c>
      <c r="P19" s="117" t="s">
        <v>43</v>
      </c>
      <c r="Q19" s="117" t="s">
        <v>43</v>
      </c>
    </row>
    <row r="20" spans="1:17" ht="15.75" customHeight="1">
      <c r="A20" s="38" t="s">
        <v>50</v>
      </c>
      <c r="B20" s="39">
        <f t="shared" si="1"/>
        <v>71029</v>
      </c>
      <c r="C20" s="117">
        <f t="shared" si="2"/>
        <v>27444</v>
      </c>
      <c r="D20" s="117">
        <v>7814</v>
      </c>
      <c r="E20" s="117">
        <v>19630</v>
      </c>
      <c r="F20" s="129" t="s">
        <v>43</v>
      </c>
      <c r="G20" s="129" t="s">
        <v>43</v>
      </c>
      <c r="H20" s="117">
        <v>2297</v>
      </c>
      <c r="I20" s="117">
        <v>17651</v>
      </c>
      <c r="J20" s="117">
        <v>3904</v>
      </c>
      <c r="K20" s="117">
        <v>2647</v>
      </c>
      <c r="L20" s="117">
        <v>10615</v>
      </c>
      <c r="M20" s="12">
        <v>1368</v>
      </c>
      <c r="N20" s="117">
        <v>1445</v>
      </c>
      <c r="O20" s="117">
        <v>3658</v>
      </c>
      <c r="P20" s="117" t="s">
        <v>43</v>
      </c>
      <c r="Q20" s="117" t="s">
        <v>43</v>
      </c>
    </row>
    <row r="21" spans="1:17" ht="15.75" customHeight="1">
      <c r="A21" s="38" t="s">
        <v>51</v>
      </c>
      <c r="B21" s="39">
        <f t="shared" si="1"/>
        <v>28189</v>
      </c>
      <c r="C21" s="117">
        <f t="shared" si="2"/>
        <v>6782</v>
      </c>
      <c r="D21" s="117">
        <v>2385</v>
      </c>
      <c r="E21" s="117">
        <v>4397</v>
      </c>
      <c r="F21" s="12">
        <v>598</v>
      </c>
      <c r="G21" s="129" t="s">
        <v>43</v>
      </c>
      <c r="H21" s="117">
        <v>436</v>
      </c>
      <c r="I21" s="117">
        <v>7872</v>
      </c>
      <c r="J21" s="117">
        <v>2109</v>
      </c>
      <c r="K21" s="117">
        <v>1682</v>
      </c>
      <c r="L21" s="117">
        <v>6645</v>
      </c>
      <c r="M21" s="12">
        <v>518</v>
      </c>
      <c r="N21" s="117">
        <v>777</v>
      </c>
      <c r="O21" s="117">
        <v>770</v>
      </c>
      <c r="P21" s="117" t="s">
        <v>43</v>
      </c>
      <c r="Q21" s="117" t="s">
        <v>43</v>
      </c>
    </row>
    <row r="22" spans="1:17" ht="15.75" customHeight="1">
      <c r="A22" s="38" t="s">
        <v>52</v>
      </c>
      <c r="B22" s="39">
        <f t="shared" si="1"/>
        <v>30005</v>
      </c>
      <c r="C22" s="117">
        <f t="shared" si="2"/>
        <v>8358</v>
      </c>
      <c r="D22" s="117">
        <v>2653</v>
      </c>
      <c r="E22" s="117">
        <v>5705</v>
      </c>
      <c r="F22" s="12">
        <v>1029</v>
      </c>
      <c r="G22" s="129" t="s">
        <v>43</v>
      </c>
      <c r="H22" s="117">
        <v>715</v>
      </c>
      <c r="I22" s="117">
        <v>6768</v>
      </c>
      <c r="J22" s="117">
        <v>2665</v>
      </c>
      <c r="K22" s="117">
        <v>1778</v>
      </c>
      <c r="L22" s="117">
        <v>6570</v>
      </c>
      <c r="M22" s="12">
        <v>336</v>
      </c>
      <c r="N22" s="117">
        <v>1271</v>
      </c>
      <c r="O22" s="117">
        <v>515</v>
      </c>
      <c r="P22" s="117" t="s">
        <v>43</v>
      </c>
      <c r="Q22" s="117" t="s">
        <v>43</v>
      </c>
    </row>
    <row r="23" spans="1:17" ht="15.75" customHeight="1">
      <c r="A23" s="38" t="s">
        <v>53</v>
      </c>
      <c r="B23" s="39">
        <f t="shared" si="1"/>
        <v>44403</v>
      </c>
      <c r="C23" s="117">
        <f t="shared" si="2"/>
        <v>16312</v>
      </c>
      <c r="D23" s="117">
        <v>3509</v>
      </c>
      <c r="E23" s="117">
        <v>12803</v>
      </c>
      <c r="F23" s="12">
        <v>529</v>
      </c>
      <c r="G23" s="129" t="s">
        <v>43</v>
      </c>
      <c r="H23" s="117">
        <v>520</v>
      </c>
      <c r="I23" s="117">
        <v>9276</v>
      </c>
      <c r="J23" s="117">
        <v>3622</v>
      </c>
      <c r="K23" s="117">
        <v>4025</v>
      </c>
      <c r="L23" s="117">
        <v>6442</v>
      </c>
      <c r="M23" s="12">
        <v>741</v>
      </c>
      <c r="N23" s="117">
        <v>1283</v>
      </c>
      <c r="O23" s="117">
        <v>1653</v>
      </c>
      <c r="P23" s="117" t="s">
        <v>43</v>
      </c>
      <c r="Q23" s="117" t="s">
        <v>43</v>
      </c>
    </row>
    <row r="24" spans="1:17" ht="15.75" customHeight="1">
      <c r="A24" s="38" t="s">
        <v>54</v>
      </c>
      <c r="B24" s="39">
        <f t="shared" si="1"/>
        <v>29528</v>
      </c>
      <c r="C24" s="117">
        <f t="shared" si="2"/>
        <v>16140</v>
      </c>
      <c r="D24" s="117">
        <v>1363</v>
      </c>
      <c r="E24" s="117">
        <v>14777</v>
      </c>
      <c r="F24" s="12">
        <v>465</v>
      </c>
      <c r="G24" s="129" t="s">
        <v>43</v>
      </c>
      <c r="H24" s="117">
        <v>529</v>
      </c>
      <c r="I24" s="117">
        <v>5866</v>
      </c>
      <c r="J24" s="117">
        <v>1651</v>
      </c>
      <c r="K24" s="117">
        <v>1173</v>
      </c>
      <c r="L24" s="117">
        <v>2690</v>
      </c>
      <c r="M24" s="12">
        <v>453</v>
      </c>
      <c r="N24" s="117">
        <v>288</v>
      </c>
      <c r="O24" s="117">
        <v>273</v>
      </c>
      <c r="P24" s="117" t="s">
        <v>43</v>
      </c>
      <c r="Q24" s="117" t="s">
        <v>43</v>
      </c>
    </row>
    <row r="25" spans="1:17" ht="15.75" customHeight="1">
      <c r="A25" s="38" t="s">
        <v>55</v>
      </c>
      <c r="B25" s="39">
        <f t="shared" si="1"/>
        <v>20180</v>
      </c>
      <c r="C25" s="117">
        <f t="shared" si="2"/>
        <v>3304</v>
      </c>
      <c r="D25" s="117">
        <v>1750</v>
      </c>
      <c r="E25" s="117">
        <v>1554</v>
      </c>
      <c r="F25" s="12">
        <v>658</v>
      </c>
      <c r="G25" s="129" t="s">
        <v>43</v>
      </c>
      <c r="H25" s="117">
        <v>1002</v>
      </c>
      <c r="I25" s="117">
        <v>4703</v>
      </c>
      <c r="J25" s="117">
        <v>2089</v>
      </c>
      <c r="K25" s="117">
        <v>1265</v>
      </c>
      <c r="L25" s="117">
        <v>5712</v>
      </c>
      <c r="M25" s="12">
        <v>292</v>
      </c>
      <c r="N25" s="117">
        <v>732</v>
      </c>
      <c r="O25" s="117">
        <v>423</v>
      </c>
      <c r="P25" s="117" t="s">
        <v>43</v>
      </c>
      <c r="Q25" s="117" t="s">
        <v>43</v>
      </c>
    </row>
    <row r="26" spans="1:17" ht="15.75" customHeight="1">
      <c r="A26" s="38" t="s">
        <v>56</v>
      </c>
      <c r="B26" s="39">
        <f t="shared" si="1"/>
        <v>38607</v>
      </c>
      <c r="C26" s="117">
        <f t="shared" si="2"/>
        <v>14877</v>
      </c>
      <c r="D26" s="117">
        <v>1760</v>
      </c>
      <c r="E26" s="117">
        <v>13117</v>
      </c>
      <c r="F26" s="12">
        <v>610</v>
      </c>
      <c r="G26" s="129" t="s">
        <v>43</v>
      </c>
      <c r="H26" s="117">
        <v>407</v>
      </c>
      <c r="I26" s="117">
        <v>7243</v>
      </c>
      <c r="J26" s="117">
        <v>1937</v>
      </c>
      <c r="K26" s="117">
        <v>3148</v>
      </c>
      <c r="L26" s="117">
        <v>7238</v>
      </c>
      <c r="M26" s="12">
        <v>1185</v>
      </c>
      <c r="N26" s="117">
        <v>1580</v>
      </c>
      <c r="O26" s="117">
        <v>382</v>
      </c>
      <c r="P26" s="117" t="s">
        <v>43</v>
      </c>
      <c r="Q26" s="117" t="s">
        <v>43</v>
      </c>
    </row>
    <row r="27" spans="1:17" ht="15.75" customHeight="1">
      <c r="A27" s="38" t="s">
        <v>57</v>
      </c>
      <c r="B27" s="39">
        <f t="shared" si="1"/>
        <v>38140</v>
      </c>
      <c r="C27" s="117">
        <f t="shared" si="2"/>
        <v>7584</v>
      </c>
      <c r="D27" s="117">
        <v>1400</v>
      </c>
      <c r="E27" s="117">
        <v>6184</v>
      </c>
      <c r="F27" s="12">
        <v>749</v>
      </c>
      <c r="G27" s="129" t="s">
        <v>43</v>
      </c>
      <c r="H27" s="117">
        <v>1567</v>
      </c>
      <c r="I27" s="117">
        <v>10349</v>
      </c>
      <c r="J27" s="117">
        <v>2669</v>
      </c>
      <c r="K27" s="117">
        <v>2722</v>
      </c>
      <c r="L27" s="117">
        <v>9501</v>
      </c>
      <c r="M27" s="12">
        <v>1338</v>
      </c>
      <c r="N27" s="117">
        <v>1311</v>
      </c>
      <c r="O27" s="117">
        <v>350</v>
      </c>
      <c r="P27" s="117" t="s">
        <v>43</v>
      </c>
      <c r="Q27" s="117" t="s">
        <v>43</v>
      </c>
    </row>
    <row r="28" spans="1:17" ht="15.75" customHeight="1">
      <c r="A28" s="41"/>
      <c r="B28" s="42"/>
      <c r="C28" s="124"/>
      <c r="D28" s="124"/>
      <c r="E28" s="124"/>
      <c r="F28" s="125"/>
      <c r="G28" s="125"/>
      <c r="H28" s="125"/>
      <c r="I28" s="125"/>
      <c r="J28" s="125"/>
      <c r="K28" s="126"/>
      <c r="L28" s="126"/>
      <c r="M28" s="126"/>
      <c r="N28" s="125"/>
      <c r="O28" s="126"/>
      <c r="P28" s="125"/>
      <c r="Q28" s="127"/>
    </row>
    <row r="29" spans="1:17" ht="15.75" customHeight="1">
      <c r="A29" s="128" t="s">
        <v>1402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7" ht="15.75" customHeight="1">
      <c r="A30" s="128" t="s">
        <v>1403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7" ht="15.75" customHeight="1">
      <c r="A31" s="128" t="s">
        <v>1404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7" ht="15.75" customHeight="1">
      <c r="A32" s="108" t="s">
        <v>206</v>
      </c>
      <c r="B32" s="1"/>
      <c r="F32" s="1"/>
      <c r="I32" s="1"/>
      <c r="L32" s="1"/>
      <c r="M32" s="1"/>
      <c r="N32" s="1"/>
      <c r="O32" s="1"/>
    </row>
    <row r="33" spans="1:16" ht="15.75" hidden="1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sheetProtection selectLockedCells="1" selectUnlockedCells="1"/>
  <mergeCells count="7">
    <mergeCell ref="A3:Q3"/>
    <mergeCell ref="A8:A9"/>
    <mergeCell ref="B8:B9"/>
    <mergeCell ref="C8:Q8"/>
    <mergeCell ref="A4:Q4"/>
    <mergeCell ref="A5:Q5"/>
    <mergeCell ref="A6:Q6"/>
  </mergeCells>
  <phoneticPr fontId="0" type="noConversion"/>
  <printOptions horizontalCentered="1" verticalCentered="1"/>
  <pageMargins left="0.44" right="0.5" top="0" bottom="0" header="0.51180555555555551" footer="0.51180555555555551"/>
  <pageSetup scale="59" firstPageNumber="0" orientation="landscape" horizontalDpi="300" verticalDpi="300" r:id="rId1"/>
  <headerFooter alignWithMargins="0"/>
  <ignoredErrors>
    <ignoredError sqref="B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V49"/>
  <sheetViews>
    <sheetView workbookViewId="0">
      <selection activeCell="A2" sqref="A2"/>
    </sheetView>
  </sheetViews>
  <sheetFormatPr baseColWidth="10" defaultColWidth="0" defaultRowHeight="15.75" customHeight="1" zeroHeight="1"/>
  <cols>
    <col min="1" max="1" width="33.44140625" style="1" customWidth="1"/>
    <col min="2" max="4" width="11.6640625" style="1" customWidth="1"/>
    <col min="5" max="5" width="11.6640625" style="5" customWidth="1"/>
    <col min="6" max="6" width="11.6640625" style="1" customWidth="1"/>
    <col min="7" max="256" width="0" style="1" hidden="1" customWidth="1"/>
    <col min="257" max="16384" width="11.33203125" style="1" hidden="1"/>
  </cols>
  <sheetData>
    <row r="1" spans="1:7" ht="15.75" customHeight="1">
      <c r="A1" s="3" t="s">
        <v>115</v>
      </c>
      <c r="B1" s="2"/>
      <c r="C1" s="2"/>
      <c r="E1" s="7"/>
      <c r="F1" s="4"/>
    </row>
    <row r="2" spans="1:7" ht="15.75" customHeight="1">
      <c r="B2" s="4"/>
      <c r="C2" s="4"/>
      <c r="D2" s="4"/>
      <c r="E2" s="12"/>
    </row>
    <row r="3" spans="1:7" ht="15.75" customHeight="1">
      <c r="A3" s="378" t="s">
        <v>640</v>
      </c>
      <c r="B3" s="378"/>
      <c r="C3" s="378"/>
      <c r="D3" s="378"/>
      <c r="E3" s="378"/>
      <c r="F3" s="378"/>
    </row>
    <row r="4" spans="1:7" ht="15.75" customHeight="1">
      <c r="A4" s="378" t="s">
        <v>649</v>
      </c>
      <c r="B4" s="378"/>
      <c r="C4" s="378"/>
      <c r="D4" s="378"/>
      <c r="E4" s="378"/>
      <c r="F4" s="378"/>
    </row>
    <row r="5" spans="1:7" ht="15.75" customHeight="1">
      <c r="A5" s="378" t="s">
        <v>650</v>
      </c>
      <c r="B5" s="378"/>
      <c r="C5" s="378"/>
      <c r="D5" s="378"/>
      <c r="E5" s="378"/>
      <c r="F5" s="378"/>
    </row>
    <row r="6" spans="1:7" ht="15.75" customHeight="1">
      <c r="A6" s="378" t="s">
        <v>654</v>
      </c>
      <c r="B6" s="378"/>
      <c r="C6" s="378"/>
      <c r="D6" s="378"/>
      <c r="E6" s="378"/>
      <c r="F6" s="378"/>
    </row>
    <row r="7" spans="1:7" ht="15.75" customHeight="1">
      <c r="A7" s="23"/>
    </row>
    <row r="8" spans="1:7" ht="15.75" customHeight="1">
      <c r="A8" s="47"/>
      <c r="B8" s="379" t="s">
        <v>718</v>
      </c>
      <c r="C8" s="379"/>
      <c r="D8" s="379"/>
      <c r="E8" s="379"/>
      <c r="F8" s="379"/>
    </row>
    <row r="9" spans="1:7" ht="15.75" customHeight="1">
      <c r="A9" s="48" t="s">
        <v>716</v>
      </c>
      <c r="B9" s="380">
        <v>2010</v>
      </c>
      <c r="C9" s="380">
        <v>2011</v>
      </c>
      <c r="D9" s="380">
        <v>2012</v>
      </c>
      <c r="E9" s="380">
        <v>2013</v>
      </c>
      <c r="F9" s="374">
        <v>2014</v>
      </c>
    </row>
    <row r="10" spans="1:7" ht="15.75" customHeight="1">
      <c r="A10" s="49"/>
      <c r="B10" s="381"/>
      <c r="C10" s="382"/>
      <c r="D10" s="382"/>
      <c r="E10" s="382"/>
      <c r="F10" s="383"/>
    </row>
    <row r="11" spans="1:7" ht="15.75" customHeight="1">
      <c r="A11" s="5"/>
      <c r="B11" s="45"/>
      <c r="C11" s="121"/>
      <c r="D11" s="121"/>
      <c r="E11" s="121"/>
      <c r="F11" s="146"/>
    </row>
    <row r="12" spans="1:7" ht="15.75" customHeight="1">
      <c r="A12" s="175" t="s">
        <v>27</v>
      </c>
      <c r="B12" s="52">
        <f>SUM(B14,B20,B22,B24,B26,B28,B30,B32,B34,B36,B38,B40,B42)</f>
        <v>689136</v>
      </c>
      <c r="C12" s="71">
        <f>SUM(C14,C20,C22,C24,C26,C28,C30,C32,C34,C36,C38,C40,C42)</f>
        <v>690610</v>
      </c>
      <c r="D12" s="71">
        <f>SUM(D14,D20,D22,D24,D26,D28,D30,D32,D34,D36,D38,D40,D42)</f>
        <v>622152</v>
      </c>
      <c r="E12" s="71">
        <f>SUM(E14,E20,E22,E24,E26,E28,E30,E32,E34,E36,E38,E40,E42)</f>
        <v>629757</v>
      </c>
      <c r="F12" s="71">
        <f>SUM(F14,F20,F22,F24,F26,F28,F30,F32,F34,F36,F38,F40,F42)</f>
        <v>644873</v>
      </c>
      <c r="G12" s="5"/>
    </row>
    <row r="13" spans="1:7" ht="15.75" customHeight="1">
      <c r="A13" s="5"/>
      <c r="B13" s="55"/>
      <c r="C13" s="83"/>
      <c r="D13" s="12"/>
      <c r="E13" s="12"/>
      <c r="F13" s="12"/>
      <c r="G13" s="5"/>
    </row>
    <row r="14" spans="1:7" ht="15.75" customHeight="1">
      <c r="A14" s="5" t="s">
        <v>116</v>
      </c>
      <c r="B14" s="55">
        <f>SUM(B16,B18)</f>
        <v>143759</v>
      </c>
      <c r="C14" s="83">
        <f>SUM(C16,C18)</f>
        <v>171372</v>
      </c>
      <c r="D14" s="83">
        <f>SUM(D16,D18)</f>
        <v>176613</v>
      </c>
      <c r="E14" s="83">
        <f>SUM(E16,E18)</f>
        <v>165047</v>
      </c>
      <c r="F14" s="83">
        <f>SUM(F16,F18)</f>
        <v>159949</v>
      </c>
      <c r="G14" s="5"/>
    </row>
    <row r="15" spans="1:7" ht="15.75" customHeight="1">
      <c r="A15" s="5"/>
      <c r="B15" s="55"/>
      <c r="C15" s="83"/>
      <c r="D15" s="12"/>
      <c r="E15" s="12"/>
      <c r="F15" s="12"/>
    </row>
    <row r="16" spans="1:7" ht="15.75" customHeight="1">
      <c r="A16" s="56" t="s">
        <v>117</v>
      </c>
      <c r="B16" s="55">
        <v>78484</v>
      </c>
      <c r="C16" s="83">
        <v>58286</v>
      </c>
      <c r="D16" s="12">
        <v>35903</v>
      </c>
      <c r="E16" s="12">
        <v>16691</v>
      </c>
      <c r="F16" s="12">
        <v>16740</v>
      </c>
    </row>
    <row r="17" spans="1:6" ht="15.75" customHeight="1">
      <c r="A17" s="56"/>
      <c r="B17" s="28"/>
      <c r="C17" s="83"/>
      <c r="D17" s="12"/>
      <c r="E17" s="12"/>
      <c r="F17" s="12"/>
    </row>
    <row r="18" spans="1:6" ht="15.75" customHeight="1">
      <c r="A18" s="56" t="s">
        <v>118</v>
      </c>
      <c r="B18" s="55">
        <v>65275</v>
      </c>
      <c r="C18" s="83">
        <v>113086</v>
      </c>
      <c r="D18" s="12">
        <v>140710</v>
      </c>
      <c r="E18" s="12">
        <v>148356</v>
      </c>
      <c r="F18" s="12">
        <v>143209</v>
      </c>
    </row>
    <row r="19" spans="1:6" ht="15.75" customHeight="1">
      <c r="A19" s="56"/>
      <c r="B19" s="55"/>
      <c r="C19" s="83"/>
      <c r="D19" s="12"/>
      <c r="E19" s="12"/>
      <c r="F19" s="12"/>
    </row>
    <row r="20" spans="1:6" ht="15.75" customHeight="1">
      <c r="A20" s="5" t="s">
        <v>32</v>
      </c>
      <c r="B20" s="55">
        <v>3200</v>
      </c>
      <c r="C20" s="83">
        <v>3029</v>
      </c>
      <c r="D20" s="12">
        <v>2952</v>
      </c>
      <c r="E20" s="12">
        <v>3175</v>
      </c>
      <c r="F20" s="12">
        <v>3181</v>
      </c>
    </row>
    <row r="21" spans="1:6" ht="15.75" customHeight="1">
      <c r="A21" s="5"/>
      <c r="B21" s="55"/>
      <c r="C21" s="83"/>
      <c r="D21" s="12"/>
      <c r="E21" s="12"/>
      <c r="F21" s="12"/>
    </row>
    <row r="22" spans="1:6" ht="15.75" customHeight="1">
      <c r="A22" s="56" t="s">
        <v>119</v>
      </c>
      <c r="B22" s="55">
        <v>6599</v>
      </c>
      <c r="C22" s="83">
        <v>9006</v>
      </c>
      <c r="D22" s="12">
        <v>8330</v>
      </c>
      <c r="E22" s="12">
        <v>10128</v>
      </c>
      <c r="F22" s="12">
        <v>13953</v>
      </c>
    </row>
    <row r="23" spans="1:6" ht="15.75" customHeight="1">
      <c r="A23" s="5"/>
      <c r="B23" s="55"/>
      <c r="C23" s="83"/>
      <c r="D23" s="12"/>
      <c r="E23" s="12"/>
      <c r="F23" s="12"/>
    </row>
    <row r="24" spans="1:6" ht="15.75" customHeight="1">
      <c r="A24" s="5" t="s">
        <v>34</v>
      </c>
      <c r="B24" s="55">
        <v>26842</v>
      </c>
      <c r="C24" s="83">
        <v>26709</v>
      </c>
      <c r="D24" s="12">
        <v>27411</v>
      </c>
      <c r="E24" s="12">
        <v>27996</v>
      </c>
      <c r="F24" s="12">
        <v>28110</v>
      </c>
    </row>
    <row r="25" spans="1:6" ht="15.75" customHeight="1">
      <c r="A25" s="5"/>
      <c r="B25" s="55"/>
      <c r="C25" s="83"/>
      <c r="D25" s="12"/>
      <c r="E25" s="12"/>
      <c r="F25" s="12"/>
    </row>
    <row r="26" spans="1:6" ht="15.75" customHeight="1">
      <c r="A26" s="56" t="s">
        <v>35</v>
      </c>
      <c r="B26" s="55">
        <v>28317</v>
      </c>
      <c r="C26" s="83">
        <v>30366</v>
      </c>
      <c r="D26" s="12">
        <v>34184</v>
      </c>
      <c r="E26" s="12">
        <v>37832</v>
      </c>
      <c r="F26" s="12">
        <v>38202</v>
      </c>
    </row>
    <row r="27" spans="1:6" ht="15.75" customHeight="1">
      <c r="A27" s="56"/>
      <c r="B27" s="55"/>
      <c r="C27" s="83"/>
      <c r="D27" s="12"/>
      <c r="E27" s="12"/>
      <c r="F27" s="12"/>
    </row>
    <row r="28" spans="1:6" ht="15.75" customHeight="1">
      <c r="A28" s="56" t="s">
        <v>36</v>
      </c>
      <c r="B28" s="55">
        <v>49784</v>
      </c>
      <c r="C28" s="83">
        <v>47785</v>
      </c>
      <c r="D28" s="12">
        <v>48152</v>
      </c>
      <c r="E28" s="12">
        <v>46959</v>
      </c>
      <c r="F28" s="12">
        <v>47957</v>
      </c>
    </row>
    <row r="29" spans="1:6" ht="15.75" customHeight="1">
      <c r="A29" s="5"/>
      <c r="B29" s="55"/>
      <c r="C29" s="83"/>
      <c r="D29" s="12"/>
      <c r="E29" s="12"/>
      <c r="F29" s="12"/>
    </row>
    <row r="30" spans="1:6" ht="15.75" customHeight="1">
      <c r="A30" s="56" t="s">
        <v>37</v>
      </c>
      <c r="B30" s="55">
        <v>27261</v>
      </c>
      <c r="C30" s="83">
        <v>30533</v>
      </c>
      <c r="D30" s="12">
        <v>28962</v>
      </c>
      <c r="E30" s="12">
        <v>30361</v>
      </c>
      <c r="F30" s="12">
        <v>31019</v>
      </c>
    </row>
    <row r="31" spans="1:6" ht="15.75" customHeight="1">
      <c r="A31" s="5"/>
      <c r="B31" s="55"/>
      <c r="C31" s="83"/>
      <c r="D31" s="12"/>
      <c r="E31" s="12"/>
      <c r="F31" s="12"/>
    </row>
    <row r="32" spans="1:6" ht="15.75" customHeight="1">
      <c r="A32" s="56" t="s">
        <v>655</v>
      </c>
      <c r="B32" s="55">
        <v>249625</v>
      </c>
      <c r="C32" s="83">
        <v>234478</v>
      </c>
      <c r="D32" s="12">
        <v>158538</v>
      </c>
      <c r="E32" s="12">
        <v>173852</v>
      </c>
      <c r="F32" s="12">
        <v>183275</v>
      </c>
    </row>
    <row r="33" spans="1:6" ht="15.75" customHeight="1">
      <c r="A33" s="56"/>
      <c r="B33" s="55"/>
      <c r="C33" s="83"/>
      <c r="D33" s="12"/>
      <c r="E33" s="12"/>
      <c r="F33" s="12"/>
    </row>
    <row r="34" spans="1:6" ht="15.75" customHeight="1">
      <c r="A34" s="56" t="s">
        <v>656</v>
      </c>
      <c r="B34" s="55">
        <v>16718</v>
      </c>
      <c r="C34" s="83">
        <v>16962</v>
      </c>
      <c r="D34" s="12">
        <v>10916</v>
      </c>
      <c r="E34" s="12">
        <v>10791</v>
      </c>
      <c r="F34" s="12">
        <v>9773</v>
      </c>
    </row>
    <row r="35" spans="1:6" ht="15.75" customHeight="1">
      <c r="A35" s="56"/>
      <c r="B35" s="55"/>
      <c r="C35" s="83"/>
      <c r="D35" s="12"/>
      <c r="E35" s="12"/>
      <c r="F35" s="12"/>
    </row>
    <row r="36" spans="1:6" ht="15.75" customHeight="1">
      <c r="A36" s="56" t="s">
        <v>120</v>
      </c>
      <c r="B36" s="55">
        <v>50317</v>
      </c>
      <c r="C36" s="83">
        <v>48138</v>
      </c>
      <c r="D36" s="12">
        <v>48756</v>
      </c>
      <c r="E36" s="12">
        <v>45299</v>
      </c>
      <c r="F36" s="12">
        <v>42503</v>
      </c>
    </row>
    <row r="37" spans="1:6" ht="15.75" customHeight="1">
      <c r="A37" s="56"/>
      <c r="B37" s="55"/>
      <c r="C37" s="83"/>
      <c r="D37" s="12"/>
      <c r="E37" s="12"/>
      <c r="F37" s="12"/>
    </row>
    <row r="38" spans="1:6" ht="15.75" customHeight="1">
      <c r="A38" s="56" t="s">
        <v>40</v>
      </c>
      <c r="B38" s="55">
        <v>67937</v>
      </c>
      <c r="C38" s="83">
        <v>54834</v>
      </c>
      <c r="D38" s="12">
        <v>59312</v>
      </c>
      <c r="E38" s="12">
        <v>62144</v>
      </c>
      <c r="F38" s="12">
        <v>66447</v>
      </c>
    </row>
    <row r="39" spans="1:6" ht="15.75" customHeight="1">
      <c r="A39" s="56"/>
      <c r="B39" s="55"/>
      <c r="C39" s="83"/>
      <c r="D39" s="12"/>
      <c r="E39" s="12"/>
      <c r="F39" s="12"/>
    </row>
    <row r="40" spans="1:6" ht="15.75" customHeight="1">
      <c r="A40" s="56" t="s">
        <v>121</v>
      </c>
      <c r="B40" s="55">
        <v>17689</v>
      </c>
      <c r="C40" s="83">
        <v>16293</v>
      </c>
      <c r="D40" s="12">
        <v>17002</v>
      </c>
      <c r="E40" s="12">
        <v>15259</v>
      </c>
      <c r="F40" s="12">
        <v>19476</v>
      </c>
    </row>
    <row r="41" spans="1:6" ht="15.75" customHeight="1">
      <c r="A41" s="56"/>
      <c r="B41" s="55"/>
      <c r="C41" s="83"/>
      <c r="D41" s="12"/>
      <c r="E41" s="12"/>
      <c r="F41" s="12"/>
    </row>
    <row r="42" spans="1:6" ht="15.75" customHeight="1">
      <c r="A42" s="56" t="s">
        <v>1392</v>
      </c>
      <c r="B42" s="55">
        <v>1088</v>
      </c>
      <c r="C42" s="83">
        <v>1105</v>
      </c>
      <c r="D42" s="12">
        <v>1024</v>
      </c>
      <c r="E42" s="12">
        <v>914</v>
      </c>
      <c r="F42" s="12">
        <v>1028</v>
      </c>
    </row>
    <row r="43" spans="1:6" ht="15.75" customHeight="1">
      <c r="A43" s="58"/>
      <c r="B43" s="46"/>
      <c r="C43" s="127"/>
      <c r="D43" s="127"/>
      <c r="E43" s="149"/>
      <c r="F43" s="141"/>
    </row>
    <row r="44" spans="1:6" ht="30.75" customHeight="1">
      <c r="A44" s="377" t="s">
        <v>1396</v>
      </c>
      <c r="B44" s="376"/>
      <c r="C44" s="376"/>
      <c r="D44" s="376"/>
      <c r="E44" s="376"/>
      <c r="F44" s="376"/>
    </row>
    <row r="45" spans="1:6" ht="15.75" customHeight="1">
      <c r="A45" s="177" t="s">
        <v>122</v>
      </c>
      <c r="B45" s="14"/>
    </row>
    <row r="46" spans="1:6" ht="15.75" customHeight="1">
      <c r="A46" s="177" t="s">
        <v>123</v>
      </c>
      <c r="B46" s="15"/>
    </row>
    <row r="47" spans="1:6" ht="15.75" customHeight="1">
      <c r="A47" s="108" t="s">
        <v>206</v>
      </c>
    </row>
    <row r="48" spans="1:6" ht="15.75" hidden="1" customHeight="1">
      <c r="A48" s="10"/>
    </row>
    <row r="49" ht="15.75" hidden="1" customHeight="1"/>
  </sheetData>
  <sheetProtection selectLockedCells="1" selectUnlockedCells="1"/>
  <mergeCells count="11">
    <mergeCell ref="A44:F44"/>
    <mergeCell ref="A3:F3"/>
    <mergeCell ref="A4:F4"/>
    <mergeCell ref="B8:F8"/>
    <mergeCell ref="B9:B10"/>
    <mergeCell ref="C9:C10"/>
    <mergeCell ref="D9:D10"/>
    <mergeCell ref="E9:E10"/>
    <mergeCell ref="F9:F10"/>
    <mergeCell ref="A5:F5"/>
    <mergeCell ref="A6:F6"/>
  </mergeCells>
  <phoneticPr fontId="0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scale="8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52"/>
  <sheetViews>
    <sheetView workbookViewId="0">
      <selection activeCell="B15" sqref="B15"/>
    </sheetView>
  </sheetViews>
  <sheetFormatPr baseColWidth="10" defaultColWidth="0" defaultRowHeight="15.6"/>
  <cols>
    <col min="1" max="1" width="36.88671875" style="1" customWidth="1"/>
    <col min="2" max="4" width="11.6640625" style="1" customWidth="1"/>
    <col min="5" max="5" width="11.6640625" style="5" customWidth="1"/>
    <col min="6" max="6" width="11.6640625" style="1" customWidth="1"/>
    <col min="7" max="7" width="11.33203125" style="5" hidden="1" customWidth="1"/>
    <col min="8" max="256" width="0" style="1" hidden="1" customWidth="1"/>
    <col min="257" max="16384" width="11.33203125" style="1" hidden="1"/>
  </cols>
  <sheetData>
    <row r="1" spans="1:6">
      <c r="A1" s="16" t="s">
        <v>124</v>
      </c>
      <c r="B1" s="17"/>
      <c r="C1" s="17"/>
      <c r="D1" s="8"/>
      <c r="E1" s="7"/>
      <c r="F1" s="4"/>
    </row>
    <row r="2" spans="1:6" ht="15.75" customHeight="1">
      <c r="A2" s="18"/>
      <c r="B2" s="4"/>
      <c r="C2" s="4"/>
      <c r="D2" s="4"/>
      <c r="E2" s="4"/>
    </row>
    <row r="3" spans="1:6">
      <c r="A3" s="378" t="s">
        <v>660</v>
      </c>
      <c r="B3" s="378"/>
      <c r="C3" s="378"/>
      <c r="D3" s="378"/>
      <c r="E3" s="378"/>
      <c r="F3" s="378"/>
    </row>
    <row r="4" spans="1:6">
      <c r="A4" s="378" t="s">
        <v>651</v>
      </c>
      <c r="B4" s="378"/>
      <c r="C4" s="378"/>
      <c r="D4" s="378"/>
      <c r="E4" s="378"/>
      <c r="F4" s="378"/>
    </row>
    <row r="5" spans="1:6">
      <c r="A5" s="378" t="s">
        <v>650</v>
      </c>
      <c r="B5" s="378"/>
      <c r="C5" s="378"/>
      <c r="D5" s="378"/>
      <c r="E5" s="378"/>
      <c r="F5" s="378"/>
    </row>
    <row r="6" spans="1:6">
      <c r="A6" s="378" t="s">
        <v>654</v>
      </c>
      <c r="B6" s="378"/>
      <c r="C6" s="378"/>
      <c r="D6" s="378"/>
      <c r="E6" s="378"/>
      <c r="F6" s="378"/>
    </row>
    <row r="7" spans="1:6" ht="15.75" customHeight="1">
      <c r="A7" s="58"/>
      <c r="B7" s="5"/>
      <c r="C7" s="5"/>
      <c r="D7" s="61"/>
    </row>
    <row r="8" spans="1:6" ht="15.75" customHeight="1">
      <c r="A8" s="56"/>
      <c r="B8" s="387" t="s">
        <v>718</v>
      </c>
      <c r="C8" s="379"/>
      <c r="D8" s="379"/>
      <c r="E8" s="379"/>
      <c r="F8" s="379"/>
    </row>
    <row r="9" spans="1:6" ht="15.75" customHeight="1">
      <c r="A9" s="62" t="s">
        <v>716</v>
      </c>
      <c r="B9" s="383">
        <v>2010</v>
      </c>
      <c r="C9" s="388">
        <v>2011</v>
      </c>
      <c r="D9" s="388">
        <v>2012</v>
      </c>
      <c r="E9" s="388">
        <v>2013</v>
      </c>
      <c r="F9" s="374">
        <v>2014</v>
      </c>
    </row>
    <row r="10" spans="1:6" ht="15.75" customHeight="1">
      <c r="A10" s="58"/>
      <c r="B10" s="383"/>
      <c r="C10" s="383"/>
      <c r="D10" s="383"/>
      <c r="E10" s="383"/>
      <c r="F10" s="388"/>
    </row>
    <row r="11" spans="1:6" ht="15.75" customHeight="1">
      <c r="A11" s="63"/>
      <c r="B11" s="151"/>
      <c r="C11" s="152"/>
      <c r="D11" s="152"/>
      <c r="E11" s="121"/>
      <c r="F11" s="146"/>
    </row>
    <row r="12" spans="1:6" ht="15.75" customHeight="1">
      <c r="A12" s="175" t="s">
        <v>27</v>
      </c>
      <c r="B12" s="52">
        <f>SUM(B14,B20,B22,B24,B26,B28,B30,B32,B34,B36,B38,B40,B42)</f>
        <v>614085</v>
      </c>
      <c r="C12" s="71">
        <f>SUM(C14,C20,C22,C24,C26,C28,C30,C32,C34,C36,C38,C40,C42)</f>
        <v>653232</v>
      </c>
      <c r="D12" s="71">
        <f>SUM(D14,D20,D22,D24,D26,D28,D30,D32,D34,D36,D38,D40,D42)</f>
        <v>537906</v>
      </c>
      <c r="E12" s="71">
        <f>SUM(E14,E20,E22,E24,E26,E28,E30,E32,E34,E36,E38,E40,E42)</f>
        <v>559471</v>
      </c>
      <c r="F12" s="71">
        <f>SUM(F14,F20,F22,F24,F26,F28,F30,F32,F34,F36,F38,F40,F42)</f>
        <v>610430</v>
      </c>
    </row>
    <row r="13" spans="1:6" ht="15.75" customHeight="1">
      <c r="A13" s="5"/>
      <c r="B13" s="55"/>
      <c r="C13" s="83"/>
      <c r="D13" s="12"/>
      <c r="E13" s="12"/>
      <c r="F13" s="12"/>
    </row>
    <row r="14" spans="1:6" ht="15.75" customHeight="1">
      <c r="A14" s="5" t="s">
        <v>116</v>
      </c>
      <c r="B14" s="55">
        <f>SUM(B16,B18)</f>
        <v>58340</v>
      </c>
      <c r="C14" s="83">
        <f>SUM(C16,C18)</f>
        <v>92094</v>
      </c>
      <c r="D14" s="83">
        <f>SUM(D16,D18)</f>
        <v>76697</v>
      </c>
      <c r="E14" s="83">
        <f>SUM(E16,E18)</f>
        <v>76006</v>
      </c>
      <c r="F14" s="83">
        <f>SUM(F16,F18)</f>
        <v>101203</v>
      </c>
    </row>
    <row r="15" spans="1:6" ht="15.75" customHeight="1">
      <c r="A15" s="5"/>
      <c r="B15" s="55"/>
      <c r="C15" s="83"/>
      <c r="D15" s="12"/>
      <c r="E15" s="12"/>
      <c r="F15" s="12"/>
    </row>
    <row r="16" spans="1:6" ht="15.75" customHeight="1">
      <c r="A16" s="56" t="s">
        <v>117</v>
      </c>
      <c r="B16" s="55">
        <v>49737</v>
      </c>
      <c r="C16" s="83">
        <v>62899</v>
      </c>
      <c r="D16" s="12">
        <v>38000</v>
      </c>
      <c r="E16" s="12">
        <v>21040</v>
      </c>
      <c r="F16" s="12">
        <v>23531</v>
      </c>
    </row>
    <row r="17" spans="1:6" ht="15.75" customHeight="1">
      <c r="A17" s="56"/>
      <c r="B17" s="28"/>
      <c r="C17" s="83"/>
      <c r="D17" s="12"/>
      <c r="E17" s="12"/>
      <c r="F17" s="12"/>
    </row>
    <row r="18" spans="1:6" ht="15.75" customHeight="1">
      <c r="A18" s="56" t="s">
        <v>118</v>
      </c>
      <c r="B18" s="55">
        <v>8603</v>
      </c>
      <c r="C18" s="83">
        <v>29195</v>
      </c>
      <c r="D18" s="12">
        <v>38697</v>
      </c>
      <c r="E18" s="12">
        <v>54966</v>
      </c>
      <c r="F18" s="12">
        <v>77672</v>
      </c>
    </row>
    <row r="19" spans="1:6" ht="15.75" customHeight="1">
      <c r="A19" s="56"/>
      <c r="B19" s="55"/>
      <c r="C19" s="83"/>
      <c r="D19" s="12"/>
      <c r="E19" s="12"/>
      <c r="F19" s="12"/>
    </row>
    <row r="20" spans="1:6" ht="15.75" customHeight="1">
      <c r="A20" s="5" t="s">
        <v>32</v>
      </c>
      <c r="B20" s="55">
        <v>2723</v>
      </c>
      <c r="C20" s="83">
        <v>3394</v>
      </c>
      <c r="D20" s="12">
        <v>3208</v>
      </c>
      <c r="E20" s="12">
        <v>3277</v>
      </c>
      <c r="F20" s="12">
        <v>3535</v>
      </c>
    </row>
    <row r="21" spans="1:6" ht="15.75" customHeight="1">
      <c r="A21" s="5"/>
      <c r="B21" s="55"/>
      <c r="C21" s="83"/>
      <c r="D21" s="12"/>
      <c r="E21" s="12"/>
      <c r="F21" s="12"/>
    </row>
    <row r="22" spans="1:6" ht="15.75" customHeight="1">
      <c r="A22" s="56" t="s">
        <v>119</v>
      </c>
      <c r="B22" s="55">
        <v>10391</v>
      </c>
      <c r="C22" s="83">
        <v>11311</v>
      </c>
      <c r="D22" s="12">
        <v>15121</v>
      </c>
      <c r="E22" s="12">
        <v>10582</v>
      </c>
      <c r="F22" s="12">
        <v>12262</v>
      </c>
    </row>
    <row r="23" spans="1:6" ht="15.75" customHeight="1">
      <c r="A23" s="5"/>
      <c r="B23" s="55"/>
      <c r="C23" s="83"/>
      <c r="D23" s="12"/>
      <c r="E23" s="12"/>
      <c r="F23" s="12"/>
    </row>
    <row r="24" spans="1:6" ht="15.75" customHeight="1">
      <c r="A24" s="5" t="s">
        <v>34</v>
      </c>
      <c r="B24" s="55">
        <v>26309</v>
      </c>
      <c r="C24" s="83">
        <v>25873</v>
      </c>
      <c r="D24" s="12">
        <v>26320</v>
      </c>
      <c r="E24" s="12">
        <v>26645</v>
      </c>
      <c r="F24" s="12">
        <v>26916</v>
      </c>
    </row>
    <row r="25" spans="1:6" ht="15.75" customHeight="1">
      <c r="A25" s="5"/>
      <c r="B25" s="55"/>
      <c r="C25" s="83"/>
      <c r="D25" s="12"/>
      <c r="E25" s="12"/>
      <c r="F25" s="12"/>
    </row>
    <row r="26" spans="1:6" ht="15.75" customHeight="1">
      <c r="A26" s="56" t="s">
        <v>35</v>
      </c>
      <c r="B26" s="55">
        <v>19752</v>
      </c>
      <c r="C26" s="83">
        <v>18450</v>
      </c>
      <c r="D26" s="12">
        <v>18118</v>
      </c>
      <c r="E26" s="12">
        <v>20559</v>
      </c>
      <c r="F26" s="12">
        <v>25349</v>
      </c>
    </row>
    <row r="27" spans="1:6" ht="15.75" customHeight="1">
      <c r="A27" s="56"/>
      <c r="B27" s="55"/>
      <c r="C27" s="83"/>
      <c r="D27" s="12"/>
      <c r="E27" s="12"/>
      <c r="F27" s="12"/>
    </row>
    <row r="28" spans="1:6" ht="15.75" customHeight="1">
      <c r="A28" s="56" t="s">
        <v>36</v>
      </c>
      <c r="B28" s="55">
        <v>57547</v>
      </c>
      <c r="C28" s="83">
        <v>54951</v>
      </c>
      <c r="D28" s="12">
        <v>41182</v>
      </c>
      <c r="E28" s="12">
        <v>59452</v>
      </c>
      <c r="F28" s="12">
        <v>57291</v>
      </c>
    </row>
    <row r="29" spans="1:6" ht="15.75" customHeight="1">
      <c r="B29" s="55"/>
      <c r="C29" s="83"/>
      <c r="D29" s="12"/>
      <c r="E29" s="12"/>
      <c r="F29" s="12"/>
    </row>
    <row r="30" spans="1:6" ht="15.75" customHeight="1">
      <c r="A30" s="56" t="s">
        <v>37</v>
      </c>
      <c r="B30" s="55">
        <v>29877</v>
      </c>
      <c r="C30" s="83">
        <v>31398</v>
      </c>
      <c r="D30" s="12">
        <v>32820</v>
      </c>
      <c r="E30" s="12">
        <v>35052</v>
      </c>
      <c r="F30" s="12">
        <v>37259</v>
      </c>
    </row>
    <row r="31" spans="1:6" ht="15.75" customHeight="1">
      <c r="B31" s="55"/>
      <c r="C31" s="83"/>
      <c r="D31" s="12"/>
      <c r="E31" s="12"/>
      <c r="F31" s="12"/>
    </row>
    <row r="32" spans="1:6" ht="15.75" customHeight="1">
      <c r="A32" s="56" t="s">
        <v>655</v>
      </c>
      <c r="B32" s="55">
        <v>243714</v>
      </c>
      <c r="C32" s="83">
        <v>269698</v>
      </c>
      <c r="D32" s="12">
        <v>185043</v>
      </c>
      <c r="E32" s="12">
        <v>186542</v>
      </c>
      <c r="F32" s="12">
        <v>199879</v>
      </c>
    </row>
    <row r="33" spans="1:6" ht="15.75" customHeight="1">
      <c r="A33" s="56"/>
      <c r="B33" s="55"/>
      <c r="C33" s="83"/>
      <c r="D33" s="12"/>
      <c r="E33" s="12"/>
      <c r="F33" s="12"/>
    </row>
    <row r="34" spans="1:6" ht="15.75" customHeight="1">
      <c r="A34" s="56" t="s">
        <v>656</v>
      </c>
      <c r="B34" s="55">
        <v>17373</v>
      </c>
      <c r="C34" s="83">
        <v>16815</v>
      </c>
      <c r="D34" s="12">
        <v>12582</v>
      </c>
      <c r="E34" s="12">
        <v>12299</v>
      </c>
      <c r="F34" s="12">
        <v>11429</v>
      </c>
    </row>
    <row r="35" spans="1:6" ht="15.75" customHeight="1">
      <c r="A35" s="56"/>
      <c r="B35" s="55"/>
      <c r="C35" s="83"/>
      <c r="D35" s="12"/>
      <c r="E35" s="12"/>
      <c r="F35" s="12"/>
    </row>
    <row r="36" spans="1:6" ht="15.75" customHeight="1">
      <c r="A36" s="56" t="s">
        <v>120</v>
      </c>
      <c r="B36" s="55">
        <v>51677</v>
      </c>
      <c r="C36" s="83">
        <v>51995</v>
      </c>
      <c r="D36" s="12">
        <v>51691</v>
      </c>
      <c r="E36" s="12">
        <v>52089</v>
      </c>
      <c r="F36" s="12">
        <v>46590</v>
      </c>
    </row>
    <row r="37" spans="1:6" ht="15.75" customHeight="1">
      <c r="A37" s="56"/>
      <c r="B37" s="55"/>
      <c r="C37" s="83"/>
      <c r="D37" s="12"/>
      <c r="E37" s="12"/>
      <c r="F37" s="12"/>
    </row>
    <row r="38" spans="1:6" ht="15.75" customHeight="1">
      <c r="A38" s="56" t="s">
        <v>40</v>
      </c>
      <c r="B38" s="55">
        <v>74319</v>
      </c>
      <c r="C38" s="83">
        <v>59617</v>
      </c>
      <c r="D38" s="12">
        <v>57336</v>
      </c>
      <c r="E38" s="12">
        <v>59989</v>
      </c>
      <c r="F38" s="12">
        <v>68238</v>
      </c>
    </row>
    <row r="39" spans="1:6" ht="15.75" customHeight="1">
      <c r="A39" s="56"/>
      <c r="B39" s="55"/>
      <c r="C39" s="83"/>
      <c r="D39" s="12"/>
      <c r="E39" s="12"/>
      <c r="F39" s="12"/>
    </row>
    <row r="40" spans="1:6" ht="15.75" customHeight="1">
      <c r="A40" s="56" t="s">
        <v>121</v>
      </c>
      <c r="B40" s="55">
        <v>19320</v>
      </c>
      <c r="C40" s="83">
        <v>16314</v>
      </c>
      <c r="D40" s="12">
        <v>16820</v>
      </c>
      <c r="E40" s="12">
        <v>16053</v>
      </c>
      <c r="F40" s="12">
        <v>19438</v>
      </c>
    </row>
    <row r="41" spans="1:6" ht="15.75" customHeight="1">
      <c r="A41" s="56"/>
      <c r="B41" s="55"/>
      <c r="C41" s="83"/>
      <c r="D41" s="12"/>
      <c r="E41" s="12"/>
      <c r="F41" s="12"/>
    </row>
    <row r="42" spans="1:6" ht="15.75" customHeight="1">
      <c r="A42" s="56" t="s">
        <v>1392</v>
      </c>
      <c r="B42" s="55">
        <v>2743</v>
      </c>
      <c r="C42" s="83">
        <v>1322</v>
      </c>
      <c r="D42" s="12">
        <v>968</v>
      </c>
      <c r="E42" s="12">
        <v>926</v>
      </c>
      <c r="F42" s="12">
        <v>1041</v>
      </c>
    </row>
    <row r="43" spans="1:6" ht="15.75" customHeight="1">
      <c r="A43" s="58"/>
      <c r="B43" s="46"/>
      <c r="C43" s="127"/>
      <c r="D43" s="127"/>
      <c r="E43" s="149"/>
      <c r="F43" s="141"/>
    </row>
    <row r="44" spans="1:6" ht="41.25" customHeight="1">
      <c r="A44" s="384" t="s">
        <v>1393</v>
      </c>
      <c r="B44" s="385"/>
      <c r="C44" s="385"/>
      <c r="D44" s="385"/>
      <c r="E44" s="385"/>
      <c r="F44" s="385"/>
    </row>
    <row r="45" spans="1:6" ht="25.5" customHeight="1">
      <c r="A45" s="386" t="s">
        <v>1394</v>
      </c>
      <c r="B45" s="376"/>
      <c r="C45" s="376"/>
      <c r="D45" s="376"/>
      <c r="E45" s="376"/>
      <c r="F45" s="376"/>
    </row>
    <row r="46" spans="1:6">
      <c r="A46" s="131" t="s">
        <v>1395</v>
      </c>
      <c r="B46" s="19"/>
      <c r="C46" s="19"/>
    </row>
    <row r="47" spans="1:6">
      <c r="A47" s="108" t="s">
        <v>206</v>
      </c>
      <c r="B47" s="19"/>
      <c r="C47" s="19"/>
    </row>
    <row r="48" spans="1:6">
      <c r="A48" s="1" t="s">
        <v>499</v>
      </c>
      <c r="B48" s="14"/>
    </row>
    <row r="49" spans="1:2">
      <c r="A49" s="131"/>
      <c r="B49" s="14"/>
    </row>
    <row r="50" spans="1:2">
      <c r="B50" s="14"/>
    </row>
    <row r="51" spans="1:2">
      <c r="B51" s="14"/>
    </row>
    <row r="52" spans="1:2" ht="15.75" customHeight="1">
      <c r="A52" s="10"/>
    </row>
  </sheetData>
  <sheetProtection selectLockedCells="1" selectUnlockedCells="1"/>
  <mergeCells count="12">
    <mergeCell ref="A44:F44"/>
    <mergeCell ref="A45:F45"/>
    <mergeCell ref="A3:F3"/>
    <mergeCell ref="A6:F6"/>
    <mergeCell ref="B8:F8"/>
    <mergeCell ref="B9:B10"/>
    <mergeCell ref="C9:C10"/>
    <mergeCell ref="D9:D10"/>
    <mergeCell ref="E9:E10"/>
    <mergeCell ref="F9:F10"/>
    <mergeCell ref="A4:F4"/>
    <mergeCell ref="A5:F5"/>
  </mergeCells>
  <phoneticPr fontId="0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scale="7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48"/>
  <sheetViews>
    <sheetView workbookViewId="0">
      <selection activeCell="D21" sqref="D21"/>
    </sheetView>
  </sheetViews>
  <sheetFormatPr baseColWidth="10" defaultColWidth="0" defaultRowHeight="15.75" customHeight="1" zeroHeight="1"/>
  <cols>
    <col min="1" max="1" width="32.5546875" style="1" customWidth="1"/>
    <col min="2" max="4" width="11.6640625" style="1" customWidth="1"/>
    <col min="5" max="5" width="11.6640625" style="5" customWidth="1"/>
    <col min="6" max="6" width="11.6640625" style="1" customWidth="1"/>
    <col min="7" max="7" width="11.33203125" style="5" hidden="1" customWidth="1"/>
    <col min="8" max="256" width="0" style="1" hidden="1" customWidth="1"/>
    <col min="257" max="16384" width="11.33203125" style="1" hidden="1"/>
  </cols>
  <sheetData>
    <row r="1" spans="1:6" ht="15.75" customHeight="1">
      <c r="A1" s="16" t="s">
        <v>125</v>
      </c>
      <c r="B1" s="2"/>
      <c r="C1" s="2"/>
      <c r="E1" s="7"/>
      <c r="F1" s="4"/>
    </row>
    <row r="2" spans="1:6" ht="15.75" customHeight="1">
      <c r="A2" s="18"/>
      <c r="B2" s="12"/>
      <c r="C2" s="12"/>
      <c r="D2" s="12"/>
      <c r="E2" s="12"/>
    </row>
    <row r="3" spans="1:6" ht="37.5" customHeight="1">
      <c r="A3" s="389" t="s">
        <v>653</v>
      </c>
      <c r="B3" s="378"/>
      <c r="C3" s="378"/>
      <c r="D3" s="378"/>
      <c r="E3" s="378"/>
      <c r="F3" s="378"/>
    </row>
    <row r="4" spans="1:6" ht="15.75" customHeight="1">
      <c r="A4" s="378" t="s">
        <v>651</v>
      </c>
      <c r="B4" s="378"/>
      <c r="C4" s="378"/>
      <c r="D4" s="378"/>
      <c r="E4" s="378"/>
      <c r="F4" s="378"/>
    </row>
    <row r="5" spans="1:6" ht="15.75" customHeight="1">
      <c r="A5" s="378" t="s">
        <v>650</v>
      </c>
      <c r="B5" s="378"/>
      <c r="C5" s="378"/>
      <c r="D5" s="378"/>
      <c r="E5" s="378"/>
      <c r="F5" s="378"/>
    </row>
    <row r="6" spans="1:6" ht="15.75" customHeight="1">
      <c r="A6" s="378" t="s">
        <v>654</v>
      </c>
      <c r="B6" s="378"/>
      <c r="C6" s="378"/>
      <c r="D6" s="378"/>
      <c r="E6" s="378"/>
      <c r="F6" s="378"/>
    </row>
    <row r="7" spans="1:6" ht="15.75" customHeight="1">
      <c r="A7" s="58"/>
    </row>
    <row r="8" spans="1:6" ht="22.5" customHeight="1">
      <c r="A8" s="134"/>
      <c r="B8" s="379" t="s">
        <v>718</v>
      </c>
      <c r="C8" s="379"/>
      <c r="D8" s="379"/>
      <c r="E8" s="379"/>
      <c r="F8" s="379"/>
    </row>
    <row r="9" spans="1:6" ht="15.75" customHeight="1">
      <c r="A9" s="62" t="s">
        <v>716</v>
      </c>
      <c r="B9" s="383">
        <v>2010</v>
      </c>
      <c r="C9" s="388">
        <v>2011</v>
      </c>
      <c r="D9" s="388">
        <v>2012</v>
      </c>
      <c r="E9" s="388">
        <v>2013</v>
      </c>
      <c r="F9" s="374">
        <v>2014</v>
      </c>
    </row>
    <row r="10" spans="1:6" ht="15.75" customHeight="1">
      <c r="A10" s="63"/>
      <c r="B10" s="383"/>
      <c r="C10" s="383"/>
      <c r="D10" s="383"/>
      <c r="E10" s="383"/>
      <c r="F10" s="388"/>
    </row>
    <row r="11" spans="1:6" ht="15.75" customHeight="1">
      <c r="A11" s="65"/>
      <c r="B11" s="45"/>
      <c r="C11" s="121"/>
      <c r="D11" s="121"/>
      <c r="E11" s="121"/>
      <c r="F11" s="146"/>
    </row>
    <row r="12" spans="1:6" ht="15.75" customHeight="1">
      <c r="A12" s="175" t="s">
        <v>27</v>
      </c>
      <c r="B12" s="52">
        <f>SUM(B14,B20,B22,B24,B26,B28,B30,B32,B34,B36,B38,B40,B42)</f>
        <v>708044</v>
      </c>
      <c r="C12" s="71">
        <f>SUM(C14,C20,C22,C24,C26,C28,C30,C32,C34,C36,C38,C40,C42)</f>
        <v>766271</v>
      </c>
      <c r="D12" s="71">
        <f>SUM(D14,D20,D22,D24,D26,D28,D30,D32,D34,D36,D38,D40,D42)</f>
        <v>835492</v>
      </c>
      <c r="E12" s="71">
        <f>SUM(E14,E20,E22,E24,E26,E28,E30,E32,E34,E36,E38,E40,E42)</f>
        <v>905211</v>
      </c>
      <c r="F12" s="71">
        <f>SUM(F14,F20,F22,F24,F26,F28,F30,F32,F34,F36,F38,F40,F42)</f>
        <v>931010</v>
      </c>
    </row>
    <row r="13" spans="1:6" ht="15.75" customHeight="1">
      <c r="A13" s="5"/>
      <c r="B13" s="55"/>
      <c r="C13" s="83"/>
      <c r="D13" s="5"/>
      <c r="E13" s="12"/>
      <c r="F13" s="12"/>
    </row>
    <row r="14" spans="1:6" ht="15.75" customHeight="1">
      <c r="A14" s="5" t="s">
        <v>116</v>
      </c>
      <c r="B14" s="55">
        <f>SUM(B16,B18)</f>
        <v>294854</v>
      </c>
      <c r="C14" s="83">
        <f>SUM(C16,C18)</f>
        <v>325285</v>
      </c>
      <c r="D14" s="83">
        <f>SUM(D16,D18)</f>
        <v>368846</v>
      </c>
      <c r="E14" s="83">
        <f>SUM(E16,E18)</f>
        <v>428183</v>
      </c>
      <c r="F14" s="83">
        <f>SUM(F16,F18)</f>
        <v>444258</v>
      </c>
    </row>
    <row r="15" spans="1:6" ht="15.75" customHeight="1">
      <c r="A15" s="5"/>
      <c r="B15" s="55"/>
      <c r="C15" s="83"/>
      <c r="D15" s="5"/>
      <c r="E15" s="12"/>
      <c r="F15" s="12"/>
    </row>
    <row r="16" spans="1:6" ht="15.75" customHeight="1">
      <c r="A16" s="56" t="s">
        <v>30</v>
      </c>
      <c r="B16" s="55">
        <v>152094</v>
      </c>
      <c r="C16" s="83">
        <v>130158</v>
      </c>
      <c r="D16" s="12">
        <v>93434</v>
      </c>
      <c r="E16" s="12">
        <v>79450</v>
      </c>
      <c r="F16" s="12">
        <v>76098</v>
      </c>
    </row>
    <row r="17" spans="1:6" ht="15.75" customHeight="1">
      <c r="A17" s="56"/>
      <c r="B17" s="28"/>
      <c r="C17" s="83"/>
      <c r="D17" s="20"/>
      <c r="E17" s="12"/>
      <c r="F17" s="12"/>
    </row>
    <row r="18" spans="1:6" ht="15.75" customHeight="1">
      <c r="A18" s="56" t="s">
        <v>31</v>
      </c>
      <c r="B18" s="55">
        <v>142760</v>
      </c>
      <c r="C18" s="83">
        <v>195127</v>
      </c>
      <c r="D18" s="12">
        <v>275412</v>
      </c>
      <c r="E18" s="12">
        <v>348733</v>
      </c>
      <c r="F18" s="12">
        <v>368160</v>
      </c>
    </row>
    <row r="19" spans="1:6" ht="15.75" customHeight="1">
      <c r="A19" s="56"/>
      <c r="B19" s="55"/>
      <c r="C19" s="83"/>
      <c r="D19" s="12"/>
      <c r="E19" s="12"/>
      <c r="F19" s="12"/>
    </row>
    <row r="20" spans="1:6" ht="15.75" customHeight="1">
      <c r="A20" s="5" t="s">
        <v>32</v>
      </c>
      <c r="B20" s="55">
        <v>8790</v>
      </c>
      <c r="C20" s="83">
        <v>7732</v>
      </c>
      <c r="D20" s="12">
        <v>7463</v>
      </c>
      <c r="E20" s="12">
        <v>7588</v>
      </c>
      <c r="F20" s="12">
        <v>7066</v>
      </c>
    </row>
    <row r="21" spans="1:6" ht="15.75" customHeight="1">
      <c r="A21" s="5"/>
      <c r="B21" s="55"/>
      <c r="C21" s="83"/>
      <c r="D21" s="12"/>
      <c r="E21" s="12"/>
      <c r="F21" s="12"/>
    </row>
    <row r="22" spans="1:6" ht="15.75" customHeight="1">
      <c r="A22" s="56" t="s">
        <v>119</v>
      </c>
      <c r="B22" s="55">
        <v>28838</v>
      </c>
      <c r="C22" s="83">
        <v>26727</v>
      </c>
      <c r="D22" s="12">
        <v>21956</v>
      </c>
      <c r="E22" s="12">
        <v>13183</v>
      </c>
      <c r="F22" s="12">
        <v>15850</v>
      </c>
    </row>
    <row r="23" spans="1:6" ht="15.75" customHeight="1">
      <c r="A23" s="5"/>
      <c r="B23" s="55"/>
      <c r="C23" s="83"/>
      <c r="D23" s="12"/>
      <c r="E23" s="12"/>
      <c r="F23" s="12"/>
    </row>
    <row r="24" spans="1:6" ht="15.75" customHeight="1">
      <c r="A24" s="5" t="s">
        <v>34</v>
      </c>
      <c r="B24" s="55">
        <v>16074</v>
      </c>
      <c r="C24" s="83">
        <v>17707</v>
      </c>
      <c r="D24" s="12">
        <v>18220</v>
      </c>
      <c r="E24" s="12">
        <v>19110</v>
      </c>
      <c r="F24" s="12">
        <v>19209</v>
      </c>
    </row>
    <row r="25" spans="1:6" ht="15.75" customHeight="1">
      <c r="A25" s="5"/>
      <c r="B25" s="55"/>
      <c r="C25" s="83"/>
      <c r="D25" s="12"/>
      <c r="E25" s="12"/>
      <c r="F25" s="12"/>
    </row>
    <row r="26" spans="1:6" ht="15.75" customHeight="1">
      <c r="A26" s="56" t="s">
        <v>35</v>
      </c>
      <c r="B26" s="55">
        <v>109700</v>
      </c>
      <c r="C26" s="83">
        <v>124050</v>
      </c>
      <c r="D26" s="12">
        <v>138410</v>
      </c>
      <c r="E26" s="12">
        <v>157556</v>
      </c>
      <c r="F26" s="12">
        <v>171546</v>
      </c>
    </row>
    <row r="27" spans="1:6" ht="15.75" customHeight="1">
      <c r="A27" s="56"/>
      <c r="B27" s="55"/>
      <c r="C27" s="83"/>
      <c r="D27" s="12"/>
      <c r="E27" s="12"/>
      <c r="F27" s="12"/>
    </row>
    <row r="28" spans="1:6" ht="15.75" customHeight="1">
      <c r="A28" s="56" t="s">
        <v>36</v>
      </c>
      <c r="B28" s="55">
        <v>9813</v>
      </c>
      <c r="C28" s="83">
        <v>18242</v>
      </c>
      <c r="D28" s="12">
        <v>42584</v>
      </c>
      <c r="E28" s="12">
        <v>44446</v>
      </c>
      <c r="F28" s="12">
        <v>48221</v>
      </c>
    </row>
    <row r="29" spans="1:6" ht="15.75" customHeight="1">
      <c r="A29" s="5"/>
      <c r="B29" s="55"/>
      <c r="C29" s="83"/>
      <c r="D29" s="12"/>
      <c r="E29" s="12"/>
      <c r="F29" s="12"/>
    </row>
    <row r="30" spans="1:6" ht="15.75" customHeight="1">
      <c r="A30" s="56" t="s">
        <v>37</v>
      </c>
      <c r="B30" s="55">
        <v>34803</v>
      </c>
      <c r="C30" s="83">
        <v>40064</v>
      </c>
      <c r="D30" s="12">
        <v>42198</v>
      </c>
      <c r="E30" s="12">
        <v>43712</v>
      </c>
      <c r="F30" s="12">
        <v>44581</v>
      </c>
    </row>
    <row r="31" spans="1:6" ht="15.75" customHeight="1">
      <c r="A31" s="5"/>
      <c r="B31" s="55"/>
      <c r="C31" s="83"/>
      <c r="D31" s="12"/>
      <c r="E31" s="12"/>
      <c r="F31" s="12"/>
    </row>
    <row r="32" spans="1:6" ht="15.75" customHeight="1">
      <c r="A32" s="56" t="s">
        <v>655</v>
      </c>
      <c r="B32" s="55">
        <v>143427</v>
      </c>
      <c r="C32" s="83">
        <v>144170</v>
      </c>
      <c r="D32" s="12">
        <v>130103</v>
      </c>
      <c r="E32" s="12">
        <v>126477</v>
      </c>
      <c r="F32" s="12">
        <v>115775</v>
      </c>
    </row>
    <row r="33" spans="1:6" ht="15.75" customHeight="1">
      <c r="A33" s="56"/>
      <c r="B33" s="55"/>
      <c r="C33" s="83"/>
      <c r="D33" s="12"/>
      <c r="E33" s="12"/>
      <c r="F33" s="12"/>
    </row>
    <row r="34" spans="1:6" ht="15.75" customHeight="1">
      <c r="A34" s="56" t="s">
        <v>656</v>
      </c>
      <c r="B34" s="55">
        <v>9773</v>
      </c>
      <c r="C34" s="83">
        <v>12039</v>
      </c>
      <c r="D34" s="12">
        <v>12161</v>
      </c>
      <c r="E34" s="12">
        <v>12369</v>
      </c>
      <c r="F34" s="12">
        <v>12210</v>
      </c>
    </row>
    <row r="35" spans="1:6" ht="15.75" customHeight="1">
      <c r="A35" s="56"/>
      <c r="B35" s="55"/>
      <c r="C35" s="83"/>
      <c r="D35" s="12"/>
      <c r="E35" s="12"/>
      <c r="F35" s="12"/>
    </row>
    <row r="36" spans="1:6" ht="15.75" customHeight="1">
      <c r="A36" s="56" t="s">
        <v>120</v>
      </c>
      <c r="B36" s="55">
        <v>25878</v>
      </c>
      <c r="C36" s="83">
        <v>26834</v>
      </c>
      <c r="D36" s="12">
        <v>26701</v>
      </c>
      <c r="E36" s="12">
        <v>23096</v>
      </c>
      <c r="F36" s="12">
        <v>22528</v>
      </c>
    </row>
    <row r="37" spans="1:6" ht="15.75" customHeight="1">
      <c r="A37" s="56"/>
      <c r="B37" s="55"/>
      <c r="C37" s="83"/>
      <c r="D37" s="12"/>
      <c r="E37" s="12"/>
      <c r="F37" s="12"/>
    </row>
    <row r="38" spans="1:6" ht="15.75" customHeight="1">
      <c r="A38" s="56" t="s">
        <v>40</v>
      </c>
      <c r="B38" s="55">
        <v>22415</v>
      </c>
      <c r="C38" s="83">
        <v>18827</v>
      </c>
      <c r="D38" s="12">
        <v>21978</v>
      </c>
      <c r="E38" s="12">
        <v>25366</v>
      </c>
      <c r="F38" s="12">
        <v>25585</v>
      </c>
    </row>
    <row r="39" spans="1:6" ht="15.75" customHeight="1">
      <c r="A39" s="56"/>
      <c r="B39" s="55"/>
      <c r="C39" s="83"/>
      <c r="D39" s="12"/>
      <c r="E39" s="12"/>
      <c r="F39" s="12"/>
    </row>
    <row r="40" spans="1:6" ht="15.75" customHeight="1">
      <c r="A40" s="56" t="s">
        <v>121</v>
      </c>
      <c r="B40" s="55">
        <v>1512</v>
      </c>
      <c r="C40" s="83">
        <v>1520</v>
      </c>
      <c r="D40" s="12">
        <v>1741</v>
      </c>
      <c r="E40" s="12">
        <v>1001</v>
      </c>
      <c r="F40" s="12">
        <v>1070</v>
      </c>
    </row>
    <row r="41" spans="1:6" ht="15.75" customHeight="1">
      <c r="A41" s="56"/>
      <c r="B41" s="55"/>
      <c r="C41" s="83"/>
      <c r="D41" s="12"/>
      <c r="E41" s="12"/>
      <c r="F41" s="12"/>
    </row>
    <row r="42" spans="1:6" ht="15.75" customHeight="1">
      <c r="A42" s="56" t="s">
        <v>1392</v>
      </c>
      <c r="B42" s="55">
        <v>2167</v>
      </c>
      <c r="C42" s="83">
        <v>3074</v>
      </c>
      <c r="D42" s="12">
        <v>3131</v>
      </c>
      <c r="E42" s="12">
        <v>3124</v>
      </c>
      <c r="F42" s="12">
        <v>3111</v>
      </c>
    </row>
    <row r="43" spans="1:6" ht="15.75" customHeight="1">
      <c r="A43" s="58"/>
      <c r="B43" s="46"/>
      <c r="C43" s="127"/>
      <c r="D43" s="127"/>
      <c r="E43" s="141"/>
      <c r="F43" s="141"/>
    </row>
    <row r="44" spans="1:6" ht="15.75" customHeight="1">
      <c r="A44" s="132" t="s">
        <v>1389</v>
      </c>
    </row>
    <row r="45" spans="1:6" ht="15.75" customHeight="1">
      <c r="A45" s="132" t="s">
        <v>1390</v>
      </c>
    </row>
    <row r="46" spans="1:6" ht="15.75" customHeight="1">
      <c r="A46" s="132" t="s">
        <v>1391</v>
      </c>
    </row>
    <row r="47" spans="1:6" ht="15.75" customHeight="1">
      <c r="A47" s="108" t="s">
        <v>206</v>
      </c>
    </row>
    <row r="48" spans="1:6" ht="15.75" hidden="1" customHeight="1">
      <c r="A48" s="10"/>
    </row>
  </sheetData>
  <sheetProtection selectLockedCells="1" selectUnlockedCells="1"/>
  <mergeCells count="10">
    <mergeCell ref="A3:F3"/>
    <mergeCell ref="A4:F4"/>
    <mergeCell ref="A6:F6"/>
    <mergeCell ref="B8:F8"/>
    <mergeCell ref="F9:F10"/>
    <mergeCell ref="B9:B10"/>
    <mergeCell ref="C9:C10"/>
    <mergeCell ref="D9:D10"/>
    <mergeCell ref="E9:E10"/>
    <mergeCell ref="A5:F5"/>
  </mergeCells>
  <phoneticPr fontId="0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scale="80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T484"/>
  <sheetViews>
    <sheetView zoomScaleSheetLayoutView="100" workbookViewId="0">
      <selection activeCell="A4" sqref="A4:P4"/>
    </sheetView>
  </sheetViews>
  <sheetFormatPr baseColWidth="10" defaultColWidth="13.109375" defaultRowHeight="15.75" customHeight="1"/>
  <cols>
    <col min="1" max="1" width="80.44140625" style="14" customWidth="1"/>
    <col min="2" max="2" width="13" style="4" bestFit="1" customWidth="1"/>
    <col min="3" max="3" width="10.88671875" style="4" bestFit="1" customWidth="1"/>
    <col min="4" max="4" width="12.5546875" style="4" bestFit="1" customWidth="1"/>
    <col min="5" max="5" width="11" style="4" customWidth="1"/>
    <col min="6" max="6" width="10.44140625" style="4" bestFit="1" customWidth="1"/>
    <col min="7" max="7" width="9.6640625" style="4" bestFit="1" customWidth="1"/>
    <col min="8" max="8" width="10.44140625" style="4" bestFit="1" customWidth="1"/>
    <col min="9" max="9" width="14.109375" style="4" customWidth="1"/>
    <col min="10" max="10" width="15.88671875" style="4" customWidth="1"/>
    <col min="11" max="11" width="13.6640625" style="4" customWidth="1"/>
    <col min="12" max="12" width="18" style="4" customWidth="1"/>
    <col min="13" max="13" width="13.109375" style="4" customWidth="1"/>
    <col min="14" max="14" width="15.5546875" style="12" bestFit="1" customWidth="1"/>
    <col min="15" max="15" width="14.44140625" style="20" bestFit="1" customWidth="1"/>
    <col min="16" max="16" width="10.33203125" style="20" bestFit="1" customWidth="1"/>
    <col min="17" max="17" width="15.88671875" style="5" customWidth="1"/>
    <col min="18" max="16384" width="13.109375" style="5"/>
  </cols>
  <sheetData>
    <row r="1" spans="1:16" s="23" customFormat="1" ht="15.75" customHeight="1">
      <c r="A1" s="27" t="s">
        <v>246</v>
      </c>
      <c r="B1" s="21"/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2"/>
    </row>
    <row r="2" spans="1:16" s="23" customFormat="1" ht="15.75" customHeight="1">
      <c r="A2" s="24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s="23" customFormat="1" ht="15.75" customHeight="1">
      <c r="A3" s="391" t="s">
        <v>640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</row>
    <row r="4" spans="1:16" s="23" customFormat="1" ht="15.75" customHeight="1">
      <c r="A4" s="391" t="s">
        <v>715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</row>
    <row r="5" spans="1:16" s="23" customFormat="1" ht="15.75" customHeight="1">
      <c r="A5" s="391" t="s">
        <v>642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</row>
    <row r="6" spans="1:16" s="23" customFormat="1" ht="15.75" customHeight="1">
      <c r="A6" s="391" t="s">
        <v>641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</row>
    <row r="7" spans="1:16" s="23" customFormat="1" ht="15.75" customHeight="1">
      <c r="A7" s="6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s="23" customFormat="1" ht="15.75" customHeight="1">
      <c r="A8" s="67"/>
      <c r="B8" s="68"/>
      <c r="C8" s="390" t="s">
        <v>716</v>
      </c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</row>
    <row r="9" spans="1:16" s="23" customFormat="1" ht="15.75" customHeight="1">
      <c r="A9" s="48" t="s">
        <v>714</v>
      </c>
      <c r="B9" s="51" t="s">
        <v>27</v>
      </c>
      <c r="C9" s="69" t="s">
        <v>116</v>
      </c>
      <c r="D9" s="69" t="s">
        <v>127</v>
      </c>
      <c r="E9" s="69" t="s">
        <v>128</v>
      </c>
      <c r="F9" s="69" t="s">
        <v>34</v>
      </c>
      <c r="G9" s="69" t="s">
        <v>129</v>
      </c>
      <c r="H9" s="69" t="s">
        <v>37</v>
      </c>
      <c r="I9" s="392" t="s">
        <v>657</v>
      </c>
      <c r="J9" s="70" t="s">
        <v>130</v>
      </c>
      <c r="K9" s="69" t="s">
        <v>40</v>
      </c>
      <c r="L9" s="69" t="s">
        <v>131</v>
      </c>
      <c r="M9" s="69" t="s">
        <v>132</v>
      </c>
      <c r="N9" s="71" t="s">
        <v>133</v>
      </c>
      <c r="O9" s="52" t="s">
        <v>134</v>
      </c>
      <c r="P9" s="52" t="s">
        <v>135</v>
      </c>
    </row>
    <row r="10" spans="1:16" s="23" customFormat="1" ht="15.75" customHeight="1">
      <c r="A10" s="72"/>
      <c r="B10" s="73"/>
      <c r="C10" s="74"/>
      <c r="D10" s="80"/>
      <c r="E10" s="69" t="s">
        <v>136</v>
      </c>
      <c r="F10" s="69"/>
      <c r="G10" s="69"/>
      <c r="H10" s="80"/>
      <c r="I10" s="393"/>
      <c r="J10" s="51" t="s">
        <v>137</v>
      </c>
      <c r="K10" s="80"/>
      <c r="L10" s="69" t="s">
        <v>138</v>
      </c>
      <c r="M10" s="69" t="s">
        <v>658</v>
      </c>
      <c r="N10" s="71" t="s">
        <v>140</v>
      </c>
      <c r="O10" s="52" t="s">
        <v>137</v>
      </c>
      <c r="P10" s="55"/>
    </row>
    <row r="11" spans="1:16" s="23" customFormat="1" ht="15.75" customHeight="1">
      <c r="A11" s="76"/>
      <c r="B11" s="77"/>
      <c r="C11" s="135"/>
      <c r="D11" s="138"/>
      <c r="E11" s="139"/>
      <c r="F11" s="139"/>
      <c r="G11" s="139"/>
      <c r="H11" s="138"/>
      <c r="I11" s="139"/>
      <c r="J11" s="139"/>
      <c r="K11" s="138"/>
      <c r="L11" s="139"/>
      <c r="M11" s="139"/>
      <c r="N11" s="139"/>
      <c r="O11" s="140"/>
      <c r="P11" s="143"/>
    </row>
    <row r="12" spans="1:16" s="23" customFormat="1" ht="15.75" customHeight="1">
      <c r="A12" s="178" t="s">
        <v>27</v>
      </c>
      <c r="B12" s="51">
        <f>SUM(C12:P12)</f>
        <v>786666</v>
      </c>
      <c r="C12" s="71">
        <f>SUM(C62,C203,C239,C326,C334,C406)</f>
        <v>16740</v>
      </c>
      <c r="D12" s="71">
        <f>SUM(D77+D89+D239+D326+D334+D406)</f>
        <v>143209</v>
      </c>
      <c r="E12" s="71">
        <f>SUM(E83)</f>
        <v>13953</v>
      </c>
      <c r="F12" s="71">
        <f>SUM(F93,F203,F225)</f>
        <v>28110</v>
      </c>
      <c r="G12" s="71">
        <f>SUM(G62,G121,G203)</f>
        <v>3181</v>
      </c>
      <c r="H12" s="71">
        <f>SUM(H141,H203,H259,H326,H334,H406)</f>
        <v>31019</v>
      </c>
      <c r="I12" s="71">
        <f>SUM(I18+I153+I412)</f>
        <v>315315</v>
      </c>
      <c r="J12" s="71">
        <f>SUM(J269,J334)</f>
        <v>42503</v>
      </c>
      <c r="K12" s="71">
        <f>SUM(K287,K334,K406)</f>
        <v>66447</v>
      </c>
      <c r="L12" s="71">
        <f>SUM(L269,L305,L316,L334)</f>
        <v>38202</v>
      </c>
      <c r="M12" s="71">
        <f>SUM(M194+M203+M225+M412)</f>
        <v>19526</v>
      </c>
      <c r="N12" s="71">
        <f>SUM(N106,N203,N225,N316,N334)</f>
        <v>47957</v>
      </c>
      <c r="O12" s="81">
        <f>SUM(O16)</f>
        <v>19476</v>
      </c>
      <c r="P12" s="81">
        <f>P14</f>
        <v>1028</v>
      </c>
    </row>
    <row r="13" spans="1:16" ht="15.75" customHeight="1">
      <c r="A13" s="79"/>
      <c r="B13" s="4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6" ht="15.75" customHeight="1">
      <c r="A14" s="79" t="s">
        <v>995</v>
      </c>
      <c r="B14" s="40">
        <f>SUM(C14:P14)</f>
        <v>1028</v>
      </c>
      <c r="C14" s="12" t="s">
        <v>141</v>
      </c>
      <c r="D14" s="12" t="s">
        <v>141</v>
      </c>
      <c r="E14" s="12" t="s">
        <v>141</v>
      </c>
      <c r="F14" s="12" t="s">
        <v>141</v>
      </c>
      <c r="G14" s="12" t="s">
        <v>141</v>
      </c>
      <c r="H14" s="12" t="s">
        <v>141</v>
      </c>
      <c r="I14" s="12" t="s">
        <v>141</v>
      </c>
      <c r="J14" s="12" t="s">
        <v>141</v>
      </c>
      <c r="K14" s="12" t="s">
        <v>141</v>
      </c>
      <c r="L14" s="12" t="s">
        <v>141</v>
      </c>
      <c r="M14" s="12" t="s">
        <v>141</v>
      </c>
      <c r="N14" s="12" t="s">
        <v>141</v>
      </c>
      <c r="O14" s="12" t="s">
        <v>141</v>
      </c>
      <c r="P14" s="12">
        <v>1028</v>
      </c>
    </row>
    <row r="15" spans="1:16" ht="15.75" customHeight="1">
      <c r="A15" s="79"/>
      <c r="B15" s="4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6" ht="15.75" customHeight="1">
      <c r="A16" s="79" t="s">
        <v>838</v>
      </c>
      <c r="B16" s="40">
        <f>SUM(C16:P16)</f>
        <v>19476</v>
      </c>
      <c r="C16" s="12" t="s">
        <v>141</v>
      </c>
      <c r="D16" s="12" t="s">
        <v>141</v>
      </c>
      <c r="E16" s="12" t="s">
        <v>141</v>
      </c>
      <c r="F16" s="12" t="s">
        <v>141</v>
      </c>
      <c r="G16" s="12" t="s">
        <v>141</v>
      </c>
      <c r="H16" s="12" t="s">
        <v>141</v>
      </c>
      <c r="I16" s="12" t="s">
        <v>141</v>
      </c>
      <c r="J16" s="12" t="s">
        <v>141</v>
      </c>
      <c r="K16" s="12" t="s">
        <v>141</v>
      </c>
      <c r="L16" s="12" t="s">
        <v>141</v>
      </c>
      <c r="M16" s="12" t="s">
        <v>141</v>
      </c>
      <c r="N16" s="12" t="s">
        <v>141</v>
      </c>
      <c r="O16" s="12">
        <v>19476</v>
      </c>
      <c r="P16" s="81" t="s">
        <v>141</v>
      </c>
    </row>
    <row r="17" spans="1:16" ht="15.75" customHeight="1">
      <c r="A17" s="79"/>
      <c r="B17" s="4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6" s="23" customFormat="1" ht="15.75" customHeight="1">
      <c r="A18" s="76" t="s">
        <v>142</v>
      </c>
      <c r="B18" s="51">
        <f>SUM(B20:B58)</f>
        <v>19576</v>
      </c>
      <c r="C18" s="71" t="s">
        <v>141</v>
      </c>
      <c r="D18" s="71" t="s">
        <v>141</v>
      </c>
      <c r="E18" s="71" t="s">
        <v>141</v>
      </c>
      <c r="F18" s="71" t="s">
        <v>141</v>
      </c>
      <c r="G18" s="71" t="s">
        <v>141</v>
      </c>
      <c r="H18" s="71" t="s">
        <v>141</v>
      </c>
      <c r="I18" s="71">
        <f>SUM(I20:I58)</f>
        <v>19576</v>
      </c>
      <c r="J18" s="71" t="s">
        <v>141</v>
      </c>
      <c r="K18" s="71" t="s">
        <v>141</v>
      </c>
      <c r="L18" s="71" t="s">
        <v>141</v>
      </c>
      <c r="M18" s="71" t="s">
        <v>141</v>
      </c>
      <c r="N18" s="71" t="s">
        <v>141</v>
      </c>
      <c r="O18" s="81" t="s">
        <v>141</v>
      </c>
      <c r="P18" s="81" t="s">
        <v>141</v>
      </c>
    </row>
    <row r="19" spans="1:16" s="23" customFormat="1" ht="15.75" customHeight="1">
      <c r="A19" s="76"/>
      <c r="B19" s="51"/>
      <c r="C19" s="81"/>
      <c r="D19" s="81"/>
      <c r="E19" s="81"/>
      <c r="F19" s="81"/>
      <c r="G19" s="81"/>
      <c r="H19" s="81"/>
      <c r="I19" s="71"/>
      <c r="J19" s="81"/>
      <c r="K19" s="81"/>
      <c r="L19" s="81"/>
      <c r="M19" s="81"/>
      <c r="N19" s="81"/>
      <c r="O19" s="12"/>
      <c r="P19" s="12"/>
    </row>
    <row r="20" spans="1:16" ht="15.75" customHeight="1">
      <c r="A20" s="82" t="s">
        <v>744</v>
      </c>
      <c r="B20" s="40">
        <f t="shared" ref="B20:B58" si="0">SUM(C20:P20)</f>
        <v>1123</v>
      </c>
      <c r="C20" s="83" t="s">
        <v>141</v>
      </c>
      <c r="D20" s="83" t="s">
        <v>141</v>
      </c>
      <c r="E20" s="83" t="s">
        <v>141</v>
      </c>
      <c r="F20" s="83" t="s">
        <v>141</v>
      </c>
      <c r="G20" s="83" t="s">
        <v>141</v>
      </c>
      <c r="H20" s="83" t="s">
        <v>141</v>
      </c>
      <c r="I20" s="99">
        <v>1123</v>
      </c>
      <c r="J20" s="83" t="s">
        <v>141</v>
      </c>
      <c r="K20" s="83" t="s">
        <v>141</v>
      </c>
      <c r="L20" s="83" t="s">
        <v>141</v>
      </c>
      <c r="M20" s="83" t="s">
        <v>141</v>
      </c>
      <c r="N20" s="83" t="s">
        <v>141</v>
      </c>
      <c r="O20" s="12" t="s">
        <v>141</v>
      </c>
      <c r="P20" s="12" t="s">
        <v>141</v>
      </c>
    </row>
    <row r="21" spans="1:16" ht="15.75" customHeight="1">
      <c r="A21" s="82" t="s">
        <v>745</v>
      </c>
      <c r="B21" s="40">
        <f t="shared" si="0"/>
        <v>1504</v>
      </c>
      <c r="C21" s="83" t="s">
        <v>141</v>
      </c>
      <c r="D21" s="83" t="s">
        <v>141</v>
      </c>
      <c r="E21" s="83" t="s">
        <v>141</v>
      </c>
      <c r="F21" s="83" t="s">
        <v>141</v>
      </c>
      <c r="G21" s="83" t="s">
        <v>141</v>
      </c>
      <c r="H21" s="83" t="s">
        <v>141</v>
      </c>
      <c r="I21" s="99">
        <v>1504</v>
      </c>
      <c r="J21" s="83" t="s">
        <v>141</v>
      </c>
      <c r="K21" s="83" t="s">
        <v>141</v>
      </c>
      <c r="L21" s="83" t="s">
        <v>141</v>
      </c>
      <c r="M21" s="83" t="s">
        <v>141</v>
      </c>
      <c r="N21" s="83" t="s">
        <v>141</v>
      </c>
      <c r="O21" s="12" t="s">
        <v>141</v>
      </c>
      <c r="P21" s="12" t="s">
        <v>141</v>
      </c>
    </row>
    <row r="22" spans="1:16" ht="15.75" customHeight="1">
      <c r="A22" s="82" t="s">
        <v>839</v>
      </c>
      <c r="B22" s="40">
        <f t="shared" si="0"/>
        <v>858</v>
      </c>
      <c r="C22" s="83" t="s">
        <v>141</v>
      </c>
      <c r="D22" s="83" t="s">
        <v>141</v>
      </c>
      <c r="E22" s="83" t="s">
        <v>141</v>
      </c>
      <c r="F22" s="83" t="s">
        <v>141</v>
      </c>
      <c r="G22" s="83" t="s">
        <v>141</v>
      </c>
      <c r="H22" s="83" t="s">
        <v>141</v>
      </c>
      <c r="I22" s="99">
        <v>858</v>
      </c>
      <c r="J22" s="83" t="s">
        <v>141</v>
      </c>
      <c r="K22" s="83" t="s">
        <v>141</v>
      </c>
      <c r="L22" s="83" t="s">
        <v>141</v>
      </c>
      <c r="M22" s="83" t="s">
        <v>141</v>
      </c>
      <c r="N22" s="83" t="s">
        <v>141</v>
      </c>
      <c r="O22" s="12" t="s">
        <v>141</v>
      </c>
      <c r="P22" s="12" t="s">
        <v>141</v>
      </c>
    </row>
    <row r="23" spans="1:16" ht="15.75" customHeight="1">
      <c r="A23" s="82" t="s">
        <v>840</v>
      </c>
      <c r="B23" s="40">
        <f t="shared" si="0"/>
        <v>478</v>
      </c>
      <c r="C23" s="83" t="s">
        <v>141</v>
      </c>
      <c r="D23" s="83" t="s">
        <v>141</v>
      </c>
      <c r="E23" s="83" t="s">
        <v>141</v>
      </c>
      <c r="F23" s="83" t="s">
        <v>141</v>
      </c>
      <c r="G23" s="83" t="s">
        <v>141</v>
      </c>
      <c r="H23" s="83" t="s">
        <v>141</v>
      </c>
      <c r="I23" s="99">
        <v>478</v>
      </c>
      <c r="J23" s="83" t="s">
        <v>141</v>
      </c>
      <c r="K23" s="83" t="s">
        <v>141</v>
      </c>
      <c r="L23" s="83" t="s">
        <v>141</v>
      </c>
      <c r="M23" s="83" t="s">
        <v>141</v>
      </c>
      <c r="N23" s="83" t="s">
        <v>141</v>
      </c>
      <c r="O23" s="12" t="s">
        <v>141</v>
      </c>
      <c r="P23" s="12" t="s">
        <v>141</v>
      </c>
    </row>
    <row r="24" spans="1:16" ht="15.75" customHeight="1">
      <c r="A24" s="82" t="s">
        <v>841</v>
      </c>
      <c r="B24" s="40">
        <f t="shared" si="0"/>
        <v>708</v>
      </c>
      <c r="C24" s="83" t="s">
        <v>141</v>
      </c>
      <c r="D24" s="83" t="s">
        <v>141</v>
      </c>
      <c r="E24" s="83" t="s">
        <v>141</v>
      </c>
      <c r="F24" s="83" t="s">
        <v>141</v>
      </c>
      <c r="G24" s="83" t="s">
        <v>141</v>
      </c>
      <c r="H24" s="83" t="s">
        <v>141</v>
      </c>
      <c r="I24" s="99">
        <v>708</v>
      </c>
      <c r="J24" s="83" t="s">
        <v>141</v>
      </c>
      <c r="K24" s="83" t="s">
        <v>141</v>
      </c>
      <c r="L24" s="83" t="s">
        <v>141</v>
      </c>
      <c r="M24" s="83" t="s">
        <v>141</v>
      </c>
      <c r="N24" s="83" t="s">
        <v>141</v>
      </c>
      <c r="O24" s="12" t="s">
        <v>141</v>
      </c>
      <c r="P24" s="12" t="s">
        <v>141</v>
      </c>
    </row>
    <row r="25" spans="1:16" ht="15.75" customHeight="1">
      <c r="A25" s="82" t="s">
        <v>842</v>
      </c>
      <c r="B25" s="40">
        <f t="shared" si="0"/>
        <v>1294</v>
      </c>
      <c r="C25" s="83" t="s">
        <v>141</v>
      </c>
      <c r="D25" s="83" t="s">
        <v>141</v>
      </c>
      <c r="E25" s="83" t="s">
        <v>141</v>
      </c>
      <c r="F25" s="83" t="s">
        <v>141</v>
      </c>
      <c r="G25" s="83" t="s">
        <v>141</v>
      </c>
      <c r="H25" s="83" t="s">
        <v>141</v>
      </c>
      <c r="I25" s="99">
        <v>1294</v>
      </c>
      <c r="J25" s="83" t="s">
        <v>141</v>
      </c>
      <c r="K25" s="83" t="s">
        <v>141</v>
      </c>
      <c r="L25" s="83" t="s">
        <v>141</v>
      </c>
      <c r="M25" s="83" t="s">
        <v>141</v>
      </c>
      <c r="N25" s="83" t="s">
        <v>141</v>
      </c>
      <c r="O25" s="12" t="s">
        <v>141</v>
      </c>
      <c r="P25" s="12" t="s">
        <v>141</v>
      </c>
    </row>
    <row r="26" spans="1:16" ht="15.75" customHeight="1">
      <c r="A26" s="82" t="s">
        <v>843</v>
      </c>
      <c r="B26" s="40">
        <f t="shared" si="0"/>
        <v>534</v>
      </c>
      <c r="C26" s="83" t="s">
        <v>141</v>
      </c>
      <c r="D26" s="83" t="s">
        <v>141</v>
      </c>
      <c r="E26" s="83" t="s">
        <v>141</v>
      </c>
      <c r="F26" s="83" t="s">
        <v>141</v>
      </c>
      <c r="G26" s="83" t="s">
        <v>141</v>
      </c>
      <c r="H26" s="83" t="s">
        <v>141</v>
      </c>
      <c r="I26" s="99">
        <v>534</v>
      </c>
      <c r="J26" s="83" t="s">
        <v>141</v>
      </c>
      <c r="K26" s="83" t="s">
        <v>141</v>
      </c>
      <c r="L26" s="83" t="s">
        <v>141</v>
      </c>
      <c r="M26" s="83" t="s">
        <v>141</v>
      </c>
      <c r="N26" s="83" t="s">
        <v>141</v>
      </c>
      <c r="O26" s="12" t="s">
        <v>141</v>
      </c>
      <c r="P26" s="12" t="s">
        <v>141</v>
      </c>
    </row>
    <row r="27" spans="1:16" ht="15.75" customHeight="1">
      <c r="A27" s="82" t="s">
        <v>844</v>
      </c>
      <c r="B27" s="40">
        <f t="shared" si="0"/>
        <v>351</v>
      </c>
      <c r="C27" s="83" t="s">
        <v>141</v>
      </c>
      <c r="D27" s="83" t="s">
        <v>141</v>
      </c>
      <c r="E27" s="83" t="s">
        <v>141</v>
      </c>
      <c r="F27" s="83" t="s">
        <v>141</v>
      </c>
      <c r="G27" s="83" t="s">
        <v>141</v>
      </c>
      <c r="H27" s="83" t="s">
        <v>141</v>
      </c>
      <c r="I27" s="99">
        <v>351</v>
      </c>
      <c r="J27" s="83" t="s">
        <v>141</v>
      </c>
      <c r="K27" s="83" t="s">
        <v>141</v>
      </c>
      <c r="L27" s="83" t="s">
        <v>141</v>
      </c>
      <c r="M27" s="83" t="s">
        <v>141</v>
      </c>
      <c r="N27" s="83" t="s">
        <v>141</v>
      </c>
      <c r="O27" s="12" t="s">
        <v>141</v>
      </c>
      <c r="P27" s="12" t="s">
        <v>141</v>
      </c>
    </row>
    <row r="28" spans="1:16" ht="15.75" customHeight="1">
      <c r="A28" s="82" t="s">
        <v>845</v>
      </c>
      <c r="B28" s="40">
        <f t="shared" si="0"/>
        <v>790</v>
      </c>
      <c r="C28" s="83" t="s">
        <v>141</v>
      </c>
      <c r="D28" s="83" t="s">
        <v>141</v>
      </c>
      <c r="E28" s="83" t="s">
        <v>141</v>
      </c>
      <c r="F28" s="83" t="s">
        <v>141</v>
      </c>
      <c r="G28" s="83" t="s">
        <v>141</v>
      </c>
      <c r="H28" s="83" t="s">
        <v>141</v>
      </c>
      <c r="I28" s="99">
        <v>790</v>
      </c>
      <c r="J28" s="83" t="s">
        <v>141</v>
      </c>
      <c r="K28" s="83" t="s">
        <v>141</v>
      </c>
      <c r="L28" s="83" t="s">
        <v>141</v>
      </c>
      <c r="M28" s="83" t="s">
        <v>141</v>
      </c>
      <c r="N28" s="83" t="s">
        <v>141</v>
      </c>
      <c r="O28" s="12" t="s">
        <v>141</v>
      </c>
      <c r="P28" s="12" t="s">
        <v>141</v>
      </c>
    </row>
    <row r="29" spans="1:16" ht="15.75" customHeight="1">
      <c r="A29" s="82" t="s">
        <v>846</v>
      </c>
      <c r="B29" s="40">
        <f t="shared" si="0"/>
        <v>457</v>
      </c>
      <c r="C29" s="83" t="s">
        <v>141</v>
      </c>
      <c r="D29" s="83" t="s">
        <v>141</v>
      </c>
      <c r="E29" s="83" t="s">
        <v>141</v>
      </c>
      <c r="F29" s="83" t="s">
        <v>141</v>
      </c>
      <c r="G29" s="83" t="s">
        <v>141</v>
      </c>
      <c r="H29" s="83" t="s">
        <v>141</v>
      </c>
      <c r="I29" s="99">
        <v>457</v>
      </c>
      <c r="J29" s="83" t="s">
        <v>141</v>
      </c>
      <c r="K29" s="83" t="s">
        <v>141</v>
      </c>
      <c r="L29" s="83" t="s">
        <v>141</v>
      </c>
      <c r="M29" s="83" t="s">
        <v>141</v>
      </c>
      <c r="N29" s="83" t="s">
        <v>141</v>
      </c>
      <c r="O29" s="12" t="s">
        <v>141</v>
      </c>
      <c r="P29" s="12" t="s">
        <v>141</v>
      </c>
    </row>
    <row r="30" spans="1:16" ht="15.75" customHeight="1">
      <c r="A30" s="82" t="s">
        <v>847</v>
      </c>
      <c r="B30" s="40">
        <f t="shared" si="0"/>
        <v>214</v>
      </c>
      <c r="C30" s="83" t="s">
        <v>141</v>
      </c>
      <c r="D30" s="83" t="s">
        <v>141</v>
      </c>
      <c r="E30" s="83" t="s">
        <v>141</v>
      </c>
      <c r="F30" s="83" t="s">
        <v>141</v>
      </c>
      <c r="G30" s="83" t="s">
        <v>141</v>
      </c>
      <c r="H30" s="83" t="s">
        <v>141</v>
      </c>
      <c r="I30" s="99">
        <v>214</v>
      </c>
      <c r="J30" s="83" t="s">
        <v>141</v>
      </c>
      <c r="K30" s="83" t="s">
        <v>141</v>
      </c>
      <c r="L30" s="83" t="s">
        <v>141</v>
      </c>
      <c r="M30" s="83" t="s">
        <v>141</v>
      </c>
      <c r="N30" s="83" t="s">
        <v>141</v>
      </c>
      <c r="O30" s="12" t="s">
        <v>141</v>
      </c>
      <c r="P30" s="12" t="s">
        <v>141</v>
      </c>
    </row>
    <row r="31" spans="1:16" ht="15.75" customHeight="1">
      <c r="A31" s="82" t="s">
        <v>848</v>
      </c>
      <c r="B31" s="40">
        <f t="shared" si="0"/>
        <v>201</v>
      </c>
      <c r="C31" s="83" t="s">
        <v>141</v>
      </c>
      <c r="D31" s="83" t="s">
        <v>141</v>
      </c>
      <c r="E31" s="83" t="s">
        <v>141</v>
      </c>
      <c r="F31" s="83" t="s">
        <v>141</v>
      </c>
      <c r="G31" s="83" t="s">
        <v>141</v>
      </c>
      <c r="H31" s="83" t="s">
        <v>141</v>
      </c>
      <c r="I31" s="99">
        <v>201</v>
      </c>
      <c r="J31" s="83" t="s">
        <v>141</v>
      </c>
      <c r="K31" s="83" t="s">
        <v>141</v>
      </c>
      <c r="L31" s="83" t="s">
        <v>141</v>
      </c>
      <c r="M31" s="83" t="s">
        <v>141</v>
      </c>
      <c r="N31" s="83" t="s">
        <v>141</v>
      </c>
      <c r="O31" s="12" t="s">
        <v>141</v>
      </c>
      <c r="P31" s="12" t="s">
        <v>141</v>
      </c>
    </row>
    <row r="32" spans="1:16" ht="15.75" customHeight="1">
      <c r="A32" s="82" t="s">
        <v>849</v>
      </c>
      <c r="B32" s="40">
        <f t="shared" si="0"/>
        <v>202</v>
      </c>
      <c r="C32" s="83" t="s">
        <v>141</v>
      </c>
      <c r="D32" s="83" t="s">
        <v>141</v>
      </c>
      <c r="E32" s="83" t="s">
        <v>141</v>
      </c>
      <c r="F32" s="83" t="s">
        <v>141</v>
      </c>
      <c r="G32" s="83" t="s">
        <v>141</v>
      </c>
      <c r="H32" s="83" t="s">
        <v>141</v>
      </c>
      <c r="I32" s="99">
        <v>202</v>
      </c>
      <c r="J32" s="83" t="s">
        <v>141</v>
      </c>
      <c r="K32" s="83" t="s">
        <v>141</v>
      </c>
      <c r="L32" s="83" t="s">
        <v>141</v>
      </c>
      <c r="M32" s="83" t="s">
        <v>141</v>
      </c>
      <c r="N32" s="83" t="s">
        <v>141</v>
      </c>
      <c r="O32" s="12" t="s">
        <v>141</v>
      </c>
      <c r="P32" s="12" t="s">
        <v>141</v>
      </c>
    </row>
    <row r="33" spans="1:16" ht="15.75" customHeight="1">
      <c r="A33" s="82" t="s">
        <v>850</v>
      </c>
      <c r="B33" s="40">
        <f t="shared" si="0"/>
        <v>481</v>
      </c>
      <c r="C33" s="83" t="s">
        <v>141</v>
      </c>
      <c r="D33" s="83" t="s">
        <v>141</v>
      </c>
      <c r="E33" s="83" t="s">
        <v>141</v>
      </c>
      <c r="F33" s="83" t="s">
        <v>141</v>
      </c>
      <c r="G33" s="83" t="s">
        <v>141</v>
      </c>
      <c r="H33" s="83" t="s">
        <v>141</v>
      </c>
      <c r="I33" s="99">
        <v>481</v>
      </c>
      <c r="J33" s="83" t="s">
        <v>141</v>
      </c>
      <c r="K33" s="83" t="s">
        <v>141</v>
      </c>
      <c r="L33" s="83" t="s">
        <v>141</v>
      </c>
      <c r="M33" s="83" t="s">
        <v>141</v>
      </c>
      <c r="N33" s="83" t="s">
        <v>141</v>
      </c>
      <c r="O33" s="12" t="s">
        <v>141</v>
      </c>
      <c r="P33" s="12" t="s">
        <v>141</v>
      </c>
    </row>
    <row r="34" spans="1:16" ht="15.75" customHeight="1">
      <c r="A34" s="82" t="s">
        <v>851</v>
      </c>
      <c r="B34" s="40">
        <f t="shared" si="0"/>
        <v>454</v>
      </c>
      <c r="C34" s="83" t="s">
        <v>141</v>
      </c>
      <c r="D34" s="83" t="s">
        <v>141</v>
      </c>
      <c r="E34" s="83" t="s">
        <v>141</v>
      </c>
      <c r="F34" s="83" t="s">
        <v>141</v>
      </c>
      <c r="G34" s="83" t="s">
        <v>141</v>
      </c>
      <c r="H34" s="83" t="s">
        <v>141</v>
      </c>
      <c r="I34" s="99">
        <v>454</v>
      </c>
      <c r="J34" s="83" t="s">
        <v>141</v>
      </c>
      <c r="K34" s="83" t="s">
        <v>141</v>
      </c>
      <c r="L34" s="83" t="s">
        <v>141</v>
      </c>
      <c r="M34" s="83" t="s">
        <v>141</v>
      </c>
      <c r="N34" s="83" t="s">
        <v>141</v>
      </c>
      <c r="O34" s="12" t="s">
        <v>141</v>
      </c>
      <c r="P34" s="12" t="s">
        <v>141</v>
      </c>
    </row>
    <row r="35" spans="1:16" ht="15.75" customHeight="1">
      <c r="A35" s="82" t="s">
        <v>852</v>
      </c>
      <c r="B35" s="40">
        <f t="shared" si="0"/>
        <v>794</v>
      </c>
      <c r="C35" s="83" t="s">
        <v>141</v>
      </c>
      <c r="D35" s="83" t="s">
        <v>141</v>
      </c>
      <c r="E35" s="83" t="s">
        <v>141</v>
      </c>
      <c r="F35" s="83" t="s">
        <v>141</v>
      </c>
      <c r="G35" s="83" t="s">
        <v>141</v>
      </c>
      <c r="H35" s="83" t="s">
        <v>141</v>
      </c>
      <c r="I35" s="99">
        <v>794</v>
      </c>
      <c r="J35" s="83" t="s">
        <v>141</v>
      </c>
      <c r="K35" s="83" t="s">
        <v>141</v>
      </c>
      <c r="L35" s="83" t="s">
        <v>141</v>
      </c>
      <c r="M35" s="83" t="s">
        <v>141</v>
      </c>
      <c r="N35" s="83" t="s">
        <v>141</v>
      </c>
      <c r="O35" s="12" t="s">
        <v>141</v>
      </c>
      <c r="P35" s="12" t="s">
        <v>141</v>
      </c>
    </row>
    <row r="36" spans="1:16" ht="15.75" customHeight="1">
      <c r="A36" s="82" t="s">
        <v>853</v>
      </c>
      <c r="B36" s="40">
        <f t="shared" si="0"/>
        <v>346</v>
      </c>
      <c r="C36" s="83" t="s">
        <v>141</v>
      </c>
      <c r="D36" s="83" t="s">
        <v>141</v>
      </c>
      <c r="E36" s="83" t="s">
        <v>141</v>
      </c>
      <c r="F36" s="83" t="s">
        <v>141</v>
      </c>
      <c r="G36" s="83" t="s">
        <v>141</v>
      </c>
      <c r="H36" s="83" t="s">
        <v>141</v>
      </c>
      <c r="I36" s="99">
        <v>346</v>
      </c>
      <c r="J36" s="83" t="s">
        <v>141</v>
      </c>
      <c r="K36" s="83" t="s">
        <v>141</v>
      </c>
      <c r="L36" s="83" t="s">
        <v>141</v>
      </c>
      <c r="M36" s="83" t="s">
        <v>141</v>
      </c>
      <c r="N36" s="83" t="s">
        <v>141</v>
      </c>
      <c r="O36" s="12" t="s">
        <v>141</v>
      </c>
      <c r="P36" s="12" t="s">
        <v>141</v>
      </c>
    </row>
    <row r="37" spans="1:16" ht="15.75" customHeight="1">
      <c r="A37" s="82" t="s">
        <v>854</v>
      </c>
      <c r="B37" s="40">
        <f t="shared" si="0"/>
        <v>165</v>
      </c>
      <c r="C37" s="83" t="s">
        <v>141</v>
      </c>
      <c r="D37" s="83" t="s">
        <v>141</v>
      </c>
      <c r="E37" s="83" t="s">
        <v>141</v>
      </c>
      <c r="F37" s="83" t="s">
        <v>141</v>
      </c>
      <c r="G37" s="83" t="s">
        <v>141</v>
      </c>
      <c r="H37" s="83" t="s">
        <v>141</v>
      </c>
      <c r="I37" s="99">
        <v>165</v>
      </c>
      <c r="J37" s="83" t="s">
        <v>141</v>
      </c>
      <c r="K37" s="83" t="s">
        <v>141</v>
      </c>
      <c r="L37" s="83" t="s">
        <v>141</v>
      </c>
      <c r="M37" s="83" t="s">
        <v>141</v>
      </c>
      <c r="N37" s="83" t="s">
        <v>141</v>
      </c>
      <c r="O37" s="12" t="s">
        <v>141</v>
      </c>
      <c r="P37" s="12" t="s">
        <v>141</v>
      </c>
    </row>
    <row r="38" spans="1:16" ht="15.75" customHeight="1">
      <c r="A38" s="82" t="s">
        <v>855</v>
      </c>
      <c r="B38" s="40">
        <f t="shared" si="0"/>
        <v>580</v>
      </c>
      <c r="C38" s="83" t="s">
        <v>141</v>
      </c>
      <c r="D38" s="83" t="s">
        <v>141</v>
      </c>
      <c r="E38" s="83" t="s">
        <v>141</v>
      </c>
      <c r="F38" s="83" t="s">
        <v>141</v>
      </c>
      <c r="G38" s="83" t="s">
        <v>141</v>
      </c>
      <c r="H38" s="83" t="s">
        <v>141</v>
      </c>
      <c r="I38" s="99">
        <v>580</v>
      </c>
      <c r="J38" s="83" t="s">
        <v>141</v>
      </c>
      <c r="K38" s="83" t="s">
        <v>141</v>
      </c>
      <c r="L38" s="83" t="s">
        <v>141</v>
      </c>
      <c r="M38" s="83" t="s">
        <v>141</v>
      </c>
      <c r="N38" s="83" t="s">
        <v>141</v>
      </c>
      <c r="O38" s="12" t="s">
        <v>141</v>
      </c>
      <c r="P38" s="12" t="s">
        <v>141</v>
      </c>
    </row>
    <row r="39" spans="1:16" ht="15.75" customHeight="1">
      <c r="A39" s="82" t="s">
        <v>746</v>
      </c>
      <c r="B39" s="40">
        <f t="shared" si="0"/>
        <v>653</v>
      </c>
      <c r="C39" s="83" t="s">
        <v>141</v>
      </c>
      <c r="D39" s="83" t="s">
        <v>141</v>
      </c>
      <c r="E39" s="83" t="s">
        <v>141</v>
      </c>
      <c r="F39" s="83" t="s">
        <v>141</v>
      </c>
      <c r="G39" s="83" t="s">
        <v>141</v>
      </c>
      <c r="H39" s="83" t="s">
        <v>141</v>
      </c>
      <c r="I39" s="99">
        <v>653</v>
      </c>
      <c r="J39" s="83" t="s">
        <v>141</v>
      </c>
      <c r="K39" s="83" t="s">
        <v>141</v>
      </c>
      <c r="L39" s="83" t="s">
        <v>141</v>
      </c>
      <c r="M39" s="83" t="s">
        <v>141</v>
      </c>
      <c r="N39" s="83" t="s">
        <v>141</v>
      </c>
      <c r="O39" s="12" t="s">
        <v>141</v>
      </c>
      <c r="P39" s="12" t="s">
        <v>141</v>
      </c>
    </row>
    <row r="40" spans="1:16" ht="15.75" customHeight="1">
      <c r="A40" s="82" t="s">
        <v>747</v>
      </c>
      <c r="B40" s="40">
        <f t="shared" si="0"/>
        <v>138</v>
      </c>
      <c r="C40" s="83" t="s">
        <v>141</v>
      </c>
      <c r="D40" s="83" t="s">
        <v>141</v>
      </c>
      <c r="E40" s="83" t="s">
        <v>141</v>
      </c>
      <c r="F40" s="83" t="s">
        <v>141</v>
      </c>
      <c r="G40" s="83" t="s">
        <v>141</v>
      </c>
      <c r="H40" s="83" t="s">
        <v>141</v>
      </c>
      <c r="I40" s="99">
        <v>138</v>
      </c>
      <c r="J40" s="83" t="s">
        <v>141</v>
      </c>
      <c r="K40" s="83" t="s">
        <v>141</v>
      </c>
      <c r="L40" s="83" t="s">
        <v>141</v>
      </c>
      <c r="M40" s="83" t="s">
        <v>141</v>
      </c>
      <c r="N40" s="83" t="s">
        <v>141</v>
      </c>
      <c r="O40" s="12" t="s">
        <v>141</v>
      </c>
      <c r="P40" s="12" t="s">
        <v>141</v>
      </c>
    </row>
    <row r="41" spans="1:16" ht="15.75" customHeight="1">
      <c r="A41" s="82" t="s">
        <v>856</v>
      </c>
      <c r="B41" s="40">
        <f t="shared" si="0"/>
        <v>824</v>
      </c>
      <c r="C41" s="83" t="s">
        <v>141</v>
      </c>
      <c r="D41" s="83" t="s">
        <v>141</v>
      </c>
      <c r="E41" s="83" t="s">
        <v>141</v>
      </c>
      <c r="F41" s="83" t="s">
        <v>141</v>
      </c>
      <c r="G41" s="83" t="s">
        <v>141</v>
      </c>
      <c r="H41" s="83" t="s">
        <v>141</v>
      </c>
      <c r="I41" s="99">
        <v>824</v>
      </c>
      <c r="J41" s="83" t="s">
        <v>141</v>
      </c>
      <c r="K41" s="83" t="s">
        <v>141</v>
      </c>
      <c r="L41" s="83" t="s">
        <v>141</v>
      </c>
      <c r="M41" s="83" t="s">
        <v>141</v>
      </c>
      <c r="N41" s="83" t="s">
        <v>141</v>
      </c>
      <c r="O41" s="12" t="s">
        <v>141</v>
      </c>
      <c r="P41" s="12" t="s">
        <v>141</v>
      </c>
    </row>
    <row r="42" spans="1:16" ht="15.75" customHeight="1">
      <c r="A42" s="82" t="s">
        <v>857</v>
      </c>
      <c r="B42" s="40">
        <f t="shared" si="0"/>
        <v>569</v>
      </c>
      <c r="C42" s="83" t="s">
        <v>141</v>
      </c>
      <c r="D42" s="83" t="s">
        <v>141</v>
      </c>
      <c r="E42" s="83" t="s">
        <v>141</v>
      </c>
      <c r="F42" s="83" t="s">
        <v>141</v>
      </c>
      <c r="G42" s="83" t="s">
        <v>141</v>
      </c>
      <c r="H42" s="83" t="s">
        <v>141</v>
      </c>
      <c r="I42" s="99">
        <v>569</v>
      </c>
      <c r="J42" s="83" t="s">
        <v>141</v>
      </c>
      <c r="K42" s="83" t="s">
        <v>141</v>
      </c>
      <c r="L42" s="83" t="s">
        <v>141</v>
      </c>
      <c r="M42" s="83" t="s">
        <v>141</v>
      </c>
      <c r="N42" s="83" t="s">
        <v>141</v>
      </c>
      <c r="O42" s="12" t="s">
        <v>141</v>
      </c>
      <c r="P42" s="12" t="s">
        <v>141</v>
      </c>
    </row>
    <row r="43" spans="1:16" ht="15.75" customHeight="1">
      <c r="A43" s="82" t="s">
        <v>858</v>
      </c>
      <c r="B43" s="40">
        <f t="shared" si="0"/>
        <v>243</v>
      </c>
      <c r="C43" s="83" t="s">
        <v>141</v>
      </c>
      <c r="D43" s="83" t="s">
        <v>141</v>
      </c>
      <c r="E43" s="83" t="s">
        <v>141</v>
      </c>
      <c r="F43" s="83" t="s">
        <v>141</v>
      </c>
      <c r="G43" s="83" t="s">
        <v>141</v>
      </c>
      <c r="H43" s="83" t="s">
        <v>141</v>
      </c>
      <c r="I43" s="99">
        <v>243</v>
      </c>
      <c r="J43" s="83" t="s">
        <v>141</v>
      </c>
      <c r="K43" s="83" t="s">
        <v>141</v>
      </c>
      <c r="L43" s="83" t="s">
        <v>141</v>
      </c>
      <c r="M43" s="83" t="s">
        <v>141</v>
      </c>
      <c r="N43" s="83" t="s">
        <v>141</v>
      </c>
      <c r="O43" s="12" t="s">
        <v>141</v>
      </c>
      <c r="P43" s="12" t="s">
        <v>141</v>
      </c>
    </row>
    <row r="44" spans="1:16" ht="15.75" customHeight="1">
      <c r="A44" s="82" t="s">
        <v>859</v>
      </c>
      <c r="B44" s="40">
        <f t="shared" si="0"/>
        <v>339</v>
      </c>
      <c r="C44" s="83" t="s">
        <v>141</v>
      </c>
      <c r="D44" s="83" t="s">
        <v>141</v>
      </c>
      <c r="E44" s="83" t="s">
        <v>141</v>
      </c>
      <c r="F44" s="83" t="s">
        <v>141</v>
      </c>
      <c r="G44" s="83" t="s">
        <v>141</v>
      </c>
      <c r="H44" s="83" t="s">
        <v>141</v>
      </c>
      <c r="I44" s="99">
        <v>339</v>
      </c>
      <c r="J44" s="83" t="s">
        <v>141</v>
      </c>
      <c r="K44" s="83" t="s">
        <v>141</v>
      </c>
      <c r="L44" s="83" t="s">
        <v>141</v>
      </c>
      <c r="M44" s="83" t="s">
        <v>141</v>
      </c>
      <c r="N44" s="83" t="s">
        <v>141</v>
      </c>
      <c r="O44" s="12" t="s">
        <v>141</v>
      </c>
      <c r="P44" s="12" t="s">
        <v>141</v>
      </c>
    </row>
    <row r="45" spans="1:16" ht="15.75" customHeight="1">
      <c r="A45" s="82" t="s">
        <v>860</v>
      </c>
      <c r="B45" s="40">
        <f t="shared" si="0"/>
        <v>536</v>
      </c>
      <c r="C45" s="83" t="s">
        <v>141</v>
      </c>
      <c r="D45" s="83" t="s">
        <v>141</v>
      </c>
      <c r="E45" s="83" t="s">
        <v>141</v>
      </c>
      <c r="F45" s="83" t="s">
        <v>141</v>
      </c>
      <c r="G45" s="83" t="s">
        <v>141</v>
      </c>
      <c r="H45" s="83" t="s">
        <v>141</v>
      </c>
      <c r="I45" s="99">
        <v>536</v>
      </c>
      <c r="J45" s="83" t="s">
        <v>141</v>
      </c>
      <c r="K45" s="83" t="s">
        <v>141</v>
      </c>
      <c r="L45" s="83" t="s">
        <v>141</v>
      </c>
      <c r="M45" s="83" t="s">
        <v>141</v>
      </c>
      <c r="N45" s="83" t="s">
        <v>141</v>
      </c>
      <c r="O45" s="12" t="s">
        <v>141</v>
      </c>
      <c r="P45" s="12" t="s">
        <v>141</v>
      </c>
    </row>
    <row r="46" spans="1:16" ht="15.75" customHeight="1">
      <c r="A46" s="82" t="s">
        <v>861</v>
      </c>
      <c r="B46" s="40">
        <f t="shared" si="0"/>
        <v>369</v>
      </c>
      <c r="C46" s="83" t="s">
        <v>141</v>
      </c>
      <c r="D46" s="83" t="s">
        <v>141</v>
      </c>
      <c r="E46" s="83" t="s">
        <v>141</v>
      </c>
      <c r="F46" s="83" t="s">
        <v>141</v>
      </c>
      <c r="G46" s="83" t="s">
        <v>141</v>
      </c>
      <c r="H46" s="83" t="s">
        <v>141</v>
      </c>
      <c r="I46" s="99">
        <v>369</v>
      </c>
      <c r="J46" s="83" t="s">
        <v>141</v>
      </c>
      <c r="K46" s="83" t="s">
        <v>141</v>
      </c>
      <c r="L46" s="83" t="s">
        <v>141</v>
      </c>
      <c r="M46" s="83" t="s">
        <v>141</v>
      </c>
      <c r="N46" s="83" t="s">
        <v>141</v>
      </c>
      <c r="O46" s="12" t="s">
        <v>141</v>
      </c>
      <c r="P46" s="12" t="s">
        <v>141</v>
      </c>
    </row>
    <row r="47" spans="1:16" ht="15.75" customHeight="1">
      <c r="A47" s="19" t="s">
        <v>862</v>
      </c>
      <c r="B47" s="40">
        <f t="shared" si="0"/>
        <v>602</v>
      </c>
      <c r="C47" s="83" t="s">
        <v>141</v>
      </c>
      <c r="D47" s="83" t="s">
        <v>141</v>
      </c>
      <c r="E47" s="83" t="s">
        <v>141</v>
      </c>
      <c r="F47" s="83" t="s">
        <v>141</v>
      </c>
      <c r="G47" s="83" t="s">
        <v>141</v>
      </c>
      <c r="H47" s="83" t="s">
        <v>141</v>
      </c>
      <c r="I47" s="99">
        <v>602</v>
      </c>
      <c r="J47" s="83" t="s">
        <v>141</v>
      </c>
      <c r="K47" s="83" t="s">
        <v>141</v>
      </c>
      <c r="L47" s="83" t="s">
        <v>141</v>
      </c>
      <c r="M47" s="83" t="s">
        <v>141</v>
      </c>
      <c r="N47" s="83" t="s">
        <v>141</v>
      </c>
      <c r="O47" s="12" t="s">
        <v>141</v>
      </c>
      <c r="P47" s="12" t="s">
        <v>141</v>
      </c>
    </row>
    <row r="48" spans="1:16" ht="15.75" customHeight="1">
      <c r="A48" s="19" t="s">
        <v>863</v>
      </c>
      <c r="B48" s="40">
        <f t="shared" si="0"/>
        <v>486</v>
      </c>
      <c r="C48" s="83" t="s">
        <v>141</v>
      </c>
      <c r="D48" s="83" t="s">
        <v>141</v>
      </c>
      <c r="E48" s="83" t="s">
        <v>141</v>
      </c>
      <c r="F48" s="83" t="s">
        <v>141</v>
      </c>
      <c r="G48" s="83" t="s">
        <v>141</v>
      </c>
      <c r="H48" s="83" t="s">
        <v>141</v>
      </c>
      <c r="I48" s="99">
        <v>486</v>
      </c>
      <c r="J48" s="83" t="s">
        <v>141</v>
      </c>
      <c r="K48" s="83" t="s">
        <v>141</v>
      </c>
      <c r="L48" s="83" t="s">
        <v>141</v>
      </c>
      <c r="M48" s="83" t="s">
        <v>141</v>
      </c>
      <c r="N48" s="83" t="s">
        <v>141</v>
      </c>
      <c r="O48" s="12" t="s">
        <v>141</v>
      </c>
      <c r="P48" s="12" t="s">
        <v>141</v>
      </c>
    </row>
    <row r="49" spans="1:16" ht="15.75" customHeight="1">
      <c r="A49" s="19" t="s">
        <v>864</v>
      </c>
      <c r="B49" s="40">
        <f t="shared" si="0"/>
        <v>164</v>
      </c>
      <c r="C49" s="83" t="s">
        <v>141</v>
      </c>
      <c r="D49" s="83" t="s">
        <v>141</v>
      </c>
      <c r="E49" s="83" t="s">
        <v>141</v>
      </c>
      <c r="F49" s="83" t="s">
        <v>141</v>
      </c>
      <c r="G49" s="83" t="s">
        <v>141</v>
      </c>
      <c r="H49" s="83" t="s">
        <v>141</v>
      </c>
      <c r="I49" s="99">
        <v>164</v>
      </c>
      <c r="J49" s="83" t="s">
        <v>141</v>
      </c>
      <c r="K49" s="83" t="s">
        <v>141</v>
      </c>
      <c r="L49" s="83" t="s">
        <v>141</v>
      </c>
      <c r="M49" s="83" t="s">
        <v>141</v>
      </c>
      <c r="N49" s="83" t="s">
        <v>141</v>
      </c>
      <c r="O49" s="12" t="s">
        <v>141</v>
      </c>
      <c r="P49" s="12" t="s">
        <v>141</v>
      </c>
    </row>
    <row r="50" spans="1:16" ht="15.75" customHeight="1">
      <c r="A50" s="19" t="s">
        <v>865</v>
      </c>
      <c r="B50" s="40">
        <f t="shared" si="0"/>
        <v>178</v>
      </c>
      <c r="C50" s="83" t="s">
        <v>141</v>
      </c>
      <c r="D50" s="83" t="s">
        <v>141</v>
      </c>
      <c r="E50" s="83" t="s">
        <v>141</v>
      </c>
      <c r="F50" s="83" t="s">
        <v>141</v>
      </c>
      <c r="G50" s="83" t="s">
        <v>141</v>
      </c>
      <c r="H50" s="83" t="s">
        <v>141</v>
      </c>
      <c r="I50" s="99">
        <v>178</v>
      </c>
      <c r="J50" s="83" t="s">
        <v>141</v>
      </c>
      <c r="K50" s="83" t="s">
        <v>141</v>
      </c>
      <c r="L50" s="83" t="s">
        <v>141</v>
      </c>
      <c r="M50" s="83" t="s">
        <v>141</v>
      </c>
      <c r="N50" s="83" t="s">
        <v>141</v>
      </c>
      <c r="O50" s="12" t="s">
        <v>141</v>
      </c>
      <c r="P50" s="12" t="s">
        <v>141</v>
      </c>
    </row>
    <row r="51" spans="1:16" ht="15.75" customHeight="1">
      <c r="A51" s="19" t="s">
        <v>866</v>
      </c>
      <c r="B51" s="40">
        <f t="shared" si="0"/>
        <v>214</v>
      </c>
      <c r="C51" s="83" t="s">
        <v>141</v>
      </c>
      <c r="D51" s="83" t="s">
        <v>141</v>
      </c>
      <c r="E51" s="83" t="s">
        <v>141</v>
      </c>
      <c r="F51" s="83" t="s">
        <v>141</v>
      </c>
      <c r="G51" s="83" t="s">
        <v>141</v>
      </c>
      <c r="H51" s="83" t="s">
        <v>141</v>
      </c>
      <c r="I51" s="99">
        <v>214</v>
      </c>
      <c r="J51" s="83" t="s">
        <v>141</v>
      </c>
      <c r="K51" s="83" t="s">
        <v>141</v>
      </c>
      <c r="L51" s="83" t="s">
        <v>141</v>
      </c>
      <c r="M51" s="83" t="s">
        <v>141</v>
      </c>
      <c r="N51" s="83" t="s">
        <v>141</v>
      </c>
      <c r="O51" s="12" t="s">
        <v>141</v>
      </c>
      <c r="P51" s="12" t="s">
        <v>141</v>
      </c>
    </row>
    <row r="52" spans="1:16" ht="15.75" customHeight="1">
      <c r="A52" s="19" t="s">
        <v>867</v>
      </c>
      <c r="B52" s="40">
        <f t="shared" si="0"/>
        <v>280</v>
      </c>
      <c r="C52" s="83" t="s">
        <v>141</v>
      </c>
      <c r="D52" s="83" t="s">
        <v>141</v>
      </c>
      <c r="E52" s="83" t="s">
        <v>141</v>
      </c>
      <c r="F52" s="83" t="s">
        <v>141</v>
      </c>
      <c r="G52" s="83" t="s">
        <v>141</v>
      </c>
      <c r="H52" s="83" t="s">
        <v>141</v>
      </c>
      <c r="I52" s="99">
        <v>280</v>
      </c>
      <c r="J52" s="83" t="s">
        <v>141</v>
      </c>
      <c r="K52" s="83" t="s">
        <v>141</v>
      </c>
      <c r="L52" s="83" t="s">
        <v>141</v>
      </c>
      <c r="M52" s="83" t="s">
        <v>141</v>
      </c>
      <c r="N52" s="83" t="s">
        <v>141</v>
      </c>
      <c r="O52" s="12" t="s">
        <v>141</v>
      </c>
      <c r="P52" s="12" t="s">
        <v>141</v>
      </c>
    </row>
    <row r="53" spans="1:16" ht="15.75" customHeight="1">
      <c r="A53" s="19" t="s">
        <v>868</v>
      </c>
      <c r="B53" s="40">
        <f t="shared" si="0"/>
        <v>141</v>
      </c>
      <c r="C53" s="83" t="s">
        <v>141</v>
      </c>
      <c r="D53" s="83" t="s">
        <v>141</v>
      </c>
      <c r="E53" s="83" t="s">
        <v>141</v>
      </c>
      <c r="F53" s="83" t="s">
        <v>141</v>
      </c>
      <c r="G53" s="83" t="s">
        <v>141</v>
      </c>
      <c r="H53" s="83" t="s">
        <v>141</v>
      </c>
      <c r="I53" s="99">
        <v>141</v>
      </c>
      <c r="J53" s="83" t="s">
        <v>141</v>
      </c>
      <c r="K53" s="83" t="s">
        <v>141</v>
      </c>
      <c r="L53" s="83" t="s">
        <v>141</v>
      </c>
      <c r="M53" s="83" t="s">
        <v>141</v>
      </c>
      <c r="N53" s="83" t="s">
        <v>141</v>
      </c>
      <c r="O53" s="12" t="s">
        <v>141</v>
      </c>
      <c r="P53" s="12" t="s">
        <v>141</v>
      </c>
    </row>
    <row r="54" spans="1:16" ht="15.75" customHeight="1">
      <c r="A54" s="82" t="s">
        <v>869</v>
      </c>
      <c r="B54" s="40">
        <f t="shared" si="0"/>
        <v>910</v>
      </c>
      <c r="C54" s="83" t="s">
        <v>141</v>
      </c>
      <c r="D54" s="83" t="s">
        <v>141</v>
      </c>
      <c r="E54" s="83" t="s">
        <v>141</v>
      </c>
      <c r="F54" s="83" t="s">
        <v>141</v>
      </c>
      <c r="G54" s="83" t="s">
        <v>141</v>
      </c>
      <c r="H54" s="83" t="s">
        <v>141</v>
      </c>
      <c r="I54" s="99">
        <v>910</v>
      </c>
      <c r="J54" s="83" t="s">
        <v>141</v>
      </c>
      <c r="K54" s="83" t="s">
        <v>141</v>
      </c>
      <c r="L54" s="83" t="s">
        <v>141</v>
      </c>
      <c r="M54" s="83" t="s">
        <v>141</v>
      </c>
      <c r="N54" s="83" t="s">
        <v>141</v>
      </c>
      <c r="O54" s="12" t="s">
        <v>141</v>
      </c>
      <c r="P54" s="12" t="s">
        <v>141</v>
      </c>
    </row>
    <row r="55" spans="1:16" ht="15.75" customHeight="1">
      <c r="A55" s="82" t="s">
        <v>748</v>
      </c>
      <c r="B55" s="40">
        <f t="shared" si="0"/>
        <v>280</v>
      </c>
      <c r="C55" s="83" t="s">
        <v>141</v>
      </c>
      <c r="D55" s="83" t="s">
        <v>141</v>
      </c>
      <c r="E55" s="83" t="s">
        <v>141</v>
      </c>
      <c r="F55" s="83" t="s">
        <v>141</v>
      </c>
      <c r="G55" s="83" t="s">
        <v>141</v>
      </c>
      <c r="H55" s="83" t="s">
        <v>141</v>
      </c>
      <c r="I55" s="99">
        <v>280</v>
      </c>
      <c r="J55" s="83" t="s">
        <v>141</v>
      </c>
      <c r="K55" s="83" t="s">
        <v>141</v>
      </c>
      <c r="L55" s="83" t="s">
        <v>141</v>
      </c>
      <c r="M55" s="83" t="s">
        <v>141</v>
      </c>
      <c r="N55" s="83" t="s">
        <v>141</v>
      </c>
      <c r="O55" s="12" t="s">
        <v>141</v>
      </c>
      <c r="P55" s="12" t="s">
        <v>141</v>
      </c>
    </row>
    <row r="56" spans="1:16" ht="15.75" customHeight="1">
      <c r="A56" s="82" t="s">
        <v>749</v>
      </c>
      <c r="B56" s="40">
        <f t="shared" si="0"/>
        <v>575</v>
      </c>
      <c r="C56" s="83" t="s">
        <v>141</v>
      </c>
      <c r="D56" s="83" t="s">
        <v>141</v>
      </c>
      <c r="E56" s="83" t="s">
        <v>141</v>
      </c>
      <c r="F56" s="83" t="s">
        <v>141</v>
      </c>
      <c r="G56" s="83" t="s">
        <v>141</v>
      </c>
      <c r="H56" s="83" t="s">
        <v>141</v>
      </c>
      <c r="I56" s="99">
        <v>575</v>
      </c>
      <c r="J56" s="83" t="s">
        <v>141</v>
      </c>
      <c r="K56" s="83" t="s">
        <v>141</v>
      </c>
      <c r="L56" s="83" t="s">
        <v>141</v>
      </c>
      <c r="M56" s="83" t="s">
        <v>141</v>
      </c>
      <c r="N56" s="83" t="s">
        <v>141</v>
      </c>
      <c r="O56" s="12" t="s">
        <v>141</v>
      </c>
      <c r="P56" s="12" t="s">
        <v>141</v>
      </c>
    </row>
    <row r="57" spans="1:16" ht="15.75" customHeight="1">
      <c r="A57" s="82" t="s">
        <v>750</v>
      </c>
      <c r="B57" s="40">
        <f t="shared" si="0"/>
        <v>448</v>
      </c>
      <c r="C57" s="83" t="s">
        <v>141</v>
      </c>
      <c r="D57" s="83" t="s">
        <v>141</v>
      </c>
      <c r="E57" s="83" t="s">
        <v>141</v>
      </c>
      <c r="F57" s="83" t="s">
        <v>141</v>
      </c>
      <c r="G57" s="83" t="s">
        <v>141</v>
      </c>
      <c r="H57" s="83" t="s">
        <v>141</v>
      </c>
      <c r="I57" s="99">
        <v>448</v>
      </c>
      <c r="J57" s="83" t="s">
        <v>141</v>
      </c>
      <c r="K57" s="83" t="s">
        <v>141</v>
      </c>
      <c r="L57" s="83" t="s">
        <v>141</v>
      </c>
      <c r="M57" s="83" t="s">
        <v>141</v>
      </c>
      <c r="N57" s="83" t="s">
        <v>141</v>
      </c>
      <c r="O57" s="12" t="s">
        <v>141</v>
      </c>
      <c r="P57" s="12" t="s">
        <v>141</v>
      </c>
    </row>
    <row r="58" spans="1:16" ht="15.75" customHeight="1">
      <c r="A58" s="82" t="s">
        <v>24</v>
      </c>
      <c r="B58" s="40">
        <f t="shared" si="0"/>
        <v>93</v>
      </c>
      <c r="C58" s="83" t="s">
        <v>141</v>
      </c>
      <c r="D58" s="83" t="s">
        <v>141</v>
      </c>
      <c r="E58" s="83" t="s">
        <v>141</v>
      </c>
      <c r="F58" s="83" t="s">
        <v>141</v>
      </c>
      <c r="G58" s="83" t="s">
        <v>141</v>
      </c>
      <c r="H58" s="83" t="s">
        <v>141</v>
      </c>
      <c r="I58" s="99">
        <v>93</v>
      </c>
      <c r="J58" s="83" t="s">
        <v>141</v>
      </c>
      <c r="K58" s="83" t="s">
        <v>141</v>
      </c>
      <c r="L58" s="83" t="s">
        <v>141</v>
      </c>
      <c r="M58" s="83" t="s">
        <v>141</v>
      </c>
      <c r="N58" s="83" t="s">
        <v>141</v>
      </c>
      <c r="O58" s="12" t="s">
        <v>141</v>
      </c>
      <c r="P58" s="12" t="s">
        <v>141</v>
      </c>
    </row>
    <row r="59" spans="1:16" ht="15.75" customHeight="1">
      <c r="A59" s="79"/>
      <c r="B59" s="40"/>
      <c r="C59" s="12"/>
      <c r="D59" s="12"/>
      <c r="E59" s="12"/>
      <c r="F59" s="12"/>
      <c r="G59" s="12"/>
      <c r="H59" s="12"/>
      <c r="I59" s="12"/>
      <c r="J59" s="83"/>
      <c r="K59" s="83"/>
      <c r="L59" s="83"/>
      <c r="M59" s="83"/>
      <c r="N59" s="83"/>
    </row>
    <row r="60" spans="1:16" s="23" customFormat="1" ht="15.75" customHeight="1">
      <c r="A60" s="76" t="s">
        <v>207</v>
      </c>
      <c r="B60" s="77"/>
      <c r="C60" s="81"/>
      <c r="D60" s="81"/>
      <c r="E60" s="81"/>
      <c r="F60" s="81"/>
      <c r="G60" s="81"/>
      <c r="H60" s="81"/>
      <c r="I60" s="81"/>
      <c r="J60" s="81"/>
      <c r="K60" s="81"/>
      <c r="L60" s="83"/>
      <c r="M60" s="81"/>
      <c r="N60" s="81"/>
      <c r="O60" s="20"/>
      <c r="P60" s="20"/>
    </row>
    <row r="61" spans="1:16" s="23" customFormat="1" ht="15.75" customHeight="1">
      <c r="A61" s="76"/>
      <c r="B61" s="77"/>
      <c r="C61" s="81"/>
      <c r="D61" s="81"/>
      <c r="E61" s="81"/>
      <c r="F61" s="81"/>
      <c r="G61" s="81"/>
      <c r="H61" s="81"/>
      <c r="I61" s="81"/>
      <c r="J61" s="81"/>
      <c r="K61" s="81"/>
      <c r="L61" s="83"/>
      <c r="M61" s="81"/>
      <c r="N61" s="81"/>
      <c r="O61" s="20"/>
      <c r="P61" s="20"/>
    </row>
    <row r="62" spans="1:16" s="23" customFormat="1" ht="15.75" customHeight="1">
      <c r="A62" s="76" t="s">
        <v>208</v>
      </c>
      <c r="B62" s="69">
        <f>SUM(B64:B75)</f>
        <v>5099</v>
      </c>
      <c r="C62" s="71">
        <f>SUM(C64:C75)</f>
        <v>4973</v>
      </c>
      <c r="D62" s="71" t="s">
        <v>141</v>
      </c>
      <c r="E62" s="71" t="s">
        <v>141</v>
      </c>
      <c r="F62" s="71" t="s">
        <v>141</v>
      </c>
      <c r="G62" s="71">
        <f>SUM(G64:G75)</f>
        <v>126</v>
      </c>
      <c r="H62" s="71" t="s">
        <v>141</v>
      </c>
      <c r="I62" s="71" t="s">
        <v>141</v>
      </c>
      <c r="J62" s="71" t="s">
        <v>141</v>
      </c>
      <c r="K62" s="71" t="s">
        <v>141</v>
      </c>
      <c r="L62" s="71" t="s">
        <v>141</v>
      </c>
      <c r="M62" s="71" t="s">
        <v>141</v>
      </c>
      <c r="N62" s="71" t="s">
        <v>141</v>
      </c>
      <c r="O62" s="81" t="s">
        <v>141</v>
      </c>
      <c r="P62" s="81" t="s">
        <v>141</v>
      </c>
    </row>
    <row r="63" spans="1:16" ht="15.75" customHeight="1">
      <c r="A63" s="84"/>
      <c r="B63" s="53"/>
      <c r="C63" s="83"/>
      <c r="D63" s="83"/>
      <c r="E63" s="12"/>
      <c r="F63" s="12"/>
      <c r="G63" s="12"/>
      <c r="H63" s="12"/>
      <c r="I63" s="12"/>
      <c r="J63" s="12"/>
      <c r="K63" s="12"/>
      <c r="L63" s="83"/>
      <c r="M63" s="12"/>
      <c r="N63" s="83"/>
      <c r="O63" s="12"/>
      <c r="P63" s="12"/>
    </row>
    <row r="64" spans="1:16" ht="15.75" customHeight="1">
      <c r="A64" s="84" t="s">
        <v>751</v>
      </c>
      <c r="B64" s="40">
        <f t="shared" ref="B64:B75" si="1">SUM(C64:P64)</f>
        <v>310</v>
      </c>
      <c r="C64" s="95">
        <v>310</v>
      </c>
      <c r="D64" s="99" t="s">
        <v>141</v>
      </c>
      <c r="E64" s="83" t="s">
        <v>141</v>
      </c>
      <c r="F64" s="83" t="s">
        <v>141</v>
      </c>
      <c r="G64" s="83" t="s">
        <v>141</v>
      </c>
      <c r="H64" s="83" t="s">
        <v>141</v>
      </c>
      <c r="I64" s="83" t="s">
        <v>141</v>
      </c>
      <c r="J64" s="83" t="s">
        <v>141</v>
      </c>
      <c r="K64" s="83" t="s">
        <v>141</v>
      </c>
      <c r="L64" s="83" t="s">
        <v>141</v>
      </c>
      <c r="M64" s="83" t="s">
        <v>141</v>
      </c>
      <c r="N64" s="83" t="s">
        <v>141</v>
      </c>
      <c r="O64" s="12" t="s">
        <v>141</v>
      </c>
      <c r="P64" s="12" t="s">
        <v>141</v>
      </c>
    </row>
    <row r="65" spans="1:20" ht="15.75" customHeight="1">
      <c r="A65" s="84" t="s">
        <v>870</v>
      </c>
      <c r="B65" s="40">
        <f t="shared" si="1"/>
        <v>296</v>
      </c>
      <c r="C65" s="95">
        <v>296</v>
      </c>
      <c r="D65" s="99" t="s">
        <v>141</v>
      </c>
      <c r="E65" s="83" t="s">
        <v>141</v>
      </c>
      <c r="F65" s="83" t="s">
        <v>141</v>
      </c>
      <c r="G65" s="83" t="s">
        <v>141</v>
      </c>
      <c r="H65" s="83" t="s">
        <v>141</v>
      </c>
      <c r="I65" s="83" t="s">
        <v>141</v>
      </c>
      <c r="J65" s="83" t="s">
        <v>141</v>
      </c>
      <c r="K65" s="83" t="s">
        <v>141</v>
      </c>
      <c r="L65" s="83" t="s">
        <v>141</v>
      </c>
      <c r="M65" s="83" t="s">
        <v>141</v>
      </c>
      <c r="N65" s="83" t="s">
        <v>141</v>
      </c>
      <c r="O65" s="12" t="s">
        <v>141</v>
      </c>
      <c r="P65" s="12" t="s">
        <v>141</v>
      </c>
    </row>
    <row r="66" spans="1:20" ht="15.75" customHeight="1">
      <c r="A66" s="84" t="s">
        <v>871</v>
      </c>
      <c r="B66" s="40">
        <f t="shared" si="1"/>
        <v>396</v>
      </c>
      <c r="C66" s="95">
        <v>396</v>
      </c>
      <c r="D66" s="99" t="s">
        <v>141</v>
      </c>
      <c r="E66" s="83" t="s">
        <v>141</v>
      </c>
      <c r="F66" s="83" t="s">
        <v>141</v>
      </c>
      <c r="G66" s="83" t="s">
        <v>141</v>
      </c>
      <c r="H66" s="83" t="s">
        <v>141</v>
      </c>
      <c r="I66" s="83" t="s">
        <v>141</v>
      </c>
      <c r="J66" s="83" t="s">
        <v>141</v>
      </c>
      <c r="K66" s="83" t="s">
        <v>141</v>
      </c>
      <c r="L66" s="83" t="s">
        <v>141</v>
      </c>
      <c r="M66" s="83" t="s">
        <v>141</v>
      </c>
      <c r="N66" s="83" t="s">
        <v>141</v>
      </c>
      <c r="O66" s="12" t="s">
        <v>141</v>
      </c>
      <c r="P66" s="12" t="s">
        <v>141</v>
      </c>
    </row>
    <row r="67" spans="1:20" ht="15.75" customHeight="1">
      <c r="A67" s="84" t="s">
        <v>872</v>
      </c>
      <c r="B67" s="40">
        <f t="shared" si="1"/>
        <v>339</v>
      </c>
      <c r="C67" s="95">
        <v>339</v>
      </c>
      <c r="D67" s="99" t="s">
        <v>141</v>
      </c>
      <c r="E67" s="83" t="s">
        <v>141</v>
      </c>
      <c r="F67" s="83" t="s">
        <v>141</v>
      </c>
      <c r="G67" s="83" t="s">
        <v>141</v>
      </c>
      <c r="H67" s="83" t="s">
        <v>141</v>
      </c>
      <c r="I67" s="83" t="s">
        <v>141</v>
      </c>
      <c r="J67" s="83" t="s">
        <v>141</v>
      </c>
      <c r="K67" s="83" t="s">
        <v>141</v>
      </c>
      <c r="L67" s="83" t="s">
        <v>141</v>
      </c>
      <c r="M67" s="83" t="s">
        <v>141</v>
      </c>
      <c r="N67" s="83" t="s">
        <v>141</v>
      </c>
      <c r="O67" s="12" t="s">
        <v>141</v>
      </c>
      <c r="P67" s="12" t="s">
        <v>141</v>
      </c>
    </row>
    <row r="68" spans="1:20" ht="15.75" customHeight="1">
      <c r="A68" s="84" t="s">
        <v>873</v>
      </c>
      <c r="B68" s="40">
        <f t="shared" si="1"/>
        <v>806</v>
      </c>
      <c r="C68" s="95">
        <v>806</v>
      </c>
      <c r="D68" s="99" t="s">
        <v>141</v>
      </c>
      <c r="E68" s="83" t="s">
        <v>141</v>
      </c>
      <c r="F68" s="83" t="s">
        <v>141</v>
      </c>
      <c r="G68" s="12" t="s">
        <v>141</v>
      </c>
      <c r="H68" s="83" t="s">
        <v>141</v>
      </c>
      <c r="I68" s="83" t="s">
        <v>141</v>
      </c>
      <c r="J68" s="83" t="s">
        <v>141</v>
      </c>
      <c r="K68" s="83" t="s">
        <v>141</v>
      </c>
      <c r="L68" s="83" t="s">
        <v>141</v>
      </c>
      <c r="M68" s="83" t="s">
        <v>141</v>
      </c>
      <c r="N68" s="83" t="s">
        <v>141</v>
      </c>
      <c r="O68" s="12" t="s">
        <v>141</v>
      </c>
      <c r="P68" s="12" t="s">
        <v>141</v>
      </c>
    </row>
    <row r="69" spans="1:20" ht="15.75" customHeight="1">
      <c r="A69" s="84" t="s">
        <v>874</v>
      </c>
      <c r="B69" s="40">
        <f t="shared" si="1"/>
        <v>62</v>
      </c>
      <c r="C69" s="95">
        <v>62</v>
      </c>
      <c r="D69" s="99" t="s">
        <v>141</v>
      </c>
      <c r="E69" s="83" t="s">
        <v>141</v>
      </c>
      <c r="F69" s="83" t="s">
        <v>141</v>
      </c>
      <c r="G69" s="83" t="s">
        <v>141</v>
      </c>
      <c r="H69" s="83" t="s">
        <v>141</v>
      </c>
      <c r="I69" s="83" t="s">
        <v>141</v>
      </c>
      <c r="J69" s="83" t="s">
        <v>141</v>
      </c>
      <c r="K69" s="83" t="s">
        <v>141</v>
      </c>
      <c r="L69" s="83" t="s">
        <v>141</v>
      </c>
      <c r="M69" s="83" t="s">
        <v>141</v>
      </c>
      <c r="N69" s="83" t="s">
        <v>141</v>
      </c>
      <c r="O69" s="12" t="s">
        <v>141</v>
      </c>
      <c r="P69" s="12" t="s">
        <v>141</v>
      </c>
    </row>
    <row r="70" spans="1:20" ht="15.75" customHeight="1">
      <c r="A70" s="84" t="s">
        <v>875</v>
      </c>
      <c r="B70" s="40">
        <f t="shared" si="1"/>
        <v>649</v>
      </c>
      <c r="C70" s="95">
        <v>649</v>
      </c>
      <c r="D70" s="99" t="s">
        <v>141</v>
      </c>
      <c r="E70" s="83" t="s">
        <v>141</v>
      </c>
      <c r="F70" s="83" t="s">
        <v>141</v>
      </c>
      <c r="G70" s="83" t="s">
        <v>141</v>
      </c>
      <c r="H70" s="83" t="s">
        <v>141</v>
      </c>
      <c r="I70" s="83" t="s">
        <v>141</v>
      </c>
      <c r="J70" s="83" t="s">
        <v>141</v>
      </c>
      <c r="K70" s="83" t="s">
        <v>141</v>
      </c>
      <c r="L70" s="83" t="s">
        <v>141</v>
      </c>
      <c r="M70" s="83" t="s">
        <v>141</v>
      </c>
      <c r="N70" s="83" t="s">
        <v>141</v>
      </c>
      <c r="O70" s="12" t="s">
        <v>141</v>
      </c>
      <c r="P70" s="12" t="s">
        <v>141</v>
      </c>
    </row>
    <row r="71" spans="1:20" ht="15.75" customHeight="1">
      <c r="A71" s="84" t="s">
        <v>763</v>
      </c>
      <c r="B71" s="40">
        <f t="shared" si="1"/>
        <v>609</v>
      </c>
      <c r="C71" s="95">
        <v>609</v>
      </c>
      <c r="D71" s="99" t="s">
        <v>141</v>
      </c>
      <c r="E71" s="83" t="s">
        <v>141</v>
      </c>
      <c r="F71" s="83" t="s">
        <v>141</v>
      </c>
      <c r="G71" s="12" t="s">
        <v>141</v>
      </c>
      <c r="H71" s="83" t="s">
        <v>141</v>
      </c>
      <c r="I71" s="83" t="s">
        <v>141</v>
      </c>
      <c r="J71" s="83" t="s">
        <v>141</v>
      </c>
      <c r="K71" s="83" t="s">
        <v>141</v>
      </c>
      <c r="L71" s="83" t="s">
        <v>141</v>
      </c>
      <c r="M71" s="83" t="s">
        <v>141</v>
      </c>
      <c r="N71" s="83" t="s">
        <v>141</v>
      </c>
      <c r="O71" s="12" t="s">
        <v>141</v>
      </c>
      <c r="P71" s="12" t="s">
        <v>141</v>
      </c>
    </row>
    <row r="72" spans="1:20" ht="15.75" customHeight="1">
      <c r="A72" s="84" t="s">
        <v>764</v>
      </c>
      <c r="B72" s="40">
        <f t="shared" si="1"/>
        <v>666</v>
      </c>
      <c r="C72" s="95">
        <v>666</v>
      </c>
      <c r="D72" s="99" t="s">
        <v>141</v>
      </c>
      <c r="E72" s="83" t="s">
        <v>141</v>
      </c>
      <c r="F72" s="83" t="s">
        <v>141</v>
      </c>
      <c r="G72" s="83" t="s">
        <v>141</v>
      </c>
      <c r="H72" s="83" t="s">
        <v>141</v>
      </c>
      <c r="I72" s="83" t="s">
        <v>141</v>
      </c>
      <c r="J72" s="83" t="s">
        <v>141</v>
      </c>
      <c r="K72" s="83" t="s">
        <v>141</v>
      </c>
      <c r="L72" s="83" t="s">
        <v>141</v>
      </c>
      <c r="M72" s="83" t="s">
        <v>141</v>
      </c>
      <c r="N72" s="83" t="s">
        <v>141</v>
      </c>
      <c r="O72" s="12" t="s">
        <v>141</v>
      </c>
      <c r="P72" s="12" t="s">
        <v>141</v>
      </c>
    </row>
    <row r="73" spans="1:20" ht="15.75" customHeight="1">
      <c r="A73" s="84" t="s">
        <v>797</v>
      </c>
      <c r="B73" s="40">
        <f t="shared" si="1"/>
        <v>457</v>
      </c>
      <c r="C73" s="95">
        <v>331</v>
      </c>
      <c r="D73" s="99" t="s">
        <v>141</v>
      </c>
      <c r="E73" s="83" t="s">
        <v>141</v>
      </c>
      <c r="F73" s="83" t="s">
        <v>141</v>
      </c>
      <c r="G73" s="99">
        <v>126</v>
      </c>
      <c r="H73" s="83" t="s">
        <v>141</v>
      </c>
      <c r="I73" s="83" t="s">
        <v>141</v>
      </c>
      <c r="J73" s="83" t="s">
        <v>141</v>
      </c>
      <c r="K73" s="83" t="s">
        <v>141</v>
      </c>
      <c r="L73" s="83" t="s">
        <v>141</v>
      </c>
      <c r="M73" s="83" t="s">
        <v>141</v>
      </c>
      <c r="N73" s="83" t="s">
        <v>141</v>
      </c>
      <c r="O73" s="12" t="s">
        <v>141</v>
      </c>
      <c r="P73" s="12" t="s">
        <v>141</v>
      </c>
    </row>
    <row r="74" spans="1:20" ht="15.75" customHeight="1">
      <c r="A74" s="84" t="s">
        <v>876</v>
      </c>
      <c r="B74" s="40">
        <f t="shared" si="1"/>
        <v>228</v>
      </c>
      <c r="C74" s="95">
        <v>228</v>
      </c>
      <c r="D74" s="99" t="s">
        <v>141</v>
      </c>
      <c r="E74" s="83" t="s">
        <v>141</v>
      </c>
      <c r="F74" s="83" t="s">
        <v>141</v>
      </c>
      <c r="G74" s="83" t="s">
        <v>141</v>
      </c>
      <c r="H74" s="83" t="s">
        <v>141</v>
      </c>
      <c r="I74" s="83" t="s">
        <v>141</v>
      </c>
      <c r="J74" s="83" t="s">
        <v>141</v>
      </c>
      <c r="K74" s="83" t="s">
        <v>141</v>
      </c>
      <c r="L74" s="83" t="s">
        <v>141</v>
      </c>
      <c r="M74" s="83" t="s">
        <v>141</v>
      </c>
      <c r="N74" s="83" t="s">
        <v>141</v>
      </c>
      <c r="O74" s="12" t="s">
        <v>141</v>
      </c>
      <c r="P74" s="12" t="s">
        <v>141</v>
      </c>
    </row>
    <row r="75" spans="1:20" ht="15.75" customHeight="1">
      <c r="A75" s="84" t="s">
        <v>877</v>
      </c>
      <c r="B75" s="40">
        <f t="shared" si="1"/>
        <v>281</v>
      </c>
      <c r="C75" s="95">
        <v>281</v>
      </c>
      <c r="D75" s="99" t="s">
        <v>141</v>
      </c>
      <c r="E75" s="83" t="s">
        <v>141</v>
      </c>
      <c r="F75" s="83" t="s">
        <v>141</v>
      </c>
      <c r="G75" s="83" t="s">
        <v>141</v>
      </c>
      <c r="H75" s="83" t="s">
        <v>141</v>
      </c>
      <c r="I75" s="83" t="s">
        <v>141</v>
      </c>
      <c r="J75" s="83" t="s">
        <v>141</v>
      </c>
      <c r="K75" s="83" t="s">
        <v>141</v>
      </c>
      <c r="L75" s="83" t="s">
        <v>141</v>
      </c>
      <c r="M75" s="83" t="s">
        <v>141</v>
      </c>
      <c r="N75" s="83" t="s">
        <v>141</v>
      </c>
      <c r="O75" s="12" t="s">
        <v>141</v>
      </c>
      <c r="P75" s="12" t="s">
        <v>141</v>
      </c>
    </row>
    <row r="76" spans="1:20" ht="15.75" customHeight="1">
      <c r="A76" s="84"/>
      <c r="B76" s="53"/>
      <c r="C76" s="54"/>
      <c r="D76" s="99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12"/>
      <c r="P76" s="12"/>
    </row>
    <row r="77" spans="1:20" ht="15.75" customHeight="1">
      <c r="A77" s="76" t="s">
        <v>31</v>
      </c>
      <c r="B77" s="51">
        <f>SUM(B79:B81)</f>
        <v>80437</v>
      </c>
      <c r="C77" s="52" t="s">
        <v>141</v>
      </c>
      <c r="D77" s="71">
        <f>SUM(D79:D81)</f>
        <v>80437</v>
      </c>
      <c r="E77" s="71" t="s">
        <v>141</v>
      </c>
      <c r="F77" s="71" t="s">
        <v>141</v>
      </c>
      <c r="G77" s="71" t="s">
        <v>141</v>
      </c>
      <c r="H77" s="71" t="s">
        <v>141</v>
      </c>
      <c r="I77" s="71" t="s">
        <v>141</v>
      </c>
      <c r="J77" s="71" t="s">
        <v>141</v>
      </c>
      <c r="K77" s="71" t="s">
        <v>141</v>
      </c>
      <c r="L77" s="71" t="s">
        <v>141</v>
      </c>
      <c r="M77" s="71" t="s">
        <v>141</v>
      </c>
      <c r="N77" s="71" t="s">
        <v>141</v>
      </c>
      <c r="O77" s="81" t="s">
        <v>141</v>
      </c>
      <c r="P77" s="81" t="s">
        <v>141</v>
      </c>
      <c r="Q77" s="23"/>
      <c r="R77" s="23"/>
      <c r="S77" s="23"/>
      <c r="T77" s="23"/>
    </row>
    <row r="78" spans="1:20" ht="15.75" customHeight="1">
      <c r="A78" s="84"/>
      <c r="B78" s="53"/>
      <c r="C78" s="54"/>
      <c r="D78" s="99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12"/>
      <c r="P78" s="12"/>
    </row>
    <row r="79" spans="1:20" ht="15.75" customHeight="1">
      <c r="A79" s="84" t="s">
        <v>996</v>
      </c>
      <c r="B79" s="40">
        <f>SUM(C79:P79)</f>
        <v>21822</v>
      </c>
      <c r="C79" s="95" t="s">
        <v>141</v>
      </c>
      <c r="D79" s="99">
        <v>21822</v>
      </c>
      <c r="E79" s="83" t="s">
        <v>141</v>
      </c>
      <c r="F79" s="83" t="s">
        <v>141</v>
      </c>
      <c r="G79" s="83" t="s">
        <v>141</v>
      </c>
      <c r="H79" s="83" t="s">
        <v>141</v>
      </c>
      <c r="I79" s="83" t="s">
        <v>141</v>
      </c>
      <c r="J79" s="83" t="s">
        <v>141</v>
      </c>
      <c r="K79" s="83" t="s">
        <v>141</v>
      </c>
      <c r="L79" s="83" t="s">
        <v>141</v>
      </c>
      <c r="M79" s="83" t="s">
        <v>141</v>
      </c>
      <c r="N79" s="83" t="s">
        <v>141</v>
      </c>
      <c r="O79" s="12" t="s">
        <v>141</v>
      </c>
      <c r="P79" s="12" t="s">
        <v>141</v>
      </c>
    </row>
    <row r="80" spans="1:20" ht="15.75" customHeight="1">
      <c r="A80" s="84" t="s">
        <v>997</v>
      </c>
      <c r="B80" s="40">
        <f>SUM(C80:P80)</f>
        <v>21852</v>
      </c>
      <c r="C80" s="83" t="s">
        <v>141</v>
      </c>
      <c r="D80" s="99">
        <v>21852</v>
      </c>
      <c r="E80" s="83" t="s">
        <v>141</v>
      </c>
      <c r="F80" s="83" t="s">
        <v>141</v>
      </c>
      <c r="G80" s="83" t="s">
        <v>141</v>
      </c>
      <c r="H80" s="83" t="s">
        <v>141</v>
      </c>
      <c r="I80" s="83" t="s">
        <v>141</v>
      </c>
      <c r="J80" s="83" t="s">
        <v>141</v>
      </c>
      <c r="K80" s="83" t="s">
        <v>141</v>
      </c>
      <c r="L80" s="83" t="s">
        <v>141</v>
      </c>
      <c r="M80" s="83" t="s">
        <v>141</v>
      </c>
      <c r="N80" s="83" t="s">
        <v>141</v>
      </c>
      <c r="O80" s="12" t="s">
        <v>141</v>
      </c>
      <c r="P80" s="12" t="s">
        <v>141</v>
      </c>
    </row>
    <row r="81" spans="1:16" ht="15.75" customHeight="1">
      <c r="A81" s="84" t="s">
        <v>752</v>
      </c>
      <c r="B81" s="40">
        <f>SUM(C81:P81)</f>
        <v>36763</v>
      </c>
      <c r="C81" s="83" t="s">
        <v>141</v>
      </c>
      <c r="D81" s="99">
        <v>36763</v>
      </c>
      <c r="E81" s="83" t="s">
        <v>141</v>
      </c>
      <c r="F81" s="83" t="s">
        <v>141</v>
      </c>
      <c r="G81" s="83" t="s">
        <v>141</v>
      </c>
      <c r="H81" s="83" t="s">
        <v>141</v>
      </c>
      <c r="I81" s="83" t="s">
        <v>141</v>
      </c>
      <c r="J81" s="83" t="s">
        <v>141</v>
      </c>
      <c r="K81" s="83" t="s">
        <v>141</v>
      </c>
      <c r="L81" s="83" t="s">
        <v>141</v>
      </c>
      <c r="M81" s="83" t="s">
        <v>141</v>
      </c>
      <c r="N81" s="83" t="s">
        <v>141</v>
      </c>
      <c r="O81" s="83" t="s">
        <v>141</v>
      </c>
      <c r="P81" s="83" t="s">
        <v>141</v>
      </c>
    </row>
    <row r="82" spans="1:16" ht="15.75" customHeight="1">
      <c r="A82" s="79"/>
      <c r="B82" s="40"/>
      <c r="C82" s="54"/>
      <c r="D82" s="12"/>
      <c r="E82" s="12"/>
      <c r="F82" s="12"/>
      <c r="G82" s="12"/>
      <c r="H82" s="12"/>
      <c r="I82" s="12"/>
      <c r="J82" s="12"/>
      <c r="K82" s="12"/>
      <c r="L82" s="83"/>
      <c r="M82" s="12"/>
      <c r="O82" s="12"/>
      <c r="P82" s="12"/>
    </row>
    <row r="83" spans="1:16" s="23" customFormat="1" ht="15.75" customHeight="1">
      <c r="A83" s="76" t="s">
        <v>601</v>
      </c>
      <c r="B83" s="51">
        <f>SUM(B85:B87)</f>
        <v>13953</v>
      </c>
      <c r="C83" s="71" t="s">
        <v>141</v>
      </c>
      <c r="D83" s="71" t="s">
        <v>141</v>
      </c>
      <c r="E83" s="71">
        <f>SUM(E85:E87)</f>
        <v>13953</v>
      </c>
      <c r="F83" s="71" t="s">
        <v>141</v>
      </c>
      <c r="G83" s="71" t="s">
        <v>141</v>
      </c>
      <c r="H83" s="71" t="s">
        <v>141</v>
      </c>
      <c r="I83" s="71" t="s">
        <v>141</v>
      </c>
      <c r="J83" s="71" t="s">
        <v>141</v>
      </c>
      <c r="K83" s="71" t="s">
        <v>141</v>
      </c>
      <c r="L83" s="71" t="s">
        <v>141</v>
      </c>
      <c r="M83" s="71" t="s">
        <v>141</v>
      </c>
      <c r="N83" s="71" t="s">
        <v>141</v>
      </c>
      <c r="O83" s="81" t="s">
        <v>141</v>
      </c>
      <c r="P83" s="81" t="s">
        <v>141</v>
      </c>
    </row>
    <row r="84" spans="1:16" ht="15.75" customHeight="1">
      <c r="A84" s="84"/>
      <c r="B84" s="53"/>
      <c r="C84" s="54"/>
      <c r="D84" s="12"/>
      <c r="E84" s="83"/>
      <c r="F84" s="12"/>
      <c r="G84" s="12"/>
      <c r="H84" s="12"/>
      <c r="I84" s="12"/>
      <c r="J84" s="12"/>
      <c r="K84" s="12"/>
      <c r="L84" s="83"/>
      <c r="M84" s="12"/>
      <c r="O84" s="12"/>
      <c r="P84" s="12"/>
    </row>
    <row r="85" spans="1:16" ht="15.75" customHeight="1">
      <c r="A85" s="84" t="s">
        <v>998</v>
      </c>
      <c r="B85" s="40">
        <f>SUM(C85:P85)</f>
        <v>59</v>
      </c>
      <c r="C85" s="55" t="s">
        <v>141</v>
      </c>
      <c r="D85" s="83" t="s">
        <v>141</v>
      </c>
      <c r="E85" s="99">
        <v>59</v>
      </c>
      <c r="F85" s="83" t="s">
        <v>141</v>
      </c>
      <c r="G85" s="83" t="s">
        <v>141</v>
      </c>
      <c r="H85" s="83" t="s">
        <v>141</v>
      </c>
      <c r="I85" s="83" t="s">
        <v>141</v>
      </c>
      <c r="J85" s="83" t="s">
        <v>141</v>
      </c>
      <c r="K85" s="83" t="s">
        <v>141</v>
      </c>
      <c r="L85" s="83" t="s">
        <v>141</v>
      </c>
      <c r="M85" s="83" t="s">
        <v>141</v>
      </c>
      <c r="N85" s="83" t="s">
        <v>141</v>
      </c>
      <c r="O85" s="12" t="s">
        <v>141</v>
      </c>
      <c r="P85" s="12" t="s">
        <v>141</v>
      </c>
    </row>
    <row r="86" spans="1:16" ht="15.75" customHeight="1">
      <c r="A86" s="84" t="s">
        <v>999</v>
      </c>
      <c r="B86" s="40">
        <f>SUM(C86:P86)</f>
        <v>1669</v>
      </c>
      <c r="C86" s="55" t="s">
        <v>141</v>
      </c>
      <c r="D86" s="83" t="s">
        <v>141</v>
      </c>
      <c r="E86" s="99">
        <v>1669</v>
      </c>
      <c r="F86" s="83" t="s">
        <v>141</v>
      </c>
      <c r="G86" s="83" t="s">
        <v>141</v>
      </c>
      <c r="H86" s="83" t="s">
        <v>141</v>
      </c>
      <c r="I86" s="83" t="s">
        <v>141</v>
      </c>
      <c r="J86" s="83" t="s">
        <v>141</v>
      </c>
      <c r="K86" s="83" t="s">
        <v>141</v>
      </c>
      <c r="L86" s="83" t="s">
        <v>141</v>
      </c>
      <c r="M86" s="83" t="s">
        <v>141</v>
      </c>
      <c r="N86" s="83" t="s">
        <v>141</v>
      </c>
      <c r="O86" s="12" t="s">
        <v>141</v>
      </c>
      <c r="P86" s="12" t="s">
        <v>141</v>
      </c>
    </row>
    <row r="87" spans="1:16" ht="15.75" customHeight="1">
      <c r="A87" s="84" t="s">
        <v>1000</v>
      </c>
      <c r="B87" s="40">
        <f>SUM(C87:P87)</f>
        <v>12225</v>
      </c>
      <c r="C87" s="55" t="s">
        <v>141</v>
      </c>
      <c r="D87" s="83" t="s">
        <v>141</v>
      </c>
      <c r="E87" s="99">
        <v>12225</v>
      </c>
      <c r="F87" s="83" t="s">
        <v>141</v>
      </c>
      <c r="G87" s="83" t="s">
        <v>141</v>
      </c>
      <c r="H87" s="83" t="s">
        <v>141</v>
      </c>
      <c r="I87" s="83" t="s">
        <v>141</v>
      </c>
      <c r="J87" s="83" t="s">
        <v>141</v>
      </c>
      <c r="K87" s="83" t="s">
        <v>141</v>
      </c>
      <c r="L87" s="83" t="s">
        <v>141</v>
      </c>
      <c r="M87" s="83" t="s">
        <v>141</v>
      </c>
      <c r="N87" s="83" t="s">
        <v>141</v>
      </c>
      <c r="O87" s="12" t="s">
        <v>141</v>
      </c>
      <c r="P87" s="12" t="s">
        <v>141</v>
      </c>
    </row>
    <row r="88" spans="1:16" ht="15.75" customHeight="1">
      <c r="A88" s="79"/>
      <c r="B88" s="40"/>
      <c r="C88" s="12"/>
      <c r="D88" s="12"/>
      <c r="E88" s="12"/>
      <c r="F88" s="12"/>
      <c r="G88" s="12"/>
      <c r="H88" s="12"/>
      <c r="I88" s="12"/>
      <c r="J88" s="12"/>
      <c r="K88" s="12"/>
      <c r="L88" s="83"/>
      <c r="M88" s="12"/>
      <c r="O88" s="12"/>
      <c r="P88" s="12"/>
    </row>
    <row r="89" spans="1:16" ht="15.75" customHeight="1">
      <c r="A89" s="76" t="s">
        <v>602</v>
      </c>
      <c r="B89" s="51">
        <f>SUM(B91:B91)</f>
        <v>0</v>
      </c>
      <c r="C89" s="71" t="s">
        <v>141</v>
      </c>
      <c r="D89" s="137">
        <f>SUM(D91:D91)</f>
        <v>0</v>
      </c>
      <c r="E89" s="99" t="s">
        <v>141</v>
      </c>
      <c r="F89" s="71" t="s">
        <v>141</v>
      </c>
      <c r="G89" s="71" t="s">
        <v>141</v>
      </c>
      <c r="H89" s="71" t="s">
        <v>141</v>
      </c>
      <c r="I89" s="71" t="s">
        <v>141</v>
      </c>
      <c r="J89" s="71" t="s">
        <v>141</v>
      </c>
      <c r="K89" s="71" t="s">
        <v>141</v>
      </c>
      <c r="L89" s="71" t="s">
        <v>141</v>
      </c>
      <c r="M89" s="71" t="s">
        <v>141</v>
      </c>
      <c r="N89" s="71" t="s">
        <v>141</v>
      </c>
      <c r="O89" s="81" t="s">
        <v>141</v>
      </c>
      <c r="P89" s="81" t="s">
        <v>141</v>
      </c>
    </row>
    <row r="90" spans="1:16" ht="15.75" customHeight="1">
      <c r="A90" s="84"/>
      <c r="B90" s="53"/>
      <c r="C90" s="12"/>
      <c r="D90" s="12"/>
      <c r="E90" s="83"/>
      <c r="F90" s="12"/>
      <c r="G90" s="12"/>
      <c r="H90" s="12"/>
      <c r="I90" s="12"/>
      <c r="J90" s="12"/>
      <c r="K90" s="12"/>
      <c r="L90" s="83"/>
      <c r="M90" s="12"/>
      <c r="O90" s="12"/>
      <c r="P90" s="12"/>
    </row>
    <row r="91" spans="1:16" ht="15.75" customHeight="1">
      <c r="A91" s="84" t="s">
        <v>878</v>
      </c>
      <c r="B91" s="40">
        <f>SUM(C91:P91)</f>
        <v>0</v>
      </c>
      <c r="C91" s="83" t="s">
        <v>141</v>
      </c>
      <c r="D91" s="83">
        <v>0</v>
      </c>
      <c r="E91" s="99" t="s">
        <v>141</v>
      </c>
      <c r="F91" s="83" t="s">
        <v>141</v>
      </c>
      <c r="G91" s="83" t="s">
        <v>141</v>
      </c>
      <c r="H91" s="83" t="s">
        <v>141</v>
      </c>
      <c r="I91" s="83" t="s">
        <v>141</v>
      </c>
      <c r="J91" s="83" t="s">
        <v>141</v>
      </c>
      <c r="K91" s="83" t="s">
        <v>141</v>
      </c>
      <c r="L91" s="83" t="s">
        <v>141</v>
      </c>
      <c r="M91" s="83" t="s">
        <v>141</v>
      </c>
      <c r="N91" s="83" t="s">
        <v>141</v>
      </c>
      <c r="O91" s="12" t="s">
        <v>141</v>
      </c>
      <c r="P91" s="12" t="s">
        <v>141</v>
      </c>
    </row>
    <row r="92" spans="1:16" ht="15.75" customHeight="1">
      <c r="A92" s="86"/>
      <c r="B92" s="54"/>
      <c r="C92" s="54"/>
      <c r="D92" s="12"/>
      <c r="E92" s="12"/>
      <c r="F92" s="12"/>
      <c r="G92" s="12"/>
      <c r="H92" s="12"/>
      <c r="I92" s="12"/>
      <c r="J92" s="12"/>
      <c r="K92" s="12"/>
      <c r="L92" s="83"/>
      <c r="M92" s="12"/>
      <c r="O92" s="12"/>
    </row>
    <row r="93" spans="1:16" s="23" customFormat="1" ht="15.75" customHeight="1">
      <c r="A93" s="76" t="s">
        <v>34</v>
      </c>
      <c r="B93" s="51">
        <f>SUM(B95:B104)</f>
        <v>18224</v>
      </c>
      <c r="C93" s="71" t="s">
        <v>141</v>
      </c>
      <c r="D93" s="71" t="s">
        <v>141</v>
      </c>
      <c r="E93" s="71" t="s">
        <v>141</v>
      </c>
      <c r="F93" s="71">
        <f>SUM(F95:F104)</f>
        <v>18224</v>
      </c>
      <c r="G93" s="71" t="s">
        <v>141</v>
      </c>
      <c r="H93" s="71" t="s">
        <v>141</v>
      </c>
      <c r="I93" s="71" t="s">
        <v>141</v>
      </c>
      <c r="J93" s="71" t="s">
        <v>141</v>
      </c>
      <c r="K93" s="71" t="s">
        <v>141</v>
      </c>
      <c r="L93" s="71" t="s">
        <v>141</v>
      </c>
      <c r="M93" s="71" t="s">
        <v>141</v>
      </c>
      <c r="N93" s="71" t="s">
        <v>141</v>
      </c>
      <c r="O93" s="81" t="s">
        <v>141</v>
      </c>
      <c r="P93" s="81" t="s">
        <v>141</v>
      </c>
    </row>
    <row r="94" spans="1:16" ht="15.75" customHeight="1">
      <c r="A94" s="84"/>
      <c r="B94" s="53"/>
      <c r="C94" s="12"/>
      <c r="D94" s="12"/>
      <c r="E94" s="12"/>
      <c r="F94" s="83"/>
      <c r="G94" s="12"/>
      <c r="H94" s="12"/>
      <c r="I94" s="12"/>
      <c r="J94" s="12"/>
      <c r="K94" s="12"/>
      <c r="L94" s="83"/>
      <c r="M94" s="12"/>
      <c r="N94" s="83"/>
      <c r="O94" s="12"/>
      <c r="P94" s="12"/>
    </row>
    <row r="95" spans="1:16" ht="15.75" customHeight="1">
      <c r="A95" s="84" t="s">
        <v>753</v>
      </c>
      <c r="B95" s="40">
        <f t="shared" ref="B95:B104" si="2">SUM(C95:P95)</f>
        <v>1560</v>
      </c>
      <c r="C95" s="83" t="s">
        <v>141</v>
      </c>
      <c r="D95" s="83" t="s">
        <v>141</v>
      </c>
      <c r="E95" s="83" t="s">
        <v>141</v>
      </c>
      <c r="F95" s="99">
        <v>1560</v>
      </c>
      <c r="G95" s="83" t="s">
        <v>141</v>
      </c>
      <c r="H95" s="83" t="s">
        <v>141</v>
      </c>
      <c r="I95" s="83" t="s">
        <v>141</v>
      </c>
      <c r="J95" s="83" t="s">
        <v>141</v>
      </c>
      <c r="K95" s="83" t="s">
        <v>141</v>
      </c>
      <c r="L95" s="83" t="s">
        <v>141</v>
      </c>
      <c r="M95" s="83" t="s">
        <v>141</v>
      </c>
      <c r="N95" s="83" t="s">
        <v>141</v>
      </c>
      <c r="O95" s="12" t="s">
        <v>141</v>
      </c>
      <c r="P95" s="12" t="s">
        <v>141</v>
      </c>
    </row>
    <row r="96" spans="1:16" ht="15.75" customHeight="1">
      <c r="A96" s="84" t="s">
        <v>754</v>
      </c>
      <c r="B96" s="40">
        <f t="shared" si="2"/>
        <v>1577</v>
      </c>
      <c r="C96" s="83" t="s">
        <v>141</v>
      </c>
      <c r="D96" s="83" t="s">
        <v>141</v>
      </c>
      <c r="E96" s="83" t="s">
        <v>141</v>
      </c>
      <c r="F96" s="99">
        <v>1577</v>
      </c>
      <c r="G96" s="83" t="s">
        <v>141</v>
      </c>
      <c r="H96" s="83" t="s">
        <v>141</v>
      </c>
      <c r="I96" s="83" t="s">
        <v>141</v>
      </c>
      <c r="J96" s="83" t="s">
        <v>141</v>
      </c>
      <c r="K96" s="83" t="s">
        <v>141</v>
      </c>
      <c r="L96" s="83" t="s">
        <v>141</v>
      </c>
      <c r="M96" s="83" t="s">
        <v>141</v>
      </c>
      <c r="N96" s="83" t="s">
        <v>141</v>
      </c>
      <c r="O96" s="12" t="s">
        <v>141</v>
      </c>
      <c r="P96" s="12" t="s">
        <v>141</v>
      </c>
    </row>
    <row r="97" spans="1:16" ht="15.75" customHeight="1">
      <c r="A97" s="84" t="s">
        <v>879</v>
      </c>
      <c r="B97" s="40">
        <f t="shared" si="2"/>
        <v>804</v>
      </c>
      <c r="C97" s="83" t="s">
        <v>141</v>
      </c>
      <c r="D97" s="83" t="s">
        <v>141</v>
      </c>
      <c r="E97" s="83" t="s">
        <v>141</v>
      </c>
      <c r="F97" s="99">
        <v>804</v>
      </c>
      <c r="G97" s="83" t="s">
        <v>141</v>
      </c>
      <c r="H97" s="83" t="s">
        <v>141</v>
      </c>
      <c r="I97" s="83" t="s">
        <v>141</v>
      </c>
      <c r="J97" s="83" t="s">
        <v>141</v>
      </c>
      <c r="K97" s="83" t="s">
        <v>141</v>
      </c>
      <c r="L97" s="83" t="s">
        <v>141</v>
      </c>
      <c r="M97" s="83" t="s">
        <v>141</v>
      </c>
      <c r="N97" s="83" t="s">
        <v>141</v>
      </c>
      <c r="O97" s="12" t="s">
        <v>141</v>
      </c>
      <c r="P97" s="12" t="s">
        <v>141</v>
      </c>
    </row>
    <row r="98" spans="1:16" ht="15.75" customHeight="1">
      <c r="A98" s="84" t="s">
        <v>755</v>
      </c>
      <c r="B98" s="40">
        <f t="shared" si="2"/>
        <v>2826</v>
      </c>
      <c r="C98" s="83" t="s">
        <v>141</v>
      </c>
      <c r="D98" s="83" t="s">
        <v>141</v>
      </c>
      <c r="E98" s="83" t="s">
        <v>141</v>
      </c>
      <c r="F98" s="99">
        <v>2826</v>
      </c>
      <c r="G98" s="83" t="s">
        <v>141</v>
      </c>
      <c r="H98" s="83" t="s">
        <v>141</v>
      </c>
      <c r="I98" s="83" t="s">
        <v>141</v>
      </c>
      <c r="J98" s="83" t="s">
        <v>141</v>
      </c>
      <c r="K98" s="83" t="s">
        <v>141</v>
      </c>
      <c r="L98" s="83" t="s">
        <v>141</v>
      </c>
      <c r="M98" s="83" t="s">
        <v>141</v>
      </c>
      <c r="N98" s="83" t="s">
        <v>141</v>
      </c>
      <c r="O98" s="12" t="s">
        <v>141</v>
      </c>
      <c r="P98" s="12" t="s">
        <v>141</v>
      </c>
    </row>
    <row r="99" spans="1:16" ht="15.75" customHeight="1">
      <c r="A99" s="84" t="s">
        <v>756</v>
      </c>
      <c r="B99" s="40">
        <f t="shared" si="2"/>
        <v>1801</v>
      </c>
      <c r="C99" s="83" t="s">
        <v>141</v>
      </c>
      <c r="D99" s="83" t="s">
        <v>141</v>
      </c>
      <c r="E99" s="83" t="s">
        <v>141</v>
      </c>
      <c r="F99" s="99">
        <v>1801</v>
      </c>
      <c r="G99" s="83" t="s">
        <v>141</v>
      </c>
      <c r="H99" s="83" t="s">
        <v>141</v>
      </c>
      <c r="I99" s="83" t="s">
        <v>141</v>
      </c>
      <c r="J99" s="83" t="s">
        <v>141</v>
      </c>
      <c r="K99" s="83" t="s">
        <v>141</v>
      </c>
      <c r="L99" s="83" t="s">
        <v>141</v>
      </c>
      <c r="M99" s="83" t="s">
        <v>141</v>
      </c>
      <c r="N99" s="83" t="s">
        <v>141</v>
      </c>
      <c r="O99" s="12" t="s">
        <v>141</v>
      </c>
      <c r="P99" s="12" t="s">
        <v>141</v>
      </c>
    </row>
    <row r="100" spans="1:16" ht="15.75" customHeight="1">
      <c r="A100" s="84" t="s">
        <v>875</v>
      </c>
      <c r="B100" s="40">
        <f t="shared" si="2"/>
        <v>2370</v>
      </c>
      <c r="C100" s="83" t="s">
        <v>141</v>
      </c>
      <c r="D100" s="83" t="s">
        <v>141</v>
      </c>
      <c r="E100" s="83" t="s">
        <v>141</v>
      </c>
      <c r="F100" s="99">
        <v>2370</v>
      </c>
      <c r="G100" s="83" t="s">
        <v>141</v>
      </c>
      <c r="H100" s="83" t="s">
        <v>141</v>
      </c>
      <c r="I100" s="83" t="s">
        <v>141</v>
      </c>
      <c r="J100" s="83" t="s">
        <v>141</v>
      </c>
      <c r="K100" s="83" t="s">
        <v>141</v>
      </c>
      <c r="L100" s="83" t="s">
        <v>141</v>
      </c>
      <c r="M100" s="83" t="s">
        <v>141</v>
      </c>
      <c r="N100" s="83" t="s">
        <v>141</v>
      </c>
      <c r="O100" s="12" t="s">
        <v>141</v>
      </c>
      <c r="P100" s="12" t="s">
        <v>141</v>
      </c>
    </row>
    <row r="101" spans="1:16" ht="15.75" customHeight="1">
      <c r="A101" s="84" t="s">
        <v>763</v>
      </c>
      <c r="B101" s="40">
        <f t="shared" si="2"/>
        <v>2845</v>
      </c>
      <c r="C101" s="83" t="s">
        <v>141</v>
      </c>
      <c r="D101" s="83" t="s">
        <v>141</v>
      </c>
      <c r="E101" s="83" t="s">
        <v>141</v>
      </c>
      <c r="F101" s="99">
        <v>2845</v>
      </c>
      <c r="G101" s="83" t="s">
        <v>141</v>
      </c>
      <c r="H101" s="83" t="s">
        <v>141</v>
      </c>
      <c r="I101" s="83" t="s">
        <v>141</v>
      </c>
      <c r="J101" s="83" t="s">
        <v>141</v>
      </c>
      <c r="K101" s="83" t="s">
        <v>141</v>
      </c>
      <c r="L101" s="83" t="s">
        <v>141</v>
      </c>
      <c r="M101" s="83" t="s">
        <v>141</v>
      </c>
      <c r="N101" s="83" t="s">
        <v>141</v>
      </c>
      <c r="O101" s="12" t="s">
        <v>141</v>
      </c>
      <c r="P101" s="12" t="s">
        <v>141</v>
      </c>
    </row>
    <row r="102" spans="1:16" ht="15.75" customHeight="1">
      <c r="A102" s="84" t="s">
        <v>880</v>
      </c>
      <c r="B102" s="40">
        <f t="shared" si="2"/>
        <v>2580</v>
      </c>
      <c r="C102" s="83" t="s">
        <v>141</v>
      </c>
      <c r="D102" s="83" t="s">
        <v>141</v>
      </c>
      <c r="E102" s="83" t="s">
        <v>141</v>
      </c>
      <c r="F102" s="99">
        <v>2580</v>
      </c>
      <c r="G102" s="83" t="s">
        <v>141</v>
      </c>
      <c r="H102" s="83" t="s">
        <v>141</v>
      </c>
      <c r="I102" s="83" t="s">
        <v>141</v>
      </c>
      <c r="J102" s="83" t="s">
        <v>141</v>
      </c>
      <c r="K102" s="83" t="s">
        <v>141</v>
      </c>
      <c r="L102" s="83" t="s">
        <v>141</v>
      </c>
      <c r="M102" s="83" t="s">
        <v>141</v>
      </c>
      <c r="N102" s="83" t="s">
        <v>141</v>
      </c>
      <c r="O102" s="12" t="s">
        <v>141</v>
      </c>
      <c r="P102" s="12" t="s">
        <v>141</v>
      </c>
    </row>
    <row r="103" spans="1:16" ht="15.75" customHeight="1">
      <c r="A103" s="84" t="s">
        <v>881</v>
      </c>
      <c r="B103" s="40">
        <f t="shared" si="2"/>
        <v>1193</v>
      </c>
      <c r="C103" s="83" t="s">
        <v>141</v>
      </c>
      <c r="D103" s="83" t="s">
        <v>141</v>
      </c>
      <c r="E103" s="83" t="s">
        <v>141</v>
      </c>
      <c r="F103" s="99">
        <v>1193</v>
      </c>
      <c r="G103" s="83" t="s">
        <v>141</v>
      </c>
      <c r="H103" s="83" t="s">
        <v>141</v>
      </c>
      <c r="I103" s="83" t="s">
        <v>141</v>
      </c>
      <c r="J103" s="83" t="s">
        <v>141</v>
      </c>
      <c r="K103" s="83" t="s">
        <v>141</v>
      </c>
      <c r="L103" s="83" t="s">
        <v>141</v>
      </c>
      <c r="M103" s="83" t="s">
        <v>141</v>
      </c>
      <c r="N103" s="83" t="s">
        <v>141</v>
      </c>
      <c r="O103" s="12" t="s">
        <v>141</v>
      </c>
      <c r="P103" s="12" t="s">
        <v>141</v>
      </c>
    </row>
    <row r="104" spans="1:16" ht="15.75" customHeight="1">
      <c r="A104" s="84" t="s">
        <v>882</v>
      </c>
      <c r="B104" s="40">
        <f t="shared" si="2"/>
        <v>668</v>
      </c>
      <c r="C104" s="83" t="s">
        <v>141</v>
      </c>
      <c r="D104" s="83" t="s">
        <v>141</v>
      </c>
      <c r="E104" s="83" t="s">
        <v>141</v>
      </c>
      <c r="F104" s="99">
        <v>668</v>
      </c>
      <c r="G104" s="83" t="s">
        <v>141</v>
      </c>
      <c r="H104" s="83" t="s">
        <v>141</v>
      </c>
      <c r="I104" s="83" t="s">
        <v>141</v>
      </c>
      <c r="J104" s="83" t="s">
        <v>141</v>
      </c>
      <c r="K104" s="83" t="s">
        <v>141</v>
      </c>
      <c r="L104" s="83" t="s">
        <v>141</v>
      </c>
      <c r="M104" s="83" t="s">
        <v>141</v>
      </c>
      <c r="N104" s="83" t="s">
        <v>141</v>
      </c>
      <c r="O104" s="12" t="s">
        <v>141</v>
      </c>
      <c r="P104" s="12" t="s">
        <v>141</v>
      </c>
    </row>
    <row r="105" spans="1:16" ht="15.75" customHeight="1">
      <c r="A105" s="84"/>
      <c r="B105" s="5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12"/>
      <c r="P105" s="12"/>
    </row>
    <row r="106" spans="1:16" ht="15.75" customHeight="1">
      <c r="A106" s="76" t="s">
        <v>36</v>
      </c>
      <c r="B106" s="51">
        <f>SUM(B108:B119)</f>
        <v>23590</v>
      </c>
      <c r="C106" s="71" t="s">
        <v>141</v>
      </c>
      <c r="D106" s="71" t="s">
        <v>141</v>
      </c>
      <c r="E106" s="71" t="s">
        <v>141</v>
      </c>
      <c r="F106" s="71" t="s">
        <v>141</v>
      </c>
      <c r="G106" s="71" t="s">
        <v>141</v>
      </c>
      <c r="H106" s="71" t="s">
        <v>141</v>
      </c>
      <c r="I106" s="71" t="s">
        <v>141</v>
      </c>
      <c r="J106" s="71" t="s">
        <v>141</v>
      </c>
      <c r="K106" s="71" t="s">
        <v>141</v>
      </c>
      <c r="L106" s="71" t="s">
        <v>141</v>
      </c>
      <c r="M106" s="71" t="s">
        <v>141</v>
      </c>
      <c r="N106" s="71">
        <f>SUM(N108:N119)</f>
        <v>23590</v>
      </c>
      <c r="O106" s="81" t="s">
        <v>141</v>
      </c>
      <c r="P106" s="81" t="s">
        <v>141</v>
      </c>
    </row>
    <row r="107" spans="1:16" ht="15.75" customHeight="1">
      <c r="A107" s="84"/>
      <c r="B107" s="53"/>
      <c r="C107" s="12"/>
      <c r="D107" s="12"/>
      <c r="E107" s="12"/>
      <c r="F107" s="83"/>
      <c r="G107" s="12"/>
      <c r="H107" s="12"/>
      <c r="I107" s="12"/>
      <c r="J107" s="12"/>
      <c r="K107" s="12"/>
      <c r="L107" s="83"/>
      <c r="M107" s="12"/>
      <c r="N107" s="83"/>
      <c r="O107" s="12"/>
      <c r="P107" s="12"/>
    </row>
    <row r="108" spans="1:16" ht="15.75" customHeight="1">
      <c r="A108" s="84" t="s">
        <v>757</v>
      </c>
      <c r="B108" s="40">
        <f t="shared" ref="B108:B119" si="3">SUM(C108:P108)</f>
        <v>1360</v>
      </c>
      <c r="C108" s="83" t="s">
        <v>141</v>
      </c>
      <c r="D108" s="83" t="s">
        <v>141</v>
      </c>
      <c r="E108" s="83" t="s">
        <v>141</v>
      </c>
      <c r="F108" s="83" t="s">
        <v>141</v>
      </c>
      <c r="G108" s="83" t="s">
        <v>141</v>
      </c>
      <c r="H108" s="83" t="s">
        <v>141</v>
      </c>
      <c r="I108" s="83" t="s">
        <v>141</v>
      </c>
      <c r="J108" s="83" t="s">
        <v>141</v>
      </c>
      <c r="K108" s="83" t="s">
        <v>141</v>
      </c>
      <c r="L108" s="83" t="s">
        <v>141</v>
      </c>
      <c r="M108" s="83" t="s">
        <v>141</v>
      </c>
      <c r="N108" s="99">
        <v>1360</v>
      </c>
      <c r="O108" s="12" t="s">
        <v>141</v>
      </c>
      <c r="P108" s="12" t="s">
        <v>141</v>
      </c>
    </row>
    <row r="109" spans="1:16" ht="15.75" customHeight="1">
      <c r="A109" s="84" t="s">
        <v>755</v>
      </c>
      <c r="B109" s="40">
        <f t="shared" si="3"/>
        <v>4869</v>
      </c>
      <c r="C109" s="83" t="s">
        <v>141</v>
      </c>
      <c r="D109" s="83" t="s">
        <v>141</v>
      </c>
      <c r="E109" s="83" t="s">
        <v>141</v>
      </c>
      <c r="F109" s="83" t="s">
        <v>141</v>
      </c>
      <c r="G109" s="83" t="s">
        <v>141</v>
      </c>
      <c r="H109" s="83" t="s">
        <v>141</v>
      </c>
      <c r="I109" s="83" t="s">
        <v>141</v>
      </c>
      <c r="J109" s="83" t="s">
        <v>141</v>
      </c>
      <c r="K109" s="83" t="s">
        <v>141</v>
      </c>
      <c r="L109" s="83" t="s">
        <v>141</v>
      </c>
      <c r="M109" s="83" t="s">
        <v>141</v>
      </c>
      <c r="N109" s="99">
        <v>4869</v>
      </c>
      <c r="O109" s="12" t="s">
        <v>141</v>
      </c>
      <c r="P109" s="12" t="s">
        <v>141</v>
      </c>
    </row>
    <row r="110" spans="1:16" ht="15.75" customHeight="1">
      <c r="A110" s="84" t="s">
        <v>883</v>
      </c>
      <c r="B110" s="40">
        <f t="shared" si="3"/>
        <v>2068</v>
      </c>
      <c r="C110" s="83" t="s">
        <v>141</v>
      </c>
      <c r="D110" s="83" t="s">
        <v>141</v>
      </c>
      <c r="E110" s="83" t="s">
        <v>141</v>
      </c>
      <c r="F110" s="83" t="s">
        <v>141</v>
      </c>
      <c r="G110" s="83" t="s">
        <v>141</v>
      </c>
      <c r="H110" s="83" t="s">
        <v>141</v>
      </c>
      <c r="I110" s="83" t="s">
        <v>141</v>
      </c>
      <c r="J110" s="83" t="s">
        <v>141</v>
      </c>
      <c r="K110" s="83" t="s">
        <v>141</v>
      </c>
      <c r="L110" s="83" t="s">
        <v>141</v>
      </c>
      <c r="M110" s="83" t="s">
        <v>141</v>
      </c>
      <c r="N110" s="99">
        <v>2068</v>
      </c>
      <c r="O110" s="12" t="s">
        <v>141</v>
      </c>
      <c r="P110" s="12" t="s">
        <v>141</v>
      </c>
    </row>
    <row r="111" spans="1:16" ht="15.75" customHeight="1">
      <c r="A111" s="84" t="s">
        <v>884</v>
      </c>
      <c r="B111" s="40">
        <f t="shared" si="3"/>
        <v>1828</v>
      </c>
      <c r="C111" s="83" t="s">
        <v>141</v>
      </c>
      <c r="D111" s="83" t="s">
        <v>141</v>
      </c>
      <c r="E111" s="83" t="s">
        <v>141</v>
      </c>
      <c r="F111" s="83" t="s">
        <v>141</v>
      </c>
      <c r="G111" s="83" t="s">
        <v>141</v>
      </c>
      <c r="H111" s="83" t="s">
        <v>141</v>
      </c>
      <c r="I111" s="83" t="s">
        <v>141</v>
      </c>
      <c r="J111" s="83" t="s">
        <v>141</v>
      </c>
      <c r="K111" s="83" t="s">
        <v>141</v>
      </c>
      <c r="L111" s="83" t="s">
        <v>141</v>
      </c>
      <c r="M111" s="83" t="s">
        <v>141</v>
      </c>
      <c r="N111" s="99">
        <v>1828</v>
      </c>
      <c r="O111" s="12" t="s">
        <v>141</v>
      </c>
      <c r="P111" s="12" t="s">
        <v>141</v>
      </c>
    </row>
    <row r="112" spans="1:16" ht="15.75" customHeight="1">
      <c r="A112" s="84" t="s">
        <v>885</v>
      </c>
      <c r="B112" s="40">
        <f t="shared" si="3"/>
        <v>1155</v>
      </c>
      <c r="C112" s="83" t="s">
        <v>141</v>
      </c>
      <c r="D112" s="83" t="s">
        <v>141</v>
      </c>
      <c r="E112" s="83" t="s">
        <v>141</v>
      </c>
      <c r="F112" s="83" t="s">
        <v>141</v>
      </c>
      <c r="G112" s="83" t="s">
        <v>141</v>
      </c>
      <c r="H112" s="83" t="s">
        <v>141</v>
      </c>
      <c r="I112" s="83" t="s">
        <v>141</v>
      </c>
      <c r="J112" s="83" t="s">
        <v>141</v>
      </c>
      <c r="K112" s="83" t="s">
        <v>141</v>
      </c>
      <c r="L112" s="83" t="s">
        <v>141</v>
      </c>
      <c r="M112" s="83" t="s">
        <v>141</v>
      </c>
      <c r="N112" s="99">
        <v>1155</v>
      </c>
      <c r="O112" s="12" t="s">
        <v>141</v>
      </c>
      <c r="P112" s="12" t="s">
        <v>141</v>
      </c>
    </row>
    <row r="113" spans="1:16" ht="15.75" customHeight="1">
      <c r="A113" s="84" t="s">
        <v>875</v>
      </c>
      <c r="B113" s="40">
        <f t="shared" si="3"/>
        <v>3448</v>
      </c>
      <c r="C113" s="83" t="s">
        <v>141</v>
      </c>
      <c r="D113" s="83" t="s">
        <v>141</v>
      </c>
      <c r="E113" s="83" t="s">
        <v>141</v>
      </c>
      <c r="F113" s="83" t="s">
        <v>141</v>
      </c>
      <c r="G113" s="83" t="s">
        <v>141</v>
      </c>
      <c r="H113" s="83" t="s">
        <v>141</v>
      </c>
      <c r="I113" s="83" t="s">
        <v>141</v>
      </c>
      <c r="J113" s="83" t="s">
        <v>141</v>
      </c>
      <c r="K113" s="83" t="s">
        <v>141</v>
      </c>
      <c r="L113" s="83" t="s">
        <v>141</v>
      </c>
      <c r="M113" s="83" t="s">
        <v>141</v>
      </c>
      <c r="N113" s="99">
        <v>3448</v>
      </c>
      <c r="O113" s="12" t="s">
        <v>141</v>
      </c>
      <c r="P113" s="12" t="s">
        <v>141</v>
      </c>
    </row>
    <row r="114" spans="1:16" ht="15.75" customHeight="1">
      <c r="A114" s="84" t="s">
        <v>758</v>
      </c>
      <c r="B114" s="40">
        <f t="shared" si="3"/>
        <v>1114</v>
      </c>
      <c r="C114" s="83" t="s">
        <v>141</v>
      </c>
      <c r="D114" s="83" t="s">
        <v>141</v>
      </c>
      <c r="E114" s="83" t="s">
        <v>141</v>
      </c>
      <c r="F114" s="83" t="s">
        <v>141</v>
      </c>
      <c r="G114" s="83" t="s">
        <v>141</v>
      </c>
      <c r="H114" s="83" t="s">
        <v>141</v>
      </c>
      <c r="I114" s="83" t="s">
        <v>141</v>
      </c>
      <c r="J114" s="83" t="s">
        <v>141</v>
      </c>
      <c r="K114" s="83" t="s">
        <v>141</v>
      </c>
      <c r="L114" s="83" t="s">
        <v>141</v>
      </c>
      <c r="M114" s="83" t="s">
        <v>141</v>
      </c>
      <c r="N114" s="99">
        <v>1114</v>
      </c>
      <c r="O114" s="12" t="s">
        <v>141</v>
      </c>
      <c r="P114" s="12" t="s">
        <v>141</v>
      </c>
    </row>
    <row r="115" spans="1:16" ht="15.75" customHeight="1">
      <c r="A115" s="84" t="s">
        <v>763</v>
      </c>
      <c r="B115" s="40">
        <f t="shared" si="3"/>
        <v>1756</v>
      </c>
      <c r="C115" s="83" t="s">
        <v>141</v>
      </c>
      <c r="D115" s="83" t="s">
        <v>141</v>
      </c>
      <c r="E115" s="83" t="s">
        <v>141</v>
      </c>
      <c r="F115" s="83" t="s">
        <v>141</v>
      </c>
      <c r="G115" s="83" t="s">
        <v>141</v>
      </c>
      <c r="H115" s="83" t="s">
        <v>141</v>
      </c>
      <c r="I115" s="83" t="s">
        <v>141</v>
      </c>
      <c r="J115" s="83" t="s">
        <v>141</v>
      </c>
      <c r="K115" s="83" t="s">
        <v>141</v>
      </c>
      <c r="L115" s="83" t="s">
        <v>141</v>
      </c>
      <c r="M115" s="83" t="s">
        <v>141</v>
      </c>
      <c r="N115" s="99">
        <v>1756</v>
      </c>
      <c r="O115" s="12" t="s">
        <v>141</v>
      </c>
      <c r="P115" s="12" t="s">
        <v>141</v>
      </c>
    </row>
    <row r="116" spans="1:16" ht="15.75" customHeight="1">
      <c r="A116" s="84" t="s">
        <v>880</v>
      </c>
      <c r="B116" s="40">
        <f t="shared" si="3"/>
        <v>2245</v>
      </c>
      <c r="C116" s="83" t="s">
        <v>141</v>
      </c>
      <c r="D116" s="83" t="s">
        <v>141</v>
      </c>
      <c r="E116" s="83" t="s">
        <v>141</v>
      </c>
      <c r="F116" s="83" t="s">
        <v>141</v>
      </c>
      <c r="G116" s="83" t="s">
        <v>141</v>
      </c>
      <c r="H116" s="83" t="s">
        <v>141</v>
      </c>
      <c r="I116" s="83" t="s">
        <v>141</v>
      </c>
      <c r="J116" s="83" t="s">
        <v>141</v>
      </c>
      <c r="K116" s="83" t="s">
        <v>141</v>
      </c>
      <c r="L116" s="83" t="s">
        <v>141</v>
      </c>
      <c r="M116" s="83" t="s">
        <v>141</v>
      </c>
      <c r="N116" s="99">
        <v>2245</v>
      </c>
      <c r="O116" s="12" t="s">
        <v>141</v>
      </c>
      <c r="P116" s="12" t="s">
        <v>141</v>
      </c>
    </row>
    <row r="117" spans="1:16" ht="15.75" customHeight="1">
      <c r="A117" s="84" t="s">
        <v>881</v>
      </c>
      <c r="B117" s="40">
        <f t="shared" si="3"/>
        <v>1679</v>
      </c>
      <c r="C117" s="83" t="s">
        <v>141</v>
      </c>
      <c r="D117" s="83" t="s">
        <v>141</v>
      </c>
      <c r="E117" s="83" t="s">
        <v>141</v>
      </c>
      <c r="F117" s="83" t="s">
        <v>141</v>
      </c>
      <c r="G117" s="83" t="s">
        <v>141</v>
      </c>
      <c r="H117" s="83" t="s">
        <v>141</v>
      </c>
      <c r="I117" s="83" t="s">
        <v>141</v>
      </c>
      <c r="J117" s="83" t="s">
        <v>141</v>
      </c>
      <c r="K117" s="83" t="s">
        <v>141</v>
      </c>
      <c r="L117" s="83" t="s">
        <v>141</v>
      </c>
      <c r="M117" s="83" t="s">
        <v>141</v>
      </c>
      <c r="N117" s="99">
        <v>1679</v>
      </c>
      <c r="O117" s="12" t="s">
        <v>141</v>
      </c>
      <c r="P117" s="12" t="s">
        <v>141</v>
      </c>
    </row>
    <row r="118" spans="1:16" ht="15.75" customHeight="1">
      <c r="A118" s="84" t="s">
        <v>759</v>
      </c>
      <c r="B118" s="40">
        <f t="shared" si="3"/>
        <v>780</v>
      </c>
      <c r="C118" s="83" t="s">
        <v>141</v>
      </c>
      <c r="D118" s="83" t="s">
        <v>141</v>
      </c>
      <c r="E118" s="83" t="s">
        <v>141</v>
      </c>
      <c r="F118" s="83" t="s">
        <v>141</v>
      </c>
      <c r="G118" s="83" t="s">
        <v>141</v>
      </c>
      <c r="H118" s="83" t="s">
        <v>141</v>
      </c>
      <c r="I118" s="83" t="s">
        <v>141</v>
      </c>
      <c r="J118" s="83" t="s">
        <v>141</v>
      </c>
      <c r="K118" s="83" t="s">
        <v>141</v>
      </c>
      <c r="L118" s="83" t="s">
        <v>141</v>
      </c>
      <c r="M118" s="83" t="s">
        <v>141</v>
      </c>
      <c r="N118" s="99">
        <v>780</v>
      </c>
      <c r="O118" s="12" t="s">
        <v>141</v>
      </c>
      <c r="P118" s="12" t="s">
        <v>141</v>
      </c>
    </row>
    <row r="119" spans="1:16" ht="15.75" customHeight="1">
      <c r="A119" s="84" t="s">
        <v>760</v>
      </c>
      <c r="B119" s="40">
        <f t="shared" si="3"/>
        <v>1288</v>
      </c>
      <c r="C119" s="83" t="s">
        <v>141</v>
      </c>
      <c r="D119" s="83" t="s">
        <v>141</v>
      </c>
      <c r="E119" s="83" t="s">
        <v>141</v>
      </c>
      <c r="F119" s="83" t="s">
        <v>141</v>
      </c>
      <c r="G119" s="83" t="s">
        <v>141</v>
      </c>
      <c r="H119" s="83" t="s">
        <v>141</v>
      </c>
      <c r="I119" s="83" t="s">
        <v>141</v>
      </c>
      <c r="J119" s="83" t="s">
        <v>141</v>
      </c>
      <c r="K119" s="83" t="s">
        <v>141</v>
      </c>
      <c r="L119" s="83" t="s">
        <v>141</v>
      </c>
      <c r="M119" s="83" t="s">
        <v>141</v>
      </c>
      <c r="N119" s="99">
        <v>1288</v>
      </c>
      <c r="O119" s="12" t="s">
        <v>141</v>
      </c>
      <c r="P119" s="12" t="s">
        <v>141</v>
      </c>
    </row>
    <row r="120" spans="1:16" ht="15.75" customHeight="1">
      <c r="A120" s="84"/>
      <c r="B120" s="5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12"/>
      <c r="P120" s="12"/>
    </row>
    <row r="121" spans="1:16" s="23" customFormat="1" ht="15.75" customHeight="1">
      <c r="A121" s="76" t="s">
        <v>593</v>
      </c>
      <c r="B121" s="51">
        <f>SUM(B123:B132)</f>
        <v>2634</v>
      </c>
      <c r="C121" s="71" t="s">
        <v>141</v>
      </c>
      <c r="D121" s="71" t="s">
        <v>141</v>
      </c>
      <c r="E121" s="71" t="s">
        <v>141</v>
      </c>
      <c r="F121" s="71" t="s">
        <v>141</v>
      </c>
      <c r="G121" s="71">
        <f>SUM(G123:G132)</f>
        <v>2634</v>
      </c>
      <c r="H121" s="71" t="s">
        <v>141</v>
      </c>
      <c r="I121" s="71" t="s">
        <v>141</v>
      </c>
      <c r="J121" s="71" t="s">
        <v>141</v>
      </c>
      <c r="K121" s="71" t="s">
        <v>141</v>
      </c>
      <c r="L121" s="71" t="s">
        <v>141</v>
      </c>
      <c r="M121" s="71" t="s">
        <v>141</v>
      </c>
      <c r="N121" s="71" t="s">
        <v>141</v>
      </c>
      <c r="O121" s="81" t="s">
        <v>141</v>
      </c>
      <c r="P121" s="81" t="s">
        <v>141</v>
      </c>
    </row>
    <row r="122" spans="1:16" ht="15.75" customHeight="1">
      <c r="A122" s="84"/>
      <c r="B122" s="53"/>
      <c r="C122" s="12"/>
      <c r="D122" s="12"/>
      <c r="E122" s="12"/>
      <c r="F122" s="12"/>
      <c r="G122" s="83"/>
      <c r="H122" s="12"/>
      <c r="I122" s="83"/>
      <c r="J122" s="12"/>
      <c r="K122" s="12"/>
      <c r="L122" s="83"/>
      <c r="M122" s="12"/>
      <c r="O122" s="12"/>
      <c r="P122" s="12"/>
    </row>
    <row r="123" spans="1:16" ht="15.75" customHeight="1">
      <c r="A123" s="84" t="s">
        <v>886</v>
      </c>
      <c r="B123" s="40">
        <f t="shared" ref="B123:B132" si="4">SUM(C123:P123)</f>
        <v>185</v>
      </c>
      <c r="C123" s="12" t="s">
        <v>141</v>
      </c>
      <c r="D123" s="12" t="s">
        <v>141</v>
      </c>
      <c r="E123" s="12" t="s">
        <v>141</v>
      </c>
      <c r="F123" s="12" t="s">
        <v>141</v>
      </c>
      <c r="G123" s="99">
        <v>185</v>
      </c>
      <c r="H123" s="12" t="s">
        <v>141</v>
      </c>
      <c r="I123" s="83" t="s">
        <v>141</v>
      </c>
      <c r="J123" s="12" t="s">
        <v>141</v>
      </c>
      <c r="K123" s="12" t="s">
        <v>141</v>
      </c>
      <c r="L123" s="83" t="s">
        <v>141</v>
      </c>
      <c r="M123" s="12" t="s">
        <v>141</v>
      </c>
      <c r="N123" s="12" t="s">
        <v>141</v>
      </c>
      <c r="O123" s="12" t="s">
        <v>141</v>
      </c>
      <c r="P123" s="12" t="s">
        <v>141</v>
      </c>
    </row>
    <row r="124" spans="1:16" ht="15.75" customHeight="1">
      <c r="A124" s="84" t="s">
        <v>887</v>
      </c>
      <c r="B124" s="40">
        <f t="shared" si="4"/>
        <v>198</v>
      </c>
      <c r="C124" s="12" t="s">
        <v>141</v>
      </c>
      <c r="D124" s="12" t="s">
        <v>141</v>
      </c>
      <c r="E124" s="12" t="s">
        <v>141</v>
      </c>
      <c r="F124" s="12" t="s">
        <v>141</v>
      </c>
      <c r="G124" s="99">
        <v>198</v>
      </c>
      <c r="H124" s="12" t="s">
        <v>141</v>
      </c>
      <c r="I124" s="83"/>
      <c r="J124" s="12" t="s">
        <v>141</v>
      </c>
      <c r="K124" s="12" t="s">
        <v>141</v>
      </c>
      <c r="L124" s="83" t="s">
        <v>141</v>
      </c>
      <c r="M124" s="12" t="s">
        <v>141</v>
      </c>
      <c r="N124" s="12" t="s">
        <v>141</v>
      </c>
      <c r="O124" s="12"/>
      <c r="P124" s="12"/>
    </row>
    <row r="125" spans="1:16" ht="15.75" customHeight="1">
      <c r="A125" s="84" t="s">
        <v>888</v>
      </c>
      <c r="B125" s="40">
        <f t="shared" si="4"/>
        <v>226</v>
      </c>
      <c r="C125" s="12" t="s">
        <v>141</v>
      </c>
      <c r="D125" s="12" t="s">
        <v>141</v>
      </c>
      <c r="E125" s="12" t="s">
        <v>141</v>
      </c>
      <c r="F125" s="12" t="s">
        <v>141</v>
      </c>
      <c r="G125" s="99">
        <v>226</v>
      </c>
      <c r="H125" s="12" t="s">
        <v>141</v>
      </c>
      <c r="I125" s="83" t="s">
        <v>141</v>
      </c>
      <c r="J125" s="12" t="s">
        <v>141</v>
      </c>
      <c r="K125" s="12" t="s">
        <v>141</v>
      </c>
      <c r="L125" s="83" t="s">
        <v>141</v>
      </c>
      <c r="M125" s="12" t="s">
        <v>141</v>
      </c>
      <c r="N125" s="12" t="s">
        <v>141</v>
      </c>
      <c r="O125" s="12" t="s">
        <v>141</v>
      </c>
      <c r="P125" s="12" t="s">
        <v>141</v>
      </c>
    </row>
    <row r="126" spans="1:16" s="25" customFormat="1" ht="15.75" customHeight="1">
      <c r="A126" s="84" t="s">
        <v>1001</v>
      </c>
      <c r="B126" s="40">
        <f t="shared" si="4"/>
        <v>242</v>
      </c>
      <c r="C126" s="12" t="s">
        <v>141</v>
      </c>
      <c r="D126" s="12" t="s">
        <v>141</v>
      </c>
      <c r="E126" s="12" t="s">
        <v>141</v>
      </c>
      <c r="F126" s="12" t="s">
        <v>141</v>
      </c>
      <c r="G126" s="99">
        <v>242</v>
      </c>
      <c r="H126" s="12" t="s">
        <v>141</v>
      </c>
      <c r="I126" s="12" t="s">
        <v>141</v>
      </c>
      <c r="J126" s="12" t="s">
        <v>141</v>
      </c>
      <c r="K126" s="12" t="s">
        <v>141</v>
      </c>
      <c r="L126" s="12" t="s">
        <v>141</v>
      </c>
      <c r="M126" s="12" t="s">
        <v>141</v>
      </c>
      <c r="N126" s="12" t="s">
        <v>141</v>
      </c>
      <c r="O126" s="12" t="s">
        <v>141</v>
      </c>
      <c r="P126" s="12" t="s">
        <v>141</v>
      </c>
    </row>
    <row r="127" spans="1:16" ht="15.75" customHeight="1">
      <c r="A127" s="84" t="s">
        <v>761</v>
      </c>
      <c r="B127" s="40">
        <f t="shared" si="4"/>
        <v>379</v>
      </c>
      <c r="C127" s="12" t="s">
        <v>141</v>
      </c>
      <c r="D127" s="12" t="s">
        <v>141</v>
      </c>
      <c r="E127" s="12" t="s">
        <v>141</v>
      </c>
      <c r="F127" s="12" t="s">
        <v>141</v>
      </c>
      <c r="G127" s="99">
        <v>379</v>
      </c>
      <c r="H127" s="12" t="s">
        <v>141</v>
      </c>
      <c r="I127" s="12" t="s">
        <v>141</v>
      </c>
      <c r="J127" s="12" t="s">
        <v>141</v>
      </c>
      <c r="K127" s="12" t="s">
        <v>141</v>
      </c>
      <c r="L127" s="12" t="s">
        <v>141</v>
      </c>
      <c r="M127" s="12" t="s">
        <v>141</v>
      </c>
      <c r="N127" s="12" t="s">
        <v>141</v>
      </c>
      <c r="O127" s="12" t="s">
        <v>141</v>
      </c>
      <c r="P127" s="12" t="s">
        <v>141</v>
      </c>
    </row>
    <row r="128" spans="1:16" ht="15.75" customHeight="1">
      <c r="A128" s="84" t="s">
        <v>889</v>
      </c>
      <c r="B128" s="40">
        <f t="shared" si="4"/>
        <v>306</v>
      </c>
      <c r="C128" s="12" t="s">
        <v>141</v>
      </c>
      <c r="D128" s="12" t="s">
        <v>141</v>
      </c>
      <c r="E128" s="12" t="s">
        <v>141</v>
      </c>
      <c r="F128" s="12" t="s">
        <v>141</v>
      </c>
      <c r="G128" s="99">
        <v>306</v>
      </c>
      <c r="H128" s="12" t="s">
        <v>141</v>
      </c>
      <c r="I128" s="12" t="s">
        <v>141</v>
      </c>
      <c r="J128" s="12" t="s">
        <v>141</v>
      </c>
      <c r="K128" s="12" t="s">
        <v>141</v>
      </c>
      <c r="L128" s="12" t="s">
        <v>141</v>
      </c>
      <c r="M128" s="12" t="s">
        <v>141</v>
      </c>
      <c r="N128" s="12" t="s">
        <v>141</v>
      </c>
      <c r="O128" s="12" t="s">
        <v>141</v>
      </c>
      <c r="P128" s="12" t="s">
        <v>141</v>
      </c>
    </row>
    <row r="129" spans="1:18" ht="15.75" customHeight="1">
      <c r="A129" s="84" t="s">
        <v>890</v>
      </c>
      <c r="B129" s="40">
        <f t="shared" si="4"/>
        <v>291</v>
      </c>
      <c r="C129" s="12" t="s">
        <v>141</v>
      </c>
      <c r="D129" s="12" t="s">
        <v>141</v>
      </c>
      <c r="E129" s="12" t="s">
        <v>141</v>
      </c>
      <c r="F129" s="12" t="s">
        <v>141</v>
      </c>
      <c r="G129" s="99">
        <v>291</v>
      </c>
      <c r="H129" s="12" t="s">
        <v>141</v>
      </c>
      <c r="I129" s="12" t="s">
        <v>141</v>
      </c>
      <c r="J129" s="12" t="s">
        <v>141</v>
      </c>
      <c r="K129" s="12" t="s">
        <v>141</v>
      </c>
      <c r="L129" s="12" t="s">
        <v>141</v>
      </c>
      <c r="M129" s="12" t="s">
        <v>141</v>
      </c>
      <c r="N129" s="12" t="s">
        <v>141</v>
      </c>
      <c r="O129" s="12" t="s">
        <v>141</v>
      </c>
      <c r="P129" s="12" t="s">
        <v>141</v>
      </c>
    </row>
    <row r="130" spans="1:18" ht="15.75" customHeight="1">
      <c r="A130" s="84" t="s">
        <v>891</v>
      </c>
      <c r="B130" s="40">
        <f t="shared" si="4"/>
        <v>219</v>
      </c>
      <c r="C130" s="54" t="s">
        <v>141</v>
      </c>
      <c r="D130" s="12" t="s">
        <v>141</v>
      </c>
      <c r="E130" s="12" t="s">
        <v>141</v>
      </c>
      <c r="F130" s="12" t="s">
        <v>141</v>
      </c>
      <c r="G130" s="99">
        <v>219</v>
      </c>
      <c r="H130" s="12" t="s">
        <v>141</v>
      </c>
      <c r="I130" s="12" t="s">
        <v>141</v>
      </c>
      <c r="J130" s="12" t="s">
        <v>141</v>
      </c>
      <c r="K130" s="12" t="s">
        <v>141</v>
      </c>
      <c r="L130" s="12" t="s">
        <v>141</v>
      </c>
      <c r="M130" s="12" t="s">
        <v>141</v>
      </c>
      <c r="N130" s="12" t="s">
        <v>141</v>
      </c>
      <c r="O130" s="12" t="s">
        <v>141</v>
      </c>
      <c r="P130" s="12" t="s">
        <v>141</v>
      </c>
    </row>
    <row r="131" spans="1:18" ht="15.75" customHeight="1">
      <c r="A131" s="84" t="s">
        <v>892</v>
      </c>
      <c r="B131" s="40">
        <f t="shared" si="4"/>
        <v>200</v>
      </c>
      <c r="C131" s="12" t="s">
        <v>141</v>
      </c>
      <c r="D131" s="12" t="s">
        <v>141</v>
      </c>
      <c r="E131" s="12" t="s">
        <v>141</v>
      </c>
      <c r="F131" s="12" t="s">
        <v>141</v>
      </c>
      <c r="G131" s="99">
        <v>200</v>
      </c>
      <c r="H131" s="12" t="s">
        <v>141</v>
      </c>
      <c r="I131" s="12" t="s">
        <v>141</v>
      </c>
      <c r="J131" s="12" t="s">
        <v>141</v>
      </c>
      <c r="K131" s="12" t="s">
        <v>141</v>
      </c>
      <c r="L131" s="12" t="s">
        <v>141</v>
      </c>
      <c r="M131" s="12" t="s">
        <v>141</v>
      </c>
      <c r="N131" s="12" t="s">
        <v>141</v>
      </c>
      <c r="O131" s="12" t="s">
        <v>141</v>
      </c>
      <c r="P131" s="12" t="s">
        <v>141</v>
      </c>
    </row>
    <row r="132" spans="1:18" ht="15.75" customHeight="1">
      <c r="A132" s="84" t="s">
        <v>893</v>
      </c>
      <c r="B132" s="40">
        <f t="shared" si="4"/>
        <v>388</v>
      </c>
      <c r="C132" s="12" t="s">
        <v>141</v>
      </c>
      <c r="D132" s="12" t="s">
        <v>141</v>
      </c>
      <c r="E132" s="12" t="s">
        <v>141</v>
      </c>
      <c r="F132" s="12" t="s">
        <v>141</v>
      </c>
      <c r="G132" s="99">
        <v>388</v>
      </c>
      <c r="H132" s="12" t="s">
        <v>141</v>
      </c>
      <c r="I132" s="12" t="s">
        <v>141</v>
      </c>
      <c r="J132" s="12" t="s">
        <v>141</v>
      </c>
      <c r="K132" s="12" t="s">
        <v>141</v>
      </c>
      <c r="L132" s="12" t="s">
        <v>141</v>
      </c>
      <c r="M132" s="12" t="s">
        <v>141</v>
      </c>
      <c r="N132" s="12" t="s">
        <v>141</v>
      </c>
      <c r="O132" s="12" t="s">
        <v>141</v>
      </c>
      <c r="P132" s="12" t="s">
        <v>141</v>
      </c>
    </row>
    <row r="133" spans="1:18" ht="15.75" customHeight="1" thickBot="1">
      <c r="A133" s="87"/>
      <c r="B133" s="88"/>
      <c r="C133" s="60"/>
      <c r="D133" s="144"/>
      <c r="E133" s="144"/>
      <c r="F133" s="144"/>
      <c r="G133" s="144"/>
      <c r="H133" s="144"/>
      <c r="I133" s="144"/>
      <c r="J133" s="144"/>
      <c r="K133" s="144"/>
      <c r="L133" s="145"/>
      <c r="M133" s="144"/>
      <c r="N133" s="144"/>
      <c r="O133" s="144"/>
      <c r="P133" s="144"/>
    </row>
    <row r="134" spans="1:18" ht="15.75" customHeight="1">
      <c r="A134" s="89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83"/>
      <c r="M134" s="12"/>
      <c r="O134" s="12"/>
      <c r="P134" s="12"/>
    </row>
    <row r="135" spans="1:18" ht="15.75" customHeight="1">
      <c r="A135" s="89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83"/>
      <c r="M135" s="12"/>
      <c r="O135" s="12"/>
      <c r="P135" s="12"/>
    </row>
    <row r="136" spans="1:18" ht="15.75" customHeight="1">
      <c r="A136" s="90" t="s">
        <v>497</v>
      </c>
      <c r="B136" s="12"/>
      <c r="C136" s="81"/>
      <c r="D136" s="12"/>
      <c r="E136" s="12"/>
      <c r="F136" s="12"/>
      <c r="G136" s="12"/>
      <c r="H136" s="12"/>
      <c r="I136" s="12"/>
      <c r="J136" s="12"/>
      <c r="K136" s="12"/>
      <c r="L136" s="83"/>
      <c r="M136" s="12"/>
      <c r="O136" s="12"/>
    </row>
    <row r="137" spans="1:18" ht="15.75" customHeight="1">
      <c r="A137" s="91"/>
      <c r="B137" s="68"/>
      <c r="C137" s="390" t="s">
        <v>716</v>
      </c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</row>
    <row r="138" spans="1:18" ht="15.75" customHeight="1">
      <c r="A138" s="48" t="s">
        <v>714</v>
      </c>
      <c r="B138" s="69" t="s">
        <v>27</v>
      </c>
      <c r="C138" s="69" t="s">
        <v>116</v>
      </c>
      <c r="D138" s="69" t="s">
        <v>127</v>
      </c>
      <c r="E138" s="69" t="s">
        <v>128</v>
      </c>
      <c r="F138" s="69" t="s">
        <v>34</v>
      </c>
      <c r="G138" s="69" t="s">
        <v>129</v>
      </c>
      <c r="H138" s="69" t="s">
        <v>37</v>
      </c>
      <c r="I138" s="69" t="s">
        <v>38</v>
      </c>
      <c r="J138" s="69" t="s">
        <v>130</v>
      </c>
      <c r="K138" s="69" t="s">
        <v>40</v>
      </c>
      <c r="L138" s="69" t="s">
        <v>131</v>
      </c>
      <c r="M138" s="69" t="s">
        <v>132</v>
      </c>
      <c r="N138" s="71" t="s">
        <v>133</v>
      </c>
      <c r="O138" s="52" t="s">
        <v>134</v>
      </c>
      <c r="P138" s="78" t="s">
        <v>135</v>
      </c>
    </row>
    <row r="139" spans="1:18" ht="15.75" customHeight="1">
      <c r="A139" s="92"/>
      <c r="B139" s="74"/>
      <c r="C139" s="74"/>
      <c r="D139" s="80"/>
      <c r="E139" s="69" t="s">
        <v>136</v>
      </c>
      <c r="F139" s="69"/>
      <c r="G139" s="69"/>
      <c r="H139" s="80"/>
      <c r="I139" s="69"/>
      <c r="J139" s="69" t="s">
        <v>137</v>
      </c>
      <c r="K139" s="80"/>
      <c r="L139" s="69" t="s">
        <v>138</v>
      </c>
      <c r="M139" s="69" t="s">
        <v>139</v>
      </c>
      <c r="N139" s="71" t="s">
        <v>140</v>
      </c>
      <c r="O139" s="52" t="s">
        <v>137</v>
      </c>
      <c r="P139" s="136"/>
      <c r="R139" s="5">
        <f>9711-9753</f>
        <v>-42</v>
      </c>
    </row>
    <row r="140" spans="1:18" ht="15.75" customHeight="1">
      <c r="A140" s="79"/>
      <c r="B140" s="40"/>
      <c r="C140" s="12"/>
      <c r="D140" s="146"/>
      <c r="E140" s="146"/>
      <c r="F140" s="146"/>
      <c r="G140" s="146"/>
      <c r="H140" s="146"/>
      <c r="I140" s="146"/>
      <c r="J140" s="146"/>
      <c r="K140" s="146"/>
      <c r="L140" s="147"/>
      <c r="M140" s="146"/>
      <c r="N140" s="146"/>
      <c r="O140" s="146"/>
      <c r="P140" s="140"/>
    </row>
    <row r="141" spans="1:18" s="23" customFormat="1" ht="15.75" customHeight="1">
      <c r="A141" s="76" t="s">
        <v>498</v>
      </c>
      <c r="B141" s="51">
        <f>SUM(B143:B151)</f>
        <v>12922</v>
      </c>
      <c r="C141" s="71" t="s">
        <v>141</v>
      </c>
      <c r="D141" s="71" t="s">
        <v>141</v>
      </c>
      <c r="E141" s="71" t="s">
        <v>141</v>
      </c>
      <c r="F141" s="71" t="s">
        <v>141</v>
      </c>
      <c r="G141" s="71" t="s">
        <v>141</v>
      </c>
      <c r="H141" s="71">
        <f>SUM(H143:H151)</f>
        <v>12922</v>
      </c>
      <c r="I141" s="71" t="s">
        <v>141</v>
      </c>
      <c r="J141" s="71" t="s">
        <v>141</v>
      </c>
      <c r="K141" s="71" t="s">
        <v>141</v>
      </c>
      <c r="L141" s="71" t="s">
        <v>141</v>
      </c>
      <c r="M141" s="71" t="s">
        <v>141</v>
      </c>
      <c r="N141" s="71" t="s">
        <v>141</v>
      </c>
      <c r="O141" s="81" t="s">
        <v>141</v>
      </c>
      <c r="P141" s="81" t="s">
        <v>141</v>
      </c>
    </row>
    <row r="142" spans="1:18" ht="15.75" customHeight="1">
      <c r="A142" s="84"/>
      <c r="B142" s="53"/>
      <c r="C142" s="12"/>
      <c r="D142" s="12"/>
      <c r="E142" s="12"/>
      <c r="F142" s="12"/>
      <c r="G142" s="12"/>
      <c r="H142" s="83"/>
      <c r="I142" s="12"/>
      <c r="J142" s="12"/>
      <c r="K142" s="12"/>
      <c r="L142" s="83"/>
      <c r="M142" s="12"/>
      <c r="O142" s="12"/>
      <c r="P142" s="12"/>
    </row>
    <row r="143" spans="1:18" ht="15.75" customHeight="1">
      <c r="A143" s="84" t="s">
        <v>1002</v>
      </c>
      <c r="B143" s="53">
        <f t="shared" ref="B143:B151" si="5">SUM(C143:P143)</f>
        <v>2927</v>
      </c>
      <c r="C143" s="83" t="s">
        <v>141</v>
      </c>
      <c r="D143" s="83" t="s">
        <v>141</v>
      </c>
      <c r="E143" s="83" t="s">
        <v>141</v>
      </c>
      <c r="F143" s="83" t="s">
        <v>141</v>
      </c>
      <c r="G143" s="83" t="s">
        <v>141</v>
      </c>
      <c r="H143" s="99">
        <v>2927</v>
      </c>
      <c r="I143" s="83" t="s">
        <v>141</v>
      </c>
      <c r="J143" s="83" t="s">
        <v>141</v>
      </c>
      <c r="K143" s="83" t="s">
        <v>141</v>
      </c>
      <c r="L143" s="83" t="s">
        <v>141</v>
      </c>
      <c r="M143" s="83" t="s">
        <v>141</v>
      </c>
      <c r="N143" s="83" t="s">
        <v>141</v>
      </c>
      <c r="O143" s="83" t="s">
        <v>141</v>
      </c>
      <c r="P143" s="83" t="s">
        <v>141</v>
      </c>
    </row>
    <row r="144" spans="1:18" ht="15.75" customHeight="1">
      <c r="A144" s="84" t="s">
        <v>894</v>
      </c>
      <c r="B144" s="53">
        <f t="shared" si="5"/>
        <v>5</v>
      </c>
      <c r="C144" s="83" t="s">
        <v>141</v>
      </c>
      <c r="D144" s="83" t="s">
        <v>141</v>
      </c>
      <c r="E144" s="83" t="s">
        <v>141</v>
      </c>
      <c r="F144" s="83" t="s">
        <v>141</v>
      </c>
      <c r="G144" s="83" t="s">
        <v>141</v>
      </c>
      <c r="H144" s="99">
        <v>5</v>
      </c>
      <c r="I144" s="83" t="s">
        <v>141</v>
      </c>
      <c r="J144" s="83" t="s">
        <v>141</v>
      </c>
      <c r="K144" s="83" t="s">
        <v>141</v>
      </c>
      <c r="L144" s="83" t="s">
        <v>141</v>
      </c>
      <c r="M144" s="83" t="s">
        <v>141</v>
      </c>
      <c r="N144" s="83" t="s">
        <v>141</v>
      </c>
      <c r="O144" s="12" t="s">
        <v>141</v>
      </c>
      <c r="P144" s="12" t="s">
        <v>141</v>
      </c>
    </row>
    <row r="145" spans="1:16" ht="15.75" customHeight="1">
      <c r="A145" s="84" t="s">
        <v>762</v>
      </c>
      <c r="B145" s="53">
        <f t="shared" si="5"/>
        <v>3708</v>
      </c>
      <c r="C145" s="83" t="s">
        <v>141</v>
      </c>
      <c r="D145" s="83" t="s">
        <v>141</v>
      </c>
      <c r="E145" s="83" t="s">
        <v>141</v>
      </c>
      <c r="F145" s="83" t="s">
        <v>141</v>
      </c>
      <c r="G145" s="83" t="s">
        <v>141</v>
      </c>
      <c r="H145" s="99">
        <v>3708</v>
      </c>
      <c r="I145" s="83" t="s">
        <v>141</v>
      </c>
      <c r="J145" s="83" t="s">
        <v>141</v>
      </c>
      <c r="K145" s="83" t="s">
        <v>141</v>
      </c>
      <c r="L145" s="83" t="s">
        <v>141</v>
      </c>
      <c r="M145" s="83" t="s">
        <v>141</v>
      </c>
      <c r="N145" s="83" t="s">
        <v>141</v>
      </c>
      <c r="O145" s="12" t="s">
        <v>141</v>
      </c>
      <c r="P145" s="12" t="s">
        <v>141</v>
      </c>
    </row>
    <row r="146" spans="1:16" ht="15.75" customHeight="1">
      <c r="A146" s="84" t="s">
        <v>895</v>
      </c>
      <c r="B146" s="53">
        <f t="shared" si="5"/>
        <v>1080</v>
      </c>
      <c r="C146" s="83" t="s">
        <v>141</v>
      </c>
      <c r="D146" s="83" t="s">
        <v>141</v>
      </c>
      <c r="E146" s="83" t="s">
        <v>141</v>
      </c>
      <c r="F146" s="83" t="s">
        <v>141</v>
      </c>
      <c r="G146" s="83" t="s">
        <v>141</v>
      </c>
      <c r="H146" s="99">
        <v>1080</v>
      </c>
      <c r="I146" s="83" t="s">
        <v>141</v>
      </c>
      <c r="J146" s="83" t="s">
        <v>141</v>
      </c>
      <c r="K146" s="83" t="s">
        <v>141</v>
      </c>
      <c r="L146" s="83" t="s">
        <v>141</v>
      </c>
      <c r="M146" s="83" t="s">
        <v>141</v>
      </c>
      <c r="N146" s="83" t="s">
        <v>141</v>
      </c>
      <c r="O146" s="12" t="s">
        <v>141</v>
      </c>
      <c r="P146" s="12" t="s">
        <v>141</v>
      </c>
    </row>
    <row r="147" spans="1:16" ht="15.75" customHeight="1">
      <c r="A147" s="84" t="s">
        <v>763</v>
      </c>
      <c r="B147" s="53">
        <f t="shared" si="5"/>
        <v>1019</v>
      </c>
      <c r="C147" s="83" t="s">
        <v>141</v>
      </c>
      <c r="D147" s="83" t="s">
        <v>141</v>
      </c>
      <c r="E147" s="83" t="s">
        <v>141</v>
      </c>
      <c r="F147" s="83" t="s">
        <v>141</v>
      </c>
      <c r="G147" s="83" t="s">
        <v>141</v>
      </c>
      <c r="H147" s="99">
        <v>1019</v>
      </c>
      <c r="I147" s="83" t="s">
        <v>141</v>
      </c>
      <c r="J147" s="83" t="s">
        <v>141</v>
      </c>
      <c r="K147" s="83" t="s">
        <v>141</v>
      </c>
      <c r="L147" s="83" t="s">
        <v>141</v>
      </c>
      <c r="M147" s="83" t="s">
        <v>141</v>
      </c>
      <c r="N147" s="83" t="s">
        <v>141</v>
      </c>
      <c r="O147" s="12" t="s">
        <v>141</v>
      </c>
      <c r="P147" s="12" t="s">
        <v>141</v>
      </c>
    </row>
    <row r="148" spans="1:16" ht="15.75" customHeight="1">
      <c r="A148" s="84" t="s">
        <v>764</v>
      </c>
      <c r="B148" s="53">
        <f t="shared" si="5"/>
        <v>1004</v>
      </c>
      <c r="C148" s="83" t="s">
        <v>141</v>
      </c>
      <c r="D148" s="83" t="s">
        <v>141</v>
      </c>
      <c r="E148" s="83" t="s">
        <v>141</v>
      </c>
      <c r="F148" s="83" t="s">
        <v>141</v>
      </c>
      <c r="G148" s="83" t="s">
        <v>141</v>
      </c>
      <c r="H148" s="99">
        <v>1004</v>
      </c>
      <c r="I148" s="83" t="s">
        <v>141</v>
      </c>
      <c r="J148" s="83" t="s">
        <v>141</v>
      </c>
      <c r="K148" s="83" t="s">
        <v>141</v>
      </c>
      <c r="L148" s="83" t="s">
        <v>141</v>
      </c>
      <c r="M148" s="83" t="s">
        <v>141</v>
      </c>
      <c r="N148" s="83" t="s">
        <v>141</v>
      </c>
      <c r="O148" s="12" t="s">
        <v>141</v>
      </c>
      <c r="P148" s="12" t="s">
        <v>141</v>
      </c>
    </row>
    <row r="149" spans="1:16" ht="15.75" customHeight="1">
      <c r="A149" s="84" t="s">
        <v>881</v>
      </c>
      <c r="B149" s="53">
        <f t="shared" si="5"/>
        <v>984</v>
      </c>
      <c r="C149" s="83" t="s">
        <v>141</v>
      </c>
      <c r="D149" s="83" t="s">
        <v>141</v>
      </c>
      <c r="E149" s="83" t="s">
        <v>141</v>
      </c>
      <c r="F149" s="83" t="s">
        <v>141</v>
      </c>
      <c r="G149" s="83" t="s">
        <v>141</v>
      </c>
      <c r="H149" s="99">
        <v>984</v>
      </c>
      <c r="I149" s="83" t="s">
        <v>141</v>
      </c>
      <c r="J149" s="83" t="s">
        <v>141</v>
      </c>
      <c r="K149" s="83" t="s">
        <v>141</v>
      </c>
      <c r="L149" s="83" t="s">
        <v>141</v>
      </c>
      <c r="M149" s="83" t="s">
        <v>141</v>
      </c>
      <c r="N149" s="83" t="s">
        <v>141</v>
      </c>
      <c r="O149" s="12" t="s">
        <v>141</v>
      </c>
      <c r="P149" s="12" t="s">
        <v>141</v>
      </c>
    </row>
    <row r="150" spans="1:16" ht="15.75" customHeight="1">
      <c r="A150" s="84" t="s">
        <v>896</v>
      </c>
      <c r="B150" s="53">
        <f t="shared" si="5"/>
        <v>742</v>
      </c>
      <c r="C150" s="83" t="s">
        <v>141</v>
      </c>
      <c r="D150" s="83" t="s">
        <v>141</v>
      </c>
      <c r="E150" s="83" t="s">
        <v>141</v>
      </c>
      <c r="F150" s="83" t="s">
        <v>141</v>
      </c>
      <c r="G150" s="83" t="s">
        <v>141</v>
      </c>
      <c r="H150" s="99">
        <v>742</v>
      </c>
      <c r="I150" s="83" t="s">
        <v>141</v>
      </c>
      <c r="J150" s="83" t="s">
        <v>141</v>
      </c>
      <c r="K150" s="83" t="s">
        <v>141</v>
      </c>
      <c r="L150" s="83" t="s">
        <v>141</v>
      </c>
      <c r="M150" s="83" t="s">
        <v>141</v>
      </c>
      <c r="N150" s="83" t="s">
        <v>141</v>
      </c>
      <c r="O150" s="12" t="s">
        <v>141</v>
      </c>
      <c r="P150" s="12" t="s">
        <v>141</v>
      </c>
    </row>
    <row r="151" spans="1:16" ht="15.75" customHeight="1">
      <c r="A151" s="84" t="s">
        <v>749</v>
      </c>
      <c r="B151" s="53">
        <f t="shared" si="5"/>
        <v>1453</v>
      </c>
      <c r="C151" s="83" t="s">
        <v>141</v>
      </c>
      <c r="D151" s="83" t="s">
        <v>141</v>
      </c>
      <c r="E151" s="83" t="s">
        <v>141</v>
      </c>
      <c r="F151" s="83" t="s">
        <v>141</v>
      </c>
      <c r="G151" s="83" t="s">
        <v>141</v>
      </c>
      <c r="H151" s="99">
        <v>1453</v>
      </c>
      <c r="I151" s="83" t="s">
        <v>141</v>
      </c>
      <c r="J151" s="83" t="s">
        <v>141</v>
      </c>
      <c r="K151" s="83" t="s">
        <v>141</v>
      </c>
      <c r="L151" s="83" t="s">
        <v>141</v>
      </c>
      <c r="M151" s="83" t="s">
        <v>141</v>
      </c>
      <c r="N151" s="83" t="s">
        <v>141</v>
      </c>
      <c r="O151" s="12" t="s">
        <v>141</v>
      </c>
      <c r="P151" s="12" t="s">
        <v>141</v>
      </c>
    </row>
    <row r="152" spans="1:16" ht="15.75" customHeight="1">
      <c r="A152" s="93" t="s">
        <v>499</v>
      </c>
      <c r="B152" s="40"/>
      <c r="C152" s="12"/>
      <c r="D152" s="12"/>
      <c r="E152" s="12"/>
      <c r="F152" s="12"/>
      <c r="G152" s="12"/>
      <c r="H152" s="12"/>
      <c r="I152" s="12"/>
      <c r="J152" s="12"/>
      <c r="K152" s="12"/>
      <c r="L152" s="83"/>
      <c r="M152" s="12"/>
    </row>
    <row r="153" spans="1:16" s="23" customFormat="1" ht="15.75" customHeight="1">
      <c r="A153" s="76" t="s">
        <v>500</v>
      </c>
      <c r="B153" s="51">
        <f>SUM(B155:B192)</f>
        <v>112806</v>
      </c>
      <c r="C153" s="71" t="s">
        <v>141</v>
      </c>
      <c r="D153" s="71" t="s">
        <v>141</v>
      </c>
      <c r="E153" s="71" t="s">
        <v>141</v>
      </c>
      <c r="F153" s="71" t="s">
        <v>141</v>
      </c>
      <c r="G153" s="71" t="s">
        <v>141</v>
      </c>
      <c r="H153" s="71" t="s">
        <v>141</v>
      </c>
      <c r="I153" s="71">
        <f>SUM(I155:I192)</f>
        <v>112806</v>
      </c>
      <c r="J153" s="71" t="s">
        <v>141</v>
      </c>
      <c r="K153" s="71" t="s">
        <v>141</v>
      </c>
      <c r="L153" s="71" t="s">
        <v>141</v>
      </c>
      <c r="M153" s="71" t="s">
        <v>141</v>
      </c>
      <c r="N153" s="71" t="s">
        <v>141</v>
      </c>
      <c r="O153" s="81" t="s">
        <v>141</v>
      </c>
      <c r="P153" s="81" t="s">
        <v>141</v>
      </c>
    </row>
    <row r="154" spans="1:16" ht="15.75" customHeight="1">
      <c r="A154" s="84"/>
      <c r="B154" s="53"/>
      <c r="C154" s="12"/>
      <c r="D154" s="12"/>
      <c r="E154" s="12"/>
      <c r="F154" s="12"/>
      <c r="G154" s="12"/>
      <c r="H154" s="12"/>
      <c r="I154" s="83"/>
      <c r="J154" s="12"/>
      <c r="K154" s="12"/>
      <c r="L154" s="83"/>
      <c r="M154" s="12"/>
      <c r="O154" s="12"/>
      <c r="P154" s="12"/>
    </row>
    <row r="155" spans="1:16" ht="15.75" customHeight="1">
      <c r="A155" s="82" t="s">
        <v>757</v>
      </c>
      <c r="B155" s="40">
        <f t="shared" ref="B155:B192" si="6">SUM(C155:P155)</f>
        <v>10693</v>
      </c>
      <c r="C155" s="83" t="s">
        <v>141</v>
      </c>
      <c r="D155" s="83" t="s">
        <v>141</v>
      </c>
      <c r="E155" s="83" t="s">
        <v>141</v>
      </c>
      <c r="F155" s="83" t="s">
        <v>141</v>
      </c>
      <c r="G155" s="83" t="s">
        <v>141</v>
      </c>
      <c r="H155" s="83" t="s">
        <v>141</v>
      </c>
      <c r="I155" s="99">
        <v>10693</v>
      </c>
      <c r="J155" s="83" t="s">
        <v>141</v>
      </c>
      <c r="K155" s="83" t="s">
        <v>141</v>
      </c>
      <c r="L155" s="83" t="s">
        <v>141</v>
      </c>
      <c r="M155" s="83" t="s">
        <v>141</v>
      </c>
      <c r="N155" s="83" t="s">
        <v>141</v>
      </c>
      <c r="O155" s="12" t="s">
        <v>141</v>
      </c>
      <c r="P155" s="12" t="s">
        <v>141</v>
      </c>
    </row>
    <row r="156" spans="1:16" ht="15.75" customHeight="1">
      <c r="A156" s="19" t="s">
        <v>884</v>
      </c>
      <c r="B156" s="40">
        <f t="shared" si="6"/>
        <v>3552</v>
      </c>
      <c r="C156" s="83" t="s">
        <v>141</v>
      </c>
      <c r="D156" s="83" t="s">
        <v>141</v>
      </c>
      <c r="E156" s="83" t="s">
        <v>141</v>
      </c>
      <c r="F156" s="83" t="s">
        <v>141</v>
      </c>
      <c r="G156" s="83" t="s">
        <v>141</v>
      </c>
      <c r="H156" s="83" t="s">
        <v>141</v>
      </c>
      <c r="I156" s="99">
        <v>3552</v>
      </c>
      <c r="J156" s="83" t="s">
        <v>141</v>
      </c>
      <c r="K156" s="83" t="s">
        <v>141</v>
      </c>
      <c r="L156" s="83" t="s">
        <v>141</v>
      </c>
      <c r="M156" s="83" t="s">
        <v>141</v>
      </c>
      <c r="N156" s="83" t="s">
        <v>141</v>
      </c>
      <c r="O156" s="12" t="s">
        <v>141</v>
      </c>
      <c r="P156" s="12" t="s">
        <v>141</v>
      </c>
    </row>
    <row r="157" spans="1:16" ht="15.75" customHeight="1">
      <c r="A157" s="82" t="s">
        <v>756</v>
      </c>
      <c r="B157" s="40">
        <f t="shared" si="6"/>
        <v>6062</v>
      </c>
      <c r="C157" s="83" t="s">
        <v>141</v>
      </c>
      <c r="D157" s="83" t="s">
        <v>141</v>
      </c>
      <c r="E157" s="83" t="s">
        <v>141</v>
      </c>
      <c r="F157" s="83" t="s">
        <v>141</v>
      </c>
      <c r="G157" s="83" t="s">
        <v>141</v>
      </c>
      <c r="H157" s="83" t="s">
        <v>141</v>
      </c>
      <c r="I157" s="99">
        <v>6062</v>
      </c>
      <c r="J157" s="83" t="s">
        <v>141</v>
      </c>
      <c r="K157" s="83" t="s">
        <v>141</v>
      </c>
      <c r="L157" s="83" t="s">
        <v>141</v>
      </c>
      <c r="M157" s="83" t="s">
        <v>141</v>
      </c>
      <c r="N157" s="83" t="s">
        <v>141</v>
      </c>
      <c r="O157" s="12" t="s">
        <v>141</v>
      </c>
      <c r="P157" s="12" t="s">
        <v>141</v>
      </c>
    </row>
    <row r="158" spans="1:16" ht="15.75" customHeight="1">
      <c r="A158" s="82" t="s">
        <v>897</v>
      </c>
      <c r="B158" s="40">
        <f t="shared" si="6"/>
        <v>4861</v>
      </c>
      <c r="C158" s="83" t="s">
        <v>141</v>
      </c>
      <c r="D158" s="83" t="s">
        <v>141</v>
      </c>
      <c r="E158" s="83" t="s">
        <v>141</v>
      </c>
      <c r="F158" s="83" t="s">
        <v>141</v>
      </c>
      <c r="G158" s="83" t="s">
        <v>141</v>
      </c>
      <c r="H158" s="83" t="s">
        <v>141</v>
      </c>
      <c r="I158" s="99">
        <v>4861</v>
      </c>
      <c r="J158" s="83" t="s">
        <v>141</v>
      </c>
      <c r="K158" s="83" t="s">
        <v>141</v>
      </c>
      <c r="L158" s="83" t="s">
        <v>141</v>
      </c>
      <c r="M158" s="83" t="s">
        <v>141</v>
      </c>
      <c r="N158" s="83" t="s">
        <v>141</v>
      </c>
      <c r="O158" s="12" t="s">
        <v>141</v>
      </c>
      <c r="P158" s="12" t="s">
        <v>141</v>
      </c>
    </row>
    <row r="159" spans="1:16" ht="15.75" customHeight="1">
      <c r="A159" s="82" t="s">
        <v>898</v>
      </c>
      <c r="B159" s="40">
        <f t="shared" si="6"/>
        <v>996</v>
      </c>
      <c r="C159" s="83" t="s">
        <v>141</v>
      </c>
      <c r="D159" s="83" t="s">
        <v>141</v>
      </c>
      <c r="E159" s="83" t="s">
        <v>141</v>
      </c>
      <c r="F159" s="83" t="s">
        <v>141</v>
      </c>
      <c r="G159" s="83" t="s">
        <v>141</v>
      </c>
      <c r="H159" s="83" t="s">
        <v>141</v>
      </c>
      <c r="I159" s="99">
        <v>996</v>
      </c>
      <c r="J159" s="83" t="s">
        <v>141</v>
      </c>
      <c r="K159" s="83" t="s">
        <v>141</v>
      </c>
      <c r="L159" s="83" t="s">
        <v>141</v>
      </c>
      <c r="M159" s="83" t="s">
        <v>141</v>
      </c>
      <c r="N159" s="83" t="s">
        <v>141</v>
      </c>
      <c r="O159" s="12" t="s">
        <v>141</v>
      </c>
      <c r="P159" s="12" t="s">
        <v>141</v>
      </c>
    </row>
    <row r="160" spans="1:16" ht="15.75" customHeight="1">
      <c r="A160" s="82" t="s">
        <v>755</v>
      </c>
      <c r="B160" s="40">
        <f t="shared" si="6"/>
        <v>11226</v>
      </c>
      <c r="C160" s="83" t="s">
        <v>141</v>
      </c>
      <c r="D160" s="83" t="s">
        <v>141</v>
      </c>
      <c r="E160" s="83" t="s">
        <v>141</v>
      </c>
      <c r="F160" s="83" t="s">
        <v>141</v>
      </c>
      <c r="G160" s="83" t="s">
        <v>141</v>
      </c>
      <c r="H160" s="83" t="s">
        <v>141</v>
      </c>
      <c r="I160" s="99">
        <v>11226</v>
      </c>
      <c r="J160" s="83" t="s">
        <v>141</v>
      </c>
      <c r="K160" s="83" t="s">
        <v>141</v>
      </c>
      <c r="L160" s="83" t="s">
        <v>141</v>
      </c>
      <c r="M160" s="83" t="s">
        <v>141</v>
      </c>
      <c r="N160" s="83" t="s">
        <v>141</v>
      </c>
      <c r="O160" s="12" t="s">
        <v>141</v>
      </c>
      <c r="P160" s="12" t="s">
        <v>141</v>
      </c>
    </row>
    <row r="161" spans="1:16" ht="15.75" customHeight="1">
      <c r="A161" s="82" t="s">
        <v>765</v>
      </c>
      <c r="B161" s="40">
        <f t="shared" si="6"/>
        <v>3373</v>
      </c>
      <c r="C161" s="83" t="s">
        <v>141</v>
      </c>
      <c r="D161" s="83" t="s">
        <v>141</v>
      </c>
      <c r="E161" s="83" t="s">
        <v>141</v>
      </c>
      <c r="F161" s="83" t="s">
        <v>141</v>
      </c>
      <c r="G161" s="83" t="s">
        <v>141</v>
      </c>
      <c r="H161" s="83" t="s">
        <v>141</v>
      </c>
      <c r="I161" s="99">
        <v>3373</v>
      </c>
      <c r="J161" s="83" t="s">
        <v>141</v>
      </c>
      <c r="K161" s="83" t="s">
        <v>141</v>
      </c>
      <c r="L161" s="83" t="s">
        <v>141</v>
      </c>
      <c r="M161" s="83" t="s">
        <v>141</v>
      </c>
      <c r="N161" s="83" t="s">
        <v>141</v>
      </c>
      <c r="O161" s="12" t="s">
        <v>141</v>
      </c>
      <c r="P161" s="12" t="s">
        <v>141</v>
      </c>
    </row>
    <row r="162" spans="1:16" ht="15.75" customHeight="1">
      <c r="A162" s="82" t="s">
        <v>875</v>
      </c>
      <c r="B162" s="40">
        <f t="shared" si="6"/>
        <v>7762</v>
      </c>
      <c r="C162" s="83" t="s">
        <v>141</v>
      </c>
      <c r="D162" s="83" t="s">
        <v>141</v>
      </c>
      <c r="E162" s="83" t="s">
        <v>141</v>
      </c>
      <c r="F162" s="83" t="s">
        <v>141</v>
      </c>
      <c r="G162" s="83" t="s">
        <v>141</v>
      </c>
      <c r="H162" s="83" t="s">
        <v>141</v>
      </c>
      <c r="I162" s="99">
        <v>7762</v>
      </c>
      <c r="J162" s="83" t="s">
        <v>141</v>
      </c>
      <c r="K162" s="83" t="s">
        <v>141</v>
      </c>
      <c r="L162" s="83" t="s">
        <v>141</v>
      </c>
      <c r="M162" s="83" t="s">
        <v>141</v>
      </c>
      <c r="N162" s="83" t="s">
        <v>141</v>
      </c>
      <c r="O162" s="12" t="s">
        <v>141</v>
      </c>
      <c r="P162" s="12" t="s">
        <v>141</v>
      </c>
    </row>
    <row r="163" spans="1:16" ht="15.75" customHeight="1">
      <c r="A163" s="82" t="s">
        <v>325</v>
      </c>
      <c r="B163" s="40">
        <f t="shared" si="6"/>
        <v>957</v>
      </c>
      <c r="C163" s="83" t="s">
        <v>141</v>
      </c>
      <c r="D163" s="83" t="s">
        <v>141</v>
      </c>
      <c r="E163" s="83" t="s">
        <v>141</v>
      </c>
      <c r="F163" s="83" t="s">
        <v>141</v>
      </c>
      <c r="G163" s="83" t="s">
        <v>141</v>
      </c>
      <c r="H163" s="83" t="s">
        <v>141</v>
      </c>
      <c r="I163" s="99">
        <v>957</v>
      </c>
      <c r="J163" s="83" t="s">
        <v>141</v>
      </c>
      <c r="K163" s="83" t="s">
        <v>141</v>
      </c>
      <c r="L163" s="83" t="s">
        <v>141</v>
      </c>
      <c r="M163" s="83" t="s">
        <v>141</v>
      </c>
      <c r="N163" s="83" t="s">
        <v>141</v>
      </c>
      <c r="O163" s="12" t="s">
        <v>141</v>
      </c>
      <c r="P163" s="12" t="s">
        <v>141</v>
      </c>
    </row>
    <row r="164" spans="1:16" ht="15.75" customHeight="1">
      <c r="A164" s="82" t="s">
        <v>899</v>
      </c>
      <c r="B164" s="40">
        <f t="shared" si="6"/>
        <v>1702</v>
      </c>
      <c r="C164" s="83" t="s">
        <v>141</v>
      </c>
      <c r="D164" s="83" t="s">
        <v>141</v>
      </c>
      <c r="E164" s="83" t="s">
        <v>141</v>
      </c>
      <c r="F164" s="83" t="s">
        <v>141</v>
      </c>
      <c r="G164" s="83" t="s">
        <v>141</v>
      </c>
      <c r="H164" s="83" t="s">
        <v>141</v>
      </c>
      <c r="I164" s="99">
        <v>1702</v>
      </c>
      <c r="J164" s="83" t="s">
        <v>141</v>
      </c>
      <c r="K164" s="83" t="s">
        <v>141</v>
      </c>
      <c r="L164" s="83" t="s">
        <v>141</v>
      </c>
      <c r="M164" s="83" t="s">
        <v>141</v>
      </c>
      <c r="N164" s="83" t="s">
        <v>141</v>
      </c>
      <c r="O164" s="12" t="s">
        <v>141</v>
      </c>
      <c r="P164" s="12" t="s">
        <v>141</v>
      </c>
    </row>
    <row r="165" spans="1:16" ht="15.75" customHeight="1">
      <c r="A165" s="82" t="s">
        <v>766</v>
      </c>
      <c r="B165" s="40">
        <f t="shared" si="6"/>
        <v>1441</v>
      </c>
      <c r="C165" s="83" t="s">
        <v>141</v>
      </c>
      <c r="D165" s="83" t="s">
        <v>141</v>
      </c>
      <c r="E165" s="83" t="s">
        <v>141</v>
      </c>
      <c r="F165" s="83" t="s">
        <v>141</v>
      </c>
      <c r="G165" s="83" t="s">
        <v>141</v>
      </c>
      <c r="H165" s="83" t="s">
        <v>141</v>
      </c>
      <c r="I165" s="99">
        <v>1441</v>
      </c>
      <c r="J165" s="83" t="s">
        <v>141</v>
      </c>
      <c r="K165" s="83" t="s">
        <v>141</v>
      </c>
      <c r="L165" s="83" t="s">
        <v>141</v>
      </c>
      <c r="M165" s="83" t="s">
        <v>141</v>
      </c>
      <c r="N165" s="83" t="s">
        <v>141</v>
      </c>
      <c r="O165" s="12" t="s">
        <v>141</v>
      </c>
      <c r="P165" s="12" t="s">
        <v>141</v>
      </c>
    </row>
    <row r="166" spans="1:16" ht="15.75" customHeight="1">
      <c r="A166" s="82" t="s">
        <v>767</v>
      </c>
      <c r="B166" s="40">
        <f t="shared" si="6"/>
        <v>2898</v>
      </c>
      <c r="C166" s="83" t="s">
        <v>141</v>
      </c>
      <c r="D166" s="83" t="s">
        <v>141</v>
      </c>
      <c r="E166" s="83" t="s">
        <v>141</v>
      </c>
      <c r="F166" s="83" t="s">
        <v>141</v>
      </c>
      <c r="G166" s="83" t="s">
        <v>141</v>
      </c>
      <c r="H166" s="83" t="s">
        <v>141</v>
      </c>
      <c r="I166" s="99">
        <v>2898</v>
      </c>
      <c r="J166" s="83" t="s">
        <v>141</v>
      </c>
      <c r="K166" s="83" t="s">
        <v>141</v>
      </c>
      <c r="L166" s="83" t="s">
        <v>141</v>
      </c>
      <c r="M166" s="83" t="s">
        <v>141</v>
      </c>
      <c r="N166" s="83" t="s">
        <v>141</v>
      </c>
      <c r="O166" s="12" t="s">
        <v>141</v>
      </c>
      <c r="P166" s="12" t="s">
        <v>141</v>
      </c>
    </row>
    <row r="167" spans="1:16" ht="15.75" customHeight="1">
      <c r="A167" s="82" t="s">
        <v>597</v>
      </c>
      <c r="B167" s="40">
        <f t="shared" si="6"/>
        <v>563</v>
      </c>
      <c r="C167" s="83" t="s">
        <v>141</v>
      </c>
      <c r="D167" s="83" t="s">
        <v>141</v>
      </c>
      <c r="E167" s="83" t="s">
        <v>141</v>
      </c>
      <c r="F167" s="83" t="s">
        <v>141</v>
      </c>
      <c r="G167" s="83" t="s">
        <v>141</v>
      </c>
      <c r="H167" s="83" t="s">
        <v>141</v>
      </c>
      <c r="I167" s="99">
        <v>563</v>
      </c>
      <c r="J167" s="83" t="s">
        <v>141</v>
      </c>
      <c r="K167" s="83" t="s">
        <v>141</v>
      </c>
      <c r="L167" s="83" t="s">
        <v>141</v>
      </c>
      <c r="M167" s="83" t="s">
        <v>141</v>
      </c>
      <c r="N167" s="83" t="s">
        <v>141</v>
      </c>
      <c r="O167" s="12" t="s">
        <v>141</v>
      </c>
      <c r="P167" s="12" t="s">
        <v>141</v>
      </c>
    </row>
    <row r="168" spans="1:16" ht="15.75" customHeight="1">
      <c r="A168" s="19" t="s">
        <v>768</v>
      </c>
      <c r="B168" s="40">
        <f t="shared" si="6"/>
        <v>1734</v>
      </c>
      <c r="C168" s="83" t="s">
        <v>141</v>
      </c>
      <c r="D168" s="83" t="s">
        <v>141</v>
      </c>
      <c r="E168" s="83" t="s">
        <v>141</v>
      </c>
      <c r="F168" s="83" t="s">
        <v>141</v>
      </c>
      <c r="G168" s="83" t="s">
        <v>141</v>
      </c>
      <c r="H168" s="83" t="s">
        <v>141</v>
      </c>
      <c r="I168" s="99">
        <v>1734</v>
      </c>
      <c r="J168" s="83" t="s">
        <v>141</v>
      </c>
      <c r="K168" s="83" t="s">
        <v>141</v>
      </c>
      <c r="L168" s="83" t="s">
        <v>141</v>
      </c>
      <c r="M168" s="83" t="s">
        <v>141</v>
      </c>
      <c r="N168" s="83" t="s">
        <v>141</v>
      </c>
      <c r="O168" s="12" t="s">
        <v>141</v>
      </c>
      <c r="P168" s="12" t="s">
        <v>141</v>
      </c>
    </row>
    <row r="169" spans="1:16" ht="15.75" customHeight="1">
      <c r="A169" s="19" t="s">
        <v>329</v>
      </c>
      <c r="B169" s="40">
        <f t="shared" si="6"/>
        <v>506</v>
      </c>
      <c r="C169" s="83" t="s">
        <v>141</v>
      </c>
      <c r="D169" s="83" t="s">
        <v>141</v>
      </c>
      <c r="E169" s="83" t="s">
        <v>141</v>
      </c>
      <c r="F169" s="83" t="s">
        <v>141</v>
      </c>
      <c r="G169" s="83" t="s">
        <v>141</v>
      </c>
      <c r="H169" s="83" t="s">
        <v>141</v>
      </c>
      <c r="I169" s="99">
        <v>506</v>
      </c>
      <c r="J169" s="83" t="s">
        <v>141</v>
      </c>
      <c r="K169" s="83" t="s">
        <v>141</v>
      </c>
      <c r="L169" s="83" t="s">
        <v>141</v>
      </c>
      <c r="M169" s="83" t="s">
        <v>141</v>
      </c>
      <c r="N169" s="83" t="s">
        <v>141</v>
      </c>
      <c r="O169" s="83" t="s">
        <v>141</v>
      </c>
      <c r="P169" s="83" t="s">
        <v>141</v>
      </c>
    </row>
    <row r="170" spans="1:16" ht="15.75" customHeight="1">
      <c r="A170" s="19" t="s">
        <v>888</v>
      </c>
      <c r="B170" s="40">
        <f t="shared" si="6"/>
        <v>5550</v>
      </c>
      <c r="C170" s="83" t="s">
        <v>141</v>
      </c>
      <c r="D170" s="83" t="s">
        <v>141</v>
      </c>
      <c r="E170" s="83" t="s">
        <v>141</v>
      </c>
      <c r="F170" s="83" t="s">
        <v>141</v>
      </c>
      <c r="G170" s="83" t="s">
        <v>141</v>
      </c>
      <c r="H170" s="83" t="s">
        <v>141</v>
      </c>
      <c r="I170" s="99">
        <v>5550</v>
      </c>
      <c r="J170" s="83" t="s">
        <v>141</v>
      </c>
      <c r="K170" s="83" t="s">
        <v>141</v>
      </c>
      <c r="L170" s="83" t="s">
        <v>141</v>
      </c>
      <c r="M170" s="83" t="s">
        <v>141</v>
      </c>
      <c r="N170" s="83" t="s">
        <v>141</v>
      </c>
      <c r="O170" s="12" t="s">
        <v>141</v>
      </c>
      <c r="P170" s="12" t="s">
        <v>141</v>
      </c>
    </row>
    <row r="171" spans="1:16" ht="15.75" customHeight="1">
      <c r="A171" s="19" t="s">
        <v>769</v>
      </c>
      <c r="B171" s="40">
        <f t="shared" si="6"/>
        <v>3061</v>
      </c>
      <c r="C171" s="83" t="s">
        <v>141</v>
      </c>
      <c r="D171" s="83" t="s">
        <v>141</v>
      </c>
      <c r="E171" s="83" t="s">
        <v>141</v>
      </c>
      <c r="F171" s="83" t="s">
        <v>141</v>
      </c>
      <c r="G171" s="83" t="s">
        <v>141</v>
      </c>
      <c r="H171" s="83" t="s">
        <v>141</v>
      </c>
      <c r="I171" s="99">
        <v>3061</v>
      </c>
      <c r="J171" s="83" t="s">
        <v>141</v>
      </c>
      <c r="K171" s="83" t="s">
        <v>141</v>
      </c>
      <c r="L171" s="83" t="s">
        <v>141</v>
      </c>
      <c r="M171" s="83" t="s">
        <v>141</v>
      </c>
      <c r="N171" s="83" t="s">
        <v>141</v>
      </c>
      <c r="O171" s="12" t="s">
        <v>141</v>
      </c>
      <c r="P171" s="12" t="s">
        <v>141</v>
      </c>
    </row>
    <row r="172" spans="1:16" ht="15.75" customHeight="1">
      <c r="A172" s="19" t="s">
        <v>770</v>
      </c>
      <c r="B172" s="40">
        <f t="shared" si="6"/>
        <v>2213</v>
      </c>
      <c r="C172" s="83" t="s">
        <v>141</v>
      </c>
      <c r="D172" s="83" t="s">
        <v>141</v>
      </c>
      <c r="E172" s="83" t="s">
        <v>141</v>
      </c>
      <c r="F172" s="83" t="s">
        <v>141</v>
      </c>
      <c r="G172" s="83" t="s">
        <v>141</v>
      </c>
      <c r="H172" s="83" t="s">
        <v>141</v>
      </c>
      <c r="I172" s="99">
        <v>2213</v>
      </c>
      <c r="J172" s="83" t="s">
        <v>141</v>
      </c>
      <c r="K172" s="83" t="s">
        <v>141</v>
      </c>
      <c r="L172" s="83" t="s">
        <v>141</v>
      </c>
      <c r="M172" s="83" t="s">
        <v>141</v>
      </c>
      <c r="N172" s="83" t="s">
        <v>141</v>
      </c>
      <c r="O172" s="12" t="s">
        <v>141</v>
      </c>
      <c r="P172" s="12" t="s">
        <v>141</v>
      </c>
    </row>
    <row r="173" spans="1:16" ht="15.75" customHeight="1">
      <c r="A173" s="19" t="s">
        <v>880</v>
      </c>
      <c r="B173" s="40">
        <f t="shared" si="6"/>
        <v>5832</v>
      </c>
      <c r="C173" s="83" t="s">
        <v>141</v>
      </c>
      <c r="D173" s="83" t="s">
        <v>141</v>
      </c>
      <c r="E173" s="83" t="s">
        <v>141</v>
      </c>
      <c r="F173" s="83" t="s">
        <v>141</v>
      </c>
      <c r="G173" s="83" t="s">
        <v>141</v>
      </c>
      <c r="H173" s="83" t="s">
        <v>141</v>
      </c>
      <c r="I173" s="99">
        <v>5832</v>
      </c>
      <c r="J173" s="83" t="s">
        <v>141</v>
      </c>
      <c r="K173" s="83" t="s">
        <v>141</v>
      </c>
      <c r="L173" s="83" t="s">
        <v>141</v>
      </c>
      <c r="M173" s="83" t="s">
        <v>141</v>
      </c>
      <c r="N173" s="83" t="s">
        <v>141</v>
      </c>
      <c r="O173" s="12" t="s">
        <v>141</v>
      </c>
      <c r="P173" s="12" t="s">
        <v>141</v>
      </c>
    </row>
    <row r="174" spans="1:16" ht="15.75" customHeight="1">
      <c r="A174" s="19" t="s">
        <v>771</v>
      </c>
      <c r="B174" s="40">
        <f t="shared" si="6"/>
        <v>1179</v>
      </c>
      <c r="C174" s="83" t="s">
        <v>141</v>
      </c>
      <c r="D174" s="83" t="s">
        <v>141</v>
      </c>
      <c r="E174" s="83" t="s">
        <v>141</v>
      </c>
      <c r="F174" s="83" t="s">
        <v>141</v>
      </c>
      <c r="G174" s="83" t="s">
        <v>141</v>
      </c>
      <c r="H174" s="83" t="s">
        <v>141</v>
      </c>
      <c r="I174" s="99">
        <v>1179</v>
      </c>
      <c r="J174" s="83" t="s">
        <v>141</v>
      </c>
      <c r="K174" s="83" t="s">
        <v>141</v>
      </c>
      <c r="L174" s="83" t="s">
        <v>141</v>
      </c>
      <c r="M174" s="83" t="s">
        <v>141</v>
      </c>
      <c r="N174" s="83" t="s">
        <v>141</v>
      </c>
      <c r="O174" s="12" t="s">
        <v>141</v>
      </c>
      <c r="P174" s="12" t="s">
        <v>141</v>
      </c>
    </row>
    <row r="175" spans="1:16" ht="15.75" customHeight="1">
      <c r="A175" s="19" t="s">
        <v>772</v>
      </c>
      <c r="B175" s="40">
        <f t="shared" si="6"/>
        <v>1548</v>
      </c>
      <c r="C175" s="83" t="s">
        <v>141</v>
      </c>
      <c r="D175" s="83" t="s">
        <v>141</v>
      </c>
      <c r="E175" s="83" t="s">
        <v>141</v>
      </c>
      <c r="F175" s="83" t="s">
        <v>141</v>
      </c>
      <c r="G175" s="83" t="s">
        <v>141</v>
      </c>
      <c r="H175" s="83" t="s">
        <v>141</v>
      </c>
      <c r="I175" s="99">
        <v>1548</v>
      </c>
      <c r="J175" s="83" t="s">
        <v>141</v>
      </c>
      <c r="K175" s="83" t="s">
        <v>141</v>
      </c>
      <c r="L175" s="83" t="s">
        <v>141</v>
      </c>
      <c r="M175" s="83" t="s">
        <v>141</v>
      </c>
      <c r="N175" s="83" t="s">
        <v>141</v>
      </c>
      <c r="O175" s="12" t="s">
        <v>141</v>
      </c>
      <c r="P175" s="12" t="s">
        <v>141</v>
      </c>
    </row>
    <row r="176" spans="1:16" ht="15.75" customHeight="1">
      <c r="A176" s="19" t="s">
        <v>900</v>
      </c>
      <c r="B176" s="40">
        <f t="shared" si="6"/>
        <v>2824</v>
      </c>
      <c r="C176" s="83" t="s">
        <v>141</v>
      </c>
      <c r="D176" s="83" t="s">
        <v>141</v>
      </c>
      <c r="E176" s="83" t="s">
        <v>141</v>
      </c>
      <c r="F176" s="83" t="s">
        <v>141</v>
      </c>
      <c r="G176" s="83" t="s">
        <v>141</v>
      </c>
      <c r="H176" s="83" t="s">
        <v>141</v>
      </c>
      <c r="I176" s="99">
        <v>2824</v>
      </c>
      <c r="J176" s="83" t="s">
        <v>141</v>
      </c>
      <c r="K176" s="83" t="s">
        <v>141</v>
      </c>
      <c r="L176" s="83" t="s">
        <v>141</v>
      </c>
      <c r="M176" s="83" t="s">
        <v>141</v>
      </c>
      <c r="N176" s="83" t="s">
        <v>141</v>
      </c>
      <c r="O176" s="12" t="s">
        <v>141</v>
      </c>
      <c r="P176" s="12" t="s">
        <v>141</v>
      </c>
    </row>
    <row r="177" spans="1:16" ht="15.75" customHeight="1">
      <c r="A177" s="19" t="s">
        <v>901</v>
      </c>
      <c r="B177" s="40">
        <f t="shared" si="6"/>
        <v>2166</v>
      </c>
      <c r="C177" s="83" t="s">
        <v>141</v>
      </c>
      <c r="D177" s="83" t="s">
        <v>141</v>
      </c>
      <c r="E177" s="83" t="s">
        <v>141</v>
      </c>
      <c r="F177" s="83" t="s">
        <v>141</v>
      </c>
      <c r="G177" s="83" t="s">
        <v>141</v>
      </c>
      <c r="H177" s="83" t="s">
        <v>141</v>
      </c>
      <c r="I177" s="99">
        <v>2166</v>
      </c>
      <c r="J177" s="83" t="s">
        <v>141</v>
      </c>
      <c r="K177" s="83" t="s">
        <v>141</v>
      </c>
      <c r="L177" s="83" t="s">
        <v>141</v>
      </c>
      <c r="M177" s="83" t="s">
        <v>141</v>
      </c>
      <c r="N177" s="83" t="s">
        <v>141</v>
      </c>
      <c r="O177" s="12" t="s">
        <v>141</v>
      </c>
      <c r="P177" s="12" t="s">
        <v>141</v>
      </c>
    </row>
    <row r="178" spans="1:16" ht="15.75" customHeight="1">
      <c r="A178" s="19" t="s">
        <v>902</v>
      </c>
      <c r="B178" s="40">
        <f t="shared" si="6"/>
        <v>2748</v>
      </c>
      <c r="C178" s="83" t="s">
        <v>141</v>
      </c>
      <c r="D178" s="83" t="s">
        <v>141</v>
      </c>
      <c r="E178" s="83" t="s">
        <v>141</v>
      </c>
      <c r="F178" s="83" t="s">
        <v>141</v>
      </c>
      <c r="G178" s="83" t="s">
        <v>141</v>
      </c>
      <c r="H178" s="83" t="s">
        <v>141</v>
      </c>
      <c r="I178" s="99">
        <v>2748</v>
      </c>
      <c r="J178" s="83" t="s">
        <v>141</v>
      </c>
      <c r="K178" s="83" t="s">
        <v>141</v>
      </c>
      <c r="L178" s="83" t="s">
        <v>141</v>
      </c>
      <c r="M178" s="83" t="s">
        <v>141</v>
      </c>
      <c r="N178" s="83" t="s">
        <v>141</v>
      </c>
      <c r="O178" s="12" t="s">
        <v>141</v>
      </c>
      <c r="P178" s="12" t="s">
        <v>141</v>
      </c>
    </row>
    <row r="179" spans="1:16" ht="15.75" customHeight="1">
      <c r="A179" s="19" t="s">
        <v>773</v>
      </c>
      <c r="B179" s="40">
        <f t="shared" si="6"/>
        <v>2975</v>
      </c>
      <c r="C179" s="83" t="s">
        <v>141</v>
      </c>
      <c r="D179" s="83" t="s">
        <v>141</v>
      </c>
      <c r="E179" s="83" t="s">
        <v>141</v>
      </c>
      <c r="F179" s="83" t="s">
        <v>141</v>
      </c>
      <c r="G179" s="83" t="s">
        <v>141</v>
      </c>
      <c r="H179" s="83" t="s">
        <v>141</v>
      </c>
      <c r="I179" s="99">
        <v>2975</v>
      </c>
      <c r="J179" s="83" t="s">
        <v>141</v>
      </c>
      <c r="K179" s="83" t="s">
        <v>141</v>
      </c>
      <c r="L179" s="83" t="s">
        <v>141</v>
      </c>
      <c r="M179" s="83" t="s">
        <v>141</v>
      </c>
      <c r="N179" s="83" t="s">
        <v>141</v>
      </c>
      <c r="O179" s="12" t="s">
        <v>141</v>
      </c>
      <c r="P179" s="12" t="s">
        <v>141</v>
      </c>
    </row>
    <row r="180" spans="1:16" ht="15.75" customHeight="1">
      <c r="A180" s="19" t="s">
        <v>774</v>
      </c>
      <c r="B180" s="40">
        <f t="shared" si="6"/>
        <v>3985</v>
      </c>
      <c r="C180" s="83" t="s">
        <v>141</v>
      </c>
      <c r="D180" s="83" t="s">
        <v>141</v>
      </c>
      <c r="E180" s="83" t="s">
        <v>141</v>
      </c>
      <c r="F180" s="83" t="s">
        <v>141</v>
      </c>
      <c r="G180" s="83" t="s">
        <v>141</v>
      </c>
      <c r="H180" s="83" t="s">
        <v>141</v>
      </c>
      <c r="I180" s="99">
        <v>3985</v>
      </c>
      <c r="J180" s="83" t="s">
        <v>141</v>
      </c>
      <c r="K180" s="83" t="s">
        <v>141</v>
      </c>
      <c r="L180" s="83" t="s">
        <v>141</v>
      </c>
      <c r="M180" s="83" t="s">
        <v>141</v>
      </c>
      <c r="N180" s="83" t="s">
        <v>141</v>
      </c>
      <c r="O180" s="12" t="s">
        <v>141</v>
      </c>
      <c r="P180" s="12" t="s">
        <v>141</v>
      </c>
    </row>
    <row r="181" spans="1:16" ht="15.75" customHeight="1">
      <c r="A181" s="19" t="s">
        <v>775</v>
      </c>
      <c r="B181" s="40">
        <f t="shared" si="6"/>
        <v>1824</v>
      </c>
      <c r="C181" s="83" t="s">
        <v>141</v>
      </c>
      <c r="D181" s="83" t="s">
        <v>141</v>
      </c>
      <c r="E181" s="83" t="s">
        <v>141</v>
      </c>
      <c r="F181" s="83" t="s">
        <v>141</v>
      </c>
      <c r="G181" s="83" t="s">
        <v>141</v>
      </c>
      <c r="H181" s="83" t="s">
        <v>141</v>
      </c>
      <c r="I181" s="99">
        <v>1824</v>
      </c>
      <c r="J181" s="83" t="s">
        <v>141</v>
      </c>
      <c r="K181" s="83" t="s">
        <v>141</v>
      </c>
      <c r="L181" s="83" t="s">
        <v>141</v>
      </c>
      <c r="M181" s="83" t="s">
        <v>141</v>
      </c>
      <c r="N181" s="83" t="s">
        <v>141</v>
      </c>
      <c r="O181" s="12" t="s">
        <v>141</v>
      </c>
      <c r="P181" s="12" t="s">
        <v>141</v>
      </c>
    </row>
    <row r="182" spans="1:16" ht="15.75" customHeight="1">
      <c r="A182" s="19" t="s">
        <v>776</v>
      </c>
      <c r="B182" s="40">
        <f t="shared" si="6"/>
        <v>1087</v>
      </c>
      <c r="C182" s="83" t="s">
        <v>141</v>
      </c>
      <c r="D182" s="83" t="s">
        <v>141</v>
      </c>
      <c r="E182" s="83" t="s">
        <v>141</v>
      </c>
      <c r="F182" s="83" t="s">
        <v>141</v>
      </c>
      <c r="G182" s="83" t="s">
        <v>141</v>
      </c>
      <c r="H182" s="83" t="s">
        <v>141</v>
      </c>
      <c r="I182" s="99">
        <v>1087</v>
      </c>
      <c r="J182" s="83" t="s">
        <v>141</v>
      </c>
      <c r="K182" s="83" t="s">
        <v>141</v>
      </c>
      <c r="L182" s="83" t="s">
        <v>141</v>
      </c>
      <c r="M182" s="83" t="s">
        <v>141</v>
      </c>
      <c r="N182" s="83" t="s">
        <v>141</v>
      </c>
      <c r="O182" s="12" t="s">
        <v>141</v>
      </c>
      <c r="P182" s="12" t="s">
        <v>141</v>
      </c>
    </row>
    <row r="183" spans="1:16" ht="15.75" customHeight="1">
      <c r="A183" s="19" t="s">
        <v>903</v>
      </c>
      <c r="B183" s="40">
        <f t="shared" si="6"/>
        <v>418</v>
      </c>
      <c r="C183" s="83"/>
      <c r="D183" s="83"/>
      <c r="E183" s="83"/>
      <c r="F183" s="83"/>
      <c r="G183" s="83"/>
      <c r="H183" s="83"/>
      <c r="I183" s="99">
        <v>418</v>
      </c>
      <c r="J183" s="83"/>
      <c r="K183" s="83"/>
      <c r="L183" s="83"/>
      <c r="M183" s="83" t="s">
        <v>141</v>
      </c>
      <c r="N183" s="83"/>
      <c r="O183" s="12"/>
      <c r="P183" s="12"/>
    </row>
    <row r="184" spans="1:16" ht="15.75" customHeight="1">
      <c r="A184" s="19" t="s">
        <v>865</v>
      </c>
      <c r="B184" s="40">
        <f t="shared" si="6"/>
        <v>1411</v>
      </c>
      <c r="C184" s="83" t="s">
        <v>141</v>
      </c>
      <c r="D184" s="83" t="s">
        <v>141</v>
      </c>
      <c r="E184" s="83" t="s">
        <v>141</v>
      </c>
      <c r="F184" s="83" t="s">
        <v>141</v>
      </c>
      <c r="G184" s="83" t="s">
        <v>141</v>
      </c>
      <c r="H184" s="83" t="s">
        <v>141</v>
      </c>
      <c r="I184" s="99">
        <v>1411</v>
      </c>
      <c r="J184" s="83" t="s">
        <v>141</v>
      </c>
      <c r="K184" s="83" t="s">
        <v>141</v>
      </c>
      <c r="L184" s="83" t="s">
        <v>141</v>
      </c>
      <c r="M184" s="83" t="s">
        <v>141</v>
      </c>
      <c r="N184" s="83" t="s">
        <v>141</v>
      </c>
      <c r="O184" s="12" t="s">
        <v>141</v>
      </c>
      <c r="P184" s="12" t="s">
        <v>141</v>
      </c>
    </row>
    <row r="185" spans="1:16" ht="15.75" customHeight="1">
      <c r="A185" s="19" t="s">
        <v>866</v>
      </c>
      <c r="B185" s="40">
        <f t="shared" si="6"/>
        <v>1356</v>
      </c>
      <c r="C185" s="83" t="s">
        <v>141</v>
      </c>
      <c r="D185" s="83" t="s">
        <v>141</v>
      </c>
      <c r="E185" s="83" t="s">
        <v>141</v>
      </c>
      <c r="F185" s="83" t="s">
        <v>141</v>
      </c>
      <c r="G185" s="83" t="s">
        <v>141</v>
      </c>
      <c r="H185" s="83" t="s">
        <v>141</v>
      </c>
      <c r="I185" s="99">
        <v>1356</v>
      </c>
      <c r="J185" s="83" t="s">
        <v>141</v>
      </c>
      <c r="K185" s="83" t="s">
        <v>141</v>
      </c>
      <c r="L185" s="83" t="s">
        <v>141</v>
      </c>
      <c r="M185" s="83" t="s">
        <v>141</v>
      </c>
      <c r="N185" s="83" t="s">
        <v>141</v>
      </c>
      <c r="O185" s="12" t="s">
        <v>141</v>
      </c>
      <c r="P185" s="12" t="s">
        <v>141</v>
      </c>
    </row>
    <row r="186" spans="1:16" ht="15.75" customHeight="1">
      <c r="A186" s="19" t="s">
        <v>777</v>
      </c>
      <c r="B186" s="40">
        <f t="shared" si="6"/>
        <v>1244</v>
      </c>
      <c r="C186" s="83" t="s">
        <v>141</v>
      </c>
      <c r="D186" s="83" t="s">
        <v>141</v>
      </c>
      <c r="E186" s="83" t="s">
        <v>141</v>
      </c>
      <c r="F186" s="83" t="s">
        <v>141</v>
      </c>
      <c r="G186" s="83" t="s">
        <v>141</v>
      </c>
      <c r="H186" s="83" t="s">
        <v>141</v>
      </c>
      <c r="I186" s="99">
        <v>1244</v>
      </c>
      <c r="J186" s="83" t="s">
        <v>141</v>
      </c>
      <c r="K186" s="83" t="s">
        <v>141</v>
      </c>
      <c r="L186" s="83" t="s">
        <v>141</v>
      </c>
      <c r="M186" s="83" t="s">
        <v>141</v>
      </c>
      <c r="N186" s="83" t="s">
        <v>141</v>
      </c>
      <c r="O186" s="12" t="s">
        <v>141</v>
      </c>
      <c r="P186" s="12" t="s">
        <v>141</v>
      </c>
    </row>
    <row r="187" spans="1:16" ht="15.75" customHeight="1">
      <c r="A187" s="19" t="s">
        <v>778</v>
      </c>
      <c r="B187" s="40">
        <f t="shared" si="6"/>
        <v>1114</v>
      </c>
      <c r="C187" s="83" t="s">
        <v>141</v>
      </c>
      <c r="D187" s="83" t="s">
        <v>141</v>
      </c>
      <c r="E187" s="83" t="s">
        <v>141</v>
      </c>
      <c r="F187" s="83" t="s">
        <v>141</v>
      </c>
      <c r="G187" s="83" t="s">
        <v>141</v>
      </c>
      <c r="H187" s="83" t="s">
        <v>141</v>
      </c>
      <c r="I187" s="99">
        <v>1114</v>
      </c>
      <c r="J187" s="83" t="s">
        <v>141</v>
      </c>
      <c r="K187" s="83" t="s">
        <v>141</v>
      </c>
      <c r="L187" s="83" t="s">
        <v>141</v>
      </c>
      <c r="M187" s="83" t="s">
        <v>141</v>
      </c>
      <c r="N187" s="83" t="s">
        <v>141</v>
      </c>
      <c r="O187" s="12" t="s">
        <v>141</v>
      </c>
      <c r="P187" s="12" t="s">
        <v>141</v>
      </c>
    </row>
    <row r="188" spans="1:16" ht="15.75" customHeight="1">
      <c r="A188" s="19" t="s">
        <v>779</v>
      </c>
      <c r="B188" s="40">
        <f t="shared" si="6"/>
        <v>725</v>
      </c>
      <c r="C188" s="83" t="s">
        <v>141</v>
      </c>
      <c r="D188" s="83" t="s">
        <v>141</v>
      </c>
      <c r="E188" s="83" t="s">
        <v>141</v>
      </c>
      <c r="F188" s="83" t="s">
        <v>141</v>
      </c>
      <c r="G188" s="83" t="s">
        <v>141</v>
      </c>
      <c r="H188" s="83" t="s">
        <v>141</v>
      </c>
      <c r="I188" s="99">
        <v>725</v>
      </c>
      <c r="J188" s="83" t="s">
        <v>141</v>
      </c>
      <c r="K188" s="83" t="s">
        <v>141</v>
      </c>
      <c r="L188" s="83" t="s">
        <v>141</v>
      </c>
      <c r="M188" s="83" t="s">
        <v>141</v>
      </c>
      <c r="N188" s="83" t="s">
        <v>141</v>
      </c>
      <c r="O188" s="12"/>
      <c r="P188" s="12" t="s">
        <v>141</v>
      </c>
    </row>
    <row r="189" spans="1:16" ht="15.75" customHeight="1">
      <c r="A189" s="82" t="s">
        <v>780</v>
      </c>
      <c r="B189" s="40">
        <f t="shared" si="6"/>
        <v>3946</v>
      </c>
      <c r="C189" s="83" t="s">
        <v>141</v>
      </c>
      <c r="D189" s="83" t="s">
        <v>141</v>
      </c>
      <c r="E189" s="83" t="s">
        <v>141</v>
      </c>
      <c r="F189" s="83" t="s">
        <v>141</v>
      </c>
      <c r="G189" s="83" t="s">
        <v>141</v>
      </c>
      <c r="H189" s="83" t="s">
        <v>141</v>
      </c>
      <c r="I189" s="99">
        <v>3946</v>
      </c>
      <c r="J189" s="83" t="s">
        <v>141</v>
      </c>
      <c r="K189" s="83" t="s">
        <v>141</v>
      </c>
      <c r="L189" s="83" t="s">
        <v>141</v>
      </c>
      <c r="M189" s="83" t="s">
        <v>141</v>
      </c>
      <c r="N189" s="83" t="s">
        <v>141</v>
      </c>
      <c r="O189" s="12" t="s">
        <v>141</v>
      </c>
      <c r="P189" s="12" t="s">
        <v>141</v>
      </c>
    </row>
    <row r="190" spans="1:16" ht="15.75" customHeight="1">
      <c r="A190" s="82" t="s">
        <v>781</v>
      </c>
      <c r="B190" s="40">
        <f t="shared" si="6"/>
        <v>4708</v>
      </c>
      <c r="C190" s="83" t="s">
        <v>141</v>
      </c>
      <c r="D190" s="83" t="s">
        <v>141</v>
      </c>
      <c r="E190" s="83" t="s">
        <v>141</v>
      </c>
      <c r="F190" s="83" t="s">
        <v>141</v>
      </c>
      <c r="G190" s="83" t="s">
        <v>141</v>
      </c>
      <c r="H190" s="83" t="s">
        <v>141</v>
      </c>
      <c r="I190" s="99">
        <v>4708</v>
      </c>
      <c r="J190" s="83" t="s">
        <v>141</v>
      </c>
      <c r="K190" s="83" t="s">
        <v>141</v>
      </c>
      <c r="L190" s="83" t="s">
        <v>141</v>
      </c>
      <c r="M190" s="83" t="s">
        <v>141</v>
      </c>
      <c r="N190" s="83" t="s">
        <v>141</v>
      </c>
      <c r="O190" s="12" t="s">
        <v>141</v>
      </c>
      <c r="P190" s="12" t="s">
        <v>141</v>
      </c>
    </row>
    <row r="191" spans="1:16" ht="15.75" customHeight="1">
      <c r="A191" s="82" t="s">
        <v>828</v>
      </c>
      <c r="B191" s="40">
        <f t="shared" si="6"/>
        <v>994</v>
      </c>
      <c r="C191" s="83" t="s">
        <v>141</v>
      </c>
      <c r="D191" s="83" t="s">
        <v>141</v>
      </c>
      <c r="E191" s="83" t="s">
        <v>141</v>
      </c>
      <c r="F191" s="83" t="s">
        <v>141</v>
      </c>
      <c r="G191" s="83" t="s">
        <v>141</v>
      </c>
      <c r="H191" s="83" t="s">
        <v>141</v>
      </c>
      <c r="I191" s="99">
        <v>994</v>
      </c>
      <c r="J191" s="83" t="s">
        <v>141</v>
      </c>
      <c r="K191" s="83" t="s">
        <v>141</v>
      </c>
      <c r="L191" s="83" t="s">
        <v>141</v>
      </c>
      <c r="M191" s="83" t="s">
        <v>141</v>
      </c>
      <c r="N191" s="83" t="s">
        <v>141</v>
      </c>
      <c r="O191" s="12" t="s">
        <v>141</v>
      </c>
      <c r="P191" s="12" t="s">
        <v>141</v>
      </c>
    </row>
    <row r="192" spans="1:16" ht="15.75" customHeight="1">
      <c r="A192" s="19" t="s">
        <v>904</v>
      </c>
      <c r="B192" s="40">
        <f t="shared" si="6"/>
        <v>1572</v>
      </c>
      <c r="C192" s="83" t="s">
        <v>141</v>
      </c>
      <c r="D192" s="83" t="s">
        <v>141</v>
      </c>
      <c r="E192" s="83" t="s">
        <v>141</v>
      </c>
      <c r="F192" s="83" t="s">
        <v>141</v>
      </c>
      <c r="G192" s="83" t="s">
        <v>141</v>
      </c>
      <c r="H192" s="83" t="s">
        <v>141</v>
      </c>
      <c r="I192" s="99">
        <v>1572</v>
      </c>
      <c r="J192" s="83" t="s">
        <v>141</v>
      </c>
      <c r="K192" s="83" t="s">
        <v>141</v>
      </c>
      <c r="L192" s="83" t="s">
        <v>141</v>
      </c>
      <c r="M192" s="83" t="s">
        <v>141</v>
      </c>
      <c r="N192" s="83" t="s">
        <v>141</v>
      </c>
      <c r="O192" s="12" t="s">
        <v>141</v>
      </c>
      <c r="P192" s="12" t="s">
        <v>141</v>
      </c>
    </row>
    <row r="193" spans="1:16" ht="15.75" customHeight="1">
      <c r="A193" s="79"/>
      <c r="B193" s="40"/>
      <c r="C193" s="12"/>
      <c r="D193" s="12"/>
      <c r="E193" s="12"/>
      <c r="F193" s="12"/>
      <c r="G193" s="12"/>
      <c r="H193" s="12"/>
      <c r="I193" s="83"/>
      <c r="J193" s="12"/>
      <c r="K193" s="12"/>
      <c r="L193" s="83"/>
      <c r="M193" s="12"/>
      <c r="O193" s="12"/>
      <c r="P193" s="12"/>
    </row>
    <row r="194" spans="1:16" s="23" customFormat="1" ht="15.75" customHeight="1">
      <c r="A194" s="76" t="s">
        <v>603</v>
      </c>
      <c r="B194" s="51">
        <f>SUM(B196:B201)</f>
        <v>6122</v>
      </c>
      <c r="C194" s="71" t="s">
        <v>141</v>
      </c>
      <c r="D194" s="71" t="s">
        <v>141</v>
      </c>
      <c r="E194" s="71" t="s">
        <v>141</v>
      </c>
      <c r="F194" s="71" t="s">
        <v>141</v>
      </c>
      <c r="G194" s="71" t="s">
        <v>141</v>
      </c>
      <c r="H194" s="71" t="s">
        <v>141</v>
      </c>
      <c r="I194" s="71" t="s">
        <v>141</v>
      </c>
      <c r="J194" s="71" t="s">
        <v>141</v>
      </c>
      <c r="K194" s="71" t="s">
        <v>141</v>
      </c>
      <c r="L194" s="71" t="s">
        <v>141</v>
      </c>
      <c r="M194" s="71">
        <f>SUM(M196:M201)</f>
        <v>6122</v>
      </c>
      <c r="N194" s="71" t="s">
        <v>141</v>
      </c>
      <c r="O194" s="81" t="s">
        <v>141</v>
      </c>
      <c r="P194" s="81" t="s">
        <v>141</v>
      </c>
    </row>
    <row r="195" spans="1:16" ht="15.75" customHeight="1">
      <c r="A195" s="84"/>
      <c r="B195" s="53"/>
      <c r="C195" s="12"/>
      <c r="D195" s="12"/>
      <c r="E195" s="12"/>
      <c r="F195" s="12"/>
      <c r="G195" s="12"/>
      <c r="H195" s="12"/>
      <c r="I195" s="12"/>
      <c r="J195" s="12"/>
      <c r="K195" s="12"/>
      <c r="L195" s="83"/>
      <c r="M195" s="83"/>
      <c r="O195" s="12"/>
      <c r="P195" s="12"/>
    </row>
    <row r="196" spans="1:16" ht="15.75" customHeight="1">
      <c r="A196" s="84" t="s">
        <v>782</v>
      </c>
      <c r="B196" s="40">
        <f t="shared" ref="B196:B201" si="7">SUM(C196:P196)</f>
        <v>3070</v>
      </c>
      <c r="C196" s="83" t="s">
        <v>141</v>
      </c>
      <c r="D196" s="83" t="s">
        <v>141</v>
      </c>
      <c r="E196" s="83" t="s">
        <v>141</v>
      </c>
      <c r="F196" s="83" t="s">
        <v>141</v>
      </c>
      <c r="G196" s="83" t="s">
        <v>141</v>
      </c>
      <c r="H196" s="83" t="s">
        <v>141</v>
      </c>
      <c r="I196" s="83" t="s">
        <v>141</v>
      </c>
      <c r="J196" s="83" t="s">
        <v>141</v>
      </c>
      <c r="K196" s="83" t="s">
        <v>141</v>
      </c>
      <c r="L196" s="83" t="s">
        <v>141</v>
      </c>
      <c r="M196" s="99">
        <v>3070</v>
      </c>
      <c r="N196" s="83" t="s">
        <v>141</v>
      </c>
      <c r="O196" s="12" t="s">
        <v>141</v>
      </c>
      <c r="P196" s="12" t="s">
        <v>141</v>
      </c>
    </row>
    <row r="197" spans="1:16" ht="15.75" customHeight="1">
      <c r="A197" s="84" t="s">
        <v>875</v>
      </c>
      <c r="B197" s="40">
        <f t="shared" si="7"/>
        <v>512</v>
      </c>
      <c r="C197" s="83" t="s">
        <v>141</v>
      </c>
      <c r="D197" s="83" t="s">
        <v>141</v>
      </c>
      <c r="E197" s="83" t="s">
        <v>141</v>
      </c>
      <c r="F197" s="83" t="s">
        <v>141</v>
      </c>
      <c r="G197" s="83" t="s">
        <v>141</v>
      </c>
      <c r="H197" s="83" t="s">
        <v>141</v>
      </c>
      <c r="I197" s="83" t="s">
        <v>141</v>
      </c>
      <c r="J197" s="83" t="s">
        <v>141</v>
      </c>
      <c r="K197" s="83" t="s">
        <v>141</v>
      </c>
      <c r="L197" s="83" t="s">
        <v>141</v>
      </c>
      <c r="M197" s="99">
        <v>512</v>
      </c>
      <c r="N197" s="83" t="s">
        <v>141</v>
      </c>
      <c r="O197" s="12" t="s">
        <v>141</v>
      </c>
      <c r="P197" s="12" t="s">
        <v>141</v>
      </c>
    </row>
    <row r="198" spans="1:16" ht="15.75" customHeight="1">
      <c r="A198" s="84" t="s">
        <v>763</v>
      </c>
      <c r="B198" s="40">
        <f t="shared" si="7"/>
        <v>929</v>
      </c>
      <c r="C198" s="83" t="s">
        <v>141</v>
      </c>
      <c r="D198" s="83" t="s">
        <v>141</v>
      </c>
      <c r="E198" s="83" t="s">
        <v>141</v>
      </c>
      <c r="F198" s="83" t="s">
        <v>141</v>
      </c>
      <c r="G198" s="83" t="s">
        <v>141</v>
      </c>
      <c r="H198" s="83" t="s">
        <v>141</v>
      </c>
      <c r="I198" s="83" t="s">
        <v>141</v>
      </c>
      <c r="J198" s="83" t="s">
        <v>141</v>
      </c>
      <c r="K198" s="83" t="s">
        <v>141</v>
      </c>
      <c r="L198" s="83" t="s">
        <v>141</v>
      </c>
      <c r="M198" s="83">
        <v>929</v>
      </c>
      <c r="N198" s="83" t="s">
        <v>141</v>
      </c>
      <c r="O198" s="12" t="s">
        <v>141</v>
      </c>
      <c r="P198" s="12" t="s">
        <v>141</v>
      </c>
    </row>
    <row r="199" spans="1:16" ht="15.75" customHeight="1">
      <c r="A199" s="84" t="s">
        <v>880</v>
      </c>
      <c r="B199" s="40">
        <f t="shared" si="7"/>
        <v>639</v>
      </c>
      <c r="C199" s="83" t="s">
        <v>141</v>
      </c>
      <c r="D199" s="83" t="s">
        <v>141</v>
      </c>
      <c r="E199" s="83" t="s">
        <v>141</v>
      </c>
      <c r="F199" s="83" t="s">
        <v>141</v>
      </c>
      <c r="G199" s="83" t="s">
        <v>141</v>
      </c>
      <c r="H199" s="83" t="s">
        <v>141</v>
      </c>
      <c r="I199" s="83" t="s">
        <v>141</v>
      </c>
      <c r="J199" s="83" t="s">
        <v>141</v>
      </c>
      <c r="K199" s="83" t="s">
        <v>141</v>
      </c>
      <c r="L199" s="83" t="s">
        <v>141</v>
      </c>
      <c r="M199" s="83">
        <v>639</v>
      </c>
      <c r="N199" s="83" t="s">
        <v>141</v>
      </c>
      <c r="O199" s="12" t="s">
        <v>141</v>
      </c>
      <c r="P199" s="12" t="s">
        <v>141</v>
      </c>
    </row>
    <row r="200" spans="1:16" ht="15.75" customHeight="1">
      <c r="A200" s="84" t="s">
        <v>881</v>
      </c>
      <c r="B200" s="40">
        <f t="shared" si="7"/>
        <v>353</v>
      </c>
      <c r="C200" s="83" t="s">
        <v>141</v>
      </c>
      <c r="D200" s="83" t="s">
        <v>141</v>
      </c>
      <c r="E200" s="83" t="s">
        <v>141</v>
      </c>
      <c r="F200" s="83" t="s">
        <v>141</v>
      </c>
      <c r="G200" s="83" t="s">
        <v>141</v>
      </c>
      <c r="H200" s="83" t="s">
        <v>141</v>
      </c>
      <c r="I200" s="83" t="s">
        <v>141</v>
      </c>
      <c r="J200" s="83" t="s">
        <v>141</v>
      </c>
      <c r="K200" s="83" t="s">
        <v>141</v>
      </c>
      <c r="L200" s="83" t="s">
        <v>141</v>
      </c>
      <c r="M200" s="83">
        <v>353</v>
      </c>
      <c r="N200" s="83" t="s">
        <v>141</v>
      </c>
      <c r="O200" s="12" t="s">
        <v>141</v>
      </c>
      <c r="P200" s="12" t="s">
        <v>141</v>
      </c>
    </row>
    <row r="201" spans="1:16" ht="15.75" customHeight="1">
      <c r="A201" s="84" t="s">
        <v>882</v>
      </c>
      <c r="B201" s="40">
        <f t="shared" si="7"/>
        <v>619</v>
      </c>
      <c r="C201" s="83" t="s">
        <v>141</v>
      </c>
      <c r="D201" s="83" t="s">
        <v>141</v>
      </c>
      <c r="E201" s="83" t="s">
        <v>141</v>
      </c>
      <c r="F201" s="83" t="s">
        <v>141</v>
      </c>
      <c r="G201" s="83" t="s">
        <v>141</v>
      </c>
      <c r="H201" s="83" t="s">
        <v>141</v>
      </c>
      <c r="I201" s="83" t="s">
        <v>141</v>
      </c>
      <c r="J201" s="83" t="s">
        <v>141</v>
      </c>
      <c r="K201" s="83" t="s">
        <v>141</v>
      </c>
      <c r="L201" s="83" t="s">
        <v>141</v>
      </c>
      <c r="M201" s="83">
        <v>619</v>
      </c>
      <c r="N201" s="83" t="s">
        <v>141</v>
      </c>
      <c r="O201" s="12" t="s">
        <v>141</v>
      </c>
      <c r="P201" s="12" t="s">
        <v>141</v>
      </c>
    </row>
    <row r="202" spans="1:16" ht="15.75" customHeight="1">
      <c r="A202" s="79"/>
      <c r="B202" s="40"/>
      <c r="C202" s="12"/>
      <c r="D202" s="12"/>
      <c r="E202" s="12"/>
      <c r="F202" s="12"/>
      <c r="G202" s="12"/>
      <c r="H202" s="12"/>
      <c r="I202" s="12"/>
      <c r="J202" s="12"/>
      <c r="K202" s="12"/>
      <c r="L202" s="83"/>
      <c r="M202" s="12"/>
      <c r="O202" s="12"/>
      <c r="P202" s="12"/>
    </row>
    <row r="203" spans="1:16" s="23" customFormat="1" ht="15.6">
      <c r="A203" s="76" t="s">
        <v>604</v>
      </c>
      <c r="B203" s="69">
        <f>SUM(B205:B223)</f>
        <v>13323</v>
      </c>
      <c r="C203" s="71">
        <f>SUM(C205:C223)</f>
        <v>3107</v>
      </c>
      <c r="D203" s="71" t="s">
        <v>141</v>
      </c>
      <c r="E203" s="71" t="s">
        <v>141</v>
      </c>
      <c r="F203" s="71">
        <f>SUM(F205:F223)</f>
        <v>2313</v>
      </c>
      <c r="G203" s="71">
        <f>SUM(G205:G223)</f>
        <v>421</v>
      </c>
      <c r="H203" s="71">
        <f>SUM(H205:H223)</f>
        <v>4225</v>
      </c>
      <c r="I203" s="71" t="s">
        <v>141</v>
      </c>
      <c r="J203" s="71" t="s">
        <v>141</v>
      </c>
      <c r="K203" s="71" t="s">
        <v>141</v>
      </c>
      <c r="L203" s="71" t="s">
        <v>141</v>
      </c>
      <c r="M203" s="71">
        <f>SUM(M205:M223)</f>
        <v>584</v>
      </c>
      <c r="N203" s="71">
        <f>SUM(N205:N223)</f>
        <v>2673</v>
      </c>
      <c r="O203" s="81" t="s">
        <v>141</v>
      </c>
      <c r="P203" s="81" t="s">
        <v>141</v>
      </c>
    </row>
    <row r="204" spans="1:16" ht="15.6">
      <c r="A204" s="84"/>
      <c r="B204" s="53"/>
      <c r="C204" s="83"/>
      <c r="D204" s="83"/>
      <c r="E204" s="12"/>
      <c r="F204" s="12"/>
      <c r="G204" s="12"/>
      <c r="H204" s="83"/>
      <c r="I204" s="12"/>
      <c r="J204" s="12"/>
      <c r="K204" s="12"/>
      <c r="L204" s="83"/>
      <c r="M204" s="83"/>
      <c r="N204" s="83"/>
      <c r="O204" s="12"/>
      <c r="P204" s="12"/>
    </row>
    <row r="205" spans="1:16" ht="15.6">
      <c r="A205" s="84" t="s">
        <v>905</v>
      </c>
      <c r="B205" s="40">
        <f t="shared" ref="B205:B223" si="8">SUM(C205:P205)</f>
        <v>1187</v>
      </c>
      <c r="C205" s="95">
        <v>189</v>
      </c>
      <c r="D205" s="99" t="s">
        <v>141</v>
      </c>
      <c r="E205" s="83" t="s">
        <v>141</v>
      </c>
      <c r="F205" s="99">
        <v>897</v>
      </c>
      <c r="G205" s="83" t="s">
        <v>141</v>
      </c>
      <c r="H205" s="99">
        <v>101</v>
      </c>
      <c r="I205" s="83" t="s">
        <v>141</v>
      </c>
      <c r="J205" s="83" t="s">
        <v>141</v>
      </c>
      <c r="K205" s="83" t="s">
        <v>141</v>
      </c>
      <c r="L205" s="83" t="s">
        <v>141</v>
      </c>
      <c r="M205" s="83" t="s">
        <v>141</v>
      </c>
      <c r="N205" s="83" t="s">
        <v>141</v>
      </c>
      <c r="O205" s="12" t="s">
        <v>141</v>
      </c>
      <c r="P205" s="12" t="s">
        <v>141</v>
      </c>
    </row>
    <row r="206" spans="1:16" ht="15.6">
      <c r="A206" s="84" t="s">
        <v>906</v>
      </c>
      <c r="B206" s="40">
        <f t="shared" si="8"/>
        <v>595</v>
      </c>
      <c r="C206" s="95">
        <v>314</v>
      </c>
      <c r="D206" s="99" t="s">
        <v>141</v>
      </c>
      <c r="E206" s="83" t="s">
        <v>141</v>
      </c>
      <c r="F206" s="83" t="s">
        <v>141</v>
      </c>
      <c r="G206" s="83" t="s">
        <v>141</v>
      </c>
      <c r="H206" s="99">
        <v>281</v>
      </c>
      <c r="I206" s="83" t="s">
        <v>141</v>
      </c>
      <c r="J206" s="83" t="s">
        <v>141</v>
      </c>
      <c r="K206" s="83" t="s">
        <v>141</v>
      </c>
      <c r="L206" s="83" t="s">
        <v>141</v>
      </c>
      <c r="M206" s="83" t="s">
        <v>141</v>
      </c>
      <c r="N206" s="83" t="s">
        <v>141</v>
      </c>
      <c r="O206" s="12" t="s">
        <v>141</v>
      </c>
      <c r="P206" s="12" t="s">
        <v>141</v>
      </c>
    </row>
    <row r="207" spans="1:16" ht="15.6">
      <c r="A207" s="84" t="s">
        <v>898</v>
      </c>
      <c r="B207" s="40">
        <f t="shared" si="8"/>
        <v>1169</v>
      </c>
      <c r="C207" s="54">
        <v>133</v>
      </c>
      <c r="D207" s="99" t="s">
        <v>141</v>
      </c>
      <c r="E207" s="83" t="s">
        <v>141</v>
      </c>
      <c r="F207" s="99">
        <v>375</v>
      </c>
      <c r="G207" s="83" t="s">
        <v>141</v>
      </c>
      <c r="H207" s="99">
        <v>104</v>
      </c>
      <c r="I207" s="83" t="s">
        <v>141</v>
      </c>
      <c r="J207" s="83" t="s">
        <v>141</v>
      </c>
      <c r="K207" s="83" t="s">
        <v>141</v>
      </c>
      <c r="L207" s="83" t="s">
        <v>141</v>
      </c>
      <c r="M207" s="99">
        <v>58</v>
      </c>
      <c r="N207" s="99">
        <v>499</v>
      </c>
      <c r="O207" s="12" t="s">
        <v>141</v>
      </c>
      <c r="P207" s="12" t="s">
        <v>141</v>
      </c>
    </row>
    <row r="208" spans="1:16" ht="15.6">
      <c r="A208" s="84" t="s">
        <v>887</v>
      </c>
      <c r="B208" s="40">
        <f t="shared" si="8"/>
        <v>553</v>
      </c>
      <c r="C208" s="95">
        <v>231</v>
      </c>
      <c r="D208" s="99" t="s">
        <v>141</v>
      </c>
      <c r="E208" s="83" t="s">
        <v>141</v>
      </c>
      <c r="F208" s="83" t="s">
        <v>141</v>
      </c>
      <c r="G208" s="99" t="s">
        <v>141</v>
      </c>
      <c r="H208" s="99">
        <v>322</v>
      </c>
      <c r="I208" s="83" t="s">
        <v>141</v>
      </c>
      <c r="J208" s="83" t="s">
        <v>141</v>
      </c>
      <c r="K208" s="83" t="s">
        <v>141</v>
      </c>
      <c r="L208" s="83" t="s">
        <v>141</v>
      </c>
      <c r="M208" s="83" t="s">
        <v>141</v>
      </c>
      <c r="N208" s="83" t="s">
        <v>141</v>
      </c>
      <c r="O208" s="12" t="s">
        <v>141</v>
      </c>
      <c r="P208" s="12" t="s">
        <v>141</v>
      </c>
    </row>
    <row r="209" spans="1:16" ht="15.6">
      <c r="A209" s="84" t="s">
        <v>907</v>
      </c>
      <c r="B209" s="40">
        <f t="shared" si="8"/>
        <v>540</v>
      </c>
      <c r="C209" s="95">
        <v>207</v>
      </c>
      <c r="D209" s="99" t="s">
        <v>141</v>
      </c>
      <c r="E209" s="83" t="s">
        <v>141</v>
      </c>
      <c r="F209" s="83" t="s">
        <v>141</v>
      </c>
      <c r="G209" s="83" t="s">
        <v>141</v>
      </c>
      <c r="H209" s="99">
        <v>333</v>
      </c>
      <c r="I209" s="83" t="s">
        <v>141</v>
      </c>
      <c r="J209" s="83" t="s">
        <v>141</v>
      </c>
      <c r="K209" s="83" t="s">
        <v>141</v>
      </c>
      <c r="L209" s="83" t="s">
        <v>141</v>
      </c>
      <c r="M209" s="83" t="s">
        <v>141</v>
      </c>
      <c r="N209" s="83" t="s">
        <v>141</v>
      </c>
      <c r="O209" s="12" t="s">
        <v>141</v>
      </c>
      <c r="P209" s="12" t="s">
        <v>141</v>
      </c>
    </row>
    <row r="210" spans="1:16" ht="15.6">
      <c r="A210" s="84" t="s">
        <v>908</v>
      </c>
      <c r="B210" s="40">
        <f t="shared" si="8"/>
        <v>740</v>
      </c>
      <c r="C210" s="95">
        <v>226</v>
      </c>
      <c r="D210" s="99" t="s">
        <v>141</v>
      </c>
      <c r="E210" s="83" t="s">
        <v>141</v>
      </c>
      <c r="F210" s="83" t="s">
        <v>141</v>
      </c>
      <c r="G210" s="83">
        <v>157</v>
      </c>
      <c r="H210" s="99">
        <v>357</v>
      </c>
      <c r="I210" s="83" t="s">
        <v>141</v>
      </c>
      <c r="J210" s="83" t="s">
        <v>141</v>
      </c>
      <c r="K210" s="83" t="s">
        <v>141</v>
      </c>
      <c r="L210" s="83" t="s">
        <v>141</v>
      </c>
      <c r="M210" s="83" t="s">
        <v>141</v>
      </c>
      <c r="N210" s="83" t="s">
        <v>141</v>
      </c>
      <c r="O210" s="12" t="s">
        <v>141</v>
      </c>
      <c r="P210" s="12" t="s">
        <v>141</v>
      </c>
    </row>
    <row r="211" spans="1:16" ht="15.6">
      <c r="A211" s="84" t="s">
        <v>783</v>
      </c>
      <c r="B211" s="40">
        <f t="shared" si="8"/>
        <v>768</v>
      </c>
      <c r="C211" s="95">
        <v>303</v>
      </c>
      <c r="D211" s="99" t="s">
        <v>141</v>
      </c>
      <c r="E211" s="83" t="s">
        <v>141</v>
      </c>
      <c r="F211" s="83" t="s">
        <v>141</v>
      </c>
      <c r="G211" s="83" t="s">
        <v>141</v>
      </c>
      <c r="H211" s="99">
        <v>465</v>
      </c>
      <c r="I211" s="83" t="s">
        <v>141</v>
      </c>
      <c r="J211" s="83" t="s">
        <v>141</v>
      </c>
      <c r="K211" s="83" t="s">
        <v>141</v>
      </c>
      <c r="L211" s="83" t="s">
        <v>141</v>
      </c>
      <c r="M211" s="83" t="s">
        <v>141</v>
      </c>
      <c r="N211" s="83" t="s">
        <v>141</v>
      </c>
      <c r="O211" s="12" t="s">
        <v>141</v>
      </c>
      <c r="P211" s="12" t="s">
        <v>141</v>
      </c>
    </row>
    <row r="212" spans="1:16" ht="15.6">
      <c r="A212" s="84" t="s">
        <v>331</v>
      </c>
      <c r="B212" s="40">
        <f t="shared" si="8"/>
        <v>649</v>
      </c>
      <c r="C212" s="95">
        <v>41</v>
      </c>
      <c r="D212" s="99" t="s">
        <v>141</v>
      </c>
      <c r="E212" s="83" t="s">
        <v>141</v>
      </c>
      <c r="F212" s="83">
        <v>137</v>
      </c>
      <c r="G212" s="83">
        <v>122</v>
      </c>
      <c r="H212" s="99">
        <v>49</v>
      </c>
      <c r="I212" s="83" t="s">
        <v>141</v>
      </c>
      <c r="J212" s="83" t="s">
        <v>141</v>
      </c>
      <c r="K212" s="83" t="s">
        <v>141</v>
      </c>
      <c r="L212" s="83" t="s">
        <v>141</v>
      </c>
      <c r="M212" s="83">
        <v>42</v>
      </c>
      <c r="N212" s="83">
        <v>258</v>
      </c>
      <c r="O212" s="12" t="s">
        <v>141</v>
      </c>
      <c r="P212" s="12" t="s">
        <v>141</v>
      </c>
    </row>
    <row r="213" spans="1:16" ht="15.6">
      <c r="A213" s="84" t="s">
        <v>909</v>
      </c>
      <c r="B213" s="40">
        <f t="shared" si="8"/>
        <v>853</v>
      </c>
      <c r="C213" s="95">
        <v>153</v>
      </c>
      <c r="D213" s="99" t="s">
        <v>141</v>
      </c>
      <c r="E213" s="83" t="s">
        <v>141</v>
      </c>
      <c r="F213" s="83" t="s">
        <v>141</v>
      </c>
      <c r="G213" s="99">
        <v>142</v>
      </c>
      <c r="H213" s="99">
        <v>558</v>
      </c>
      <c r="I213" s="83" t="s">
        <v>141</v>
      </c>
      <c r="J213" s="83" t="s">
        <v>141</v>
      </c>
      <c r="K213" s="83" t="s">
        <v>141</v>
      </c>
      <c r="L213" s="83" t="s">
        <v>141</v>
      </c>
      <c r="M213" s="83" t="s">
        <v>141</v>
      </c>
      <c r="N213" s="83" t="s">
        <v>141</v>
      </c>
      <c r="O213" s="12" t="s">
        <v>141</v>
      </c>
      <c r="P213" s="12" t="s">
        <v>141</v>
      </c>
    </row>
    <row r="214" spans="1:16" ht="15.6">
      <c r="A214" s="84" t="s">
        <v>346</v>
      </c>
      <c r="B214" s="40">
        <f t="shared" si="8"/>
        <v>176</v>
      </c>
      <c r="C214" s="95">
        <v>19</v>
      </c>
      <c r="D214" s="99" t="s">
        <v>141</v>
      </c>
      <c r="E214" s="83" t="s">
        <v>141</v>
      </c>
      <c r="F214" s="83">
        <v>54</v>
      </c>
      <c r="G214" s="83" t="s">
        <v>141</v>
      </c>
      <c r="H214" s="99">
        <v>35</v>
      </c>
      <c r="I214" s="83" t="s">
        <v>141</v>
      </c>
      <c r="J214" s="83" t="s">
        <v>141</v>
      </c>
      <c r="K214" s="83" t="s">
        <v>141</v>
      </c>
      <c r="L214" s="83" t="s">
        <v>141</v>
      </c>
      <c r="M214" s="83">
        <v>68</v>
      </c>
      <c r="N214" s="83" t="s">
        <v>141</v>
      </c>
      <c r="O214" s="12" t="s">
        <v>141</v>
      </c>
      <c r="P214" s="12" t="s">
        <v>141</v>
      </c>
    </row>
    <row r="215" spans="1:16" ht="15.6">
      <c r="A215" s="84" t="s">
        <v>889</v>
      </c>
      <c r="B215" s="40">
        <f t="shared" si="8"/>
        <v>576</v>
      </c>
      <c r="C215" s="95">
        <v>267</v>
      </c>
      <c r="D215" s="99" t="s">
        <v>141</v>
      </c>
      <c r="E215" s="83" t="s">
        <v>141</v>
      </c>
      <c r="F215" s="83" t="s">
        <v>141</v>
      </c>
      <c r="G215" s="83" t="s">
        <v>141</v>
      </c>
      <c r="H215" s="99">
        <v>309</v>
      </c>
      <c r="I215" s="83" t="s">
        <v>141</v>
      </c>
      <c r="J215" s="83" t="s">
        <v>141</v>
      </c>
      <c r="K215" s="83" t="s">
        <v>141</v>
      </c>
      <c r="L215" s="83" t="s">
        <v>141</v>
      </c>
      <c r="M215" s="83" t="s">
        <v>141</v>
      </c>
      <c r="N215" s="83" t="s">
        <v>141</v>
      </c>
      <c r="O215" s="12" t="s">
        <v>141</v>
      </c>
      <c r="P215" s="12" t="s">
        <v>141</v>
      </c>
    </row>
    <row r="216" spans="1:16" ht="15.6">
      <c r="A216" s="84" t="s">
        <v>901</v>
      </c>
      <c r="B216" s="40">
        <f t="shared" si="8"/>
        <v>259</v>
      </c>
      <c r="C216" s="95">
        <v>73</v>
      </c>
      <c r="D216" s="99" t="s">
        <v>141</v>
      </c>
      <c r="E216" s="83" t="s">
        <v>141</v>
      </c>
      <c r="F216" s="83" t="s">
        <v>141</v>
      </c>
      <c r="G216" s="83" t="s">
        <v>141</v>
      </c>
      <c r="H216" s="99">
        <v>186</v>
      </c>
      <c r="I216" s="83" t="s">
        <v>141</v>
      </c>
      <c r="J216" s="83" t="s">
        <v>141</v>
      </c>
      <c r="K216" s="83" t="s">
        <v>141</v>
      </c>
      <c r="L216" s="83" t="s">
        <v>141</v>
      </c>
      <c r="M216" s="83" t="s">
        <v>141</v>
      </c>
      <c r="N216" s="83" t="s">
        <v>141</v>
      </c>
      <c r="O216" s="12" t="s">
        <v>141</v>
      </c>
      <c r="P216" s="12" t="s">
        <v>141</v>
      </c>
    </row>
    <row r="217" spans="1:16" ht="15.6">
      <c r="A217" s="84" t="s">
        <v>902</v>
      </c>
      <c r="B217" s="40">
        <f t="shared" si="8"/>
        <v>374</v>
      </c>
      <c r="C217" s="95">
        <v>158</v>
      </c>
      <c r="D217" s="99" t="s">
        <v>141</v>
      </c>
      <c r="E217" s="83" t="s">
        <v>141</v>
      </c>
      <c r="F217" s="83" t="s">
        <v>141</v>
      </c>
      <c r="G217" s="83" t="s">
        <v>141</v>
      </c>
      <c r="H217" s="99">
        <v>216</v>
      </c>
      <c r="I217" s="83" t="s">
        <v>141</v>
      </c>
      <c r="J217" s="83" t="s">
        <v>141</v>
      </c>
      <c r="K217" s="83" t="s">
        <v>141</v>
      </c>
      <c r="L217" s="83" t="s">
        <v>141</v>
      </c>
      <c r="M217" s="83" t="s">
        <v>141</v>
      </c>
      <c r="N217" s="12" t="s">
        <v>141</v>
      </c>
      <c r="O217" s="12" t="s">
        <v>141</v>
      </c>
      <c r="P217" s="12" t="s">
        <v>141</v>
      </c>
    </row>
    <row r="218" spans="1:16" ht="15.6">
      <c r="A218" s="84" t="s">
        <v>890</v>
      </c>
      <c r="B218" s="40">
        <f t="shared" si="8"/>
        <v>651</v>
      </c>
      <c r="C218" s="95">
        <v>332</v>
      </c>
      <c r="D218" s="99" t="s">
        <v>141</v>
      </c>
      <c r="E218" s="83" t="s">
        <v>141</v>
      </c>
      <c r="F218" s="83" t="s">
        <v>141</v>
      </c>
      <c r="G218" s="83" t="s">
        <v>141</v>
      </c>
      <c r="H218" s="99">
        <v>319</v>
      </c>
      <c r="I218" s="83" t="s">
        <v>141</v>
      </c>
      <c r="J218" s="83" t="s">
        <v>141</v>
      </c>
      <c r="K218" s="83" t="s">
        <v>141</v>
      </c>
      <c r="L218" s="83" t="s">
        <v>141</v>
      </c>
      <c r="M218" s="83" t="s">
        <v>141</v>
      </c>
      <c r="N218" s="83" t="s">
        <v>141</v>
      </c>
      <c r="O218" s="12" t="s">
        <v>141</v>
      </c>
      <c r="P218" s="12" t="s">
        <v>141</v>
      </c>
    </row>
    <row r="219" spans="1:16" ht="15.75" customHeight="1">
      <c r="A219" s="84" t="s">
        <v>910</v>
      </c>
      <c r="B219" s="40">
        <f t="shared" si="8"/>
        <v>1028</v>
      </c>
      <c r="C219" s="95">
        <v>75</v>
      </c>
      <c r="D219" s="99" t="s">
        <v>141</v>
      </c>
      <c r="E219" s="83" t="s">
        <v>141</v>
      </c>
      <c r="F219" s="99">
        <v>244</v>
      </c>
      <c r="G219" s="83" t="s">
        <v>141</v>
      </c>
      <c r="H219" s="99">
        <v>144</v>
      </c>
      <c r="I219" s="83" t="s">
        <v>141</v>
      </c>
      <c r="J219" s="83" t="s">
        <v>141</v>
      </c>
      <c r="K219" s="83" t="s">
        <v>141</v>
      </c>
      <c r="L219" s="83" t="s">
        <v>141</v>
      </c>
      <c r="M219" s="83">
        <v>145</v>
      </c>
      <c r="N219" s="99">
        <v>420</v>
      </c>
      <c r="O219" s="12" t="s">
        <v>141</v>
      </c>
      <c r="P219" s="12" t="s">
        <v>141</v>
      </c>
    </row>
    <row r="220" spans="1:16" ht="15.75" customHeight="1">
      <c r="A220" s="84" t="s">
        <v>911</v>
      </c>
      <c r="B220" s="40">
        <f t="shared" si="8"/>
        <v>1396</v>
      </c>
      <c r="C220" s="95">
        <v>186</v>
      </c>
      <c r="D220" s="99" t="s">
        <v>141</v>
      </c>
      <c r="E220" s="83" t="s">
        <v>141</v>
      </c>
      <c r="F220" s="99">
        <v>216</v>
      </c>
      <c r="G220" s="83" t="s">
        <v>141</v>
      </c>
      <c r="H220" s="99">
        <v>107</v>
      </c>
      <c r="I220" s="83" t="s">
        <v>141</v>
      </c>
      <c r="J220" s="83" t="s">
        <v>141</v>
      </c>
      <c r="K220" s="83" t="s">
        <v>141</v>
      </c>
      <c r="L220" s="83" t="s">
        <v>141</v>
      </c>
      <c r="M220" s="83">
        <v>95</v>
      </c>
      <c r="N220" s="99">
        <v>792</v>
      </c>
      <c r="O220" s="12" t="s">
        <v>141</v>
      </c>
      <c r="P220" s="12" t="s">
        <v>141</v>
      </c>
    </row>
    <row r="221" spans="1:16" ht="15.75" customHeight="1">
      <c r="A221" s="84" t="s">
        <v>912</v>
      </c>
      <c r="B221" s="40">
        <f t="shared" si="8"/>
        <v>706</v>
      </c>
      <c r="C221" s="95">
        <v>44</v>
      </c>
      <c r="D221" s="99" t="s">
        <v>141</v>
      </c>
      <c r="E221" s="83" t="s">
        <v>141</v>
      </c>
      <c r="F221" s="99">
        <v>188</v>
      </c>
      <c r="G221" s="83" t="s">
        <v>141</v>
      </c>
      <c r="H221" s="99">
        <v>55</v>
      </c>
      <c r="I221" s="83" t="s">
        <v>141</v>
      </c>
      <c r="J221" s="83" t="s">
        <v>141</v>
      </c>
      <c r="K221" s="83" t="s">
        <v>141</v>
      </c>
      <c r="L221" s="83" t="s">
        <v>141</v>
      </c>
      <c r="M221" s="83">
        <v>96</v>
      </c>
      <c r="N221" s="99">
        <v>323</v>
      </c>
      <c r="O221" s="12" t="s">
        <v>141</v>
      </c>
      <c r="P221" s="12" t="s">
        <v>141</v>
      </c>
    </row>
    <row r="222" spans="1:16" ht="15.75" customHeight="1">
      <c r="A222" s="84" t="s">
        <v>913</v>
      </c>
      <c r="B222" s="40">
        <f t="shared" si="8"/>
        <v>307</v>
      </c>
      <c r="C222" s="95">
        <v>83</v>
      </c>
      <c r="D222" s="99" t="s">
        <v>141</v>
      </c>
      <c r="E222" s="83" t="s">
        <v>141</v>
      </c>
      <c r="F222" s="83" t="s">
        <v>141</v>
      </c>
      <c r="G222" s="83" t="s">
        <v>141</v>
      </c>
      <c r="H222" s="99">
        <v>224</v>
      </c>
      <c r="I222" s="83" t="s">
        <v>141</v>
      </c>
      <c r="J222" s="83" t="s">
        <v>141</v>
      </c>
      <c r="K222" s="83" t="s">
        <v>141</v>
      </c>
      <c r="L222" s="83" t="s">
        <v>141</v>
      </c>
      <c r="M222" s="83" t="s">
        <v>141</v>
      </c>
      <c r="N222" s="83" t="s">
        <v>141</v>
      </c>
      <c r="O222" s="12" t="s">
        <v>141</v>
      </c>
      <c r="P222" s="12" t="s">
        <v>141</v>
      </c>
    </row>
    <row r="223" spans="1:16" ht="15.75" customHeight="1">
      <c r="A223" s="14" t="s">
        <v>1003</v>
      </c>
      <c r="B223" s="40">
        <f t="shared" si="8"/>
        <v>796</v>
      </c>
      <c r="C223" s="83">
        <v>73</v>
      </c>
      <c r="D223" s="99" t="s">
        <v>141</v>
      </c>
      <c r="E223" s="83" t="s">
        <v>141</v>
      </c>
      <c r="F223" s="83">
        <v>202</v>
      </c>
      <c r="G223" s="83" t="s">
        <v>141</v>
      </c>
      <c r="H223" s="83">
        <v>60</v>
      </c>
      <c r="I223" s="83" t="s">
        <v>141</v>
      </c>
      <c r="J223" s="83" t="s">
        <v>141</v>
      </c>
      <c r="K223" s="83" t="s">
        <v>141</v>
      </c>
      <c r="L223" s="83" t="s">
        <v>141</v>
      </c>
      <c r="M223" s="83">
        <v>80</v>
      </c>
      <c r="N223" s="83">
        <v>381</v>
      </c>
      <c r="O223" s="83" t="s">
        <v>141</v>
      </c>
      <c r="P223" s="83" t="s">
        <v>141</v>
      </c>
    </row>
    <row r="224" spans="1:16" ht="15.75" customHeight="1">
      <c r="A224" s="79"/>
      <c r="B224" s="40"/>
      <c r="C224" s="12"/>
      <c r="D224" s="12"/>
      <c r="E224" s="12"/>
      <c r="F224" s="12"/>
      <c r="G224" s="12"/>
      <c r="H224" s="12"/>
      <c r="I224" s="12"/>
      <c r="J224" s="12"/>
      <c r="K224" s="12"/>
      <c r="L224" s="83"/>
      <c r="M224" s="12"/>
      <c r="O224" s="12"/>
      <c r="P224" s="12"/>
    </row>
    <row r="225" spans="1:16" s="23" customFormat="1" ht="15.75" customHeight="1">
      <c r="A225" s="76" t="s">
        <v>605</v>
      </c>
      <c r="B225" s="69">
        <f>SUM(B227:B237)</f>
        <v>17501</v>
      </c>
      <c r="C225" s="71" t="s">
        <v>141</v>
      </c>
      <c r="D225" s="71" t="s">
        <v>141</v>
      </c>
      <c r="E225" s="71" t="s">
        <v>141</v>
      </c>
      <c r="F225" s="71">
        <f>SUM(F227:F237)</f>
        <v>7573</v>
      </c>
      <c r="G225" s="71" t="s">
        <v>141</v>
      </c>
      <c r="H225" s="71" t="s">
        <v>141</v>
      </c>
      <c r="I225" s="71" t="s">
        <v>141</v>
      </c>
      <c r="J225" s="71" t="s">
        <v>141</v>
      </c>
      <c r="K225" s="71" t="s">
        <v>141</v>
      </c>
      <c r="L225" s="71" t="s">
        <v>141</v>
      </c>
      <c r="M225" s="71">
        <f>SUM(M227:M237)</f>
        <v>3047</v>
      </c>
      <c r="N225" s="71">
        <f>SUM(N227:N237)</f>
        <v>6881</v>
      </c>
      <c r="O225" s="81" t="s">
        <v>141</v>
      </c>
      <c r="P225" s="81" t="s">
        <v>141</v>
      </c>
    </row>
    <row r="226" spans="1:16" ht="15.75" customHeight="1">
      <c r="A226" s="84"/>
      <c r="B226" s="53"/>
      <c r="C226" s="83"/>
      <c r="D226" s="83"/>
      <c r="E226" s="83"/>
      <c r="F226" s="83"/>
      <c r="G226" s="12"/>
      <c r="H226" s="12"/>
      <c r="I226" s="12"/>
      <c r="J226" s="12"/>
      <c r="K226" s="12"/>
      <c r="L226" s="83"/>
      <c r="M226" s="83"/>
      <c r="N226" s="83"/>
      <c r="O226" s="12"/>
      <c r="P226" s="12"/>
    </row>
    <row r="227" spans="1:16" ht="15.75" customHeight="1">
      <c r="A227" s="84" t="s">
        <v>914</v>
      </c>
      <c r="B227" s="40">
        <f t="shared" ref="B227:B237" si="9">SUM(C227:P227)</f>
        <v>1162</v>
      </c>
      <c r="C227" s="83" t="s">
        <v>141</v>
      </c>
      <c r="D227" s="83" t="s">
        <v>141</v>
      </c>
      <c r="E227" s="83" t="s">
        <v>141</v>
      </c>
      <c r="F227" s="99">
        <v>839</v>
      </c>
      <c r="G227" s="83" t="s">
        <v>141</v>
      </c>
      <c r="H227" s="83" t="s">
        <v>141</v>
      </c>
      <c r="I227" s="83" t="s">
        <v>141</v>
      </c>
      <c r="J227" s="83" t="s">
        <v>141</v>
      </c>
      <c r="K227" s="83" t="s">
        <v>141</v>
      </c>
      <c r="L227" s="83" t="s">
        <v>141</v>
      </c>
      <c r="M227" s="83">
        <v>323</v>
      </c>
      <c r="N227" s="83" t="s">
        <v>141</v>
      </c>
      <c r="O227" s="12" t="s">
        <v>141</v>
      </c>
      <c r="P227" s="12" t="s">
        <v>141</v>
      </c>
    </row>
    <row r="228" spans="1:16" ht="15.75" customHeight="1">
      <c r="A228" s="84" t="s">
        <v>899</v>
      </c>
      <c r="B228" s="40">
        <f t="shared" si="9"/>
        <v>1619</v>
      </c>
      <c r="C228" s="83" t="s">
        <v>141</v>
      </c>
      <c r="D228" s="83" t="s">
        <v>141</v>
      </c>
      <c r="E228" s="83" t="s">
        <v>141</v>
      </c>
      <c r="F228" s="99">
        <v>824</v>
      </c>
      <c r="G228" s="83" t="s">
        <v>141</v>
      </c>
      <c r="H228" s="83" t="s">
        <v>141</v>
      </c>
      <c r="I228" s="83" t="s">
        <v>141</v>
      </c>
      <c r="J228" s="83" t="s">
        <v>141</v>
      </c>
      <c r="K228" s="83" t="s">
        <v>141</v>
      </c>
      <c r="L228" s="83" t="s">
        <v>141</v>
      </c>
      <c r="M228" s="83">
        <v>161</v>
      </c>
      <c r="N228" s="99">
        <v>634</v>
      </c>
      <c r="O228" s="12" t="s">
        <v>141</v>
      </c>
      <c r="P228" s="12" t="s">
        <v>141</v>
      </c>
    </row>
    <row r="229" spans="1:16" ht="15.75" customHeight="1">
      <c r="A229" s="84" t="s">
        <v>915</v>
      </c>
      <c r="B229" s="40">
        <f t="shared" si="9"/>
        <v>1797</v>
      </c>
      <c r="C229" s="83" t="s">
        <v>141</v>
      </c>
      <c r="D229" s="83" t="s">
        <v>141</v>
      </c>
      <c r="E229" s="83" t="s">
        <v>141</v>
      </c>
      <c r="F229" s="99">
        <v>697</v>
      </c>
      <c r="G229" s="83" t="s">
        <v>141</v>
      </c>
      <c r="H229" s="83" t="s">
        <v>141</v>
      </c>
      <c r="I229" s="83" t="s">
        <v>141</v>
      </c>
      <c r="J229" s="83" t="s">
        <v>141</v>
      </c>
      <c r="K229" s="83" t="s">
        <v>141</v>
      </c>
      <c r="L229" s="83" t="s">
        <v>141</v>
      </c>
      <c r="M229" s="83">
        <v>123</v>
      </c>
      <c r="N229" s="99">
        <v>977</v>
      </c>
      <c r="O229" s="12" t="s">
        <v>141</v>
      </c>
      <c r="P229" s="12" t="s">
        <v>141</v>
      </c>
    </row>
    <row r="230" spans="1:16" ht="15.75" customHeight="1">
      <c r="A230" s="84" t="s">
        <v>784</v>
      </c>
      <c r="B230" s="40">
        <f t="shared" si="9"/>
        <v>1475</v>
      </c>
      <c r="C230" s="83" t="s">
        <v>141</v>
      </c>
      <c r="D230" s="83" t="s">
        <v>141</v>
      </c>
      <c r="E230" s="83" t="s">
        <v>141</v>
      </c>
      <c r="F230" s="99">
        <v>1003</v>
      </c>
      <c r="G230" s="83" t="s">
        <v>141</v>
      </c>
      <c r="H230" s="83" t="s">
        <v>141</v>
      </c>
      <c r="I230" s="83" t="s">
        <v>141</v>
      </c>
      <c r="J230" s="83" t="s">
        <v>141</v>
      </c>
      <c r="K230" s="83" t="s">
        <v>141</v>
      </c>
      <c r="L230" s="83" t="s">
        <v>141</v>
      </c>
      <c r="M230" s="83">
        <v>472</v>
      </c>
      <c r="N230" s="83" t="s">
        <v>141</v>
      </c>
      <c r="O230" s="12" t="s">
        <v>141</v>
      </c>
      <c r="P230" s="12" t="s">
        <v>141</v>
      </c>
    </row>
    <row r="231" spans="1:16" ht="15.75" customHeight="1">
      <c r="A231" s="84" t="s">
        <v>769</v>
      </c>
      <c r="B231" s="40">
        <f t="shared" si="9"/>
        <v>1443</v>
      </c>
      <c r="C231" s="83" t="s">
        <v>141</v>
      </c>
      <c r="D231" s="83" t="s">
        <v>141</v>
      </c>
      <c r="E231" s="83" t="s">
        <v>141</v>
      </c>
      <c r="F231" s="99">
        <v>493</v>
      </c>
      <c r="G231" s="83" t="s">
        <v>141</v>
      </c>
      <c r="H231" s="83" t="s">
        <v>141</v>
      </c>
      <c r="I231" s="83" t="s">
        <v>141</v>
      </c>
      <c r="J231" s="83" t="s">
        <v>141</v>
      </c>
      <c r="K231" s="83" t="s">
        <v>141</v>
      </c>
      <c r="L231" s="83" t="s">
        <v>141</v>
      </c>
      <c r="M231" s="83">
        <v>183</v>
      </c>
      <c r="N231" s="99">
        <v>767</v>
      </c>
      <c r="O231" s="12" t="s">
        <v>141</v>
      </c>
      <c r="P231" s="12" t="s">
        <v>141</v>
      </c>
    </row>
    <row r="232" spans="1:16" ht="15.75" customHeight="1">
      <c r="A232" s="84" t="s">
        <v>900</v>
      </c>
      <c r="B232" s="40">
        <f t="shared" si="9"/>
        <v>2275</v>
      </c>
      <c r="C232" s="83" t="s">
        <v>141</v>
      </c>
      <c r="D232" s="83" t="s">
        <v>141</v>
      </c>
      <c r="E232" s="83" t="s">
        <v>141</v>
      </c>
      <c r="F232" s="99">
        <v>806</v>
      </c>
      <c r="G232" s="83" t="s">
        <v>141</v>
      </c>
      <c r="H232" s="83" t="s">
        <v>141</v>
      </c>
      <c r="I232" s="83" t="s">
        <v>141</v>
      </c>
      <c r="J232" s="83" t="s">
        <v>141</v>
      </c>
      <c r="K232" s="83" t="s">
        <v>141</v>
      </c>
      <c r="L232" s="83" t="s">
        <v>141</v>
      </c>
      <c r="M232" s="83">
        <v>317</v>
      </c>
      <c r="N232" s="99">
        <v>1152</v>
      </c>
      <c r="O232" s="12" t="s">
        <v>141</v>
      </c>
      <c r="P232" s="12" t="s">
        <v>141</v>
      </c>
    </row>
    <row r="233" spans="1:16" ht="15.75" customHeight="1">
      <c r="A233" s="84" t="s">
        <v>901</v>
      </c>
      <c r="B233" s="40">
        <f t="shared" si="9"/>
        <v>984</v>
      </c>
      <c r="C233" s="83" t="s">
        <v>141</v>
      </c>
      <c r="D233" s="83" t="s">
        <v>141</v>
      </c>
      <c r="E233" s="83" t="s">
        <v>141</v>
      </c>
      <c r="F233" s="99">
        <v>370</v>
      </c>
      <c r="G233" s="83" t="s">
        <v>141</v>
      </c>
      <c r="H233" s="83" t="s">
        <v>141</v>
      </c>
      <c r="I233" s="83" t="s">
        <v>141</v>
      </c>
      <c r="J233" s="83" t="s">
        <v>141</v>
      </c>
      <c r="K233" s="83" t="s">
        <v>141</v>
      </c>
      <c r="L233" s="83" t="s">
        <v>141</v>
      </c>
      <c r="M233" s="99">
        <v>174</v>
      </c>
      <c r="N233" s="99">
        <v>440</v>
      </c>
      <c r="O233" s="12" t="s">
        <v>141</v>
      </c>
      <c r="P233" s="12" t="s">
        <v>141</v>
      </c>
    </row>
    <row r="234" spans="1:16" ht="15.75" customHeight="1">
      <c r="A234" s="84" t="s">
        <v>785</v>
      </c>
      <c r="B234" s="40">
        <f t="shared" si="9"/>
        <v>1354</v>
      </c>
      <c r="C234" s="83" t="s">
        <v>141</v>
      </c>
      <c r="D234" s="83" t="s">
        <v>141</v>
      </c>
      <c r="E234" s="83" t="s">
        <v>141</v>
      </c>
      <c r="F234" s="99">
        <v>320</v>
      </c>
      <c r="G234" s="83" t="s">
        <v>141</v>
      </c>
      <c r="H234" s="83" t="s">
        <v>141</v>
      </c>
      <c r="I234" s="83" t="s">
        <v>141</v>
      </c>
      <c r="J234" s="83" t="s">
        <v>141</v>
      </c>
      <c r="K234" s="83" t="s">
        <v>141</v>
      </c>
      <c r="L234" s="83" t="s">
        <v>141</v>
      </c>
      <c r="M234" s="83">
        <v>165</v>
      </c>
      <c r="N234" s="99">
        <v>869</v>
      </c>
      <c r="O234" s="12" t="s">
        <v>141</v>
      </c>
      <c r="P234" s="12" t="s">
        <v>141</v>
      </c>
    </row>
    <row r="235" spans="1:16" ht="15.75" customHeight="1">
      <c r="A235" s="84" t="s">
        <v>786</v>
      </c>
      <c r="B235" s="40">
        <f t="shared" si="9"/>
        <v>1664</v>
      </c>
      <c r="C235" s="83" t="s">
        <v>141</v>
      </c>
      <c r="D235" s="83" t="s">
        <v>141</v>
      </c>
      <c r="E235" s="83" t="s">
        <v>141</v>
      </c>
      <c r="F235" s="99">
        <v>410</v>
      </c>
      <c r="G235" s="83" t="s">
        <v>141</v>
      </c>
      <c r="H235" s="83" t="s">
        <v>141</v>
      </c>
      <c r="I235" s="83" t="s">
        <v>141</v>
      </c>
      <c r="J235" s="83" t="s">
        <v>141</v>
      </c>
      <c r="K235" s="83" t="s">
        <v>141</v>
      </c>
      <c r="L235" s="83" t="s">
        <v>141</v>
      </c>
      <c r="M235" s="83">
        <v>167</v>
      </c>
      <c r="N235" s="99">
        <v>1087</v>
      </c>
      <c r="O235" s="12" t="s">
        <v>141</v>
      </c>
      <c r="P235" s="12" t="s">
        <v>141</v>
      </c>
    </row>
    <row r="236" spans="1:16" ht="15.75" customHeight="1">
      <c r="A236" s="84" t="s">
        <v>916</v>
      </c>
      <c r="B236" s="40">
        <f t="shared" si="9"/>
        <v>1791</v>
      </c>
      <c r="C236" s="83" t="s">
        <v>141</v>
      </c>
      <c r="D236" s="83" t="s">
        <v>141</v>
      </c>
      <c r="E236" s="83" t="s">
        <v>141</v>
      </c>
      <c r="F236" s="99">
        <v>604</v>
      </c>
      <c r="G236" s="83" t="s">
        <v>141</v>
      </c>
      <c r="H236" s="83" t="s">
        <v>141</v>
      </c>
      <c r="I236" s="83" t="s">
        <v>141</v>
      </c>
      <c r="J236" s="83" t="s">
        <v>141</v>
      </c>
      <c r="K236" s="83" t="s">
        <v>141</v>
      </c>
      <c r="L236" s="83" t="s">
        <v>141</v>
      </c>
      <c r="M236" s="83">
        <v>232</v>
      </c>
      <c r="N236" s="83">
        <v>955</v>
      </c>
      <c r="O236" s="12" t="s">
        <v>141</v>
      </c>
      <c r="P236" s="12" t="s">
        <v>141</v>
      </c>
    </row>
    <row r="237" spans="1:16" ht="15.75" customHeight="1">
      <c r="A237" s="84" t="s">
        <v>787</v>
      </c>
      <c r="B237" s="40">
        <f t="shared" si="9"/>
        <v>1937</v>
      </c>
      <c r="C237" s="83" t="s">
        <v>141</v>
      </c>
      <c r="D237" s="83" t="s">
        <v>141</v>
      </c>
      <c r="E237" s="83" t="s">
        <v>141</v>
      </c>
      <c r="F237" s="99">
        <v>1207</v>
      </c>
      <c r="G237" s="83" t="s">
        <v>141</v>
      </c>
      <c r="H237" s="83" t="s">
        <v>141</v>
      </c>
      <c r="I237" s="83" t="s">
        <v>141</v>
      </c>
      <c r="J237" s="83" t="s">
        <v>141</v>
      </c>
      <c r="K237" s="83" t="s">
        <v>141</v>
      </c>
      <c r="L237" s="83" t="s">
        <v>141</v>
      </c>
      <c r="M237" s="83">
        <v>730</v>
      </c>
      <c r="N237" s="83" t="s">
        <v>141</v>
      </c>
      <c r="O237" s="12" t="s">
        <v>141</v>
      </c>
      <c r="P237" s="12" t="s">
        <v>141</v>
      </c>
    </row>
    <row r="238" spans="1:16" s="23" customFormat="1" ht="15.75" customHeight="1">
      <c r="A238" s="94"/>
      <c r="B238" s="77"/>
      <c r="C238" s="81"/>
      <c r="D238" s="81"/>
      <c r="E238" s="81"/>
      <c r="F238" s="81"/>
      <c r="G238" s="81"/>
      <c r="H238" s="81"/>
      <c r="I238" s="81"/>
      <c r="J238" s="81"/>
      <c r="K238" s="81"/>
      <c r="L238" s="83"/>
      <c r="M238" s="81"/>
      <c r="N238" s="99"/>
      <c r="O238" s="12"/>
      <c r="P238" s="12"/>
    </row>
    <row r="239" spans="1:16" s="23" customFormat="1" ht="15.75" customHeight="1">
      <c r="A239" s="76" t="s">
        <v>606</v>
      </c>
      <c r="B239" s="51">
        <f>SUM(B241:B250)</f>
        <v>39257</v>
      </c>
      <c r="C239" s="52">
        <f>SUM(C241:C250)</f>
        <v>4207</v>
      </c>
      <c r="D239" s="71">
        <f>SUM(D241:D250)</f>
        <v>35050</v>
      </c>
      <c r="E239" s="71" t="s">
        <v>141</v>
      </c>
      <c r="F239" s="71" t="s">
        <v>141</v>
      </c>
      <c r="G239" s="71" t="s">
        <v>141</v>
      </c>
      <c r="H239" s="71" t="s">
        <v>141</v>
      </c>
      <c r="I239" s="71" t="s">
        <v>141</v>
      </c>
      <c r="J239" s="71" t="s">
        <v>141</v>
      </c>
      <c r="K239" s="71" t="s">
        <v>141</v>
      </c>
      <c r="L239" s="71" t="s">
        <v>141</v>
      </c>
      <c r="M239" s="71" t="s">
        <v>141</v>
      </c>
      <c r="N239" s="71" t="s">
        <v>141</v>
      </c>
      <c r="O239" s="81" t="s">
        <v>141</v>
      </c>
      <c r="P239" s="81" t="s">
        <v>141</v>
      </c>
    </row>
    <row r="240" spans="1:16" ht="15.75" customHeight="1">
      <c r="A240" s="84"/>
      <c r="B240" s="53"/>
      <c r="C240" s="55"/>
      <c r="D240" s="83"/>
      <c r="E240" s="12"/>
      <c r="F240" s="12"/>
      <c r="G240" s="12"/>
      <c r="H240" s="12"/>
      <c r="I240" s="12"/>
      <c r="J240" s="12"/>
      <c r="K240" s="12"/>
      <c r="L240" s="83"/>
      <c r="M240" s="12"/>
      <c r="O240" s="12"/>
      <c r="P240" s="12"/>
    </row>
    <row r="241" spans="1:16" ht="15.75" customHeight="1">
      <c r="A241" s="84" t="s">
        <v>788</v>
      </c>
      <c r="B241" s="40">
        <f t="shared" ref="B241:B250" si="10">SUM(C241:P241)</f>
        <v>389</v>
      </c>
      <c r="C241" s="95">
        <v>389</v>
      </c>
      <c r="D241" s="99" t="s">
        <v>141</v>
      </c>
      <c r="E241" s="83" t="s">
        <v>141</v>
      </c>
      <c r="F241" s="83" t="s">
        <v>141</v>
      </c>
      <c r="G241" s="83" t="s">
        <v>141</v>
      </c>
      <c r="H241" s="83" t="s">
        <v>141</v>
      </c>
      <c r="I241" s="83" t="s">
        <v>141</v>
      </c>
      <c r="J241" s="83" t="s">
        <v>141</v>
      </c>
      <c r="K241" s="83" t="s">
        <v>141</v>
      </c>
      <c r="L241" s="83" t="s">
        <v>141</v>
      </c>
      <c r="M241" s="83" t="s">
        <v>141</v>
      </c>
      <c r="N241" s="83" t="s">
        <v>141</v>
      </c>
      <c r="O241" s="12" t="s">
        <v>141</v>
      </c>
      <c r="P241" s="12" t="s">
        <v>141</v>
      </c>
    </row>
    <row r="242" spans="1:16" ht="15.75" customHeight="1">
      <c r="A242" s="84" t="s">
        <v>917</v>
      </c>
      <c r="B242" s="40">
        <f t="shared" si="10"/>
        <v>360</v>
      </c>
      <c r="C242" s="95">
        <v>360</v>
      </c>
      <c r="D242" s="99" t="s">
        <v>141</v>
      </c>
      <c r="E242" s="83" t="s">
        <v>141</v>
      </c>
      <c r="F242" s="83" t="s">
        <v>141</v>
      </c>
      <c r="G242" s="83" t="s">
        <v>141</v>
      </c>
      <c r="H242" s="83" t="s">
        <v>141</v>
      </c>
      <c r="I242" s="83" t="s">
        <v>141</v>
      </c>
      <c r="J242" s="83" t="s">
        <v>141</v>
      </c>
      <c r="K242" s="83" t="s">
        <v>141</v>
      </c>
      <c r="L242" s="83" t="s">
        <v>141</v>
      </c>
      <c r="M242" s="83" t="s">
        <v>141</v>
      </c>
      <c r="N242" s="83" t="s">
        <v>141</v>
      </c>
      <c r="O242" s="12" t="s">
        <v>141</v>
      </c>
      <c r="P242" s="12" t="s">
        <v>141</v>
      </c>
    </row>
    <row r="243" spans="1:16" ht="15.75" customHeight="1">
      <c r="A243" s="84" t="s">
        <v>918</v>
      </c>
      <c r="B243" s="40">
        <f t="shared" si="10"/>
        <v>206</v>
      </c>
      <c r="C243" s="95">
        <v>206</v>
      </c>
      <c r="D243" s="99" t="s">
        <v>141</v>
      </c>
      <c r="E243" s="83" t="s">
        <v>141</v>
      </c>
      <c r="F243" s="83" t="s">
        <v>141</v>
      </c>
      <c r="G243" s="83" t="s">
        <v>141</v>
      </c>
      <c r="H243" s="83" t="s">
        <v>141</v>
      </c>
      <c r="I243" s="83" t="s">
        <v>141</v>
      </c>
      <c r="J243" s="83" t="s">
        <v>141</v>
      </c>
      <c r="K243" s="83" t="s">
        <v>141</v>
      </c>
      <c r="L243" s="83" t="s">
        <v>141</v>
      </c>
      <c r="M243" s="83" t="s">
        <v>141</v>
      </c>
      <c r="N243" s="83" t="s">
        <v>141</v>
      </c>
      <c r="O243" s="12" t="s">
        <v>141</v>
      </c>
      <c r="P243" s="12" t="s">
        <v>141</v>
      </c>
    </row>
    <row r="244" spans="1:16" ht="15.75" customHeight="1">
      <c r="A244" s="84" t="s">
        <v>789</v>
      </c>
      <c r="B244" s="40">
        <f t="shared" si="10"/>
        <v>208</v>
      </c>
      <c r="C244" s="95">
        <v>208</v>
      </c>
      <c r="D244" s="99" t="s">
        <v>141</v>
      </c>
      <c r="E244" s="83" t="s">
        <v>141</v>
      </c>
      <c r="F244" s="83" t="s">
        <v>141</v>
      </c>
      <c r="G244" s="83" t="s">
        <v>141</v>
      </c>
      <c r="H244" s="83" t="s">
        <v>141</v>
      </c>
      <c r="I244" s="83" t="s">
        <v>141</v>
      </c>
      <c r="J244" s="83" t="s">
        <v>141</v>
      </c>
      <c r="K244" s="83" t="s">
        <v>141</v>
      </c>
      <c r="L244" s="83" t="s">
        <v>141</v>
      </c>
      <c r="M244" s="83" t="s">
        <v>141</v>
      </c>
      <c r="N244" s="83" t="s">
        <v>141</v>
      </c>
      <c r="O244" s="12" t="s">
        <v>141</v>
      </c>
      <c r="P244" s="12" t="s">
        <v>141</v>
      </c>
    </row>
    <row r="245" spans="1:16" ht="15.75" customHeight="1">
      <c r="A245" s="84" t="s">
        <v>919</v>
      </c>
      <c r="B245" s="40">
        <f t="shared" si="10"/>
        <v>1151</v>
      </c>
      <c r="C245" s="95">
        <v>1151</v>
      </c>
      <c r="D245" s="99" t="s">
        <v>141</v>
      </c>
      <c r="E245" s="83" t="s">
        <v>141</v>
      </c>
      <c r="F245" s="83" t="s">
        <v>141</v>
      </c>
      <c r="G245" s="83" t="s">
        <v>141</v>
      </c>
      <c r="H245" s="83" t="s">
        <v>141</v>
      </c>
      <c r="I245" s="83" t="s">
        <v>141</v>
      </c>
      <c r="J245" s="83" t="s">
        <v>141</v>
      </c>
      <c r="K245" s="83" t="s">
        <v>141</v>
      </c>
      <c r="L245" s="83" t="s">
        <v>141</v>
      </c>
      <c r="M245" s="83" t="s">
        <v>141</v>
      </c>
      <c r="N245" s="83" t="s">
        <v>141</v>
      </c>
      <c r="O245" s="12" t="s">
        <v>141</v>
      </c>
      <c r="P245" s="12" t="s">
        <v>141</v>
      </c>
    </row>
    <row r="246" spans="1:16" ht="15.75" customHeight="1">
      <c r="A246" s="84" t="s">
        <v>920</v>
      </c>
      <c r="B246" s="40">
        <f t="shared" si="10"/>
        <v>10104</v>
      </c>
      <c r="C246" s="95">
        <v>628</v>
      </c>
      <c r="D246" s="99">
        <v>9476</v>
      </c>
      <c r="E246" s="83" t="s">
        <v>141</v>
      </c>
      <c r="F246" s="83" t="s">
        <v>141</v>
      </c>
      <c r="G246" s="83" t="s">
        <v>141</v>
      </c>
      <c r="H246" s="83" t="s">
        <v>141</v>
      </c>
      <c r="I246" s="83" t="s">
        <v>141</v>
      </c>
      <c r="J246" s="83" t="s">
        <v>141</v>
      </c>
      <c r="K246" s="83" t="s">
        <v>141</v>
      </c>
      <c r="L246" s="83" t="s">
        <v>141</v>
      </c>
      <c r="M246" s="83" t="s">
        <v>141</v>
      </c>
      <c r="N246" s="83" t="s">
        <v>141</v>
      </c>
      <c r="O246" s="12" t="s">
        <v>141</v>
      </c>
      <c r="P246" s="12" t="s">
        <v>141</v>
      </c>
    </row>
    <row r="247" spans="1:16" ht="15.75" customHeight="1">
      <c r="A247" s="84" t="s">
        <v>921</v>
      </c>
      <c r="B247" s="40">
        <f t="shared" si="10"/>
        <v>8660</v>
      </c>
      <c r="C247" s="95">
        <v>389</v>
      </c>
      <c r="D247" s="99">
        <v>8271</v>
      </c>
      <c r="E247" s="83" t="s">
        <v>141</v>
      </c>
      <c r="F247" s="83" t="s">
        <v>141</v>
      </c>
      <c r="G247" s="83" t="s">
        <v>141</v>
      </c>
      <c r="H247" s="83" t="s">
        <v>141</v>
      </c>
      <c r="I247" s="83" t="s">
        <v>141</v>
      </c>
      <c r="J247" s="83" t="s">
        <v>141</v>
      </c>
      <c r="K247" s="83" t="s">
        <v>141</v>
      </c>
      <c r="L247" s="83" t="s">
        <v>141</v>
      </c>
      <c r="M247" s="83" t="s">
        <v>141</v>
      </c>
      <c r="N247" s="83" t="s">
        <v>141</v>
      </c>
      <c r="O247" s="12" t="s">
        <v>141</v>
      </c>
      <c r="P247" s="12" t="s">
        <v>141</v>
      </c>
    </row>
    <row r="248" spans="1:16" ht="15.75" customHeight="1">
      <c r="A248" s="84" t="s">
        <v>922</v>
      </c>
      <c r="B248" s="40">
        <f t="shared" si="10"/>
        <v>9404</v>
      </c>
      <c r="C248" s="95">
        <v>570</v>
      </c>
      <c r="D248" s="99">
        <v>8834</v>
      </c>
      <c r="E248" s="83" t="s">
        <v>141</v>
      </c>
      <c r="F248" s="83" t="s">
        <v>141</v>
      </c>
      <c r="G248" s="83" t="s">
        <v>141</v>
      </c>
      <c r="H248" s="83" t="s">
        <v>141</v>
      </c>
      <c r="I248" s="83" t="s">
        <v>141</v>
      </c>
      <c r="J248" s="83" t="s">
        <v>141</v>
      </c>
      <c r="K248" s="83" t="s">
        <v>141</v>
      </c>
      <c r="L248" s="83" t="s">
        <v>141</v>
      </c>
      <c r="M248" s="83" t="s">
        <v>141</v>
      </c>
      <c r="N248" s="83" t="s">
        <v>141</v>
      </c>
      <c r="O248" s="12" t="s">
        <v>141</v>
      </c>
      <c r="P248" s="12" t="s">
        <v>141</v>
      </c>
    </row>
    <row r="249" spans="1:16" ht="15.75" customHeight="1">
      <c r="A249" s="84" t="s">
        <v>923</v>
      </c>
      <c r="B249" s="40">
        <f t="shared" si="10"/>
        <v>5288</v>
      </c>
      <c r="C249" s="95">
        <v>137</v>
      </c>
      <c r="D249" s="99">
        <v>5151</v>
      </c>
      <c r="E249" s="83" t="s">
        <v>141</v>
      </c>
      <c r="F249" s="83" t="s">
        <v>141</v>
      </c>
      <c r="G249" s="83" t="s">
        <v>141</v>
      </c>
      <c r="H249" s="83" t="s">
        <v>141</v>
      </c>
      <c r="I249" s="83" t="s">
        <v>141</v>
      </c>
      <c r="J249" s="83" t="s">
        <v>141</v>
      </c>
      <c r="K249" s="83" t="s">
        <v>141</v>
      </c>
      <c r="L249" s="83" t="s">
        <v>141</v>
      </c>
      <c r="M249" s="83" t="s">
        <v>141</v>
      </c>
      <c r="N249" s="83" t="s">
        <v>141</v>
      </c>
      <c r="O249" s="12" t="s">
        <v>141</v>
      </c>
      <c r="P249" s="12" t="s">
        <v>141</v>
      </c>
    </row>
    <row r="250" spans="1:16" ht="15.75" customHeight="1">
      <c r="A250" s="84" t="s">
        <v>924</v>
      </c>
      <c r="B250" s="40">
        <f t="shared" si="10"/>
        <v>3487</v>
      </c>
      <c r="C250" s="95">
        <v>169</v>
      </c>
      <c r="D250" s="99">
        <v>3318</v>
      </c>
      <c r="E250" s="83" t="s">
        <v>141</v>
      </c>
      <c r="F250" s="83" t="s">
        <v>141</v>
      </c>
      <c r="G250" s="83" t="s">
        <v>141</v>
      </c>
      <c r="H250" s="83" t="s">
        <v>141</v>
      </c>
      <c r="I250" s="83" t="s">
        <v>141</v>
      </c>
      <c r="J250" s="83" t="s">
        <v>141</v>
      </c>
      <c r="K250" s="83" t="s">
        <v>141</v>
      </c>
      <c r="L250" s="83" t="s">
        <v>141</v>
      </c>
      <c r="M250" s="83" t="s">
        <v>141</v>
      </c>
      <c r="N250" s="83" t="s">
        <v>141</v>
      </c>
      <c r="O250" s="12" t="s">
        <v>141</v>
      </c>
      <c r="P250" s="12" t="s">
        <v>141</v>
      </c>
    </row>
    <row r="251" spans="1:16" ht="15.75" customHeight="1">
      <c r="A251" s="96"/>
      <c r="B251" s="97"/>
      <c r="C251" s="9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8"/>
      <c r="N251" s="148"/>
      <c r="O251" s="149"/>
      <c r="P251" s="149"/>
    </row>
    <row r="252" spans="1:16" ht="15.75" customHeight="1">
      <c r="A252" s="82"/>
      <c r="B252" s="83"/>
      <c r="C252" s="99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</row>
    <row r="253" spans="1:16" ht="15.75" customHeight="1">
      <c r="A253" s="82"/>
      <c r="B253" s="83"/>
      <c r="C253" s="99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</row>
    <row r="254" spans="1:16" ht="15.75" customHeight="1">
      <c r="A254" s="90" t="s">
        <v>497</v>
      </c>
      <c r="B254" s="12"/>
      <c r="C254" s="81"/>
      <c r="D254" s="12"/>
      <c r="E254" s="12"/>
      <c r="F254" s="12"/>
      <c r="G254" s="12"/>
      <c r="H254" s="12"/>
      <c r="I254" s="12"/>
      <c r="J254" s="12"/>
      <c r="K254" s="12"/>
      <c r="L254" s="83"/>
      <c r="M254" s="12"/>
      <c r="O254" s="12"/>
    </row>
    <row r="255" spans="1:16" ht="15.75" customHeight="1">
      <c r="A255" s="91"/>
      <c r="B255" s="68"/>
      <c r="C255" s="390" t="s">
        <v>716</v>
      </c>
      <c r="D255" s="390"/>
      <c r="E255" s="390"/>
      <c r="F255" s="390"/>
      <c r="G255" s="390"/>
      <c r="H255" s="390"/>
      <c r="I255" s="390"/>
      <c r="J255" s="390"/>
      <c r="K255" s="390"/>
      <c r="L255" s="390"/>
      <c r="M255" s="390"/>
      <c r="N255" s="390"/>
      <c r="O255" s="390"/>
      <c r="P255" s="390"/>
    </row>
    <row r="256" spans="1:16" ht="15.75" customHeight="1">
      <c r="A256" s="48" t="s">
        <v>714</v>
      </c>
      <c r="B256" s="69" t="s">
        <v>27</v>
      </c>
      <c r="C256" s="69" t="s">
        <v>116</v>
      </c>
      <c r="D256" s="69" t="s">
        <v>127</v>
      </c>
      <c r="E256" s="69" t="s">
        <v>128</v>
      </c>
      <c r="F256" s="69" t="s">
        <v>34</v>
      </c>
      <c r="G256" s="69" t="s">
        <v>129</v>
      </c>
      <c r="H256" s="69" t="s">
        <v>37</v>
      </c>
      <c r="I256" s="69" t="s">
        <v>38</v>
      </c>
      <c r="J256" s="69" t="s">
        <v>130</v>
      </c>
      <c r="K256" s="69" t="s">
        <v>40</v>
      </c>
      <c r="L256" s="69" t="s">
        <v>131</v>
      </c>
      <c r="M256" s="69" t="s">
        <v>132</v>
      </c>
      <c r="N256" s="71" t="s">
        <v>133</v>
      </c>
      <c r="O256" s="52" t="s">
        <v>134</v>
      </c>
      <c r="P256" s="78" t="s">
        <v>135</v>
      </c>
    </row>
    <row r="257" spans="1:16" ht="15.75" customHeight="1">
      <c r="A257" s="92"/>
      <c r="B257" s="74"/>
      <c r="C257" s="74"/>
      <c r="D257" s="80"/>
      <c r="E257" s="69" t="s">
        <v>136</v>
      </c>
      <c r="F257" s="69"/>
      <c r="G257" s="69"/>
      <c r="H257" s="80"/>
      <c r="I257" s="69"/>
      <c r="J257" s="69" t="s">
        <v>137</v>
      </c>
      <c r="K257" s="80"/>
      <c r="L257" s="69" t="s">
        <v>138</v>
      </c>
      <c r="M257" s="69" t="s">
        <v>139</v>
      </c>
      <c r="N257" s="71" t="s">
        <v>140</v>
      </c>
      <c r="O257" s="52" t="s">
        <v>137</v>
      </c>
      <c r="P257" s="136"/>
    </row>
    <row r="258" spans="1:16" ht="15.75" customHeight="1">
      <c r="A258" s="84"/>
      <c r="B258" s="53"/>
      <c r="C258" s="95"/>
      <c r="D258" s="147"/>
      <c r="E258" s="147"/>
      <c r="F258" s="147"/>
      <c r="G258" s="147"/>
      <c r="H258" s="147"/>
      <c r="I258" s="147"/>
      <c r="J258" s="147"/>
      <c r="K258" s="147"/>
      <c r="L258" s="147"/>
      <c r="M258" s="147"/>
      <c r="N258" s="147"/>
      <c r="O258" s="140"/>
      <c r="P258" s="140"/>
    </row>
    <row r="259" spans="1:16" s="23" customFormat="1" ht="15.75" customHeight="1">
      <c r="A259" s="76" t="s">
        <v>607</v>
      </c>
      <c r="B259" s="51">
        <f>SUM(B261:B267)</f>
        <v>7831</v>
      </c>
      <c r="C259" s="71" t="s">
        <v>141</v>
      </c>
      <c r="D259" s="71" t="s">
        <v>141</v>
      </c>
      <c r="E259" s="71" t="s">
        <v>141</v>
      </c>
      <c r="F259" s="71" t="s">
        <v>141</v>
      </c>
      <c r="G259" s="71" t="s">
        <v>141</v>
      </c>
      <c r="H259" s="71">
        <f>SUM(H261:H267)</f>
        <v>7831</v>
      </c>
      <c r="I259" s="71" t="s">
        <v>141</v>
      </c>
      <c r="J259" s="71" t="s">
        <v>141</v>
      </c>
      <c r="K259" s="71" t="s">
        <v>141</v>
      </c>
      <c r="L259" s="71" t="s">
        <v>141</v>
      </c>
      <c r="M259" s="71" t="s">
        <v>141</v>
      </c>
      <c r="N259" s="71" t="s">
        <v>141</v>
      </c>
      <c r="O259" s="81" t="s">
        <v>141</v>
      </c>
      <c r="P259" s="81" t="s">
        <v>141</v>
      </c>
    </row>
    <row r="260" spans="1:16" ht="14.25" customHeight="1">
      <c r="A260" s="84"/>
      <c r="B260" s="53"/>
      <c r="C260" s="12"/>
      <c r="D260" s="12"/>
      <c r="E260" s="12"/>
      <c r="F260" s="12"/>
      <c r="G260" s="12"/>
      <c r="H260" s="83"/>
      <c r="I260" s="12"/>
      <c r="J260" s="12"/>
      <c r="K260" s="12"/>
      <c r="L260" s="83"/>
      <c r="M260" s="12"/>
      <c r="O260" s="12"/>
      <c r="P260" s="12"/>
    </row>
    <row r="261" spans="1:16" ht="15.75" customHeight="1">
      <c r="A261" s="84" t="s">
        <v>790</v>
      </c>
      <c r="B261" s="40">
        <f t="shared" ref="B261:B267" si="11">SUM(C261:P261)</f>
        <v>3238</v>
      </c>
      <c r="C261" s="83" t="s">
        <v>141</v>
      </c>
      <c r="D261" s="83" t="s">
        <v>141</v>
      </c>
      <c r="E261" s="83" t="s">
        <v>141</v>
      </c>
      <c r="F261" s="83" t="s">
        <v>141</v>
      </c>
      <c r="G261" s="83" t="s">
        <v>141</v>
      </c>
      <c r="H261" s="99">
        <v>3238</v>
      </c>
      <c r="I261" s="83" t="s">
        <v>141</v>
      </c>
      <c r="J261" s="83" t="s">
        <v>141</v>
      </c>
      <c r="K261" s="83" t="s">
        <v>141</v>
      </c>
      <c r="L261" s="83" t="s">
        <v>141</v>
      </c>
      <c r="M261" s="83" t="s">
        <v>141</v>
      </c>
      <c r="N261" s="83" t="s">
        <v>141</v>
      </c>
      <c r="O261" s="12" t="s">
        <v>141</v>
      </c>
      <c r="P261" s="12" t="s">
        <v>141</v>
      </c>
    </row>
    <row r="262" spans="1:16" ht="15.75" customHeight="1">
      <c r="A262" s="84" t="s">
        <v>791</v>
      </c>
      <c r="B262" s="40">
        <f t="shared" si="11"/>
        <v>1096</v>
      </c>
      <c r="C262" s="83" t="s">
        <v>141</v>
      </c>
      <c r="D262" s="83" t="s">
        <v>141</v>
      </c>
      <c r="E262" s="83" t="s">
        <v>141</v>
      </c>
      <c r="F262" s="83" t="s">
        <v>141</v>
      </c>
      <c r="G262" s="83" t="s">
        <v>141</v>
      </c>
      <c r="H262" s="99">
        <v>1096</v>
      </c>
      <c r="I262" s="83" t="s">
        <v>141</v>
      </c>
      <c r="J262" s="83" t="s">
        <v>141</v>
      </c>
      <c r="K262" s="83" t="s">
        <v>141</v>
      </c>
      <c r="L262" s="83" t="s">
        <v>141</v>
      </c>
      <c r="M262" s="83" t="s">
        <v>141</v>
      </c>
      <c r="N262" s="83" t="s">
        <v>141</v>
      </c>
      <c r="O262" s="12" t="s">
        <v>141</v>
      </c>
      <c r="P262" s="12" t="s">
        <v>141</v>
      </c>
    </row>
    <row r="263" spans="1:16" ht="15.75" customHeight="1">
      <c r="A263" s="84" t="s">
        <v>925</v>
      </c>
      <c r="B263" s="40">
        <f t="shared" si="11"/>
        <v>921</v>
      </c>
      <c r="C263" s="83" t="s">
        <v>141</v>
      </c>
      <c r="D263" s="83" t="s">
        <v>141</v>
      </c>
      <c r="E263" s="83" t="s">
        <v>141</v>
      </c>
      <c r="F263" s="83" t="s">
        <v>141</v>
      </c>
      <c r="G263" s="83" t="s">
        <v>141</v>
      </c>
      <c r="H263" s="99">
        <v>921</v>
      </c>
      <c r="I263" s="83" t="s">
        <v>141</v>
      </c>
      <c r="J263" s="83" t="s">
        <v>141</v>
      </c>
      <c r="K263" s="83" t="s">
        <v>141</v>
      </c>
      <c r="L263" s="83" t="s">
        <v>141</v>
      </c>
      <c r="M263" s="83" t="s">
        <v>141</v>
      </c>
      <c r="N263" s="83" t="s">
        <v>141</v>
      </c>
      <c r="O263" s="12" t="s">
        <v>141</v>
      </c>
      <c r="P263" s="12" t="s">
        <v>141</v>
      </c>
    </row>
    <row r="264" spans="1:16" ht="15.75" customHeight="1">
      <c r="A264" s="84" t="s">
        <v>792</v>
      </c>
      <c r="B264" s="40">
        <f t="shared" si="11"/>
        <v>1318</v>
      </c>
      <c r="C264" s="83" t="s">
        <v>141</v>
      </c>
      <c r="D264" s="83" t="s">
        <v>141</v>
      </c>
      <c r="E264" s="83" t="s">
        <v>141</v>
      </c>
      <c r="F264" s="83" t="s">
        <v>141</v>
      </c>
      <c r="G264" s="83" t="s">
        <v>141</v>
      </c>
      <c r="H264" s="99">
        <v>1318</v>
      </c>
      <c r="I264" s="83" t="s">
        <v>141</v>
      </c>
      <c r="J264" s="83" t="s">
        <v>141</v>
      </c>
      <c r="K264" s="83" t="s">
        <v>141</v>
      </c>
      <c r="L264" s="83" t="s">
        <v>141</v>
      </c>
      <c r="M264" s="83" t="s">
        <v>141</v>
      </c>
      <c r="N264" s="83" t="s">
        <v>141</v>
      </c>
      <c r="O264" s="12" t="s">
        <v>141</v>
      </c>
      <c r="P264" s="12" t="s">
        <v>141</v>
      </c>
    </row>
    <row r="265" spans="1:16" ht="15.75" customHeight="1">
      <c r="A265" s="84" t="s">
        <v>793</v>
      </c>
      <c r="B265" s="40">
        <f t="shared" si="11"/>
        <v>197</v>
      </c>
      <c r="C265" s="83" t="s">
        <v>141</v>
      </c>
      <c r="D265" s="83" t="s">
        <v>141</v>
      </c>
      <c r="E265" s="83" t="s">
        <v>141</v>
      </c>
      <c r="F265" s="83" t="s">
        <v>141</v>
      </c>
      <c r="G265" s="83" t="s">
        <v>141</v>
      </c>
      <c r="H265" s="83">
        <v>197</v>
      </c>
      <c r="I265" s="83" t="s">
        <v>141</v>
      </c>
      <c r="J265" s="99" t="s">
        <v>141</v>
      </c>
      <c r="K265" s="83" t="s">
        <v>141</v>
      </c>
      <c r="L265" s="83" t="s">
        <v>141</v>
      </c>
      <c r="M265" s="83" t="s">
        <v>141</v>
      </c>
      <c r="N265" s="83" t="s">
        <v>141</v>
      </c>
      <c r="O265" s="12" t="s">
        <v>141</v>
      </c>
      <c r="P265" s="12" t="s">
        <v>141</v>
      </c>
    </row>
    <row r="266" spans="1:16" ht="15.75" customHeight="1">
      <c r="A266" s="84" t="s">
        <v>794</v>
      </c>
      <c r="B266" s="40">
        <f t="shared" si="11"/>
        <v>650</v>
      </c>
      <c r="C266" s="83" t="s">
        <v>141</v>
      </c>
      <c r="D266" s="83" t="s">
        <v>141</v>
      </c>
      <c r="E266" s="83" t="s">
        <v>141</v>
      </c>
      <c r="F266" s="83" t="s">
        <v>141</v>
      </c>
      <c r="G266" s="83" t="s">
        <v>141</v>
      </c>
      <c r="H266" s="83">
        <v>650</v>
      </c>
      <c r="I266" s="83" t="s">
        <v>141</v>
      </c>
      <c r="J266" s="99" t="s">
        <v>141</v>
      </c>
      <c r="K266" s="83" t="s">
        <v>141</v>
      </c>
      <c r="L266" s="83" t="s">
        <v>141</v>
      </c>
      <c r="M266" s="83" t="s">
        <v>141</v>
      </c>
      <c r="N266" s="83" t="s">
        <v>141</v>
      </c>
      <c r="O266" s="12" t="s">
        <v>141</v>
      </c>
      <c r="P266" s="12" t="s">
        <v>141</v>
      </c>
    </row>
    <row r="267" spans="1:16" ht="15.6">
      <c r="A267" s="84" t="s">
        <v>926</v>
      </c>
      <c r="B267" s="40">
        <f t="shared" si="11"/>
        <v>411</v>
      </c>
      <c r="C267" s="83" t="s">
        <v>141</v>
      </c>
      <c r="D267" s="83" t="s">
        <v>141</v>
      </c>
      <c r="E267" s="83" t="s">
        <v>141</v>
      </c>
      <c r="F267" s="83" t="s">
        <v>141</v>
      </c>
      <c r="G267" s="83" t="s">
        <v>141</v>
      </c>
      <c r="H267" s="83">
        <v>411</v>
      </c>
      <c r="I267" s="83" t="s">
        <v>141</v>
      </c>
      <c r="J267" s="99" t="s">
        <v>141</v>
      </c>
      <c r="K267" s="83" t="s">
        <v>141</v>
      </c>
      <c r="L267" s="83" t="s">
        <v>141</v>
      </c>
      <c r="M267" s="83" t="s">
        <v>141</v>
      </c>
      <c r="N267" s="83" t="s">
        <v>141</v>
      </c>
      <c r="O267" s="12" t="s">
        <v>141</v>
      </c>
      <c r="P267" s="12" t="s">
        <v>141</v>
      </c>
    </row>
    <row r="268" spans="1:16" ht="15.75" customHeight="1">
      <c r="A268" s="79"/>
      <c r="B268" s="40"/>
      <c r="C268" s="12"/>
      <c r="D268" s="12"/>
      <c r="E268" s="12"/>
      <c r="F268" s="12"/>
      <c r="G268" s="12"/>
      <c r="H268" s="12"/>
      <c r="I268" s="12"/>
      <c r="J268" s="12"/>
      <c r="K268" s="12"/>
      <c r="L268" s="83"/>
      <c r="M268" s="12"/>
      <c r="O268" s="12"/>
    </row>
    <row r="269" spans="1:16" s="23" customFormat="1" ht="15.6">
      <c r="A269" s="76" t="s">
        <v>111</v>
      </c>
      <c r="B269" s="51">
        <f>SUM(B271:B285)</f>
        <v>25941</v>
      </c>
      <c r="C269" s="71" t="s">
        <v>141</v>
      </c>
      <c r="D269" s="71" t="s">
        <v>141</v>
      </c>
      <c r="E269" s="71" t="s">
        <v>141</v>
      </c>
      <c r="F269" s="71" t="s">
        <v>141</v>
      </c>
      <c r="G269" s="71" t="s">
        <v>141</v>
      </c>
      <c r="H269" s="71" t="s">
        <v>141</v>
      </c>
      <c r="I269" s="71" t="s">
        <v>141</v>
      </c>
      <c r="J269" s="71">
        <f>SUM(J271:J285)</f>
        <v>20293</v>
      </c>
      <c r="K269" s="71" t="s">
        <v>141</v>
      </c>
      <c r="L269" s="71">
        <f>SUM(L271:L285)</f>
        <v>5648</v>
      </c>
      <c r="M269" s="71" t="s">
        <v>141</v>
      </c>
      <c r="N269" s="71" t="s">
        <v>141</v>
      </c>
      <c r="O269" s="81" t="s">
        <v>141</v>
      </c>
      <c r="P269" s="81" t="s">
        <v>141</v>
      </c>
    </row>
    <row r="270" spans="1:16" ht="15.75" customHeight="1">
      <c r="A270" s="84"/>
      <c r="B270" s="53"/>
      <c r="C270" s="12"/>
      <c r="D270" s="12"/>
      <c r="E270" s="12"/>
      <c r="F270" s="12"/>
      <c r="G270" s="12"/>
      <c r="H270" s="12"/>
      <c r="I270" s="12"/>
      <c r="J270" s="83"/>
      <c r="K270" s="83"/>
      <c r="L270" s="83"/>
      <c r="M270" s="12"/>
      <c r="O270" s="12"/>
      <c r="P270" s="12"/>
    </row>
    <row r="271" spans="1:16" ht="15.75" customHeight="1">
      <c r="A271" s="84" t="s">
        <v>744</v>
      </c>
      <c r="B271" s="40">
        <f t="shared" ref="B271:B285" si="12">SUM(C271:P271)</f>
        <v>3650</v>
      </c>
      <c r="C271" s="83" t="s">
        <v>141</v>
      </c>
      <c r="D271" s="83" t="s">
        <v>141</v>
      </c>
      <c r="E271" s="83" t="s">
        <v>141</v>
      </c>
      <c r="F271" s="83" t="s">
        <v>141</v>
      </c>
      <c r="G271" s="83" t="s">
        <v>141</v>
      </c>
      <c r="H271" s="83" t="s">
        <v>141</v>
      </c>
      <c r="I271" s="83" t="s">
        <v>141</v>
      </c>
      <c r="J271" s="99">
        <v>3650</v>
      </c>
      <c r="K271" s="83" t="s">
        <v>141</v>
      </c>
      <c r="L271" s="83" t="s">
        <v>141</v>
      </c>
      <c r="M271" s="83" t="s">
        <v>141</v>
      </c>
      <c r="N271" s="83" t="s">
        <v>141</v>
      </c>
      <c r="O271" s="12" t="s">
        <v>141</v>
      </c>
      <c r="P271" s="12" t="s">
        <v>141</v>
      </c>
    </row>
    <row r="272" spans="1:16" ht="15.75" customHeight="1">
      <c r="A272" s="84" t="s">
        <v>883</v>
      </c>
      <c r="B272" s="40">
        <f t="shared" si="12"/>
        <v>1409</v>
      </c>
      <c r="C272" s="83" t="s">
        <v>141</v>
      </c>
      <c r="D272" s="83" t="s">
        <v>141</v>
      </c>
      <c r="E272" s="83" t="s">
        <v>141</v>
      </c>
      <c r="F272" s="83" t="s">
        <v>141</v>
      </c>
      <c r="G272" s="83" t="s">
        <v>141</v>
      </c>
      <c r="H272" s="83" t="s">
        <v>141</v>
      </c>
      <c r="I272" s="83" t="s">
        <v>141</v>
      </c>
      <c r="J272" s="99">
        <v>1409</v>
      </c>
      <c r="K272" s="83" t="s">
        <v>141</v>
      </c>
      <c r="L272" s="83" t="s">
        <v>141</v>
      </c>
      <c r="M272" s="83" t="s">
        <v>141</v>
      </c>
      <c r="N272" s="83" t="s">
        <v>141</v>
      </c>
      <c r="O272" s="12" t="s">
        <v>141</v>
      </c>
      <c r="P272" s="12" t="s">
        <v>141</v>
      </c>
    </row>
    <row r="273" spans="1:16" ht="15.75" customHeight="1">
      <c r="A273" s="84" t="s">
        <v>927</v>
      </c>
      <c r="B273" s="40">
        <f t="shared" si="12"/>
        <v>1907</v>
      </c>
      <c r="C273" s="83" t="s">
        <v>141</v>
      </c>
      <c r="D273" s="83" t="s">
        <v>141</v>
      </c>
      <c r="E273" s="83" t="s">
        <v>141</v>
      </c>
      <c r="F273" s="83" t="s">
        <v>141</v>
      </c>
      <c r="G273" s="83" t="s">
        <v>141</v>
      </c>
      <c r="H273" s="83" t="s">
        <v>141</v>
      </c>
      <c r="I273" s="83" t="s">
        <v>141</v>
      </c>
      <c r="J273" s="99">
        <v>1907</v>
      </c>
      <c r="K273" s="83" t="s">
        <v>141</v>
      </c>
      <c r="L273" s="83" t="s">
        <v>141</v>
      </c>
      <c r="M273" s="83" t="s">
        <v>141</v>
      </c>
      <c r="N273" s="83" t="s">
        <v>141</v>
      </c>
      <c r="O273" s="12" t="s">
        <v>141</v>
      </c>
      <c r="P273" s="12" t="s">
        <v>141</v>
      </c>
    </row>
    <row r="274" spans="1:16" ht="15.75" customHeight="1">
      <c r="A274" s="84" t="s">
        <v>795</v>
      </c>
      <c r="B274" s="40">
        <f t="shared" si="12"/>
        <v>1733</v>
      </c>
      <c r="C274" s="83" t="s">
        <v>141</v>
      </c>
      <c r="D274" s="83" t="s">
        <v>141</v>
      </c>
      <c r="E274" s="83" t="s">
        <v>141</v>
      </c>
      <c r="F274" s="83" t="s">
        <v>141</v>
      </c>
      <c r="G274" s="83" t="s">
        <v>141</v>
      </c>
      <c r="H274" s="83" t="s">
        <v>141</v>
      </c>
      <c r="I274" s="83" t="s">
        <v>141</v>
      </c>
      <c r="J274" s="99">
        <v>738</v>
      </c>
      <c r="K274" s="83" t="s">
        <v>141</v>
      </c>
      <c r="L274" s="99">
        <v>995</v>
      </c>
      <c r="M274" s="83" t="s">
        <v>141</v>
      </c>
      <c r="N274" s="83" t="s">
        <v>141</v>
      </c>
      <c r="O274" s="12" t="s">
        <v>141</v>
      </c>
      <c r="P274" s="12" t="s">
        <v>141</v>
      </c>
    </row>
    <row r="275" spans="1:16" ht="15.75" customHeight="1">
      <c r="A275" s="84" t="s">
        <v>928</v>
      </c>
      <c r="B275" s="40">
        <f t="shared" si="12"/>
        <v>2146</v>
      </c>
      <c r="C275" s="83" t="s">
        <v>141</v>
      </c>
      <c r="D275" s="83" t="s">
        <v>141</v>
      </c>
      <c r="E275" s="83" t="s">
        <v>141</v>
      </c>
      <c r="F275" s="83" t="s">
        <v>141</v>
      </c>
      <c r="G275" s="83" t="s">
        <v>141</v>
      </c>
      <c r="H275" s="83" t="s">
        <v>141</v>
      </c>
      <c r="I275" s="83" t="s">
        <v>141</v>
      </c>
      <c r="J275" s="99">
        <v>2146</v>
      </c>
      <c r="K275" s="83" t="s">
        <v>141</v>
      </c>
      <c r="L275" s="83" t="s">
        <v>141</v>
      </c>
      <c r="M275" s="83" t="s">
        <v>141</v>
      </c>
      <c r="N275" s="83" t="s">
        <v>141</v>
      </c>
      <c r="O275" s="12" t="s">
        <v>141</v>
      </c>
      <c r="P275" s="12" t="s">
        <v>141</v>
      </c>
    </row>
    <row r="276" spans="1:16" ht="15.75" customHeight="1">
      <c r="A276" s="84" t="s">
        <v>929</v>
      </c>
      <c r="B276" s="40">
        <f t="shared" si="12"/>
        <v>1331</v>
      </c>
      <c r="C276" s="83" t="s">
        <v>141</v>
      </c>
      <c r="D276" s="83" t="s">
        <v>141</v>
      </c>
      <c r="E276" s="83" t="s">
        <v>141</v>
      </c>
      <c r="F276" s="83" t="s">
        <v>141</v>
      </c>
      <c r="G276" s="83" t="s">
        <v>141</v>
      </c>
      <c r="H276" s="83" t="s">
        <v>141</v>
      </c>
      <c r="I276" s="83" t="s">
        <v>141</v>
      </c>
      <c r="J276" s="99">
        <v>599</v>
      </c>
      <c r="K276" s="83" t="s">
        <v>141</v>
      </c>
      <c r="L276" s="99">
        <v>732</v>
      </c>
      <c r="M276" s="83" t="s">
        <v>141</v>
      </c>
      <c r="N276" s="83" t="s">
        <v>141</v>
      </c>
      <c r="O276" s="12" t="s">
        <v>141</v>
      </c>
      <c r="P276" s="12" t="s">
        <v>141</v>
      </c>
    </row>
    <row r="277" spans="1:16" ht="15.75" customHeight="1">
      <c r="A277" s="84" t="s">
        <v>796</v>
      </c>
      <c r="B277" s="40">
        <f t="shared" si="12"/>
        <v>1940</v>
      </c>
      <c r="C277" s="83" t="s">
        <v>141</v>
      </c>
      <c r="D277" s="83" t="s">
        <v>141</v>
      </c>
      <c r="E277" s="83" t="s">
        <v>141</v>
      </c>
      <c r="F277" s="83" t="s">
        <v>141</v>
      </c>
      <c r="G277" s="83" t="s">
        <v>141</v>
      </c>
      <c r="H277" s="83" t="s">
        <v>141</v>
      </c>
      <c r="I277" s="83" t="s">
        <v>141</v>
      </c>
      <c r="J277" s="99">
        <v>896</v>
      </c>
      <c r="K277" s="83" t="s">
        <v>141</v>
      </c>
      <c r="L277" s="99">
        <v>1044</v>
      </c>
      <c r="M277" s="83" t="s">
        <v>141</v>
      </c>
      <c r="N277" s="83" t="s">
        <v>141</v>
      </c>
      <c r="O277" s="12" t="s">
        <v>141</v>
      </c>
      <c r="P277" s="12" t="s">
        <v>141</v>
      </c>
    </row>
    <row r="278" spans="1:16" ht="15.75" customHeight="1">
      <c r="A278" s="84" t="s">
        <v>930</v>
      </c>
      <c r="B278" s="40">
        <f t="shared" si="12"/>
        <v>1887</v>
      </c>
      <c r="C278" s="83" t="s">
        <v>141</v>
      </c>
      <c r="D278" s="83" t="s">
        <v>141</v>
      </c>
      <c r="E278" s="83" t="s">
        <v>141</v>
      </c>
      <c r="F278" s="83" t="s">
        <v>141</v>
      </c>
      <c r="G278" s="83" t="s">
        <v>141</v>
      </c>
      <c r="H278" s="83" t="s">
        <v>141</v>
      </c>
      <c r="I278" s="83" t="s">
        <v>141</v>
      </c>
      <c r="J278" s="99">
        <v>1887</v>
      </c>
      <c r="K278" s="83" t="s">
        <v>141</v>
      </c>
      <c r="L278" s="83" t="s">
        <v>141</v>
      </c>
      <c r="M278" s="83" t="s">
        <v>141</v>
      </c>
      <c r="N278" s="83" t="s">
        <v>141</v>
      </c>
      <c r="O278" s="12" t="s">
        <v>141</v>
      </c>
      <c r="P278" s="12" t="s">
        <v>141</v>
      </c>
    </row>
    <row r="279" spans="1:16" ht="15.75" customHeight="1">
      <c r="A279" s="84" t="s">
        <v>880</v>
      </c>
      <c r="B279" s="40">
        <f t="shared" si="12"/>
        <v>1580</v>
      </c>
      <c r="C279" s="83" t="s">
        <v>141</v>
      </c>
      <c r="D279" s="83" t="s">
        <v>141</v>
      </c>
      <c r="E279" s="83" t="s">
        <v>141</v>
      </c>
      <c r="F279" s="83" t="s">
        <v>141</v>
      </c>
      <c r="G279" s="83" t="s">
        <v>141</v>
      </c>
      <c r="H279" s="83" t="s">
        <v>141</v>
      </c>
      <c r="I279" s="83" t="s">
        <v>141</v>
      </c>
      <c r="J279" s="99">
        <v>1580</v>
      </c>
      <c r="K279" s="83" t="s">
        <v>141</v>
      </c>
      <c r="L279" s="83" t="s">
        <v>141</v>
      </c>
      <c r="M279" s="83" t="s">
        <v>141</v>
      </c>
      <c r="N279" s="83" t="s">
        <v>141</v>
      </c>
      <c r="O279" s="12" t="s">
        <v>141</v>
      </c>
      <c r="P279" s="12" t="s">
        <v>141</v>
      </c>
    </row>
    <row r="280" spans="1:16" ht="15.75" customHeight="1">
      <c r="A280" s="84" t="s">
        <v>1004</v>
      </c>
      <c r="B280" s="40">
        <f t="shared" si="12"/>
        <v>1308</v>
      </c>
      <c r="C280" s="83" t="s">
        <v>141</v>
      </c>
      <c r="D280" s="83" t="s">
        <v>141</v>
      </c>
      <c r="E280" s="83" t="s">
        <v>141</v>
      </c>
      <c r="F280" s="83" t="s">
        <v>141</v>
      </c>
      <c r="G280" s="83" t="s">
        <v>141</v>
      </c>
      <c r="H280" s="83" t="s">
        <v>141</v>
      </c>
      <c r="I280" s="83" t="s">
        <v>141</v>
      </c>
      <c r="J280" s="99">
        <v>559</v>
      </c>
      <c r="K280" s="83" t="s">
        <v>141</v>
      </c>
      <c r="L280" s="83">
        <v>749</v>
      </c>
      <c r="M280" s="83" t="s">
        <v>141</v>
      </c>
      <c r="N280" s="83" t="s">
        <v>141</v>
      </c>
      <c r="O280" s="12" t="s">
        <v>141</v>
      </c>
      <c r="P280" s="12" t="s">
        <v>141</v>
      </c>
    </row>
    <row r="281" spans="1:16" ht="15.75" customHeight="1">
      <c r="A281" s="84" t="s">
        <v>612</v>
      </c>
      <c r="B281" s="40">
        <f t="shared" si="12"/>
        <v>1045</v>
      </c>
      <c r="C281" s="83" t="s">
        <v>141</v>
      </c>
      <c r="D281" s="83" t="s">
        <v>141</v>
      </c>
      <c r="E281" s="83" t="s">
        <v>141</v>
      </c>
      <c r="F281" s="83" t="s">
        <v>141</v>
      </c>
      <c r="G281" s="83" t="s">
        <v>141</v>
      </c>
      <c r="H281" s="83" t="s">
        <v>141</v>
      </c>
      <c r="I281" s="83" t="s">
        <v>141</v>
      </c>
      <c r="J281" s="99">
        <v>650</v>
      </c>
      <c r="K281" s="83" t="s">
        <v>141</v>
      </c>
      <c r="L281" s="99">
        <v>395</v>
      </c>
      <c r="M281" s="83" t="s">
        <v>141</v>
      </c>
      <c r="N281" s="83" t="s">
        <v>141</v>
      </c>
      <c r="O281" s="12" t="s">
        <v>141</v>
      </c>
      <c r="P281" s="12" t="s">
        <v>141</v>
      </c>
    </row>
    <row r="282" spans="1:16" ht="15.75" customHeight="1">
      <c r="A282" s="84" t="s">
        <v>428</v>
      </c>
      <c r="B282" s="40">
        <f t="shared" si="12"/>
        <v>1032</v>
      </c>
      <c r="C282" s="83" t="s">
        <v>141</v>
      </c>
      <c r="D282" s="83" t="s">
        <v>141</v>
      </c>
      <c r="E282" s="83" t="s">
        <v>141</v>
      </c>
      <c r="F282" s="83" t="s">
        <v>141</v>
      </c>
      <c r="G282" s="83" t="s">
        <v>141</v>
      </c>
      <c r="H282" s="83" t="s">
        <v>141</v>
      </c>
      <c r="I282" s="83" t="s">
        <v>141</v>
      </c>
      <c r="J282" s="99">
        <v>660</v>
      </c>
      <c r="K282" s="83" t="s">
        <v>141</v>
      </c>
      <c r="L282" s="99">
        <v>372</v>
      </c>
      <c r="M282" s="83" t="s">
        <v>141</v>
      </c>
      <c r="N282" s="83" t="s">
        <v>141</v>
      </c>
      <c r="O282" s="12" t="s">
        <v>141</v>
      </c>
      <c r="P282" s="12" t="s">
        <v>141</v>
      </c>
    </row>
    <row r="283" spans="1:16" ht="15.75" customHeight="1">
      <c r="A283" s="84" t="s">
        <v>797</v>
      </c>
      <c r="B283" s="40">
        <f t="shared" si="12"/>
        <v>1118</v>
      </c>
      <c r="C283" s="83" t="s">
        <v>141</v>
      </c>
      <c r="D283" s="83" t="s">
        <v>141</v>
      </c>
      <c r="E283" s="83" t="s">
        <v>141</v>
      </c>
      <c r="F283" s="83" t="s">
        <v>141</v>
      </c>
      <c r="G283" s="83" t="s">
        <v>141</v>
      </c>
      <c r="H283" s="83" t="s">
        <v>141</v>
      </c>
      <c r="I283" s="83" t="s">
        <v>141</v>
      </c>
      <c r="J283" s="99">
        <v>1118</v>
      </c>
      <c r="K283" s="83" t="s">
        <v>141</v>
      </c>
      <c r="L283" s="83" t="s">
        <v>141</v>
      </c>
      <c r="M283" s="83" t="s">
        <v>141</v>
      </c>
      <c r="N283" s="83" t="s">
        <v>141</v>
      </c>
      <c r="O283" s="12" t="s">
        <v>141</v>
      </c>
      <c r="P283" s="12" t="s">
        <v>141</v>
      </c>
    </row>
    <row r="284" spans="1:16" ht="15.75" customHeight="1">
      <c r="A284" s="84" t="s">
        <v>924</v>
      </c>
      <c r="B284" s="40">
        <f t="shared" si="12"/>
        <v>1514</v>
      </c>
      <c r="C284" s="83" t="s">
        <v>141</v>
      </c>
      <c r="D284" s="83" t="s">
        <v>141</v>
      </c>
      <c r="E284" s="83" t="s">
        <v>141</v>
      </c>
      <c r="F284" s="83" t="s">
        <v>141</v>
      </c>
      <c r="G284" s="83" t="s">
        <v>141</v>
      </c>
      <c r="H284" s="83" t="s">
        <v>141</v>
      </c>
      <c r="I284" s="83" t="s">
        <v>141</v>
      </c>
      <c r="J284" s="99">
        <v>1514</v>
      </c>
      <c r="K284" s="83" t="s">
        <v>141</v>
      </c>
      <c r="L284" s="83" t="s">
        <v>141</v>
      </c>
      <c r="M284" s="83" t="s">
        <v>141</v>
      </c>
      <c r="N284" s="83" t="s">
        <v>141</v>
      </c>
      <c r="O284" s="12" t="s">
        <v>141</v>
      </c>
      <c r="P284" s="12" t="s">
        <v>141</v>
      </c>
    </row>
    <row r="285" spans="1:16" ht="15.75" customHeight="1">
      <c r="A285" s="79" t="s">
        <v>749</v>
      </c>
      <c r="B285" s="40">
        <f t="shared" si="12"/>
        <v>2341</v>
      </c>
      <c r="C285" s="83" t="s">
        <v>141</v>
      </c>
      <c r="D285" s="83" t="s">
        <v>141</v>
      </c>
      <c r="E285" s="83" t="s">
        <v>141</v>
      </c>
      <c r="F285" s="83" t="s">
        <v>141</v>
      </c>
      <c r="G285" s="83" t="s">
        <v>141</v>
      </c>
      <c r="H285" s="83" t="s">
        <v>141</v>
      </c>
      <c r="I285" s="83" t="s">
        <v>141</v>
      </c>
      <c r="J285" s="99">
        <v>980</v>
      </c>
      <c r="K285" s="83" t="s">
        <v>141</v>
      </c>
      <c r="L285" s="99">
        <v>1361</v>
      </c>
      <c r="M285" s="83" t="s">
        <v>141</v>
      </c>
      <c r="N285" s="83" t="s">
        <v>141</v>
      </c>
      <c r="O285" s="12" t="s">
        <v>141</v>
      </c>
      <c r="P285" s="12" t="s">
        <v>141</v>
      </c>
    </row>
    <row r="286" spans="1:16" ht="15.75" customHeight="1">
      <c r="A286" s="79"/>
      <c r="B286" s="40"/>
      <c r="C286" s="83"/>
      <c r="D286" s="83"/>
      <c r="E286" s="83"/>
      <c r="F286" s="83"/>
      <c r="G286" s="83"/>
      <c r="H286" s="83"/>
      <c r="I286" s="12"/>
      <c r="J286" s="12"/>
      <c r="K286" s="12"/>
      <c r="L286" s="83"/>
      <c r="M286" s="12"/>
      <c r="O286" s="12"/>
      <c r="P286" s="12"/>
    </row>
    <row r="287" spans="1:16" s="23" customFormat="1" ht="15.75" customHeight="1">
      <c r="A287" s="76" t="s">
        <v>40</v>
      </c>
      <c r="B287" s="51">
        <f>SUM(B289:B303)</f>
        <v>55248</v>
      </c>
      <c r="C287" s="71" t="s">
        <v>141</v>
      </c>
      <c r="D287" s="71" t="s">
        <v>141</v>
      </c>
      <c r="E287" s="71" t="s">
        <v>141</v>
      </c>
      <c r="F287" s="71" t="s">
        <v>141</v>
      </c>
      <c r="G287" s="71" t="s">
        <v>141</v>
      </c>
      <c r="H287" s="71" t="s">
        <v>141</v>
      </c>
      <c r="I287" s="71" t="s">
        <v>141</v>
      </c>
      <c r="J287" s="71" t="s">
        <v>141</v>
      </c>
      <c r="K287" s="71">
        <f>SUM(K289:K303)</f>
        <v>55248</v>
      </c>
      <c r="L287" s="71" t="s">
        <v>141</v>
      </c>
      <c r="M287" s="71" t="s">
        <v>141</v>
      </c>
      <c r="N287" s="71" t="s">
        <v>141</v>
      </c>
      <c r="O287" s="81" t="s">
        <v>141</v>
      </c>
      <c r="P287" s="81" t="s">
        <v>141</v>
      </c>
    </row>
    <row r="288" spans="1:16" ht="15.75" customHeight="1">
      <c r="A288" s="84"/>
      <c r="B288" s="5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12"/>
      <c r="P288" s="12"/>
    </row>
    <row r="289" spans="1:16" ht="15.75" customHeight="1">
      <c r="A289" s="84" t="s">
        <v>744</v>
      </c>
      <c r="B289" s="40">
        <f t="shared" ref="B289:B303" si="13">SUM(C289:P289)</f>
        <v>10367</v>
      </c>
      <c r="C289" s="83" t="s">
        <v>141</v>
      </c>
      <c r="D289" s="83" t="s">
        <v>141</v>
      </c>
      <c r="E289" s="83" t="s">
        <v>141</v>
      </c>
      <c r="F289" s="83" t="s">
        <v>141</v>
      </c>
      <c r="G289" s="83" t="s">
        <v>141</v>
      </c>
      <c r="H289" s="83" t="s">
        <v>141</v>
      </c>
      <c r="I289" s="83" t="s">
        <v>141</v>
      </c>
      <c r="J289" s="83" t="s">
        <v>141</v>
      </c>
      <c r="K289" s="99">
        <v>10367</v>
      </c>
      <c r="L289" s="83" t="s">
        <v>141</v>
      </c>
      <c r="M289" s="83" t="s">
        <v>141</v>
      </c>
      <c r="N289" s="83" t="s">
        <v>141</v>
      </c>
      <c r="O289" s="12" t="s">
        <v>141</v>
      </c>
      <c r="P289" s="12" t="s">
        <v>141</v>
      </c>
    </row>
    <row r="290" spans="1:16" ht="15.75" customHeight="1">
      <c r="A290" s="84" t="s">
        <v>927</v>
      </c>
      <c r="B290" s="40">
        <f t="shared" si="13"/>
        <v>9030</v>
      </c>
      <c r="C290" s="83" t="s">
        <v>141</v>
      </c>
      <c r="D290" s="83" t="s">
        <v>141</v>
      </c>
      <c r="E290" s="83" t="s">
        <v>141</v>
      </c>
      <c r="F290" s="83" t="s">
        <v>141</v>
      </c>
      <c r="G290" s="83" t="s">
        <v>141</v>
      </c>
      <c r="H290" s="83" t="s">
        <v>141</v>
      </c>
      <c r="I290" s="83" t="s">
        <v>141</v>
      </c>
      <c r="J290" s="83" t="s">
        <v>141</v>
      </c>
      <c r="K290" s="99">
        <v>9030</v>
      </c>
      <c r="L290" s="83" t="s">
        <v>141</v>
      </c>
      <c r="M290" s="83" t="s">
        <v>141</v>
      </c>
      <c r="N290" s="83" t="s">
        <v>141</v>
      </c>
      <c r="O290" s="12" t="s">
        <v>141</v>
      </c>
      <c r="P290" s="12" t="s">
        <v>141</v>
      </c>
    </row>
    <row r="291" spans="1:16" ht="15.75" customHeight="1">
      <c r="A291" s="84" t="s">
        <v>884</v>
      </c>
      <c r="B291" s="40">
        <f t="shared" si="13"/>
        <v>2695</v>
      </c>
      <c r="C291" s="83" t="s">
        <v>141</v>
      </c>
      <c r="D291" s="83" t="s">
        <v>141</v>
      </c>
      <c r="E291" s="83" t="s">
        <v>141</v>
      </c>
      <c r="F291" s="83" t="s">
        <v>141</v>
      </c>
      <c r="G291" s="83" t="s">
        <v>141</v>
      </c>
      <c r="H291" s="83" t="s">
        <v>141</v>
      </c>
      <c r="I291" s="83" t="s">
        <v>141</v>
      </c>
      <c r="J291" s="83" t="s">
        <v>141</v>
      </c>
      <c r="K291" s="99">
        <v>2695</v>
      </c>
      <c r="L291" s="83" t="s">
        <v>141</v>
      </c>
      <c r="M291" s="83" t="s">
        <v>141</v>
      </c>
      <c r="N291" s="83" t="s">
        <v>141</v>
      </c>
      <c r="O291" s="12" t="s">
        <v>141</v>
      </c>
      <c r="P291" s="12" t="s">
        <v>141</v>
      </c>
    </row>
    <row r="292" spans="1:16" ht="15.75" customHeight="1">
      <c r="A292" s="84" t="s">
        <v>883</v>
      </c>
      <c r="B292" s="40">
        <f t="shared" si="13"/>
        <v>2685</v>
      </c>
      <c r="C292" s="83" t="s">
        <v>141</v>
      </c>
      <c r="D292" s="83" t="s">
        <v>141</v>
      </c>
      <c r="E292" s="83" t="s">
        <v>141</v>
      </c>
      <c r="F292" s="83" t="s">
        <v>141</v>
      </c>
      <c r="G292" s="83" t="s">
        <v>141</v>
      </c>
      <c r="H292" s="83" t="s">
        <v>141</v>
      </c>
      <c r="I292" s="83" t="s">
        <v>141</v>
      </c>
      <c r="J292" s="83" t="s">
        <v>141</v>
      </c>
      <c r="K292" s="99">
        <v>2685</v>
      </c>
      <c r="L292" s="83" t="s">
        <v>141</v>
      </c>
      <c r="M292" s="83" t="s">
        <v>141</v>
      </c>
      <c r="N292" s="83" t="s">
        <v>141</v>
      </c>
      <c r="O292" s="12" t="s">
        <v>141</v>
      </c>
      <c r="P292" s="12" t="s">
        <v>141</v>
      </c>
    </row>
    <row r="293" spans="1:16" ht="15.75" customHeight="1">
      <c r="A293" s="84" t="s">
        <v>798</v>
      </c>
      <c r="B293" s="40">
        <f t="shared" si="13"/>
        <v>3872</v>
      </c>
      <c r="C293" s="83" t="s">
        <v>141</v>
      </c>
      <c r="D293" s="83" t="s">
        <v>141</v>
      </c>
      <c r="E293" s="83" t="s">
        <v>141</v>
      </c>
      <c r="F293" s="83" t="s">
        <v>141</v>
      </c>
      <c r="G293" s="83" t="s">
        <v>141</v>
      </c>
      <c r="H293" s="83" t="s">
        <v>141</v>
      </c>
      <c r="I293" s="83" t="s">
        <v>141</v>
      </c>
      <c r="J293" s="83" t="s">
        <v>141</v>
      </c>
      <c r="K293" s="99">
        <v>3872</v>
      </c>
      <c r="L293" s="83" t="s">
        <v>141</v>
      </c>
      <c r="M293" s="83" t="s">
        <v>141</v>
      </c>
      <c r="N293" s="83" t="s">
        <v>141</v>
      </c>
      <c r="O293" s="12" t="s">
        <v>141</v>
      </c>
      <c r="P293" s="12" t="s">
        <v>141</v>
      </c>
    </row>
    <row r="294" spans="1:16" ht="15.75" customHeight="1">
      <c r="A294" s="84" t="s">
        <v>765</v>
      </c>
      <c r="B294" s="40">
        <f t="shared" si="13"/>
        <v>1283</v>
      </c>
      <c r="C294" s="83" t="s">
        <v>141</v>
      </c>
      <c r="D294" s="83" t="s">
        <v>141</v>
      </c>
      <c r="E294" s="83" t="s">
        <v>141</v>
      </c>
      <c r="F294" s="83" t="s">
        <v>141</v>
      </c>
      <c r="G294" s="83" t="s">
        <v>141</v>
      </c>
      <c r="H294" s="83" t="s">
        <v>141</v>
      </c>
      <c r="I294" s="83" t="s">
        <v>141</v>
      </c>
      <c r="J294" s="83" t="s">
        <v>141</v>
      </c>
      <c r="K294" s="99">
        <v>1283</v>
      </c>
      <c r="L294" s="83" t="s">
        <v>141</v>
      </c>
      <c r="M294" s="83" t="s">
        <v>141</v>
      </c>
      <c r="N294" s="83" t="s">
        <v>141</v>
      </c>
      <c r="O294" s="12" t="s">
        <v>141</v>
      </c>
      <c r="P294" s="12" t="s">
        <v>141</v>
      </c>
    </row>
    <row r="295" spans="1:16" ht="15.75" customHeight="1">
      <c r="A295" s="84" t="s">
        <v>928</v>
      </c>
      <c r="B295" s="40">
        <f t="shared" si="13"/>
        <v>5265</v>
      </c>
      <c r="C295" s="83" t="s">
        <v>141</v>
      </c>
      <c r="D295" s="83" t="s">
        <v>141</v>
      </c>
      <c r="E295" s="83" t="s">
        <v>141</v>
      </c>
      <c r="F295" s="83" t="s">
        <v>141</v>
      </c>
      <c r="G295" s="83" t="s">
        <v>141</v>
      </c>
      <c r="H295" s="83" t="s">
        <v>141</v>
      </c>
      <c r="I295" s="83" t="s">
        <v>141</v>
      </c>
      <c r="J295" s="83" t="s">
        <v>141</v>
      </c>
      <c r="K295" s="99">
        <v>5265</v>
      </c>
      <c r="L295" s="83" t="s">
        <v>141</v>
      </c>
      <c r="M295" s="83" t="s">
        <v>141</v>
      </c>
      <c r="N295" s="83" t="s">
        <v>141</v>
      </c>
      <c r="O295" s="12" t="s">
        <v>141</v>
      </c>
      <c r="P295" s="12" t="s">
        <v>141</v>
      </c>
    </row>
    <row r="296" spans="1:16" ht="15.75" customHeight="1">
      <c r="A296" s="84" t="s">
        <v>931</v>
      </c>
      <c r="B296" s="40">
        <f t="shared" si="13"/>
        <v>1004</v>
      </c>
      <c r="C296" s="83" t="s">
        <v>141</v>
      </c>
      <c r="D296" s="83" t="s">
        <v>141</v>
      </c>
      <c r="E296" s="83" t="s">
        <v>141</v>
      </c>
      <c r="F296" s="83" t="s">
        <v>141</v>
      </c>
      <c r="G296" s="83" t="s">
        <v>141</v>
      </c>
      <c r="H296" s="83" t="s">
        <v>141</v>
      </c>
      <c r="I296" s="83" t="s">
        <v>141</v>
      </c>
      <c r="J296" s="83" t="s">
        <v>141</v>
      </c>
      <c r="K296" s="99">
        <v>1004</v>
      </c>
      <c r="L296" s="83" t="s">
        <v>141</v>
      </c>
      <c r="M296" s="83" t="s">
        <v>141</v>
      </c>
      <c r="N296" s="83" t="s">
        <v>141</v>
      </c>
      <c r="O296" s="12" t="s">
        <v>141</v>
      </c>
      <c r="P296" s="12" t="s">
        <v>141</v>
      </c>
    </row>
    <row r="297" spans="1:16" ht="15.75" customHeight="1">
      <c r="A297" s="84" t="s">
        <v>932</v>
      </c>
      <c r="B297" s="40">
        <f t="shared" si="13"/>
        <v>1960</v>
      </c>
      <c r="C297" s="83" t="s">
        <v>141</v>
      </c>
      <c r="D297" s="83" t="s">
        <v>141</v>
      </c>
      <c r="E297" s="83" t="s">
        <v>141</v>
      </c>
      <c r="F297" s="83" t="s">
        <v>141</v>
      </c>
      <c r="G297" s="83" t="s">
        <v>141</v>
      </c>
      <c r="H297" s="83" t="s">
        <v>141</v>
      </c>
      <c r="I297" s="83" t="s">
        <v>141</v>
      </c>
      <c r="J297" s="83" t="s">
        <v>141</v>
      </c>
      <c r="K297" s="99">
        <v>1960</v>
      </c>
      <c r="L297" s="83" t="s">
        <v>141</v>
      </c>
      <c r="M297" s="83" t="s">
        <v>141</v>
      </c>
      <c r="N297" s="83" t="s">
        <v>141</v>
      </c>
      <c r="O297" s="12" t="s">
        <v>141</v>
      </c>
      <c r="P297" s="12" t="s">
        <v>141</v>
      </c>
    </row>
    <row r="298" spans="1:16" ht="15.75" customHeight="1">
      <c r="A298" s="84" t="s">
        <v>796</v>
      </c>
      <c r="B298" s="40">
        <f t="shared" si="13"/>
        <v>1066</v>
      </c>
      <c r="C298" s="83" t="s">
        <v>141</v>
      </c>
      <c r="D298" s="83" t="s">
        <v>141</v>
      </c>
      <c r="E298" s="83" t="s">
        <v>141</v>
      </c>
      <c r="F298" s="83" t="s">
        <v>141</v>
      </c>
      <c r="G298" s="83" t="s">
        <v>141</v>
      </c>
      <c r="H298" s="83" t="s">
        <v>141</v>
      </c>
      <c r="I298" s="83" t="s">
        <v>141</v>
      </c>
      <c r="J298" s="83" t="s">
        <v>141</v>
      </c>
      <c r="K298" s="99">
        <v>1066</v>
      </c>
      <c r="L298" s="83" t="s">
        <v>141</v>
      </c>
      <c r="M298" s="83" t="s">
        <v>141</v>
      </c>
      <c r="N298" s="83" t="s">
        <v>141</v>
      </c>
      <c r="O298" s="12" t="s">
        <v>141</v>
      </c>
      <c r="P298" s="12" t="s">
        <v>141</v>
      </c>
    </row>
    <row r="299" spans="1:16" ht="15.75" customHeight="1">
      <c r="A299" s="93" t="s">
        <v>799</v>
      </c>
      <c r="B299" s="40">
        <f t="shared" si="13"/>
        <v>4882</v>
      </c>
      <c r="C299" s="83" t="s">
        <v>141</v>
      </c>
      <c r="D299" s="83" t="s">
        <v>141</v>
      </c>
      <c r="E299" s="83" t="s">
        <v>141</v>
      </c>
      <c r="F299" s="83" t="s">
        <v>141</v>
      </c>
      <c r="G299" s="83" t="s">
        <v>141</v>
      </c>
      <c r="H299" s="83" t="s">
        <v>141</v>
      </c>
      <c r="I299" s="83" t="s">
        <v>141</v>
      </c>
      <c r="J299" s="83" t="s">
        <v>141</v>
      </c>
      <c r="K299" s="99">
        <v>4882</v>
      </c>
      <c r="L299" s="83" t="s">
        <v>141</v>
      </c>
      <c r="M299" s="83" t="s">
        <v>141</v>
      </c>
      <c r="N299" s="83" t="s">
        <v>141</v>
      </c>
      <c r="O299" s="12" t="s">
        <v>141</v>
      </c>
      <c r="P299" s="12" t="s">
        <v>141</v>
      </c>
    </row>
    <row r="300" spans="1:16" ht="15.75" customHeight="1">
      <c r="A300" s="84" t="s">
        <v>933</v>
      </c>
      <c r="B300" s="40">
        <f t="shared" si="13"/>
        <v>6397</v>
      </c>
      <c r="C300" s="83" t="s">
        <v>141</v>
      </c>
      <c r="D300" s="83" t="s">
        <v>141</v>
      </c>
      <c r="E300" s="83" t="s">
        <v>141</v>
      </c>
      <c r="F300" s="83" t="s">
        <v>141</v>
      </c>
      <c r="G300" s="83" t="s">
        <v>141</v>
      </c>
      <c r="H300" s="83" t="s">
        <v>141</v>
      </c>
      <c r="I300" s="83" t="s">
        <v>141</v>
      </c>
      <c r="J300" s="83" t="s">
        <v>141</v>
      </c>
      <c r="K300" s="99">
        <v>6397</v>
      </c>
      <c r="L300" s="83" t="s">
        <v>141</v>
      </c>
      <c r="M300" s="83" t="s">
        <v>141</v>
      </c>
      <c r="N300" s="83" t="s">
        <v>141</v>
      </c>
      <c r="O300" s="12" t="s">
        <v>141</v>
      </c>
      <c r="P300" s="12" t="s">
        <v>141</v>
      </c>
    </row>
    <row r="301" spans="1:16" ht="15.75" customHeight="1">
      <c r="A301" s="84" t="s">
        <v>934</v>
      </c>
      <c r="B301" s="40">
        <f t="shared" si="13"/>
        <v>1804</v>
      </c>
      <c r="C301" s="83" t="s">
        <v>141</v>
      </c>
      <c r="D301" s="83" t="s">
        <v>141</v>
      </c>
      <c r="E301" s="83" t="s">
        <v>141</v>
      </c>
      <c r="F301" s="83" t="s">
        <v>141</v>
      </c>
      <c r="G301" s="83" t="s">
        <v>141</v>
      </c>
      <c r="H301" s="83" t="s">
        <v>141</v>
      </c>
      <c r="I301" s="83" t="s">
        <v>141</v>
      </c>
      <c r="J301" s="83" t="s">
        <v>141</v>
      </c>
      <c r="K301" s="99">
        <v>1804</v>
      </c>
      <c r="L301" s="83" t="s">
        <v>141</v>
      </c>
      <c r="M301" s="83" t="s">
        <v>141</v>
      </c>
      <c r="N301" s="83" t="s">
        <v>141</v>
      </c>
      <c r="O301" s="12" t="s">
        <v>141</v>
      </c>
      <c r="P301" s="12" t="s">
        <v>141</v>
      </c>
    </row>
    <row r="302" spans="1:16" ht="15.75" customHeight="1">
      <c r="A302" s="84" t="s">
        <v>924</v>
      </c>
      <c r="B302" s="40">
        <f t="shared" si="13"/>
        <v>1389</v>
      </c>
      <c r="C302" s="83" t="s">
        <v>141</v>
      </c>
      <c r="D302" s="83" t="s">
        <v>141</v>
      </c>
      <c r="E302" s="83" t="s">
        <v>141</v>
      </c>
      <c r="F302" s="83" t="s">
        <v>141</v>
      </c>
      <c r="G302" s="83" t="s">
        <v>141</v>
      </c>
      <c r="H302" s="83" t="s">
        <v>141</v>
      </c>
      <c r="I302" s="83" t="s">
        <v>141</v>
      </c>
      <c r="J302" s="83" t="s">
        <v>141</v>
      </c>
      <c r="K302" s="99">
        <v>1389</v>
      </c>
      <c r="L302" s="83" t="s">
        <v>141</v>
      </c>
      <c r="M302" s="83" t="s">
        <v>141</v>
      </c>
      <c r="N302" s="83" t="s">
        <v>141</v>
      </c>
      <c r="O302" s="12" t="s">
        <v>141</v>
      </c>
      <c r="P302" s="12" t="s">
        <v>141</v>
      </c>
    </row>
    <row r="303" spans="1:16" ht="15.75" customHeight="1">
      <c r="A303" s="84" t="s">
        <v>800</v>
      </c>
      <c r="B303" s="40">
        <f t="shared" si="13"/>
        <v>1549</v>
      </c>
      <c r="C303" s="83" t="s">
        <v>141</v>
      </c>
      <c r="D303" s="83" t="s">
        <v>141</v>
      </c>
      <c r="E303" s="83" t="s">
        <v>141</v>
      </c>
      <c r="F303" s="83" t="s">
        <v>141</v>
      </c>
      <c r="G303" s="83" t="s">
        <v>141</v>
      </c>
      <c r="H303" s="83" t="s">
        <v>141</v>
      </c>
      <c r="I303" s="83" t="s">
        <v>141</v>
      </c>
      <c r="J303" s="83" t="s">
        <v>141</v>
      </c>
      <c r="K303" s="99">
        <v>1549</v>
      </c>
      <c r="L303" s="83" t="s">
        <v>141</v>
      </c>
      <c r="M303" s="83" t="s">
        <v>141</v>
      </c>
      <c r="N303" s="83" t="s">
        <v>141</v>
      </c>
      <c r="O303" s="12" t="s">
        <v>141</v>
      </c>
      <c r="P303" s="12" t="s">
        <v>141</v>
      </c>
    </row>
    <row r="304" spans="1:16" ht="15.75" customHeight="1">
      <c r="A304" s="79"/>
      <c r="B304" s="40"/>
      <c r="C304" s="12"/>
      <c r="D304" s="12"/>
      <c r="E304" s="12"/>
      <c r="F304" s="12"/>
      <c r="G304" s="12"/>
      <c r="H304" s="12"/>
      <c r="I304" s="12"/>
      <c r="J304" s="12"/>
      <c r="K304" s="12"/>
      <c r="L304" s="83"/>
      <c r="M304" s="12"/>
      <c r="O304" s="12"/>
      <c r="P304" s="12"/>
    </row>
    <row r="305" spans="1:16" s="23" customFormat="1" ht="15.75" customHeight="1">
      <c r="A305" s="76" t="s">
        <v>35</v>
      </c>
      <c r="B305" s="51">
        <f>SUM(B307:B314)</f>
        <v>15051</v>
      </c>
      <c r="C305" s="71" t="s">
        <v>141</v>
      </c>
      <c r="D305" s="71" t="s">
        <v>141</v>
      </c>
      <c r="E305" s="71" t="s">
        <v>141</v>
      </c>
      <c r="F305" s="71" t="s">
        <v>141</v>
      </c>
      <c r="G305" s="71" t="s">
        <v>141</v>
      </c>
      <c r="H305" s="71" t="s">
        <v>141</v>
      </c>
      <c r="I305" s="71" t="s">
        <v>141</v>
      </c>
      <c r="J305" s="71" t="s">
        <v>141</v>
      </c>
      <c r="K305" s="71" t="s">
        <v>141</v>
      </c>
      <c r="L305" s="71">
        <f>SUM(L307:L314)</f>
        <v>15051</v>
      </c>
      <c r="M305" s="71" t="s">
        <v>141</v>
      </c>
      <c r="N305" s="71" t="s">
        <v>141</v>
      </c>
      <c r="O305" s="81" t="s">
        <v>141</v>
      </c>
      <c r="P305" s="81" t="s">
        <v>141</v>
      </c>
    </row>
    <row r="306" spans="1:16" ht="15.75" customHeight="1">
      <c r="A306" s="84"/>
      <c r="B306" s="53"/>
      <c r="C306" s="12"/>
      <c r="D306" s="12"/>
      <c r="E306" s="12"/>
      <c r="F306" s="12"/>
      <c r="G306" s="12"/>
      <c r="H306" s="12"/>
      <c r="I306" s="12"/>
      <c r="J306" s="12"/>
      <c r="K306" s="12"/>
      <c r="L306" s="83"/>
      <c r="M306" s="83"/>
      <c r="N306" s="83"/>
      <c r="O306" s="12"/>
      <c r="P306" s="12"/>
    </row>
    <row r="307" spans="1:16" ht="15.75" customHeight="1">
      <c r="A307" s="84" t="s">
        <v>801</v>
      </c>
      <c r="B307" s="40">
        <f t="shared" ref="B307:B314" si="14">SUM(C307:P307)</f>
        <v>1832</v>
      </c>
      <c r="C307" s="83" t="s">
        <v>141</v>
      </c>
      <c r="D307" s="83" t="s">
        <v>141</v>
      </c>
      <c r="E307" s="83" t="s">
        <v>141</v>
      </c>
      <c r="F307" s="83" t="s">
        <v>141</v>
      </c>
      <c r="G307" s="83" t="s">
        <v>141</v>
      </c>
      <c r="H307" s="83" t="s">
        <v>141</v>
      </c>
      <c r="I307" s="83" t="s">
        <v>141</v>
      </c>
      <c r="J307" s="83" t="s">
        <v>141</v>
      </c>
      <c r="K307" s="83" t="s">
        <v>141</v>
      </c>
      <c r="L307" s="99">
        <v>1832</v>
      </c>
      <c r="M307" s="83" t="s">
        <v>141</v>
      </c>
      <c r="N307" s="83" t="s">
        <v>141</v>
      </c>
      <c r="O307" s="12" t="s">
        <v>141</v>
      </c>
      <c r="P307" s="12" t="s">
        <v>141</v>
      </c>
    </row>
    <row r="308" spans="1:16" ht="15.75" customHeight="1">
      <c r="A308" s="84" t="s">
        <v>873</v>
      </c>
      <c r="B308" s="40">
        <f t="shared" si="14"/>
        <v>3430</v>
      </c>
      <c r="C308" s="83" t="s">
        <v>141</v>
      </c>
      <c r="D308" s="83" t="s">
        <v>141</v>
      </c>
      <c r="E308" s="83" t="s">
        <v>141</v>
      </c>
      <c r="F308" s="83" t="s">
        <v>141</v>
      </c>
      <c r="G308" s="83" t="s">
        <v>141</v>
      </c>
      <c r="H308" s="83" t="s">
        <v>141</v>
      </c>
      <c r="I308" s="83" t="s">
        <v>141</v>
      </c>
      <c r="J308" s="83" t="s">
        <v>141</v>
      </c>
      <c r="K308" s="83" t="s">
        <v>141</v>
      </c>
      <c r="L308" s="99">
        <v>3430</v>
      </c>
      <c r="M308" s="83" t="s">
        <v>141</v>
      </c>
      <c r="N308" s="83" t="s">
        <v>141</v>
      </c>
      <c r="O308" s="12" t="s">
        <v>141</v>
      </c>
      <c r="P308" s="12" t="s">
        <v>141</v>
      </c>
    </row>
    <row r="309" spans="1:16" ht="15.75" customHeight="1">
      <c r="A309" s="79" t="s">
        <v>935</v>
      </c>
      <c r="B309" s="40">
        <f t="shared" si="14"/>
        <v>1987</v>
      </c>
      <c r="C309" s="83" t="s">
        <v>141</v>
      </c>
      <c r="D309" s="83" t="s">
        <v>141</v>
      </c>
      <c r="E309" s="83" t="s">
        <v>141</v>
      </c>
      <c r="F309" s="83" t="s">
        <v>141</v>
      </c>
      <c r="G309" s="83" t="s">
        <v>141</v>
      </c>
      <c r="H309" s="83" t="s">
        <v>141</v>
      </c>
      <c r="I309" s="83" t="s">
        <v>141</v>
      </c>
      <c r="J309" s="83" t="s">
        <v>141</v>
      </c>
      <c r="K309" s="83" t="s">
        <v>141</v>
      </c>
      <c r="L309" s="99">
        <v>1987</v>
      </c>
      <c r="M309" s="83" t="s">
        <v>141</v>
      </c>
      <c r="N309" s="83" t="s">
        <v>141</v>
      </c>
      <c r="O309" s="12" t="s">
        <v>141</v>
      </c>
      <c r="P309" s="12" t="s">
        <v>141</v>
      </c>
    </row>
    <row r="310" spans="1:16" ht="15.75" customHeight="1">
      <c r="A310" s="79" t="s">
        <v>802</v>
      </c>
      <c r="B310" s="40">
        <f t="shared" si="14"/>
        <v>2161</v>
      </c>
      <c r="C310" s="83" t="s">
        <v>141</v>
      </c>
      <c r="D310" s="83" t="s">
        <v>141</v>
      </c>
      <c r="E310" s="83" t="s">
        <v>141</v>
      </c>
      <c r="F310" s="83" t="s">
        <v>141</v>
      </c>
      <c r="G310" s="83" t="s">
        <v>141</v>
      </c>
      <c r="H310" s="83" t="s">
        <v>141</v>
      </c>
      <c r="I310" s="83" t="s">
        <v>141</v>
      </c>
      <c r="J310" s="83" t="s">
        <v>141</v>
      </c>
      <c r="K310" s="83" t="s">
        <v>141</v>
      </c>
      <c r="L310" s="99">
        <v>2161</v>
      </c>
      <c r="M310" s="83" t="s">
        <v>141</v>
      </c>
      <c r="N310" s="83" t="s">
        <v>141</v>
      </c>
      <c r="O310" s="12" t="s">
        <v>141</v>
      </c>
      <c r="P310" s="12" t="s">
        <v>141</v>
      </c>
    </row>
    <row r="311" spans="1:16" ht="15.75" customHeight="1">
      <c r="A311" s="79" t="s">
        <v>803</v>
      </c>
      <c r="B311" s="40">
        <f t="shared" si="14"/>
        <v>1779</v>
      </c>
      <c r="C311" s="83" t="s">
        <v>141</v>
      </c>
      <c r="D311" s="83" t="s">
        <v>141</v>
      </c>
      <c r="E311" s="83" t="s">
        <v>141</v>
      </c>
      <c r="F311" s="83" t="s">
        <v>141</v>
      </c>
      <c r="G311" s="83" t="s">
        <v>141</v>
      </c>
      <c r="H311" s="83" t="s">
        <v>141</v>
      </c>
      <c r="I311" s="83" t="s">
        <v>141</v>
      </c>
      <c r="J311" s="83" t="s">
        <v>141</v>
      </c>
      <c r="K311" s="83" t="s">
        <v>141</v>
      </c>
      <c r="L311" s="99">
        <v>1779</v>
      </c>
      <c r="M311" s="83" t="s">
        <v>141</v>
      </c>
      <c r="N311" s="83" t="s">
        <v>141</v>
      </c>
      <c r="O311" s="12" t="s">
        <v>141</v>
      </c>
      <c r="P311" s="12" t="s">
        <v>141</v>
      </c>
    </row>
    <row r="312" spans="1:16" ht="15.75" customHeight="1">
      <c r="A312" s="79" t="s">
        <v>880</v>
      </c>
      <c r="B312" s="40">
        <f t="shared" si="14"/>
        <v>1728</v>
      </c>
      <c r="C312" s="83" t="s">
        <v>141</v>
      </c>
      <c r="D312" s="83" t="s">
        <v>141</v>
      </c>
      <c r="E312" s="83" t="s">
        <v>141</v>
      </c>
      <c r="F312" s="83" t="s">
        <v>141</v>
      </c>
      <c r="G312" s="83" t="s">
        <v>141</v>
      </c>
      <c r="H312" s="83" t="s">
        <v>141</v>
      </c>
      <c r="I312" s="83" t="s">
        <v>141</v>
      </c>
      <c r="J312" s="83" t="s">
        <v>141</v>
      </c>
      <c r="K312" s="83" t="s">
        <v>141</v>
      </c>
      <c r="L312" s="99">
        <v>1728</v>
      </c>
      <c r="M312" s="83" t="s">
        <v>141</v>
      </c>
      <c r="N312" s="83" t="s">
        <v>141</v>
      </c>
      <c r="O312" s="12" t="s">
        <v>141</v>
      </c>
      <c r="P312" s="12" t="s">
        <v>141</v>
      </c>
    </row>
    <row r="313" spans="1:16" ht="15.75" customHeight="1">
      <c r="A313" s="84" t="s">
        <v>797</v>
      </c>
      <c r="B313" s="40">
        <f t="shared" si="14"/>
        <v>1130</v>
      </c>
      <c r="C313" s="83" t="s">
        <v>141</v>
      </c>
      <c r="D313" s="83" t="s">
        <v>141</v>
      </c>
      <c r="E313" s="83" t="s">
        <v>141</v>
      </c>
      <c r="F313" s="83" t="s">
        <v>141</v>
      </c>
      <c r="G313" s="83" t="s">
        <v>141</v>
      </c>
      <c r="H313" s="83" t="s">
        <v>141</v>
      </c>
      <c r="I313" s="83" t="s">
        <v>141</v>
      </c>
      <c r="J313" s="83" t="s">
        <v>141</v>
      </c>
      <c r="K313" s="83" t="s">
        <v>141</v>
      </c>
      <c r="L313" s="12">
        <v>1130</v>
      </c>
      <c r="M313" s="83" t="s">
        <v>141</v>
      </c>
      <c r="N313" s="83" t="s">
        <v>141</v>
      </c>
      <c r="O313" s="12" t="s">
        <v>141</v>
      </c>
      <c r="P313" s="12" t="s">
        <v>141</v>
      </c>
    </row>
    <row r="314" spans="1:16" ht="15.75" customHeight="1">
      <c r="A314" s="79" t="s">
        <v>936</v>
      </c>
      <c r="B314" s="40">
        <f t="shared" si="14"/>
        <v>1004</v>
      </c>
      <c r="C314" s="83" t="s">
        <v>141</v>
      </c>
      <c r="D314" s="83" t="s">
        <v>141</v>
      </c>
      <c r="E314" s="83" t="s">
        <v>141</v>
      </c>
      <c r="F314" s="83" t="s">
        <v>141</v>
      </c>
      <c r="G314" s="83" t="s">
        <v>141</v>
      </c>
      <c r="H314" s="83" t="s">
        <v>141</v>
      </c>
      <c r="I314" s="83" t="s">
        <v>141</v>
      </c>
      <c r="J314" s="83" t="s">
        <v>141</v>
      </c>
      <c r="K314" s="83" t="s">
        <v>141</v>
      </c>
      <c r="L314" s="99">
        <v>1004</v>
      </c>
      <c r="M314" s="83" t="s">
        <v>141</v>
      </c>
      <c r="N314" s="83" t="s">
        <v>141</v>
      </c>
      <c r="O314" s="12" t="s">
        <v>141</v>
      </c>
      <c r="P314" s="12" t="s">
        <v>141</v>
      </c>
    </row>
    <row r="315" spans="1:16" ht="15.75" customHeight="1">
      <c r="A315" s="79"/>
      <c r="B315" s="5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12"/>
      <c r="P315" s="12"/>
    </row>
    <row r="316" spans="1:16" ht="15.6">
      <c r="A316" s="76" t="s">
        <v>505</v>
      </c>
      <c r="B316" s="51">
        <f>SUM(B318:B324)</f>
        <v>7945</v>
      </c>
      <c r="C316" s="71" t="s">
        <v>141</v>
      </c>
      <c r="D316" s="71" t="s">
        <v>141</v>
      </c>
      <c r="E316" s="71" t="s">
        <v>141</v>
      </c>
      <c r="F316" s="71" t="s">
        <v>141</v>
      </c>
      <c r="G316" s="71" t="s">
        <v>141</v>
      </c>
      <c r="H316" s="71" t="s">
        <v>141</v>
      </c>
      <c r="I316" s="71" t="s">
        <v>141</v>
      </c>
      <c r="J316" s="71" t="s">
        <v>141</v>
      </c>
      <c r="K316" s="71" t="s">
        <v>141</v>
      </c>
      <c r="L316" s="71">
        <f>SUM(L318:L324)</f>
        <v>3999</v>
      </c>
      <c r="M316" s="71" t="s">
        <v>141</v>
      </c>
      <c r="N316" s="71">
        <f>SUM(N318:N324)</f>
        <v>3946</v>
      </c>
      <c r="O316" s="81" t="s">
        <v>141</v>
      </c>
      <c r="P316" s="81" t="s">
        <v>141</v>
      </c>
    </row>
    <row r="317" spans="1:16" ht="15.6">
      <c r="A317" s="84"/>
      <c r="B317" s="5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12"/>
      <c r="P317" s="12"/>
    </row>
    <row r="318" spans="1:16" ht="15.6">
      <c r="A318" s="84" t="s">
        <v>320</v>
      </c>
      <c r="B318" s="40">
        <f t="shared" ref="B318:B324" si="15">SUM(C318:P318)</f>
        <v>0</v>
      </c>
      <c r="C318" s="83" t="s">
        <v>141</v>
      </c>
      <c r="D318" s="83" t="s">
        <v>141</v>
      </c>
      <c r="E318" s="83" t="s">
        <v>141</v>
      </c>
      <c r="F318" s="83" t="s">
        <v>141</v>
      </c>
      <c r="G318" s="83" t="s">
        <v>141</v>
      </c>
      <c r="H318" s="83" t="s">
        <v>141</v>
      </c>
      <c r="I318" s="83" t="s">
        <v>141</v>
      </c>
      <c r="J318" s="83" t="s">
        <v>141</v>
      </c>
      <c r="K318" s="83" t="s">
        <v>141</v>
      </c>
      <c r="L318" s="83" t="s">
        <v>141</v>
      </c>
      <c r="M318" s="83" t="s">
        <v>141</v>
      </c>
      <c r="N318" s="99">
        <v>0</v>
      </c>
      <c r="O318" s="12" t="s">
        <v>141</v>
      </c>
      <c r="P318" s="12" t="s">
        <v>141</v>
      </c>
    </row>
    <row r="319" spans="1:16" ht="15.6">
      <c r="A319" s="84" t="s">
        <v>1005</v>
      </c>
      <c r="B319" s="40">
        <f t="shared" si="15"/>
        <v>1822</v>
      </c>
      <c r="C319" s="83" t="s">
        <v>141</v>
      </c>
      <c r="D319" s="83" t="s">
        <v>141</v>
      </c>
      <c r="E319" s="83" t="s">
        <v>141</v>
      </c>
      <c r="F319" s="83" t="s">
        <v>141</v>
      </c>
      <c r="G319" s="83" t="s">
        <v>141</v>
      </c>
      <c r="H319" s="83" t="s">
        <v>141</v>
      </c>
      <c r="I319" s="83" t="s">
        <v>141</v>
      </c>
      <c r="J319" s="83" t="s">
        <v>141</v>
      </c>
      <c r="K319" s="83" t="s">
        <v>141</v>
      </c>
      <c r="L319" s="99">
        <v>897</v>
      </c>
      <c r="M319" s="83" t="s">
        <v>141</v>
      </c>
      <c r="N319" s="99">
        <v>925</v>
      </c>
      <c r="O319" s="83" t="s">
        <v>141</v>
      </c>
      <c r="P319" s="83" t="s">
        <v>141</v>
      </c>
    </row>
    <row r="320" spans="1:16" ht="15.6">
      <c r="A320" s="84" t="s">
        <v>1006</v>
      </c>
      <c r="B320" s="40">
        <f t="shared" si="15"/>
        <v>1103</v>
      </c>
      <c r="C320" s="83" t="s">
        <v>141</v>
      </c>
      <c r="D320" s="83" t="s">
        <v>141</v>
      </c>
      <c r="E320" s="83" t="s">
        <v>141</v>
      </c>
      <c r="F320" s="83" t="s">
        <v>141</v>
      </c>
      <c r="G320" s="83" t="s">
        <v>141</v>
      </c>
      <c r="H320" s="83" t="s">
        <v>141</v>
      </c>
      <c r="I320" s="83" t="s">
        <v>141</v>
      </c>
      <c r="J320" s="83" t="s">
        <v>141</v>
      </c>
      <c r="K320" s="83" t="s">
        <v>141</v>
      </c>
      <c r="L320" s="99">
        <v>577</v>
      </c>
      <c r="M320" s="83" t="s">
        <v>141</v>
      </c>
      <c r="N320" s="99">
        <v>526</v>
      </c>
      <c r="O320" s="12" t="s">
        <v>141</v>
      </c>
      <c r="P320" s="12" t="s">
        <v>141</v>
      </c>
    </row>
    <row r="321" spans="1:16" ht="15.6">
      <c r="A321" s="84" t="s">
        <v>339</v>
      </c>
      <c r="B321" s="40">
        <f t="shared" si="15"/>
        <v>1287</v>
      </c>
      <c r="C321" s="83" t="s">
        <v>141</v>
      </c>
      <c r="D321" s="83" t="s">
        <v>141</v>
      </c>
      <c r="E321" s="83" t="s">
        <v>141</v>
      </c>
      <c r="F321" s="83" t="s">
        <v>141</v>
      </c>
      <c r="G321" s="83" t="s">
        <v>141</v>
      </c>
      <c r="H321" s="83" t="s">
        <v>141</v>
      </c>
      <c r="I321" s="83" t="s">
        <v>141</v>
      </c>
      <c r="J321" s="83" t="s">
        <v>141</v>
      </c>
      <c r="K321" s="83" t="s">
        <v>141</v>
      </c>
      <c r="L321" s="99">
        <v>725</v>
      </c>
      <c r="M321" s="83" t="s">
        <v>141</v>
      </c>
      <c r="N321" s="99">
        <v>562</v>
      </c>
      <c r="O321" s="12" t="s">
        <v>141</v>
      </c>
      <c r="P321" s="12" t="s">
        <v>141</v>
      </c>
    </row>
    <row r="322" spans="1:16" ht="15.6">
      <c r="A322" s="84" t="s">
        <v>1007</v>
      </c>
      <c r="B322" s="40">
        <f t="shared" si="15"/>
        <v>1171</v>
      </c>
      <c r="C322" s="83" t="s">
        <v>141</v>
      </c>
      <c r="D322" s="83" t="s">
        <v>141</v>
      </c>
      <c r="E322" s="83" t="s">
        <v>141</v>
      </c>
      <c r="F322" s="83" t="s">
        <v>141</v>
      </c>
      <c r="G322" s="83" t="s">
        <v>141</v>
      </c>
      <c r="H322" s="83" t="s">
        <v>141</v>
      </c>
      <c r="I322" s="83" t="s">
        <v>141</v>
      </c>
      <c r="J322" s="83" t="s">
        <v>141</v>
      </c>
      <c r="K322" s="83" t="s">
        <v>141</v>
      </c>
      <c r="L322" s="99">
        <v>477</v>
      </c>
      <c r="M322" s="83" t="s">
        <v>141</v>
      </c>
      <c r="N322" s="99">
        <v>694</v>
      </c>
      <c r="O322" s="12" t="s">
        <v>141</v>
      </c>
      <c r="P322" s="12" t="s">
        <v>141</v>
      </c>
    </row>
    <row r="323" spans="1:16" ht="15.75" customHeight="1">
      <c r="A323" s="84" t="s">
        <v>346</v>
      </c>
      <c r="B323" s="40">
        <f t="shared" si="15"/>
        <v>1121</v>
      </c>
      <c r="C323" s="83" t="s">
        <v>141</v>
      </c>
      <c r="D323" s="83" t="s">
        <v>141</v>
      </c>
      <c r="E323" s="83" t="s">
        <v>141</v>
      </c>
      <c r="F323" s="83" t="s">
        <v>141</v>
      </c>
      <c r="G323" s="83" t="s">
        <v>141</v>
      </c>
      <c r="H323" s="83" t="s">
        <v>141</v>
      </c>
      <c r="I323" s="83" t="s">
        <v>141</v>
      </c>
      <c r="J323" s="83" t="s">
        <v>141</v>
      </c>
      <c r="K323" s="83" t="s">
        <v>141</v>
      </c>
      <c r="L323" s="99">
        <v>606</v>
      </c>
      <c r="M323" s="83" t="s">
        <v>141</v>
      </c>
      <c r="N323" s="99">
        <v>515</v>
      </c>
      <c r="O323" s="12" t="s">
        <v>141</v>
      </c>
      <c r="P323" s="12" t="s">
        <v>141</v>
      </c>
    </row>
    <row r="324" spans="1:16" ht="15.75" customHeight="1">
      <c r="A324" s="84" t="s">
        <v>24</v>
      </c>
      <c r="B324" s="40">
        <f t="shared" si="15"/>
        <v>1441</v>
      </c>
      <c r="C324" s="83" t="s">
        <v>141</v>
      </c>
      <c r="D324" s="83" t="s">
        <v>141</v>
      </c>
      <c r="E324" s="83" t="s">
        <v>141</v>
      </c>
      <c r="F324" s="83" t="s">
        <v>141</v>
      </c>
      <c r="G324" s="83" t="s">
        <v>141</v>
      </c>
      <c r="H324" s="83" t="s">
        <v>141</v>
      </c>
      <c r="I324" s="83" t="s">
        <v>141</v>
      </c>
      <c r="J324" s="83" t="s">
        <v>141</v>
      </c>
      <c r="K324" s="83" t="s">
        <v>141</v>
      </c>
      <c r="L324" s="99">
        <v>717</v>
      </c>
      <c r="M324" s="83" t="s">
        <v>141</v>
      </c>
      <c r="N324" s="99">
        <v>724</v>
      </c>
      <c r="O324" s="12" t="s">
        <v>141</v>
      </c>
      <c r="P324" s="12" t="s">
        <v>141</v>
      </c>
    </row>
    <row r="325" spans="1:16" ht="15.75" customHeight="1">
      <c r="A325" s="79"/>
      <c r="B325" s="5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12"/>
      <c r="P325" s="12"/>
    </row>
    <row r="326" spans="1:16" s="23" customFormat="1" ht="15.75" customHeight="1">
      <c r="A326" s="76" t="s">
        <v>506</v>
      </c>
      <c r="B326" s="51">
        <f>SUM(B328:B332)</f>
        <v>19465</v>
      </c>
      <c r="C326" s="52">
        <f>SUM(C328:C332)</f>
        <v>1150</v>
      </c>
      <c r="D326" s="71">
        <f>SUM(D328:D332)</f>
        <v>16625</v>
      </c>
      <c r="E326" s="71" t="s">
        <v>141</v>
      </c>
      <c r="F326" s="71" t="s">
        <v>141</v>
      </c>
      <c r="G326" s="71" t="s">
        <v>141</v>
      </c>
      <c r="H326" s="71">
        <f>SUM(H328:H332)</f>
        <v>1690</v>
      </c>
      <c r="I326" s="71" t="s">
        <v>141</v>
      </c>
      <c r="J326" s="71" t="s">
        <v>141</v>
      </c>
      <c r="K326" s="71" t="s">
        <v>141</v>
      </c>
      <c r="L326" s="71" t="s">
        <v>141</v>
      </c>
      <c r="M326" s="71" t="s">
        <v>141</v>
      </c>
      <c r="N326" s="71" t="s">
        <v>141</v>
      </c>
      <c r="O326" s="81" t="s">
        <v>141</v>
      </c>
      <c r="P326" s="81" t="s">
        <v>141</v>
      </c>
    </row>
    <row r="327" spans="1:16" ht="15.75" customHeight="1">
      <c r="A327" s="84"/>
      <c r="B327" s="53"/>
      <c r="C327" s="55"/>
      <c r="D327" s="83"/>
      <c r="E327" s="12"/>
      <c r="F327" s="12"/>
      <c r="G327" s="12"/>
      <c r="H327" s="83"/>
      <c r="I327" s="12"/>
      <c r="J327" s="12"/>
      <c r="K327" s="12"/>
      <c r="L327" s="83"/>
      <c r="M327" s="12"/>
      <c r="O327" s="12"/>
      <c r="P327" s="12"/>
    </row>
    <row r="328" spans="1:16" ht="15.75" customHeight="1">
      <c r="A328" s="84" t="s">
        <v>883</v>
      </c>
      <c r="B328" s="40">
        <f>SUM(C328:P328)</f>
        <v>881</v>
      </c>
      <c r="C328" s="95">
        <v>472</v>
      </c>
      <c r="D328" s="99" t="s">
        <v>141</v>
      </c>
      <c r="E328" s="83" t="s">
        <v>141</v>
      </c>
      <c r="F328" s="83" t="s">
        <v>141</v>
      </c>
      <c r="G328" s="83" t="s">
        <v>141</v>
      </c>
      <c r="H328" s="99">
        <v>409</v>
      </c>
      <c r="I328" s="83" t="s">
        <v>141</v>
      </c>
      <c r="J328" s="83" t="s">
        <v>141</v>
      </c>
      <c r="K328" s="83" t="s">
        <v>141</v>
      </c>
      <c r="L328" s="83" t="s">
        <v>141</v>
      </c>
      <c r="M328" s="83" t="s">
        <v>141</v>
      </c>
      <c r="N328" s="83" t="s">
        <v>141</v>
      </c>
      <c r="O328" s="12" t="s">
        <v>141</v>
      </c>
      <c r="P328" s="12" t="s">
        <v>141</v>
      </c>
    </row>
    <row r="329" spans="1:16" ht="15.75" customHeight="1">
      <c r="A329" s="84" t="s">
        <v>795</v>
      </c>
      <c r="B329" s="40">
        <f>SUM(C329:P329)</f>
        <v>8955</v>
      </c>
      <c r="C329" s="95">
        <v>159</v>
      </c>
      <c r="D329" s="99">
        <v>8461</v>
      </c>
      <c r="E329" s="83" t="s">
        <v>141</v>
      </c>
      <c r="F329" s="83" t="s">
        <v>141</v>
      </c>
      <c r="G329" s="83" t="s">
        <v>141</v>
      </c>
      <c r="H329" s="83">
        <v>335</v>
      </c>
      <c r="I329" s="83" t="s">
        <v>141</v>
      </c>
      <c r="J329" s="83" t="s">
        <v>141</v>
      </c>
      <c r="K329" s="83" t="s">
        <v>141</v>
      </c>
      <c r="L329" s="83" t="s">
        <v>141</v>
      </c>
      <c r="M329" s="83" t="s">
        <v>141</v>
      </c>
      <c r="N329" s="83" t="s">
        <v>141</v>
      </c>
      <c r="O329" s="12" t="s">
        <v>141</v>
      </c>
      <c r="P329" s="12" t="s">
        <v>141</v>
      </c>
    </row>
    <row r="330" spans="1:16" ht="15.75" customHeight="1">
      <c r="A330" s="84" t="s">
        <v>796</v>
      </c>
      <c r="B330" s="40">
        <f>SUM(C330:P330)</f>
        <v>3486</v>
      </c>
      <c r="C330" s="95">
        <v>171</v>
      </c>
      <c r="D330" s="99">
        <v>3035</v>
      </c>
      <c r="E330" s="83" t="s">
        <v>141</v>
      </c>
      <c r="F330" s="83" t="s">
        <v>141</v>
      </c>
      <c r="G330" s="83" t="s">
        <v>141</v>
      </c>
      <c r="H330" s="83">
        <v>280</v>
      </c>
      <c r="I330" s="83" t="s">
        <v>141</v>
      </c>
      <c r="J330" s="83" t="s">
        <v>141</v>
      </c>
      <c r="K330" s="83" t="s">
        <v>141</v>
      </c>
      <c r="L330" s="83" t="s">
        <v>141</v>
      </c>
      <c r="M330" s="83" t="s">
        <v>141</v>
      </c>
      <c r="N330" s="83" t="s">
        <v>141</v>
      </c>
      <c r="O330" s="12" t="s">
        <v>141</v>
      </c>
      <c r="P330" s="12" t="s">
        <v>141</v>
      </c>
    </row>
    <row r="331" spans="1:16" ht="15.75" customHeight="1">
      <c r="A331" s="82" t="s">
        <v>804</v>
      </c>
      <c r="B331" s="40">
        <f>SUM(C331:P331)</f>
        <v>3665</v>
      </c>
      <c r="C331" s="95">
        <v>240</v>
      </c>
      <c r="D331" s="99">
        <v>3224</v>
      </c>
      <c r="E331" s="83" t="s">
        <v>141</v>
      </c>
      <c r="F331" s="83" t="s">
        <v>141</v>
      </c>
      <c r="G331" s="83" t="s">
        <v>141</v>
      </c>
      <c r="H331" s="83">
        <v>201</v>
      </c>
      <c r="I331" s="83" t="s">
        <v>141</v>
      </c>
      <c r="J331" s="83" t="s">
        <v>141</v>
      </c>
      <c r="K331" s="83" t="s">
        <v>141</v>
      </c>
      <c r="L331" s="83" t="s">
        <v>141</v>
      </c>
      <c r="M331" s="83" t="s">
        <v>141</v>
      </c>
      <c r="N331" s="83" t="s">
        <v>141</v>
      </c>
      <c r="O331" s="12" t="s">
        <v>141</v>
      </c>
      <c r="P331" s="12" t="s">
        <v>141</v>
      </c>
    </row>
    <row r="332" spans="1:16" ht="15.75" customHeight="1">
      <c r="A332" s="82" t="s">
        <v>937</v>
      </c>
      <c r="B332" s="40">
        <f>SUM(C332:P332)</f>
        <v>2478</v>
      </c>
      <c r="C332" s="95">
        <v>108</v>
      </c>
      <c r="D332" s="99">
        <v>1905</v>
      </c>
      <c r="E332" s="83" t="s">
        <v>141</v>
      </c>
      <c r="F332" s="83" t="s">
        <v>141</v>
      </c>
      <c r="G332" s="83" t="s">
        <v>141</v>
      </c>
      <c r="H332" s="83">
        <v>465</v>
      </c>
      <c r="I332" s="83" t="s">
        <v>141</v>
      </c>
      <c r="J332" s="83" t="s">
        <v>141</v>
      </c>
      <c r="K332" s="83" t="s">
        <v>141</v>
      </c>
      <c r="L332" s="83" t="s">
        <v>141</v>
      </c>
      <c r="M332" s="83" t="s">
        <v>141</v>
      </c>
      <c r="N332" s="83" t="s">
        <v>141</v>
      </c>
      <c r="O332" s="12" t="s">
        <v>141</v>
      </c>
      <c r="P332" s="12" t="s">
        <v>141</v>
      </c>
    </row>
    <row r="333" spans="1:16" ht="15.75" customHeight="1">
      <c r="A333" s="82"/>
      <c r="B333" s="55"/>
      <c r="C333" s="55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12"/>
    </row>
    <row r="334" spans="1:16" s="23" customFormat="1" ht="15.75" customHeight="1">
      <c r="A334" s="100" t="s">
        <v>507</v>
      </c>
      <c r="B334" s="52">
        <f>SUM(B336:B352,B361:B404)</f>
        <v>68835</v>
      </c>
      <c r="C334" s="52">
        <f>SUM(C336:C352,C361:C404)</f>
        <v>2988</v>
      </c>
      <c r="D334" s="71">
        <f>SUM(D336:D352,D361:D404)</f>
        <v>5854</v>
      </c>
      <c r="E334" s="71" t="s">
        <v>141</v>
      </c>
      <c r="F334" s="71" t="s">
        <v>141</v>
      </c>
      <c r="G334" s="71" t="s">
        <v>141</v>
      </c>
      <c r="H334" s="71">
        <f>SUM(H336:H352,H361:H404)</f>
        <v>3941</v>
      </c>
      <c r="I334" s="71" t="s">
        <v>141</v>
      </c>
      <c r="J334" s="71">
        <f>SUM(J336:J352,J361:J404)</f>
        <v>22210</v>
      </c>
      <c r="K334" s="71">
        <f>SUM(K336:K352,K361:K404)</f>
        <v>9471</v>
      </c>
      <c r="L334" s="71">
        <f>SUM(L336:L352,L361:L404)</f>
        <v>13504</v>
      </c>
      <c r="M334" s="71" t="s">
        <v>141</v>
      </c>
      <c r="N334" s="71">
        <f>SUM(N336:N352,N361:N404)</f>
        <v>10867</v>
      </c>
      <c r="O334" s="71" t="s">
        <v>141</v>
      </c>
      <c r="P334" s="71" t="s">
        <v>141</v>
      </c>
    </row>
    <row r="335" spans="1:16" ht="15.75" customHeight="1">
      <c r="A335" s="82"/>
      <c r="B335" s="55"/>
      <c r="C335" s="55"/>
      <c r="D335" s="83"/>
      <c r="E335" s="12"/>
      <c r="F335" s="12"/>
      <c r="G335" s="83"/>
      <c r="H335" s="83"/>
      <c r="I335" s="12"/>
      <c r="J335" s="83"/>
      <c r="K335" s="83"/>
      <c r="L335" s="83"/>
      <c r="M335" s="12"/>
      <c r="N335" s="83"/>
      <c r="O335" s="12"/>
      <c r="P335" s="12"/>
    </row>
    <row r="336" spans="1:16" ht="15.75" customHeight="1">
      <c r="A336" s="84" t="s">
        <v>884</v>
      </c>
      <c r="B336" s="40">
        <f t="shared" ref="B336:B352" si="16">SUM(C336:P336)</f>
        <v>1337</v>
      </c>
      <c r="C336" s="95">
        <v>134</v>
      </c>
      <c r="D336" s="99" t="s">
        <v>141</v>
      </c>
      <c r="E336" s="83" t="s">
        <v>141</v>
      </c>
      <c r="F336" s="83" t="s">
        <v>141</v>
      </c>
      <c r="G336" s="83" t="s">
        <v>141</v>
      </c>
      <c r="H336" s="99">
        <v>86</v>
      </c>
      <c r="I336" s="83" t="s">
        <v>141</v>
      </c>
      <c r="J336" s="99">
        <v>543</v>
      </c>
      <c r="K336" s="83" t="s">
        <v>141</v>
      </c>
      <c r="L336" s="99">
        <v>574</v>
      </c>
      <c r="M336" s="83" t="s">
        <v>141</v>
      </c>
      <c r="N336" s="83" t="s">
        <v>141</v>
      </c>
      <c r="O336" s="12" t="s">
        <v>141</v>
      </c>
      <c r="P336" s="12" t="s">
        <v>141</v>
      </c>
    </row>
    <row r="337" spans="1:16" ht="15.75" customHeight="1">
      <c r="A337" s="84" t="s">
        <v>805</v>
      </c>
      <c r="B337" s="40">
        <f t="shared" si="16"/>
        <v>748</v>
      </c>
      <c r="C337" s="95">
        <v>99</v>
      </c>
      <c r="D337" s="99" t="s">
        <v>141</v>
      </c>
      <c r="E337" s="83" t="s">
        <v>141</v>
      </c>
      <c r="F337" s="83" t="s">
        <v>141</v>
      </c>
      <c r="G337" s="83" t="s">
        <v>141</v>
      </c>
      <c r="H337" s="99">
        <v>34</v>
      </c>
      <c r="I337" s="83" t="s">
        <v>141</v>
      </c>
      <c r="J337" s="99">
        <v>315</v>
      </c>
      <c r="K337" s="83" t="s">
        <v>141</v>
      </c>
      <c r="L337" s="99">
        <v>300</v>
      </c>
      <c r="M337" s="83" t="s">
        <v>141</v>
      </c>
      <c r="N337" s="83" t="s">
        <v>141</v>
      </c>
      <c r="O337" s="12" t="s">
        <v>141</v>
      </c>
      <c r="P337" s="12" t="s">
        <v>141</v>
      </c>
    </row>
    <row r="338" spans="1:16" ht="15.75" customHeight="1">
      <c r="A338" s="84" t="s">
        <v>806</v>
      </c>
      <c r="B338" s="40">
        <f t="shared" si="16"/>
        <v>1406</v>
      </c>
      <c r="C338" s="95">
        <v>146</v>
      </c>
      <c r="D338" s="99" t="s">
        <v>141</v>
      </c>
      <c r="E338" s="83" t="s">
        <v>141</v>
      </c>
      <c r="F338" s="83" t="s">
        <v>141</v>
      </c>
      <c r="G338" s="83" t="s">
        <v>141</v>
      </c>
      <c r="H338" s="99">
        <v>50</v>
      </c>
      <c r="I338" s="83" t="s">
        <v>141</v>
      </c>
      <c r="J338" s="99">
        <v>580</v>
      </c>
      <c r="K338" s="83" t="s">
        <v>141</v>
      </c>
      <c r="L338" s="99">
        <v>630</v>
      </c>
      <c r="M338" s="83" t="s">
        <v>141</v>
      </c>
      <c r="N338" s="83" t="s">
        <v>141</v>
      </c>
      <c r="O338" s="12" t="s">
        <v>141</v>
      </c>
      <c r="P338" s="12" t="s">
        <v>141</v>
      </c>
    </row>
    <row r="339" spans="1:16" ht="15.75" customHeight="1">
      <c r="A339" s="84" t="s">
        <v>938</v>
      </c>
      <c r="B339" s="40">
        <f t="shared" si="16"/>
        <v>2004</v>
      </c>
      <c r="C339" s="95">
        <v>88</v>
      </c>
      <c r="D339" s="99" t="s">
        <v>141</v>
      </c>
      <c r="E339" s="83" t="s">
        <v>141</v>
      </c>
      <c r="F339" s="83" t="s">
        <v>141</v>
      </c>
      <c r="G339" s="83" t="s">
        <v>141</v>
      </c>
      <c r="H339" s="99">
        <v>33</v>
      </c>
      <c r="I339" s="83" t="s">
        <v>141</v>
      </c>
      <c r="J339" s="99">
        <v>515</v>
      </c>
      <c r="K339" s="83" t="s">
        <v>141</v>
      </c>
      <c r="L339" s="99">
        <v>547</v>
      </c>
      <c r="M339" s="83" t="s">
        <v>141</v>
      </c>
      <c r="N339" s="99">
        <v>821</v>
      </c>
      <c r="O339" s="12" t="s">
        <v>141</v>
      </c>
      <c r="P339" s="12" t="s">
        <v>141</v>
      </c>
    </row>
    <row r="340" spans="1:16" ht="15.75" customHeight="1">
      <c r="A340" s="84" t="s">
        <v>807</v>
      </c>
      <c r="B340" s="40">
        <f t="shared" si="16"/>
        <v>549</v>
      </c>
      <c r="C340" s="95">
        <v>19</v>
      </c>
      <c r="D340" s="99" t="s">
        <v>141</v>
      </c>
      <c r="E340" s="83" t="s">
        <v>141</v>
      </c>
      <c r="F340" s="83" t="s">
        <v>141</v>
      </c>
      <c r="G340" s="83" t="s">
        <v>141</v>
      </c>
      <c r="H340" s="99">
        <v>12</v>
      </c>
      <c r="I340" s="83" t="s">
        <v>141</v>
      </c>
      <c r="J340" s="99">
        <v>202</v>
      </c>
      <c r="K340" s="99">
        <v>66</v>
      </c>
      <c r="L340" s="99">
        <v>153</v>
      </c>
      <c r="M340" s="83" t="s">
        <v>141</v>
      </c>
      <c r="N340" s="99">
        <v>97</v>
      </c>
      <c r="O340" s="12" t="s">
        <v>141</v>
      </c>
      <c r="P340" s="12" t="s">
        <v>141</v>
      </c>
    </row>
    <row r="341" spans="1:16" ht="15.75" customHeight="1">
      <c r="A341" s="84" t="s">
        <v>939</v>
      </c>
      <c r="B341" s="40">
        <f t="shared" si="16"/>
        <v>820</v>
      </c>
      <c r="C341" s="95">
        <v>134</v>
      </c>
      <c r="D341" s="99" t="s">
        <v>141</v>
      </c>
      <c r="E341" s="83" t="s">
        <v>141</v>
      </c>
      <c r="F341" s="83" t="s">
        <v>141</v>
      </c>
      <c r="G341" s="83" t="s">
        <v>141</v>
      </c>
      <c r="H341" s="99">
        <v>81</v>
      </c>
      <c r="I341" s="83" t="s">
        <v>141</v>
      </c>
      <c r="J341" s="99">
        <v>605</v>
      </c>
      <c r="K341" s="83" t="s">
        <v>141</v>
      </c>
      <c r="L341" s="83" t="s">
        <v>141</v>
      </c>
      <c r="M341" s="83" t="s">
        <v>141</v>
      </c>
      <c r="N341" s="83" t="s">
        <v>141</v>
      </c>
      <c r="O341" s="12" t="s">
        <v>141</v>
      </c>
      <c r="P341" s="12" t="s">
        <v>141</v>
      </c>
    </row>
    <row r="342" spans="1:16" ht="15.75" customHeight="1">
      <c r="A342" s="84" t="s">
        <v>940</v>
      </c>
      <c r="B342" s="40">
        <f t="shared" si="16"/>
        <v>1028</v>
      </c>
      <c r="C342" s="95">
        <v>224</v>
      </c>
      <c r="D342" s="99" t="s">
        <v>141</v>
      </c>
      <c r="E342" s="83" t="s">
        <v>141</v>
      </c>
      <c r="F342" s="83" t="s">
        <v>141</v>
      </c>
      <c r="G342" s="83" t="s">
        <v>141</v>
      </c>
      <c r="H342" s="99">
        <v>133</v>
      </c>
      <c r="I342" s="83" t="s">
        <v>141</v>
      </c>
      <c r="J342" s="99">
        <v>671</v>
      </c>
      <c r="K342" s="83" t="s">
        <v>141</v>
      </c>
      <c r="L342" s="83" t="s">
        <v>141</v>
      </c>
      <c r="M342" s="83" t="s">
        <v>141</v>
      </c>
      <c r="N342" s="83" t="s">
        <v>141</v>
      </c>
      <c r="O342" s="12" t="s">
        <v>141</v>
      </c>
      <c r="P342" s="12" t="s">
        <v>141</v>
      </c>
    </row>
    <row r="343" spans="1:16" ht="15.75" customHeight="1">
      <c r="A343" s="84" t="s">
        <v>808</v>
      </c>
      <c r="B343" s="40">
        <f t="shared" si="16"/>
        <v>2784</v>
      </c>
      <c r="C343" s="95">
        <v>142</v>
      </c>
      <c r="D343" s="99" t="s">
        <v>141</v>
      </c>
      <c r="E343" s="83" t="s">
        <v>141</v>
      </c>
      <c r="F343" s="83" t="s">
        <v>141</v>
      </c>
      <c r="G343" s="83" t="s">
        <v>141</v>
      </c>
      <c r="H343" s="99">
        <v>107</v>
      </c>
      <c r="I343" s="83" t="s">
        <v>141</v>
      </c>
      <c r="J343" s="99">
        <v>518</v>
      </c>
      <c r="K343" s="99">
        <v>1323</v>
      </c>
      <c r="L343" s="99">
        <v>288</v>
      </c>
      <c r="M343" s="83" t="s">
        <v>141</v>
      </c>
      <c r="N343" s="99">
        <v>406</v>
      </c>
      <c r="O343" s="12" t="s">
        <v>141</v>
      </c>
      <c r="P343" s="12" t="s">
        <v>141</v>
      </c>
    </row>
    <row r="344" spans="1:16" ht="15.75" customHeight="1">
      <c r="A344" s="84" t="s">
        <v>809</v>
      </c>
      <c r="B344" s="40">
        <f t="shared" si="16"/>
        <v>663</v>
      </c>
      <c r="C344" s="95">
        <v>42</v>
      </c>
      <c r="D344" s="99" t="s">
        <v>141</v>
      </c>
      <c r="E344" s="83" t="s">
        <v>141</v>
      </c>
      <c r="F344" s="83" t="s">
        <v>141</v>
      </c>
      <c r="G344" s="83" t="s">
        <v>141</v>
      </c>
      <c r="H344" s="99">
        <v>50</v>
      </c>
      <c r="I344" s="83" t="s">
        <v>141</v>
      </c>
      <c r="J344" s="99">
        <v>163</v>
      </c>
      <c r="K344" s="99">
        <v>217</v>
      </c>
      <c r="L344" s="99">
        <v>106</v>
      </c>
      <c r="M344" s="83" t="s">
        <v>141</v>
      </c>
      <c r="N344" s="99">
        <v>85</v>
      </c>
      <c r="O344" s="12" t="s">
        <v>141</v>
      </c>
      <c r="P344" s="12" t="s">
        <v>141</v>
      </c>
    </row>
    <row r="345" spans="1:16" ht="15.75" customHeight="1">
      <c r="A345" s="84" t="s">
        <v>810</v>
      </c>
      <c r="B345" s="40">
        <f t="shared" si="16"/>
        <v>1453</v>
      </c>
      <c r="C345" s="95">
        <v>63</v>
      </c>
      <c r="D345" s="99" t="s">
        <v>141</v>
      </c>
      <c r="E345" s="83" t="s">
        <v>141</v>
      </c>
      <c r="F345" s="83" t="s">
        <v>141</v>
      </c>
      <c r="G345" s="83" t="s">
        <v>141</v>
      </c>
      <c r="H345" s="99">
        <v>120</v>
      </c>
      <c r="I345" s="83" t="s">
        <v>141</v>
      </c>
      <c r="J345" s="99">
        <v>584</v>
      </c>
      <c r="K345" s="99">
        <v>332</v>
      </c>
      <c r="L345" s="99">
        <v>354</v>
      </c>
      <c r="M345" s="83" t="s">
        <v>141</v>
      </c>
      <c r="N345" s="83" t="s">
        <v>141</v>
      </c>
      <c r="O345" s="12" t="s">
        <v>141</v>
      </c>
      <c r="P345" s="12" t="s">
        <v>141</v>
      </c>
    </row>
    <row r="346" spans="1:16" ht="15.75" customHeight="1">
      <c r="A346" s="84" t="s">
        <v>941</v>
      </c>
      <c r="B346" s="40">
        <f t="shared" si="16"/>
        <v>222</v>
      </c>
      <c r="C346" s="95">
        <v>3</v>
      </c>
      <c r="D346" s="99" t="s">
        <v>141</v>
      </c>
      <c r="E346" s="83" t="s">
        <v>141</v>
      </c>
      <c r="F346" s="83" t="s">
        <v>141</v>
      </c>
      <c r="G346" s="83" t="s">
        <v>141</v>
      </c>
      <c r="H346" s="99">
        <v>2</v>
      </c>
      <c r="I346" s="83" t="s">
        <v>141</v>
      </c>
      <c r="J346" s="99">
        <v>117</v>
      </c>
      <c r="K346" s="99">
        <v>17</v>
      </c>
      <c r="L346" s="99">
        <v>24</v>
      </c>
      <c r="M346" s="83" t="s">
        <v>141</v>
      </c>
      <c r="N346" s="99">
        <v>59</v>
      </c>
      <c r="O346" s="12" t="s">
        <v>141</v>
      </c>
      <c r="P346" s="12" t="s">
        <v>141</v>
      </c>
    </row>
    <row r="347" spans="1:16" ht="15.75" customHeight="1">
      <c r="A347" s="84" t="s">
        <v>942</v>
      </c>
      <c r="B347" s="40">
        <f t="shared" si="16"/>
        <v>1141</v>
      </c>
      <c r="C347" s="95">
        <v>90</v>
      </c>
      <c r="D347" s="99" t="s">
        <v>141</v>
      </c>
      <c r="E347" s="83" t="s">
        <v>141</v>
      </c>
      <c r="F347" s="83" t="s">
        <v>141</v>
      </c>
      <c r="G347" s="83" t="s">
        <v>141</v>
      </c>
      <c r="H347" s="99">
        <v>29</v>
      </c>
      <c r="I347" s="83" t="s">
        <v>141</v>
      </c>
      <c r="J347" s="99">
        <v>454</v>
      </c>
      <c r="K347" s="99">
        <v>187</v>
      </c>
      <c r="L347" s="99">
        <v>232</v>
      </c>
      <c r="M347" s="83" t="s">
        <v>141</v>
      </c>
      <c r="N347" s="99">
        <v>149</v>
      </c>
      <c r="O347" s="12" t="s">
        <v>141</v>
      </c>
      <c r="P347" s="12" t="s">
        <v>141</v>
      </c>
    </row>
    <row r="348" spans="1:16" ht="15.75" customHeight="1">
      <c r="A348" s="84" t="s">
        <v>811</v>
      </c>
      <c r="B348" s="40">
        <f t="shared" si="16"/>
        <v>6172</v>
      </c>
      <c r="C348" s="95">
        <v>89</v>
      </c>
      <c r="D348" s="99">
        <v>4902</v>
      </c>
      <c r="E348" s="83" t="s">
        <v>141</v>
      </c>
      <c r="F348" s="83" t="s">
        <v>141</v>
      </c>
      <c r="G348" s="83" t="s">
        <v>141</v>
      </c>
      <c r="H348" s="99">
        <v>237</v>
      </c>
      <c r="I348" s="83" t="s">
        <v>141</v>
      </c>
      <c r="J348" s="99">
        <v>464</v>
      </c>
      <c r="K348" s="83" t="s">
        <v>141</v>
      </c>
      <c r="L348" s="99">
        <v>480</v>
      </c>
      <c r="M348" s="83" t="s">
        <v>141</v>
      </c>
      <c r="N348" s="83" t="s">
        <v>141</v>
      </c>
      <c r="O348" s="12" t="s">
        <v>141</v>
      </c>
      <c r="P348" s="12" t="s">
        <v>141</v>
      </c>
    </row>
    <row r="349" spans="1:16" ht="15.75" customHeight="1">
      <c r="A349" s="84" t="s">
        <v>812</v>
      </c>
      <c r="B349" s="40">
        <f t="shared" si="16"/>
        <v>503</v>
      </c>
      <c r="C349" s="95">
        <v>15</v>
      </c>
      <c r="D349" s="99" t="s">
        <v>141</v>
      </c>
      <c r="E349" s="83" t="s">
        <v>141</v>
      </c>
      <c r="F349" s="83" t="s">
        <v>141</v>
      </c>
      <c r="G349" s="83" t="s">
        <v>141</v>
      </c>
      <c r="H349" s="99">
        <v>29</v>
      </c>
      <c r="I349" s="83" t="s">
        <v>141</v>
      </c>
      <c r="J349" s="99">
        <v>112</v>
      </c>
      <c r="K349" s="99">
        <v>175</v>
      </c>
      <c r="L349" s="99">
        <v>74</v>
      </c>
      <c r="M349" s="83" t="s">
        <v>141</v>
      </c>
      <c r="N349" s="99">
        <v>98</v>
      </c>
      <c r="O349" s="12" t="s">
        <v>141</v>
      </c>
      <c r="P349" s="12" t="s">
        <v>141</v>
      </c>
    </row>
    <row r="350" spans="1:16" ht="15.75" customHeight="1">
      <c r="A350" s="84" t="s">
        <v>943</v>
      </c>
      <c r="B350" s="40">
        <f t="shared" si="16"/>
        <v>922</v>
      </c>
      <c r="C350" s="95">
        <v>31</v>
      </c>
      <c r="D350" s="99" t="s">
        <v>141</v>
      </c>
      <c r="E350" s="83" t="s">
        <v>141</v>
      </c>
      <c r="F350" s="83" t="s">
        <v>141</v>
      </c>
      <c r="G350" s="83" t="s">
        <v>141</v>
      </c>
      <c r="H350" s="99">
        <v>25</v>
      </c>
      <c r="I350" s="83" t="s">
        <v>141</v>
      </c>
      <c r="J350" s="99">
        <v>205</v>
      </c>
      <c r="K350" s="99">
        <v>196</v>
      </c>
      <c r="L350" s="99">
        <v>175</v>
      </c>
      <c r="M350" s="83" t="s">
        <v>141</v>
      </c>
      <c r="N350" s="99">
        <v>290</v>
      </c>
      <c r="O350" s="12" t="s">
        <v>141</v>
      </c>
      <c r="P350" s="12" t="s">
        <v>141</v>
      </c>
    </row>
    <row r="351" spans="1:16" ht="15.75" customHeight="1">
      <c r="A351" s="84" t="s">
        <v>944</v>
      </c>
      <c r="B351" s="40">
        <f t="shared" si="16"/>
        <v>445</v>
      </c>
      <c r="C351" s="95">
        <v>24</v>
      </c>
      <c r="D351" s="99" t="s">
        <v>141</v>
      </c>
      <c r="E351" s="83" t="s">
        <v>141</v>
      </c>
      <c r="F351" s="83" t="s">
        <v>141</v>
      </c>
      <c r="G351" s="83" t="s">
        <v>141</v>
      </c>
      <c r="H351" s="99">
        <v>33</v>
      </c>
      <c r="I351" s="83" t="s">
        <v>141</v>
      </c>
      <c r="J351" s="99">
        <v>161</v>
      </c>
      <c r="K351" s="83" t="s">
        <v>141</v>
      </c>
      <c r="L351" s="99">
        <v>117</v>
      </c>
      <c r="M351" s="83" t="s">
        <v>141</v>
      </c>
      <c r="N351" s="99">
        <v>110</v>
      </c>
      <c r="O351" s="12" t="s">
        <v>141</v>
      </c>
      <c r="P351" s="12" t="s">
        <v>141</v>
      </c>
    </row>
    <row r="352" spans="1:16" ht="15.75" customHeight="1">
      <c r="A352" s="84" t="s">
        <v>945</v>
      </c>
      <c r="B352" s="40">
        <f t="shared" si="16"/>
        <v>1299</v>
      </c>
      <c r="C352" s="95">
        <v>53</v>
      </c>
      <c r="D352" s="99" t="s">
        <v>141</v>
      </c>
      <c r="E352" s="83" t="s">
        <v>141</v>
      </c>
      <c r="F352" s="83" t="s">
        <v>141</v>
      </c>
      <c r="G352" s="83" t="s">
        <v>141</v>
      </c>
      <c r="H352" s="99">
        <v>78</v>
      </c>
      <c r="I352" s="83" t="s">
        <v>141</v>
      </c>
      <c r="J352" s="99">
        <v>453</v>
      </c>
      <c r="K352" s="83" t="s">
        <v>141</v>
      </c>
      <c r="L352" s="99">
        <v>325</v>
      </c>
      <c r="M352" s="83" t="s">
        <v>141</v>
      </c>
      <c r="N352" s="99">
        <v>390</v>
      </c>
      <c r="O352" s="12" t="s">
        <v>141</v>
      </c>
      <c r="P352" s="12" t="s">
        <v>141</v>
      </c>
    </row>
    <row r="353" spans="1:16" ht="15.75" customHeight="1">
      <c r="A353" s="96"/>
      <c r="B353" s="88"/>
      <c r="C353" s="98"/>
      <c r="D353" s="142"/>
      <c r="E353" s="148"/>
      <c r="F353" s="148"/>
      <c r="G353" s="148"/>
      <c r="H353" s="142"/>
      <c r="I353" s="148"/>
      <c r="J353" s="142"/>
      <c r="K353" s="142"/>
      <c r="L353" s="142"/>
      <c r="M353" s="148"/>
      <c r="N353" s="142"/>
      <c r="O353" s="141"/>
      <c r="P353" s="141"/>
    </row>
    <row r="354" spans="1:16" ht="15.75" customHeight="1">
      <c r="A354" s="82"/>
      <c r="B354" s="12"/>
      <c r="C354" s="99"/>
      <c r="D354" s="99"/>
      <c r="E354" s="83"/>
      <c r="F354" s="83"/>
      <c r="G354" s="83"/>
      <c r="H354" s="99"/>
      <c r="I354" s="83"/>
      <c r="J354" s="99"/>
      <c r="K354" s="99"/>
      <c r="L354" s="99"/>
      <c r="M354" s="83"/>
      <c r="N354" s="99"/>
      <c r="O354" s="12"/>
      <c r="P354" s="12"/>
    </row>
    <row r="355" spans="1:16" ht="15.75" customHeight="1">
      <c r="A355" s="82"/>
      <c r="B355" s="12"/>
      <c r="C355" s="99"/>
      <c r="D355" s="99"/>
      <c r="E355" s="83"/>
      <c r="F355" s="83"/>
      <c r="G355" s="83"/>
      <c r="H355" s="99"/>
      <c r="I355" s="83"/>
      <c r="J355" s="99"/>
      <c r="K355" s="99"/>
      <c r="L355" s="99"/>
      <c r="M355" s="83"/>
      <c r="N355" s="99"/>
      <c r="O355" s="12"/>
      <c r="P355" s="12"/>
    </row>
    <row r="356" spans="1:16" ht="15.75" customHeight="1">
      <c r="A356" s="90" t="s">
        <v>497</v>
      </c>
      <c r="B356" s="12"/>
      <c r="C356" s="81"/>
      <c r="D356" s="12"/>
      <c r="E356" s="12"/>
      <c r="F356" s="12"/>
      <c r="G356" s="12"/>
      <c r="H356" s="12"/>
      <c r="I356" s="12"/>
      <c r="J356" s="12"/>
      <c r="K356" s="12"/>
      <c r="L356" s="83"/>
      <c r="M356" s="12"/>
      <c r="O356" s="12"/>
    </row>
    <row r="357" spans="1:16" ht="15.75" customHeight="1">
      <c r="A357" s="67"/>
      <c r="B357" s="68"/>
      <c r="C357" s="390" t="s">
        <v>716</v>
      </c>
      <c r="D357" s="390"/>
      <c r="E357" s="390"/>
      <c r="F357" s="390"/>
      <c r="G357" s="390"/>
      <c r="H357" s="390"/>
      <c r="I357" s="390"/>
      <c r="J357" s="390"/>
      <c r="K357" s="390"/>
      <c r="L357" s="390"/>
      <c r="M357" s="390"/>
      <c r="N357" s="390"/>
      <c r="O357" s="390"/>
      <c r="P357" s="390"/>
    </row>
    <row r="358" spans="1:16" ht="15.75" customHeight="1">
      <c r="A358" s="48" t="s">
        <v>714</v>
      </c>
      <c r="B358" s="51" t="s">
        <v>27</v>
      </c>
      <c r="C358" s="69" t="s">
        <v>116</v>
      </c>
      <c r="D358" s="69" t="s">
        <v>127</v>
      </c>
      <c r="E358" s="69" t="s">
        <v>128</v>
      </c>
      <c r="F358" s="69" t="s">
        <v>34</v>
      </c>
      <c r="G358" s="69" t="s">
        <v>129</v>
      </c>
      <c r="H358" s="69" t="s">
        <v>37</v>
      </c>
      <c r="I358" s="69" t="s">
        <v>38</v>
      </c>
      <c r="J358" s="69" t="s">
        <v>130</v>
      </c>
      <c r="K358" s="69" t="s">
        <v>40</v>
      </c>
      <c r="L358" s="69" t="s">
        <v>131</v>
      </c>
      <c r="M358" s="69" t="s">
        <v>132</v>
      </c>
      <c r="N358" s="71" t="s">
        <v>133</v>
      </c>
      <c r="O358" s="52" t="s">
        <v>134</v>
      </c>
      <c r="P358" s="101" t="s">
        <v>135</v>
      </c>
    </row>
    <row r="359" spans="1:16" ht="15.75" customHeight="1">
      <c r="A359" s="72"/>
      <c r="B359" s="73"/>
      <c r="C359" s="74"/>
      <c r="D359" s="80"/>
      <c r="E359" s="69" t="s">
        <v>136</v>
      </c>
      <c r="F359" s="69"/>
      <c r="G359" s="69"/>
      <c r="H359" s="80"/>
      <c r="I359" s="69"/>
      <c r="J359" s="69" t="s">
        <v>137</v>
      </c>
      <c r="K359" s="80"/>
      <c r="L359" s="69" t="s">
        <v>138</v>
      </c>
      <c r="M359" s="69" t="s">
        <v>139</v>
      </c>
      <c r="N359" s="71" t="s">
        <v>140</v>
      </c>
      <c r="O359" s="52" t="s">
        <v>137</v>
      </c>
      <c r="P359" s="136"/>
    </row>
    <row r="360" spans="1:16" ht="15.75" customHeight="1">
      <c r="A360" s="84"/>
      <c r="B360" s="40"/>
      <c r="C360" s="95"/>
      <c r="D360" s="150"/>
      <c r="E360" s="147"/>
      <c r="F360" s="147"/>
      <c r="G360" s="147"/>
      <c r="H360" s="150"/>
      <c r="I360" s="147"/>
      <c r="J360" s="150"/>
      <c r="K360" s="147"/>
      <c r="L360" s="147"/>
      <c r="M360" s="147"/>
      <c r="N360" s="147"/>
      <c r="O360" s="146"/>
      <c r="P360" s="146"/>
    </row>
    <row r="361" spans="1:16" ht="15.75" customHeight="1">
      <c r="A361" s="84" t="s">
        <v>813</v>
      </c>
      <c r="B361" s="40">
        <f t="shared" ref="B361:B404" si="17">SUM(C361:P361)</f>
        <v>902</v>
      </c>
      <c r="C361" s="95">
        <v>47</v>
      </c>
      <c r="D361" s="99" t="s">
        <v>141</v>
      </c>
      <c r="E361" s="83" t="s">
        <v>141</v>
      </c>
      <c r="F361" s="83" t="s">
        <v>141</v>
      </c>
      <c r="G361" s="83" t="s">
        <v>141</v>
      </c>
      <c r="H361" s="99">
        <v>49</v>
      </c>
      <c r="I361" s="83" t="s">
        <v>141</v>
      </c>
      <c r="J361" s="99">
        <v>262</v>
      </c>
      <c r="K361" s="83" t="s">
        <v>141</v>
      </c>
      <c r="L361" s="99">
        <v>250</v>
      </c>
      <c r="M361" s="83" t="s">
        <v>141</v>
      </c>
      <c r="N361" s="99">
        <v>294</v>
      </c>
      <c r="O361" s="12" t="s">
        <v>141</v>
      </c>
      <c r="P361" s="12" t="s">
        <v>141</v>
      </c>
    </row>
    <row r="362" spans="1:16" ht="15.75" customHeight="1">
      <c r="A362" s="84" t="s">
        <v>814</v>
      </c>
      <c r="B362" s="40">
        <f t="shared" si="17"/>
        <v>1181</v>
      </c>
      <c r="C362" s="95">
        <v>58</v>
      </c>
      <c r="D362" s="99" t="s">
        <v>141</v>
      </c>
      <c r="E362" s="83" t="s">
        <v>141</v>
      </c>
      <c r="F362" s="83" t="s">
        <v>141</v>
      </c>
      <c r="G362" s="83" t="s">
        <v>141</v>
      </c>
      <c r="H362" s="99">
        <v>54</v>
      </c>
      <c r="I362" s="83" t="s">
        <v>141</v>
      </c>
      <c r="J362" s="99">
        <v>313</v>
      </c>
      <c r="K362" s="99">
        <v>351</v>
      </c>
      <c r="L362" s="99">
        <v>166</v>
      </c>
      <c r="M362" s="83" t="s">
        <v>141</v>
      </c>
      <c r="N362" s="99">
        <v>239</v>
      </c>
      <c r="O362" s="12" t="s">
        <v>141</v>
      </c>
      <c r="P362" s="12" t="s">
        <v>141</v>
      </c>
    </row>
    <row r="363" spans="1:16" ht="15.75" customHeight="1">
      <c r="A363" s="84" t="s">
        <v>946</v>
      </c>
      <c r="B363" s="40">
        <f t="shared" si="17"/>
        <v>673</v>
      </c>
      <c r="C363" s="95">
        <v>21</v>
      </c>
      <c r="D363" s="99" t="s">
        <v>141</v>
      </c>
      <c r="E363" s="83" t="s">
        <v>141</v>
      </c>
      <c r="F363" s="83" t="s">
        <v>141</v>
      </c>
      <c r="G363" s="83" t="s">
        <v>141</v>
      </c>
      <c r="H363" s="99">
        <v>5</v>
      </c>
      <c r="I363" s="83" t="s">
        <v>141</v>
      </c>
      <c r="J363" s="99">
        <v>100</v>
      </c>
      <c r="K363" s="99">
        <v>447</v>
      </c>
      <c r="L363" s="99">
        <v>39</v>
      </c>
      <c r="M363" s="83" t="s">
        <v>141</v>
      </c>
      <c r="N363" s="99">
        <v>61</v>
      </c>
      <c r="O363" s="12" t="s">
        <v>141</v>
      </c>
      <c r="P363" s="12" t="s">
        <v>141</v>
      </c>
    </row>
    <row r="364" spans="1:16" ht="15.75" customHeight="1">
      <c r="A364" s="84" t="s">
        <v>815</v>
      </c>
      <c r="B364" s="40">
        <f t="shared" si="17"/>
        <v>714</v>
      </c>
      <c r="C364" s="95">
        <v>32</v>
      </c>
      <c r="D364" s="99" t="s">
        <v>141</v>
      </c>
      <c r="E364" s="83" t="s">
        <v>141</v>
      </c>
      <c r="F364" s="83" t="s">
        <v>141</v>
      </c>
      <c r="G364" s="83" t="s">
        <v>141</v>
      </c>
      <c r="H364" s="99">
        <v>50</v>
      </c>
      <c r="I364" s="83" t="s">
        <v>141</v>
      </c>
      <c r="J364" s="99">
        <v>230</v>
      </c>
      <c r="K364" s="99" t="s">
        <v>141</v>
      </c>
      <c r="L364" s="99">
        <v>189</v>
      </c>
      <c r="M364" s="83" t="s">
        <v>141</v>
      </c>
      <c r="N364" s="99">
        <v>213</v>
      </c>
      <c r="O364" s="12" t="s">
        <v>141</v>
      </c>
      <c r="P364" s="12" t="s">
        <v>141</v>
      </c>
    </row>
    <row r="365" spans="1:16" ht="15.75" customHeight="1">
      <c r="A365" s="84" t="s">
        <v>947</v>
      </c>
      <c r="B365" s="40">
        <f t="shared" si="17"/>
        <v>1271</v>
      </c>
      <c r="C365" s="95">
        <v>36</v>
      </c>
      <c r="D365" s="99" t="s">
        <v>141</v>
      </c>
      <c r="E365" s="83" t="s">
        <v>141</v>
      </c>
      <c r="F365" s="83" t="s">
        <v>141</v>
      </c>
      <c r="G365" s="83" t="s">
        <v>141</v>
      </c>
      <c r="H365" s="99">
        <v>76</v>
      </c>
      <c r="I365" s="83" t="s">
        <v>141</v>
      </c>
      <c r="J365" s="99">
        <v>475</v>
      </c>
      <c r="K365" s="99">
        <v>133</v>
      </c>
      <c r="L365" s="99">
        <v>295</v>
      </c>
      <c r="M365" s="83" t="s">
        <v>141</v>
      </c>
      <c r="N365" s="99">
        <v>256</v>
      </c>
      <c r="O365" s="12" t="s">
        <v>141</v>
      </c>
      <c r="P365" s="12" t="s">
        <v>141</v>
      </c>
    </row>
    <row r="366" spans="1:16" ht="15.75" customHeight="1">
      <c r="A366" s="84" t="s">
        <v>948</v>
      </c>
      <c r="B366" s="40">
        <f t="shared" si="17"/>
        <v>737</v>
      </c>
      <c r="C366" s="95">
        <v>17</v>
      </c>
      <c r="D366" s="99" t="s">
        <v>141</v>
      </c>
      <c r="E366" s="83" t="s">
        <v>141</v>
      </c>
      <c r="F366" s="83" t="s">
        <v>141</v>
      </c>
      <c r="G366" s="83" t="s">
        <v>141</v>
      </c>
      <c r="H366" s="99">
        <v>23</v>
      </c>
      <c r="I366" s="83" t="s">
        <v>141</v>
      </c>
      <c r="J366" s="99">
        <v>320</v>
      </c>
      <c r="K366" s="99">
        <v>43</v>
      </c>
      <c r="L366" s="99">
        <v>139</v>
      </c>
      <c r="M366" s="83" t="s">
        <v>141</v>
      </c>
      <c r="N366" s="99">
        <v>195</v>
      </c>
      <c r="O366" s="12" t="s">
        <v>141</v>
      </c>
      <c r="P366" s="12" t="s">
        <v>141</v>
      </c>
    </row>
    <row r="367" spans="1:16" ht="15.75" customHeight="1">
      <c r="A367" s="84" t="s">
        <v>949</v>
      </c>
      <c r="B367" s="40">
        <f t="shared" si="17"/>
        <v>637</v>
      </c>
      <c r="C367" s="95">
        <v>16</v>
      </c>
      <c r="D367" s="99" t="s">
        <v>141</v>
      </c>
      <c r="E367" s="83" t="s">
        <v>141</v>
      </c>
      <c r="F367" s="83" t="s">
        <v>141</v>
      </c>
      <c r="G367" s="83" t="s">
        <v>141</v>
      </c>
      <c r="H367" s="99">
        <v>28</v>
      </c>
      <c r="I367" s="83" t="s">
        <v>141</v>
      </c>
      <c r="J367" s="99">
        <v>197</v>
      </c>
      <c r="K367" s="99">
        <v>31</v>
      </c>
      <c r="L367" s="99">
        <v>164</v>
      </c>
      <c r="M367" s="83" t="s">
        <v>141</v>
      </c>
      <c r="N367" s="99">
        <v>201</v>
      </c>
      <c r="O367" s="12" t="s">
        <v>141</v>
      </c>
      <c r="P367" s="12" t="s">
        <v>141</v>
      </c>
    </row>
    <row r="368" spans="1:16" ht="15.75" customHeight="1">
      <c r="A368" s="84" t="s">
        <v>950</v>
      </c>
      <c r="B368" s="40">
        <f t="shared" si="17"/>
        <v>1179</v>
      </c>
      <c r="C368" s="95">
        <v>22</v>
      </c>
      <c r="D368" s="99" t="s">
        <v>141</v>
      </c>
      <c r="E368" s="83" t="s">
        <v>141</v>
      </c>
      <c r="F368" s="83" t="s">
        <v>141</v>
      </c>
      <c r="G368" s="83" t="s">
        <v>141</v>
      </c>
      <c r="H368" s="99">
        <v>92</v>
      </c>
      <c r="I368" s="83" t="s">
        <v>141</v>
      </c>
      <c r="J368" s="99">
        <v>282</v>
      </c>
      <c r="K368" s="99">
        <v>232</v>
      </c>
      <c r="L368" s="99">
        <v>232</v>
      </c>
      <c r="M368" s="83" t="s">
        <v>141</v>
      </c>
      <c r="N368" s="99">
        <v>319</v>
      </c>
      <c r="O368" s="12" t="s">
        <v>141</v>
      </c>
      <c r="P368" s="12" t="s">
        <v>141</v>
      </c>
    </row>
    <row r="369" spans="1:16" ht="15.75" customHeight="1">
      <c r="A369" s="84" t="s">
        <v>951</v>
      </c>
      <c r="B369" s="40">
        <f t="shared" si="17"/>
        <v>1475</v>
      </c>
      <c r="C369" s="95">
        <v>151</v>
      </c>
      <c r="D369" s="99" t="s">
        <v>141</v>
      </c>
      <c r="E369" s="83" t="s">
        <v>141</v>
      </c>
      <c r="F369" s="83" t="s">
        <v>141</v>
      </c>
      <c r="G369" s="83" t="s">
        <v>141</v>
      </c>
      <c r="H369" s="99">
        <v>154</v>
      </c>
      <c r="I369" s="83" t="s">
        <v>141</v>
      </c>
      <c r="J369" s="99">
        <v>1170</v>
      </c>
      <c r="K369" s="83" t="s">
        <v>141</v>
      </c>
      <c r="L369" s="83" t="s">
        <v>141</v>
      </c>
      <c r="M369" s="83" t="s">
        <v>141</v>
      </c>
      <c r="N369" s="83" t="s">
        <v>141</v>
      </c>
      <c r="O369" s="12" t="s">
        <v>141</v>
      </c>
      <c r="P369" s="12" t="s">
        <v>141</v>
      </c>
    </row>
    <row r="370" spans="1:16" ht="15.75" customHeight="1">
      <c r="A370" s="84" t="s">
        <v>816</v>
      </c>
      <c r="B370" s="40">
        <f t="shared" si="17"/>
        <v>1348</v>
      </c>
      <c r="C370" s="95">
        <v>34</v>
      </c>
      <c r="D370" s="99" t="s">
        <v>141</v>
      </c>
      <c r="E370" s="83" t="s">
        <v>141</v>
      </c>
      <c r="F370" s="83" t="s">
        <v>141</v>
      </c>
      <c r="G370" s="83" t="s">
        <v>141</v>
      </c>
      <c r="H370" s="99">
        <v>108</v>
      </c>
      <c r="I370" s="83" t="s">
        <v>141</v>
      </c>
      <c r="J370" s="99">
        <v>371</v>
      </c>
      <c r="K370" s="83" t="s">
        <v>141</v>
      </c>
      <c r="L370" s="99">
        <v>414</v>
      </c>
      <c r="M370" s="83" t="s">
        <v>141</v>
      </c>
      <c r="N370" s="99">
        <v>421</v>
      </c>
      <c r="O370" s="12" t="s">
        <v>141</v>
      </c>
      <c r="P370" s="12" t="s">
        <v>141</v>
      </c>
    </row>
    <row r="371" spans="1:16" ht="15.75" customHeight="1">
      <c r="A371" s="84" t="s">
        <v>817</v>
      </c>
      <c r="B371" s="40">
        <f t="shared" si="17"/>
        <v>366</v>
      </c>
      <c r="C371" s="95">
        <v>25</v>
      </c>
      <c r="D371" s="99" t="s">
        <v>141</v>
      </c>
      <c r="E371" s="83" t="s">
        <v>141</v>
      </c>
      <c r="F371" s="83" t="s">
        <v>141</v>
      </c>
      <c r="G371" s="83" t="s">
        <v>141</v>
      </c>
      <c r="H371" s="99">
        <v>8</v>
      </c>
      <c r="I371" s="83" t="s">
        <v>141</v>
      </c>
      <c r="J371" s="99">
        <v>106</v>
      </c>
      <c r="K371" s="99">
        <v>77</v>
      </c>
      <c r="L371" s="99">
        <v>86</v>
      </c>
      <c r="M371" s="83" t="s">
        <v>141</v>
      </c>
      <c r="N371" s="99">
        <v>64</v>
      </c>
      <c r="O371" s="12" t="s">
        <v>141</v>
      </c>
      <c r="P371" s="12" t="s">
        <v>141</v>
      </c>
    </row>
    <row r="372" spans="1:16" ht="15.75" customHeight="1">
      <c r="A372" s="84" t="s">
        <v>952</v>
      </c>
      <c r="B372" s="40">
        <f t="shared" si="17"/>
        <v>2303</v>
      </c>
      <c r="C372" s="95">
        <v>98</v>
      </c>
      <c r="D372" s="99" t="s">
        <v>141</v>
      </c>
      <c r="E372" s="83" t="s">
        <v>141</v>
      </c>
      <c r="F372" s="83" t="s">
        <v>141</v>
      </c>
      <c r="G372" s="83" t="s">
        <v>141</v>
      </c>
      <c r="H372" s="99">
        <v>173</v>
      </c>
      <c r="I372" s="83" t="s">
        <v>141</v>
      </c>
      <c r="J372" s="99">
        <v>838</v>
      </c>
      <c r="K372" s="99">
        <v>567</v>
      </c>
      <c r="L372" s="99">
        <v>627</v>
      </c>
      <c r="M372" s="83" t="s">
        <v>141</v>
      </c>
      <c r="N372" s="83" t="s">
        <v>141</v>
      </c>
      <c r="O372" s="12" t="s">
        <v>141</v>
      </c>
      <c r="P372" s="12" t="s">
        <v>141</v>
      </c>
    </row>
    <row r="373" spans="1:16" ht="15.75" customHeight="1">
      <c r="A373" s="84" t="s">
        <v>953</v>
      </c>
      <c r="B373" s="40">
        <f t="shared" si="17"/>
        <v>625</v>
      </c>
      <c r="C373" s="95">
        <v>25</v>
      </c>
      <c r="D373" s="99" t="s">
        <v>141</v>
      </c>
      <c r="E373" s="83" t="s">
        <v>141</v>
      </c>
      <c r="F373" s="83" t="s">
        <v>141</v>
      </c>
      <c r="G373" s="83" t="s">
        <v>141</v>
      </c>
      <c r="H373" s="99">
        <v>38</v>
      </c>
      <c r="I373" s="83" t="s">
        <v>141</v>
      </c>
      <c r="J373" s="99">
        <v>207</v>
      </c>
      <c r="K373" s="99">
        <v>68</v>
      </c>
      <c r="L373" s="99">
        <v>130</v>
      </c>
      <c r="M373" s="83" t="s">
        <v>141</v>
      </c>
      <c r="N373" s="99">
        <v>157</v>
      </c>
      <c r="O373" s="12" t="s">
        <v>141</v>
      </c>
      <c r="P373" s="12" t="s">
        <v>141</v>
      </c>
    </row>
    <row r="374" spans="1:16" ht="15.75" customHeight="1">
      <c r="A374" s="84" t="s">
        <v>954</v>
      </c>
      <c r="B374" s="40">
        <f t="shared" si="17"/>
        <v>1789</v>
      </c>
      <c r="C374" s="95">
        <v>63</v>
      </c>
      <c r="D374" s="99" t="s">
        <v>141</v>
      </c>
      <c r="E374" s="83" t="s">
        <v>141</v>
      </c>
      <c r="F374" s="83" t="s">
        <v>141</v>
      </c>
      <c r="G374" s="83" t="s">
        <v>141</v>
      </c>
      <c r="H374" s="99">
        <v>2</v>
      </c>
      <c r="I374" s="83" t="s">
        <v>141</v>
      </c>
      <c r="J374" s="99">
        <v>314</v>
      </c>
      <c r="K374" s="99">
        <v>820</v>
      </c>
      <c r="L374" s="83">
        <v>248</v>
      </c>
      <c r="M374" s="83" t="s">
        <v>141</v>
      </c>
      <c r="N374" s="99">
        <v>342</v>
      </c>
      <c r="O374" s="12" t="s">
        <v>141</v>
      </c>
      <c r="P374" s="12" t="s">
        <v>141</v>
      </c>
    </row>
    <row r="375" spans="1:16" ht="15.75" customHeight="1">
      <c r="A375" s="84" t="s">
        <v>818</v>
      </c>
      <c r="B375" s="40">
        <f t="shared" si="17"/>
        <v>1700</v>
      </c>
      <c r="C375" s="95">
        <v>88</v>
      </c>
      <c r="D375" s="99" t="s">
        <v>141</v>
      </c>
      <c r="E375" s="83" t="s">
        <v>141</v>
      </c>
      <c r="F375" s="83" t="s">
        <v>141</v>
      </c>
      <c r="G375" s="83" t="s">
        <v>141</v>
      </c>
      <c r="H375" s="99">
        <v>0</v>
      </c>
      <c r="I375" s="83" t="s">
        <v>141</v>
      </c>
      <c r="J375" s="99">
        <v>472</v>
      </c>
      <c r="K375" s="99">
        <v>274</v>
      </c>
      <c r="L375" s="99">
        <v>391</v>
      </c>
      <c r="M375" s="83" t="s">
        <v>141</v>
      </c>
      <c r="N375" s="99">
        <v>475</v>
      </c>
      <c r="O375" s="12" t="s">
        <v>141</v>
      </c>
      <c r="P375" s="12" t="s">
        <v>141</v>
      </c>
    </row>
    <row r="376" spans="1:16" ht="15.75" customHeight="1">
      <c r="A376" s="84" t="s">
        <v>955</v>
      </c>
      <c r="B376" s="40">
        <f t="shared" si="17"/>
        <v>795</v>
      </c>
      <c r="C376" s="95">
        <v>35</v>
      </c>
      <c r="D376" s="99" t="s">
        <v>141</v>
      </c>
      <c r="E376" s="83" t="s">
        <v>141</v>
      </c>
      <c r="F376" s="83" t="s">
        <v>141</v>
      </c>
      <c r="G376" s="83" t="s">
        <v>141</v>
      </c>
      <c r="H376" s="99">
        <v>0</v>
      </c>
      <c r="I376" s="83" t="s">
        <v>141</v>
      </c>
      <c r="J376" s="99">
        <v>228</v>
      </c>
      <c r="K376" s="99">
        <v>175</v>
      </c>
      <c r="L376" s="99">
        <v>175</v>
      </c>
      <c r="M376" s="83" t="s">
        <v>141</v>
      </c>
      <c r="N376" s="99">
        <v>182</v>
      </c>
      <c r="O376" s="12" t="s">
        <v>141</v>
      </c>
      <c r="P376" s="12" t="s">
        <v>141</v>
      </c>
    </row>
    <row r="377" spans="1:16" ht="15.75" customHeight="1">
      <c r="A377" s="84" t="s">
        <v>956</v>
      </c>
      <c r="B377" s="40">
        <f t="shared" si="17"/>
        <v>718</v>
      </c>
      <c r="C377" s="95">
        <v>134</v>
      </c>
      <c r="D377" s="99" t="s">
        <v>141</v>
      </c>
      <c r="E377" s="83" t="s">
        <v>141</v>
      </c>
      <c r="F377" s="83" t="s">
        <v>141</v>
      </c>
      <c r="G377" s="83" t="s">
        <v>141</v>
      </c>
      <c r="H377" s="99">
        <v>0</v>
      </c>
      <c r="I377" s="83" t="s">
        <v>141</v>
      </c>
      <c r="J377" s="99">
        <v>584</v>
      </c>
      <c r="K377" s="83" t="s">
        <v>141</v>
      </c>
      <c r="L377" s="83" t="s">
        <v>141</v>
      </c>
      <c r="M377" s="83" t="s">
        <v>141</v>
      </c>
      <c r="N377" s="83" t="s">
        <v>141</v>
      </c>
      <c r="O377" s="12" t="s">
        <v>141</v>
      </c>
      <c r="P377" s="12" t="s">
        <v>141</v>
      </c>
    </row>
    <row r="378" spans="1:16" ht="15.75" customHeight="1">
      <c r="A378" s="84" t="s">
        <v>819</v>
      </c>
      <c r="B378" s="40">
        <f t="shared" si="17"/>
        <v>1267</v>
      </c>
      <c r="C378" s="95">
        <v>39</v>
      </c>
      <c r="D378" s="99" t="s">
        <v>141</v>
      </c>
      <c r="E378" s="83" t="s">
        <v>141</v>
      </c>
      <c r="F378" s="83" t="s">
        <v>141</v>
      </c>
      <c r="G378" s="83" t="s">
        <v>141</v>
      </c>
      <c r="H378" s="99">
        <v>61</v>
      </c>
      <c r="I378" s="83" t="s">
        <v>141</v>
      </c>
      <c r="J378" s="99">
        <v>675</v>
      </c>
      <c r="K378" s="99">
        <v>492</v>
      </c>
      <c r="L378" s="99" t="s">
        <v>141</v>
      </c>
      <c r="M378" s="83" t="s">
        <v>141</v>
      </c>
      <c r="N378" s="99" t="s">
        <v>141</v>
      </c>
      <c r="O378" s="12" t="s">
        <v>141</v>
      </c>
      <c r="P378" s="12" t="s">
        <v>141</v>
      </c>
    </row>
    <row r="379" spans="1:16" ht="15.75" customHeight="1">
      <c r="A379" s="84" t="s">
        <v>820</v>
      </c>
      <c r="B379" s="40">
        <f t="shared" si="17"/>
        <v>762</v>
      </c>
      <c r="C379" s="95">
        <v>21</v>
      </c>
      <c r="D379" s="99" t="s">
        <v>141</v>
      </c>
      <c r="E379" s="83" t="s">
        <v>141</v>
      </c>
      <c r="F379" s="83" t="s">
        <v>141</v>
      </c>
      <c r="G379" s="83" t="s">
        <v>141</v>
      </c>
      <c r="H379" s="99">
        <v>61</v>
      </c>
      <c r="I379" s="83" t="s">
        <v>141</v>
      </c>
      <c r="J379" s="99">
        <v>197</v>
      </c>
      <c r="K379" s="99">
        <v>163</v>
      </c>
      <c r="L379" s="99">
        <v>175</v>
      </c>
      <c r="M379" s="83" t="s">
        <v>141</v>
      </c>
      <c r="N379" s="99">
        <v>145</v>
      </c>
      <c r="O379" s="12" t="s">
        <v>141</v>
      </c>
      <c r="P379" s="12" t="s">
        <v>141</v>
      </c>
    </row>
    <row r="380" spans="1:16" ht="15.75" customHeight="1">
      <c r="A380" s="84" t="s">
        <v>957</v>
      </c>
      <c r="B380" s="40">
        <f t="shared" si="17"/>
        <v>932</v>
      </c>
      <c r="C380" s="95">
        <v>21</v>
      </c>
      <c r="D380" s="99" t="s">
        <v>141</v>
      </c>
      <c r="E380" s="83" t="s">
        <v>141</v>
      </c>
      <c r="F380" s="83" t="s">
        <v>141</v>
      </c>
      <c r="G380" s="83" t="s">
        <v>141</v>
      </c>
      <c r="H380" s="99">
        <v>40</v>
      </c>
      <c r="I380" s="83" t="s">
        <v>141</v>
      </c>
      <c r="J380" s="99">
        <v>384</v>
      </c>
      <c r="K380" s="99">
        <v>89</v>
      </c>
      <c r="L380" s="99">
        <v>163</v>
      </c>
      <c r="M380" s="83" t="s">
        <v>141</v>
      </c>
      <c r="N380" s="99">
        <v>235</v>
      </c>
      <c r="O380" s="12" t="s">
        <v>141</v>
      </c>
      <c r="P380" s="12" t="s">
        <v>141</v>
      </c>
    </row>
    <row r="381" spans="1:16" ht="15.75" customHeight="1">
      <c r="A381" s="84" t="s">
        <v>958</v>
      </c>
      <c r="B381" s="40">
        <f t="shared" si="17"/>
        <v>1025</v>
      </c>
      <c r="C381" s="95">
        <v>24</v>
      </c>
      <c r="D381" s="99" t="s">
        <v>141</v>
      </c>
      <c r="E381" s="83" t="s">
        <v>141</v>
      </c>
      <c r="F381" s="83" t="s">
        <v>141</v>
      </c>
      <c r="G381" s="83" t="s">
        <v>141</v>
      </c>
      <c r="H381" s="99">
        <v>122</v>
      </c>
      <c r="I381" s="83" t="s">
        <v>141</v>
      </c>
      <c r="J381" s="99">
        <v>344</v>
      </c>
      <c r="K381" s="99">
        <v>283</v>
      </c>
      <c r="L381" s="99">
        <v>252</v>
      </c>
      <c r="M381" s="83" t="s">
        <v>141</v>
      </c>
      <c r="N381" s="83" t="s">
        <v>141</v>
      </c>
      <c r="O381" s="12" t="s">
        <v>141</v>
      </c>
      <c r="P381" s="12" t="s">
        <v>141</v>
      </c>
    </row>
    <row r="382" spans="1:16" ht="15.75" customHeight="1">
      <c r="A382" s="84" t="s">
        <v>959</v>
      </c>
      <c r="B382" s="40">
        <f t="shared" si="17"/>
        <v>708</v>
      </c>
      <c r="C382" s="95">
        <v>34</v>
      </c>
      <c r="D382" s="99" t="s">
        <v>141</v>
      </c>
      <c r="E382" s="83" t="s">
        <v>141</v>
      </c>
      <c r="F382" s="83" t="s">
        <v>141</v>
      </c>
      <c r="G382" s="83" t="s">
        <v>141</v>
      </c>
      <c r="H382" s="99">
        <v>57</v>
      </c>
      <c r="I382" s="83" t="s">
        <v>141</v>
      </c>
      <c r="J382" s="99">
        <v>208</v>
      </c>
      <c r="K382" s="99">
        <v>83</v>
      </c>
      <c r="L382" s="99">
        <v>129</v>
      </c>
      <c r="M382" s="83" t="s">
        <v>141</v>
      </c>
      <c r="N382" s="99">
        <v>197</v>
      </c>
      <c r="O382" s="12" t="s">
        <v>141</v>
      </c>
      <c r="P382" s="12" t="s">
        <v>141</v>
      </c>
    </row>
    <row r="383" spans="1:16" ht="15.75" customHeight="1">
      <c r="A383" s="84" t="s">
        <v>821</v>
      </c>
      <c r="B383" s="40">
        <f t="shared" si="17"/>
        <v>730</v>
      </c>
      <c r="C383" s="95">
        <v>19</v>
      </c>
      <c r="D383" s="99" t="s">
        <v>141</v>
      </c>
      <c r="E383" s="83" t="s">
        <v>141</v>
      </c>
      <c r="F383" s="83" t="s">
        <v>141</v>
      </c>
      <c r="G383" s="83" t="s">
        <v>141</v>
      </c>
      <c r="H383" s="99">
        <v>52</v>
      </c>
      <c r="I383" s="83" t="s">
        <v>141</v>
      </c>
      <c r="J383" s="99">
        <v>193</v>
      </c>
      <c r="K383" s="99">
        <v>177</v>
      </c>
      <c r="L383" s="99">
        <v>112</v>
      </c>
      <c r="M383" s="83" t="s">
        <v>141</v>
      </c>
      <c r="N383" s="99">
        <v>177</v>
      </c>
      <c r="O383" s="12" t="s">
        <v>141</v>
      </c>
      <c r="P383" s="12" t="s">
        <v>141</v>
      </c>
    </row>
    <row r="384" spans="1:16" ht="15.75" customHeight="1">
      <c r="A384" s="84" t="s">
        <v>822</v>
      </c>
      <c r="B384" s="40">
        <f t="shared" si="17"/>
        <v>393</v>
      </c>
      <c r="C384" s="95">
        <v>6</v>
      </c>
      <c r="D384" s="99" t="s">
        <v>141</v>
      </c>
      <c r="E384" s="83" t="s">
        <v>141</v>
      </c>
      <c r="F384" s="83" t="s">
        <v>141</v>
      </c>
      <c r="G384" s="83" t="s">
        <v>141</v>
      </c>
      <c r="H384" s="99">
        <v>24</v>
      </c>
      <c r="I384" s="83" t="s">
        <v>141</v>
      </c>
      <c r="J384" s="99">
        <v>120</v>
      </c>
      <c r="K384" s="99">
        <v>33</v>
      </c>
      <c r="L384" s="99">
        <v>103</v>
      </c>
      <c r="M384" s="83" t="s">
        <v>141</v>
      </c>
      <c r="N384" s="99">
        <v>107</v>
      </c>
      <c r="O384" s="12" t="s">
        <v>141</v>
      </c>
      <c r="P384" s="12" t="s">
        <v>141</v>
      </c>
    </row>
    <row r="385" spans="1:16" ht="15.75" customHeight="1">
      <c r="A385" s="84" t="s">
        <v>823</v>
      </c>
      <c r="B385" s="40">
        <f t="shared" si="17"/>
        <v>1705</v>
      </c>
      <c r="C385" s="95">
        <v>56</v>
      </c>
      <c r="D385" s="99" t="s">
        <v>141</v>
      </c>
      <c r="E385" s="83" t="s">
        <v>141</v>
      </c>
      <c r="F385" s="83" t="s">
        <v>141</v>
      </c>
      <c r="G385" s="83" t="s">
        <v>141</v>
      </c>
      <c r="H385" s="99">
        <v>164</v>
      </c>
      <c r="I385" s="83" t="s">
        <v>141</v>
      </c>
      <c r="J385" s="99">
        <v>403</v>
      </c>
      <c r="K385" s="99">
        <v>222</v>
      </c>
      <c r="L385" s="99">
        <v>300</v>
      </c>
      <c r="M385" s="83" t="s">
        <v>141</v>
      </c>
      <c r="N385" s="99">
        <v>560</v>
      </c>
      <c r="O385" s="12" t="s">
        <v>141</v>
      </c>
      <c r="P385" s="12" t="s">
        <v>141</v>
      </c>
    </row>
    <row r="386" spans="1:16" ht="15.75" customHeight="1">
      <c r="A386" s="84" t="s">
        <v>824</v>
      </c>
      <c r="B386" s="40">
        <f t="shared" si="17"/>
        <v>198</v>
      </c>
      <c r="C386" s="95">
        <v>7</v>
      </c>
      <c r="D386" s="99" t="s">
        <v>141</v>
      </c>
      <c r="E386" s="83" t="s">
        <v>141</v>
      </c>
      <c r="F386" s="83" t="s">
        <v>141</v>
      </c>
      <c r="G386" s="83" t="s">
        <v>141</v>
      </c>
      <c r="H386" s="99">
        <v>7</v>
      </c>
      <c r="I386" s="83"/>
      <c r="J386" s="99">
        <v>53</v>
      </c>
      <c r="K386" s="99">
        <v>32</v>
      </c>
      <c r="L386" s="99">
        <v>39</v>
      </c>
      <c r="M386" s="83" t="s">
        <v>141</v>
      </c>
      <c r="N386" s="99">
        <v>60</v>
      </c>
      <c r="O386" s="12" t="s">
        <v>141</v>
      </c>
      <c r="P386" s="12" t="s">
        <v>141</v>
      </c>
    </row>
    <row r="387" spans="1:16" ht="15.75" customHeight="1">
      <c r="A387" s="84" t="s">
        <v>960</v>
      </c>
      <c r="B387" s="40">
        <f t="shared" si="17"/>
        <v>929</v>
      </c>
      <c r="C387" s="95">
        <v>29</v>
      </c>
      <c r="D387" s="99" t="s">
        <v>141</v>
      </c>
      <c r="E387" s="83" t="s">
        <v>141</v>
      </c>
      <c r="F387" s="83" t="s">
        <v>141</v>
      </c>
      <c r="G387" s="83" t="s">
        <v>141</v>
      </c>
      <c r="H387" s="99">
        <v>0</v>
      </c>
      <c r="I387" s="83" t="s">
        <v>141</v>
      </c>
      <c r="J387" s="99">
        <v>297</v>
      </c>
      <c r="K387" s="83" t="s">
        <v>141</v>
      </c>
      <c r="L387" s="99">
        <v>309</v>
      </c>
      <c r="M387" s="83" t="s">
        <v>141</v>
      </c>
      <c r="N387" s="99">
        <v>294</v>
      </c>
      <c r="O387" s="12" t="s">
        <v>141</v>
      </c>
      <c r="P387" s="12" t="s">
        <v>141</v>
      </c>
    </row>
    <row r="388" spans="1:16" ht="15.75" customHeight="1">
      <c r="A388" s="84" t="s">
        <v>825</v>
      </c>
      <c r="B388" s="40">
        <f t="shared" si="17"/>
        <v>456</v>
      </c>
      <c r="C388" s="95">
        <v>15</v>
      </c>
      <c r="D388" s="99" t="s">
        <v>141</v>
      </c>
      <c r="E388" s="83" t="s">
        <v>141</v>
      </c>
      <c r="F388" s="83" t="s">
        <v>141</v>
      </c>
      <c r="G388" s="83" t="s">
        <v>141</v>
      </c>
      <c r="H388" s="99">
        <v>0</v>
      </c>
      <c r="I388" s="83" t="s">
        <v>141</v>
      </c>
      <c r="J388" s="99">
        <v>152</v>
      </c>
      <c r="K388" s="83" t="s">
        <v>141</v>
      </c>
      <c r="L388" s="99">
        <v>134</v>
      </c>
      <c r="M388" s="83" t="s">
        <v>141</v>
      </c>
      <c r="N388" s="99">
        <v>155</v>
      </c>
      <c r="O388" s="12" t="s">
        <v>141</v>
      </c>
      <c r="P388" s="12" t="s">
        <v>141</v>
      </c>
    </row>
    <row r="389" spans="1:16" ht="15.75" customHeight="1">
      <c r="A389" s="84" t="s">
        <v>961</v>
      </c>
      <c r="B389" s="40">
        <f t="shared" si="17"/>
        <v>1475</v>
      </c>
      <c r="C389" s="95">
        <v>56</v>
      </c>
      <c r="D389" s="99" t="s">
        <v>141</v>
      </c>
      <c r="E389" s="83" t="s">
        <v>141</v>
      </c>
      <c r="F389" s="83" t="s">
        <v>141</v>
      </c>
      <c r="G389" s="83" t="s">
        <v>141</v>
      </c>
      <c r="H389" s="99">
        <v>107</v>
      </c>
      <c r="I389" s="83" t="s">
        <v>141</v>
      </c>
      <c r="J389" s="99">
        <v>373</v>
      </c>
      <c r="K389" s="99">
        <v>460</v>
      </c>
      <c r="L389" s="99">
        <v>147</v>
      </c>
      <c r="M389" s="83" t="s">
        <v>141</v>
      </c>
      <c r="N389" s="99">
        <v>332</v>
      </c>
      <c r="O389" s="12" t="s">
        <v>141</v>
      </c>
      <c r="P389" s="12" t="s">
        <v>141</v>
      </c>
    </row>
    <row r="390" spans="1:16" ht="15.75" customHeight="1">
      <c r="A390" s="84" t="s">
        <v>962</v>
      </c>
      <c r="B390" s="40">
        <f t="shared" si="17"/>
        <v>558</v>
      </c>
      <c r="C390" s="95">
        <v>32</v>
      </c>
      <c r="D390" s="99" t="s">
        <v>141</v>
      </c>
      <c r="E390" s="83" t="s">
        <v>141</v>
      </c>
      <c r="F390" s="83" t="s">
        <v>141</v>
      </c>
      <c r="G390" s="83" t="s">
        <v>141</v>
      </c>
      <c r="H390" s="99">
        <v>35</v>
      </c>
      <c r="I390" s="83" t="s">
        <v>141</v>
      </c>
      <c r="J390" s="99">
        <v>200</v>
      </c>
      <c r="K390" s="99">
        <v>40</v>
      </c>
      <c r="L390" s="99">
        <v>97</v>
      </c>
      <c r="M390" s="83" t="s">
        <v>141</v>
      </c>
      <c r="N390" s="99">
        <v>154</v>
      </c>
      <c r="O390" s="12" t="s">
        <v>141</v>
      </c>
      <c r="P390" s="12" t="s">
        <v>141</v>
      </c>
    </row>
    <row r="391" spans="1:16" ht="15.75" customHeight="1">
      <c r="A391" s="84" t="s">
        <v>963</v>
      </c>
      <c r="B391" s="40">
        <f t="shared" si="17"/>
        <v>614</v>
      </c>
      <c r="C391" s="95">
        <v>18</v>
      </c>
      <c r="D391" s="99" t="s">
        <v>141</v>
      </c>
      <c r="E391" s="83" t="s">
        <v>141</v>
      </c>
      <c r="F391" s="83" t="s">
        <v>141</v>
      </c>
      <c r="G391" s="83" t="s">
        <v>141</v>
      </c>
      <c r="H391" s="99">
        <v>64</v>
      </c>
      <c r="I391" s="83" t="s">
        <v>141</v>
      </c>
      <c r="J391" s="99">
        <v>214</v>
      </c>
      <c r="K391" s="99">
        <v>69</v>
      </c>
      <c r="L391" s="99">
        <v>86</v>
      </c>
      <c r="M391" s="83" t="s">
        <v>141</v>
      </c>
      <c r="N391" s="99">
        <v>163</v>
      </c>
      <c r="O391" s="12" t="s">
        <v>141</v>
      </c>
      <c r="P391" s="12" t="s">
        <v>141</v>
      </c>
    </row>
    <row r="392" spans="1:16" ht="15.75" customHeight="1">
      <c r="A392" s="84" t="s">
        <v>1008</v>
      </c>
      <c r="B392" s="40">
        <f t="shared" si="17"/>
        <v>122</v>
      </c>
      <c r="C392" s="95">
        <v>1</v>
      </c>
      <c r="D392" s="99" t="s">
        <v>141</v>
      </c>
      <c r="E392" s="83" t="s">
        <v>141</v>
      </c>
      <c r="F392" s="83" t="s">
        <v>141</v>
      </c>
      <c r="G392" s="83" t="s">
        <v>141</v>
      </c>
      <c r="H392" s="99">
        <v>12</v>
      </c>
      <c r="I392" s="83" t="s">
        <v>141</v>
      </c>
      <c r="J392" s="99">
        <v>25</v>
      </c>
      <c r="K392" s="99">
        <v>9</v>
      </c>
      <c r="L392" s="99">
        <v>60</v>
      </c>
      <c r="M392" s="83" t="s">
        <v>141</v>
      </c>
      <c r="N392" s="99">
        <v>15</v>
      </c>
      <c r="O392" s="12" t="s">
        <v>141</v>
      </c>
      <c r="P392" s="12" t="s">
        <v>141</v>
      </c>
    </row>
    <row r="393" spans="1:16" ht="15.75" customHeight="1">
      <c r="A393" s="84" t="s">
        <v>826</v>
      </c>
      <c r="B393" s="40">
        <f t="shared" si="17"/>
        <v>1280</v>
      </c>
      <c r="C393" s="95">
        <v>38</v>
      </c>
      <c r="D393" s="99" t="s">
        <v>141</v>
      </c>
      <c r="E393" s="83" t="s">
        <v>141</v>
      </c>
      <c r="F393" s="83" t="s">
        <v>141</v>
      </c>
      <c r="G393" s="83" t="s">
        <v>141</v>
      </c>
      <c r="H393" s="99">
        <v>115</v>
      </c>
      <c r="I393" s="83" t="s">
        <v>141</v>
      </c>
      <c r="J393" s="99">
        <v>515</v>
      </c>
      <c r="K393" s="99">
        <v>307</v>
      </c>
      <c r="L393" s="99">
        <v>305</v>
      </c>
      <c r="M393" s="83" t="s">
        <v>141</v>
      </c>
      <c r="N393" s="83" t="s">
        <v>141</v>
      </c>
      <c r="O393" s="12" t="s">
        <v>141</v>
      </c>
      <c r="P393" s="12" t="s">
        <v>141</v>
      </c>
    </row>
    <row r="394" spans="1:16" ht="15.75" customHeight="1">
      <c r="A394" s="84" t="s">
        <v>827</v>
      </c>
      <c r="B394" s="40">
        <f t="shared" si="17"/>
        <v>989</v>
      </c>
      <c r="C394" s="95">
        <v>16</v>
      </c>
      <c r="D394" s="99" t="s">
        <v>141</v>
      </c>
      <c r="E394" s="83" t="s">
        <v>141</v>
      </c>
      <c r="F394" s="83" t="s">
        <v>141</v>
      </c>
      <c r="G394" s="83" t="s">
        <v>141</v>
      </c>
      <c r="H394" s="99">
        <v>46</v>
      </c>
      <c r="I394" s="83"/>
      <c r="J394" s="99">
        <v>284</v>
      </c>
      <c r="K394" s="99">
        <v>162</v>
      </c>
      <c r="L394" s="99">
        <v>180</v>
      </c>
      <c r="M394" s="83" t="s">
        <v>141</v>
      </c>
      <c r="N394" s="83">
        <v>301</v>
      </c>
      <c r="O394" s="12"/>
      <c r="P394" s="12" t="s">
        <v>141</v>
      </c>
    </row>
    <row r="395" spans="1:16" ht="15.75" customHeight="1">
      <c r="A395" s="84" t="s">
        <v>964</v>
      </c>
      <c r="B395" s="40">
        <f t="shared" si="17"/>
        <v>2090</v>
      </c>
      <c r="C395" s="95">
        <v>33</v>
      </c>
      <c r="D395" s="99">
        <v>952</v>
      </c>
      <c r="E395" s="83" t="s">
        <v>141</v>
      </c>
      <c r="F395" s="83" t="s">
        <v>141</v>
      </c>
      <c r="G395" s="83" t="s">
        <v>141</v>
      </c>
      <c r="H395" s="99">
        <v>84</v>
      </c>
      <c r="I395" s="83" t="s">
        <v>141</v>
      </c>
      <c r="J395" s="99">
        <v>474</v>
      </c>
      <c r="K395" s="99">
        <v>193</v>
      </c>
      <c r="L395" s="99">
        <v>354</v>
      </c>
      <c r="M395" s="83" t="s">
        <v>141</v>
      </c>
      <c r="N395" s="83" t="s">
        <v>141</v>
      </c>
      <c r="O395" s="12" t="s">
        <v>141</v>
      </c>
      <c r="P395" s="12" t="s">
        <v>141</v>
      </c>
    </row>
    <row r="396" spans="1:16" ht="15.75" customHeight="1">
      <c r="A396" s="84" t="s">
        <v>965</v>
      </c>
      <c r="B396" s="40">
        <f t="shared" si="17"/>
        <v>957</v>
      </c>
      <c r="C396" s="95">
        <v>28</v>
      </c>
      <c r="D396" s="99" t="s">
        <v>141</v>
      </c>
      <c r="E396" s="83" t="s">
        <v>141</v>
      </c>
      <c r="F396" s="83" t="s">
        <v>141</v>
      </c>
      <c r="G396" s="83" t="s">
        <v>141</v>
      </c>
      <c r="H396" s="99">
        <v>86</v>
      </c>
      <c r="I396" s="83" t="s">
        <v>141</v>
      </c>
      <c r="J396" s="99">
        <v>323</v>
      </c>
      <c r="K396" s="99">
        <v>214</v>
      </c>
      <c r="L396" s="99">
        <v>306</v>
      </c>
      <c r="M396" s="83" t="s">
        <v>141</v>
      </c>
      <c r="N396" s="83" t="s">
        <v>141</v>
      </c>
      <c r="O396" s="12" t="s">
        <v>141</v>
      </c>
      <c r="P396" s="12" t="s">
        <v>141</v>
      </c>
    </row>
    <row r="397" spans="1:16" ht="15.75" customHeight="1">
      <c r="A397" s="84" t="s">
        <v>913</v>
      </c>
      <c r="B397" s="40">
        <f t="shared" si="17"/>
        <v>1657</v>
      </c>
      <c r="C397" s="95">
        <v>49</v>
      </c>
      <c r="D397" s="99" t="s">
        <v>141</v>
      </c>
      <c r="E397" s="83" t="s">
        <v>141</v>
      </c>
      <c r="F397" s="83" t="s">
        <v>141</v>
      </c>
      <c r="G397" s="83" t="s">
        <v>141</v>
      </c>
      <c r="H397" s="99">
        <v>145</v>
      </c>
      <c r="I397" s="83" t="s">
        <v>141</v>
      </c>
      <c r="J397" s="99">
        <v>643</v>
      </c>
      <c r="K397" s="99">
        <v>343</v>
      </c>
      <c r="L397" s="99">
        <v>477</v>
      </c>
      <c r="M397" s="83" t="s">
        <v>141</v>
      </c>
      <c r="N397" s="83" t="s">
        <v>141</v>
      </c>
      <c r="O397" s="12" t="s">
        <v>141</v>
      </c>
      <c r="P397" s="12" t="s">
        <v>141</v>
      </c>
    </row>
    <row r="398" spans="1:16" ht="15.75" customHeight="1">
      <c r="A398" s="84" t="s">
        <v>966</v>
      </c>
      <c r="B398" s="40">
        <f t="shared" si="17"/>
        <v>951</v>
      </c>
      <c r="C398" s="95">
        <v>30</v>
      </c>
      <c r="D398" s="99" t="s">
        <v>141</v>
      </c>
      <c r="E398" s="83" t="s">
        <v>141</v>
      </c>
      <c r="F398" s="83" t="s">
        <v>141</v>
      </c>
      <c r="G398" s="83" t="s">
        <v>141</v>
      </c>
      <c r="H398" s="99">
        <v>45</v>
      </c>
      <c r="I398" s="83" t="s">
        <v>141</v>
      </c>
      <c r="J398" s="99">
        <v>400</v>
      </c>
      <c r="K398" s="99">
        <v>128</v>
      </c>
      <c r="L398" s="99">
        <v>348</v>
      </c>
      <c r="M398" s="83" t="s">
        <v>141</v>
      </c>
      <c r="N398" s="83" t="s">
        <v>141</v>
      </c>
      <c r="O398" s="12" t="s">
        <v>141</v>
      </c>
      <c r="P398" s="12" t="s">
        <v>141</v>
      </c>
    </row>
    <row r="399" spans="1:16" ht="15.75" customHeight="1">
      <c r="A399" s="84" t="s">
        <v>967</v>
      </c>
      <c r="B399" s="40">
        <f t="shared" si="17"/>
        <v>1279</v>
      </c>
      <c r="C399" s="95">
        <v>28</v>
      </c>
      <c r="D399" s="99" t="s">
        <v>141</v>
      </c>
      <c r="E399" s="83" t="s">
        <v>141</v>
      </c>
      <c r="F399" s="83" t="s">
        <v>141</v>
      </c>
      <c r="G399" s="83" t="s">
        <v>141</v>
      </c>
      <c r="H399" s="99">
        <v>79</v>
      </c>
      <c r="I399" s="83" t="s">
        <v>141</v>
      </c>
      <c r="J399" s="99">
        <v>341</v>
      </c>
      <c r="K399" s="99">
        <v>124</v>
      </c>
      <c r="L399" s="99">
        <v>290</v>
      </c>
      <c r="M399" s="83" t="s">
        <v>141</v>
      </c>
      <c r="N399" s="99">
        <v>417</v>
      </c>
      <c r="O399" s="12" t="s">
        <v>141</v>
      </c>
      <c r="P399" s="12" t="s">
        <v>141</v>
      </c>
    </row>
    <row r="400" spans="1:16" ht="15.75" customHeight="1">
      <c r="A400" s="84" t="s">
        <v>1009</v>
      </c>
      <c r="B400" s="40">
        <f t="shared" si="17"/>
        <v>155</v>
      </c>
      <c r="C400" s="95">
        <v>2</v>
      </c>
      <c r="D400" s="99" t="s">
        <v>141</v>
      </c>
      <c r="E400" s="83" t="s">
        <v>141</v>
      </c>
      <c r="F400" s="83" t="s">
        <v>141</v>
      </c>
      <c r="G400" s="83" t="s">
        <v>141</v>
      </c>
      <c r="H400" s="99">
        <v>0</v>
      </c>
      <c r="I400" s="83" t="s">
        <v>141</v>
      </c>
      <c r="J400" s="99">
        <v>58</v>
      </c>
      <c r="K400" s="99">
        <v>3</v>
      </c>
      <c r="L400" s="99">
        <v>23</v>
      </c>
      <c r="M400" s="83" t="s">
        <v>141</v>
      </c>
      <c r="N400" s="99">
        <v>69</v>
      </c>
      <c r="O400" s="12" t="s">
        <v>141</v>
      </c>
      <c r="P400" s="12" t="s">
        <v>141</v>
      </c>
    </row>
    <row r="401" spans="1:18" ht="15.75" customHeight="1">
      <c r="A401" s="84" t="s">
        <v>828</v>
      </c>
      <c r="B401" s="40">
        <f t="shared" si="17"/>
        <v>1380</v>
      </c>
      <c r="C401" s="95">
        <v>5</v>
      </c>
      <c r="D401" s="99" t="s">
        <v>141</v>
      </c>
      <c r="E401" s="83" t="s">
        <v>141</v>
      </c>
      <c r="F401" s="83" t="s">
        <v>141</v>
      </c>
      <c r="G401" s="83" t="s">
        <v>141</v>
      </c>
      <c r="H401" s="99">
        <v>56</v>
      </c>
      <c r="I401" s="83" t="s">
        <v>141</v>
      </c>
      <c r="J401" s="99">
        <v>384</v>
      </c>
      <c r="K401" s="99">
        <v>114</v>
      </c>
      <c r="L401" s="99">
        <v>320</v>
      </c>
      <c r="M401" s="83" t="s">
        <v>141</v>
      </c>
      <c r="N401" s="99">
        <v>501</v>
      </c>
      <c r="O401" s="12" t="s">
        <v>141</v>
      </c>
      <c r="P401" s="12" t="s">
        <v>141</v>
      </c>
    </row>
    <row r="402" spans="1:18" ht="15.75" customHeight="1">
      <c r="A402" s="84" t="s">
        <v>968</v>
      </c>
      <c r="B402" s="40">
        <f t="shared" si="17"/>
        <v>1619</v>
      </c>
      <c r="C402" s="95">
        <v>17</v>
      </c>
      <c r="D402" s="99" t="s">
        <v>141</v>
      </c>
      <c r="E402" s="83" t="s">
        <v>141</v>
      </c>
      <c r="F402" s="83" t="s">
        <v>141</v>
      </c>
      <c r="G402" s="83" t="s">
        <v>141</v>
      </c>
      <c r="H402" s="99">
        <v>75</v>
      </c>
      <c r="I402" s="83" t="s">
        <v>141</v>
      </c>
      <c r="J402" s="99">
        <v>633</v>
      </c>
      <c r="K402" s="83" t="s">
        <v>141</v>
      </c>
      <c r="L402" s="99">
        <v>343</v>
      </c>
      <c r="M402" s="83" t="s">
        <v>141</v>
      </c>
      <c r="N402" s="99">
        <v>551</v>
      </c>
      <c r="O402" s="12" t="s">
        <v>141</v>
      </c>
      <c r="P402" s="12" t="s">
        <v>141</v>
      </c>
    </row>
    <row r="403" spans="1:18" ht="15.75" customHeight="1">
      <c r="A403" s="84" t="s">
        <v>969</v>
      </c>
      <c r="B403" s="40">
        <f t="shared" si="17"/>
        <v>1671</v>
      </c>
      <c r="C403" s="95">
        <v>19</v>
      </c>
      <c r="D403" s="99" t="s">
        <v>141</v>
      </c>
      <c r="E403" s="83" t="s">
        <v>141</v>
      </c>
      <c r="F403" s="83" t="s">
        <v>141</v>
      </c>
      <c r="G403" s="83" t="s">
        <v>141</v>
      </c>
      <c r="H403" s="99">
        <v>99</v>
      </c>
      <c r="I403" s="83" t="s">
        <v>141</v>
      </c>
      <c r="J403" s="99">
        <v>515</v>
      </c>
      <c r="K403" s="83" t="s">
        <v>141</v>
      </c>
      <c r="L403" s="99">
        <v>528</v>
      </c>
      <c r="M403" s="83" t="s">
        <v>141</v>
      </c>
      <c r="N403" s="99">
        <v>510</v>
      </c>
      <c r="O403" s="12" t="s">
        <v>141</v>
      </c>
      <c r="P403" s="12" t="s">
        <v>141</v>
      </c>
    </row>
    <row r="404" spans="1:18" ht="15.75" customHeight="1">
      <c r="A404" s="84" t="s">
        <v>904</v>
      </c>
      <c r="B404" s="40">
        <f t="shared" si="17"/>
        <v>1024</v>
      </c>
      <c r="C404" s="95">
        <v>47</v>
      </c>
      <c r="D404" s="99" t="s">
        <v>141</v>
      </c>
      <c r="E404" s="83" t="s">
        <v>141</v>
      </c>
      <c r="F404" s="83" t="s">
        <v>141</v>
      </c>
      <c r="G404" s="83" t="s">
        <v>141</v>
      </c>
      <c r="H404" s="99">
        <v>306</v>
      </c>
      <c r="I404" s="83" t="s">
        <v>141</v>
      </c>
      <c r="J404" s="99">
        <v>671</v>
      </c>
      <c r="K404" s="83" t="s">
        <v>141</v>
      </c>
      <c r="L404" s="83" t="s">
        <v>141</v>
      </c>
      <c r="M404" s="83" t="s">
        <v>141</v>
      </c>
      <c r="N404" s="83" t="s">
        <v>141</v>
      </c>
      <c r="O404" s="12" t="s">
        <v>141</v>
      </c>
      <c r="P404" s="12" t="s">
        <v>141</v>
      </c>
    </row>
    <row r="405" spans="1:18" ht="15.75" customHeight="1">
      <c r="A405" s="84"/>
      <c r="B405" s="53"/>
      <c r="C405" s="95"/>
      <c r="D405" s="99"/>
      <c r="E405" s="83"/>
      <c r="F405" s="83"/>
      <c r="G405" s="83"/>
      <c r="H405" s="99"/>
      <c r="I405" s="83"/>
      <c r="J405" s="99"/>
      <c r="K405" s="83"/>
      <c r="L405" s="83"/>
      <c r="M405" s="83"/>
      <c r="N405" s="99"/>
      <c r="O405" s="12"/>
      <c r="P405" s="12"/>
    </row>
    <row r="406" spans="1:18" ht="15.75" customHeight="1">
      <c r="A406" s="76" t="s">
        <v>244</v>
      </c>
      <c r="B406" s="51">
        <f>SUM(B408:B410)</f>
        <v>7696</v>
      </c>
      <c r="C406" s="102">
        <f>SUM(C408:C410)</f>
        <v>315</v>
      </c>
      <c r="D406" s="71">
        <f>SUM(D408:D410)</f>
        <v>5243</v>
      </c>
      <c r="E406" s="137" t="str">
        <f>+E409</f>
        <v>-</v>
      </c>
      <c r="F406" s="137" t="str">
        <f>+F409</f>
        <v>-</v>
      </c>
      <c r="G406" s="137" t="str">
        <f>+G409</f>
        <v>-</v>
      </c>
      <c r="H406" s="71">
        <f>SUM(H408:H410)</f>
        <v>410</v>
      </c>
      <c r="I406" s="137" t="str">
        <f>+I409</f>
        <v>-</v>
      </c>
      <c r="J406" s="137" t="str">
        <f>+J409</f>
        <v>-</v>
      </c>
      <c r="K406" s="71">
        <f>SUM(K408:K410)</f>
        <v>1728</v>
      </c>
      <c r="L406" s="137" t="str">
        <f>+L409</f>
        <v>-</v>
      </c>
      <c r="M406" s="137" t="str">
        <f>+M409</f>
        <v>-</v>
      </c>
      <c r="N406" s="137" t="str">
        <f>+N409</f>
        <v>-</v>
      </c>
      <c r="O406" s="137" t="str">
        <f>+O409</f>
        <v>-</v>
      </c>
      <c r="P406" s="137" t="str">
        <f>+P409</f>
        <v>-</v>
      </c>
    </row>
    <row r="407" spans="1:18" ht="15.75" customHeight="1">
      <c r="A407" s="84"/>
      <c r="B407" s="53"/>
      <c r="C407" s="95"/>
      <c r="D407" s="99"/>
      <c r="E407" s="83"/>
      <c r="F407" s="83"/>
      <c r="G407" s="83"/>
      <c r="H407" s="99"/>
      <c r="I407" s="83"/>
      <c r="J407" s="99"/>
      <c r="K407" s="83"/>
      <c r="L407" s="83"/>
      <c r="M407" s="83"/>
      <c r="N407" s="99"/>
      <c r="O407" s="12"/>
      <c r="P407" s="12"/>
    </row>
    <row r="408" spans="1:18" ht="15.75" customHeight="1">
      <c r="A408" s="84" t="s">
        <v>970</v>
      </c>
      <c r="B408" s="40">
        <f>SUM(C408:P408)</f>
        <v>3876</v>
      </c>
      <c r="C408" s="95">
        <v>111</v>
      </c>
      <c r="D408" s="99">
        <v>2692</v>
      </c>
      <c r="E408" s="83" t="s">
        <v>141</v>
      </c>
      <c r="F408" s="83" t="s">
        <v>141</v>
      </c>
      <c r="G408" s="83" t="s">
        <v>141</v>
      </c>
      <c r="H408" s="83">
        <v>249</v>
      </c>
      <c r="I408" s="83" t="s">
        <v>141</v>
      </c>
      <c r="J408" s="83" t="s">
        <v>141</v>
      </c>
      <c r="K408" s="12">
        <v>824</v>
      </c>
      <c r="L408" s="83" t="s">
        <v>141</v>
      </c>
      <c r="M408" s="83" t="s">
        <v>141</v>
      </c>
      <c r="N408" s="83" t="s">
        <v>141</v>
      </c>
      <c r="O408" s="83" t="s">
        <v>141</v>
      </c>
      <c r="P408" s="83" t="s">
        <v>141</v>
      </c>
    </row>
    <row r="409" spans="1:18" ht="15.75" customHeight="1">
      <c r="A409" s="84" t="s">
        <v>971</v>
      </c>
      <c r="B409" s="40">
        <f>SUM(C409:P409)</f>
        <v>834</v>
      </c>
      <c r="C409" s="95">
        <v>204</v>
      </c>
      <c r="D409" s="99" t="s">
        <v>141</v>
      </c>
      <c r="E409" s="83" t="s">
        <v>141</v>
      </c>
      <c r="F409" s="83" t="s">
        <v>141</v>
      </c>
      <c r="G409" s="83" t="s">
        <v>141</v>
      </c>
      <c r="H409" s="83">
        <v>161</v>
      </c>
      <c r="I409" s="83" t="s">
        <v>141</v>
      </c>
      <c r="J409" s="83" t="s">
        <v>141</v>
      </c>
      <c r="K409" s="83">
        <v>469</v>
      </c>
      <c r="L409" s="83" t="s">
        <v>141</v>
      </c>
      <c r="M409" s="83" t="s">
        <v>141</v>
      </c>
      <c r="N409" s="83" t="s">
        <v>141</v>
      </c>
      <c r="O409" s="83" t="s">
        <v>141</v>
      </c>
      <c r="P409" s="83" t="s">
        <v>141</v>
      </c>
    </row>
    <row r="410" spans="1:18" ht="15.75" customHeight="1">
      <c r="A410" s="84" t="s">
        <v>786</v>
      </c>
      <c r="B410" s="40">
        <f>SUM(C410:P410)</f>
        <v>2986</v>
      </c>
      <c r="C410" s="4" t="s">
        <v>141</v>
      </c>
      <c r="D410" s="12">
        <v>2551</v>
      </c>
      <c r="E410" s="83" t="s">
        <v>141</v>
      </c>
      <c r="F410" s="83" t="s">
        <v>141</v>
      </c>
      <c r="G410" s="83" t="s">
        <v>141</v>
      </c>
      <c r="H410" s="83" t="s">
        <v>141</v>
      </c>
      <c r="I410" s="83" t="s">
        <v>141</v>
      </c>
      <c r="J410" s="83" t="s">
        <v>141</v>
      </c>
      <c r="K410" s="12">
        <v>435</v>
      </c>
      <c r="L410" s="83" t="s">
        <v>141</v>
      </c>
      <c r="M410" s="83" t="s">
        <v>141</v>
      </c>
      <c r="N410" s="83" t="s">
        <v>141</v>
      </c>
      <c r="O410" s="83" t="s">
        <v>141</v>
      </c>
      <c r="P410" s="83" t="s">
        <v>141</v>
      </c>
    </row>
    <row r="411" spans="1:18" ht="15.75" customHeight="1">
      <c r="A411" s="89"/>
      <c r="B411" s="54"/>
      <c r="C411" s="54"/>
      <c r="D411" s="12"/>
      <c r="E411" s="83"/>
      <c r="F411" s="12"/>
      <c r="G411" s="83"/>
      <c r="H411" s="12"/>
      <c r="I411" s="83"/>
      <c r="J411" s="12"/>
      <c r="K411" s="12"/>
      <c r="L411" s="83"/>
      <c r="M411" s="12"/>
      <c r="O411" s="12"/>
    </row>
    <row r="412" spans="1:18" s="23" customFormat="1" ht="15.75" customHeight="1">
      <c r="A412" s="76" t="s">
        <v>245</v>
      </c>
      <c r="B412" s="51">
        <f>SUM(B414:B480)</f>
        <v>192706</v>
      </c>
      <c r="C412" s="71" t="s">
        <v>141</v>
      </c>
      <c r="D412" s="71" t="s">
        <v>141</v>
      </c>
      <c r="E412" s="71" t="s">
        <v>141</v>
      </c>
      <c r="F412" s="71" t="s">
        <v>141</v>
      </c>
      <c r="G412" s="71" t="s">
        <v>141</v>
      </c>
      <c r="H412" s="71" t="s">
        <v>141</v>
      </c>
      <c r="I412" s="71">
        <f>SUM(I414:I480)</f>
        <v>182933</v>
      </c>
      <c r="J412" s="71" t="s">
        <v>141</v>
      </c>
      <c r="K412" s="71" t="s">
        <v>141</v>
      </c>
      <c r="L412" s="71" t="s">
        <v>141</v>
      </c>
      <c r="M412" s="71">
        <f>SUM(M414:M480)</f>
        <v>9773</v>
      </c>
      <c r="N412" s="71" t="s">
        <v>141</v>
      </c>
      <c r="O412" s="81" t="s">
        <v>141</v>
      </c>
      <c r="P412" s="81" t="s">
        <v>141</v>
      </c>
      <c r="R412" s="5"/>
    </row>
    <row r="413" spans="1:18" ht="15.75" customHeight="1">
      <c r="A413" s="84"/>
      <c r="B413" s="53"/>
      <c r="C413" s="83"/>
      <c r="D413" s="83"/>
      <c r="E413" s="83"/>
      <c r="F413" s="83"/>
      <c r="G413" s="83"/>
      <c r="H413" s="83"/>
      <c r="I413" s="20"/>
      <c r="J413" s="83"/>
      <c r="K413" s="83"/>
      <c r="L413" s="83"/>
      <c r="M413" s="83"/>
      <c r="N413" s="83"/>
      <c r="O413" s="12"/>
      <c r="P413" s="12"/>
    </row>
    <row r="414" spans="1:18" ht="15.75" customHeight="1">
      <c r="A414" s="82" t="s">
        <v>829</v>
      </c>
      <c r="B414" s="40">
        <f t="shared" ref="B414:B480" si="18">SUM(C414:P414)</f>
        <v>3465</v>
      </c>
      <c r="C414" s="83" t="s">
        <v>141</v>
      </c>
      <c r="D414" s="83" t="s">
        <v>141</v>
      </c>
      <c r="E414" s="83" t="s">
        <v>141</v>
      </c>
      <c r="F414" s="83" t="s">
        <v>141</v>
      </c>
      <c r="G414" s="83" t="s">
        <v>141</v>
      </c>
      <c r="H414" s="83" t="s">
        <v>141</v>
      </c>
      <c r="I414" s="99">
        <v>3465</v>
      </c>
      <c r="J414" s="83" t="s">
        <v>141</v>
      </c>
      <c r="K414" s="83" t="s">
        <v>141</v>
      </c>
      <c r="L414" s="83" t="s">
        <v>141</v>
      </c>
      <c r="M414" s="83" t="s">
        <v>141</v>
      </c>
      <c r="N414" s="83" t="s">
        <v>141</v>
      </c>
      <c r="O414" s="12" t="s">
        <v>141</v>
      </c>
      <c r="P414" s="12" t="s">
        <v>141</v>
      </c>
    </row>
    <row r="415" spans="1:18" ht="15.75" customHeight="1">
      <c r="A415" s="82" t="s">
        <v>1010</v>
      </c>
      <c r="B415" s="40">
        <f t="shared" si="18"/>
        <v>751</v>
      </c>
      <c r="C415" s="83" t="s">
        <v>141</v>
      </c>
      <c r="D415" s="83" t="s">
        <v>141</v>
      </c>
      <c r="E415" s="83" t="s">
        <v>141</v>
      </c>
      <c r="F415" s="83" t="s">
        <v>141</v>
      </c>
      <c r="G415" s="83" t="s">
        <v>141</v>
      </c>
      <c r="H415" s="83" t="s">
        <v>141</v>
      </c>
      <c r="I415" s="99">
        <v>751</v>
      </c>
      <c r="J415" s="83" t="s">
        <v>141</v>
      </c>
      <c r="K415" s="83" t="s">
        <v>141</v>
      </c>
      <c r="L415" s="83" t="s">
        <v>141</v>
      </c>
      <c r="M415" s="83" t="s">
        <v>141</v>
      </c>
      <c r="N415" s="83" t="s">
        <v>141</v>
      </c>
      <c r="O415" s="12" t="s">
        <v>141</v>
      </c>
      <c r="P415" s="12" t="s">
        <v>141</v>
      </c>
    </row>
    <row r="416" spans="1:18" ht="15.75" customHeight="1">
      <c r="A416" s="82" t="s">
        <v>830</v>
      </c>
      <c r="B416" s="40">
        <f t="shared" si="18"/>
        <v>3982</v>
      </c>
      <c r="C416" s="83" t="s">
        <v>141</v>
      </c>
      <c r="D416" s="83" t="s">
        <v>141</v>
      </c>
      <c r="E416" s="83" t="s">
        <v>141</v>
      </c>
      <c r="F416" s="83" t="s">
        <v>141</v>
      </c>
      <c r="G416" s="83" t="s">
        <v>141</v>
      </c>
      <c r="H416" s="83" t="s">
        <v>141</v>
      </c>
      <c r="I416" s="99">
        <v>3982</v>
      </c>
      <c r="J416" s="83" t="s">
        <v>141</v>
      </c>
      <c r="K416" s="83" t="s">
        <v>141</v>
      </c>
      <c r="L416" s="83" t="s">
        <v>141</v>
      </c>
      <c r="M416" s="83" t="s">
        <v>141</v>
      </c>
      <c r="N416" s="83" t="s">
        <v>141</v>
      </c>
      <c r="O416" s="12" t="s">
        <v>141</v>
      </c>
      <c r="P416" s="12" t="s">
        <v>141</v>
      </c>
    </row>
    <row r="417" spans="1:16" ht="15.6">
      <c r="A417" s="103" t="s">
        <v>1011</v>
      </c>
      <c r="B417" s="40">
        <f t="shared" si="18"/>
        <v>78</v>
      </c>
      <c r="C417" s="83" t="s">
        <v>141</v>
      </c>
      <c r="D417" s="83" t="s">
        <v>141</v>
      </c>
      <c r="E417" s="83" t="s">
        <v>141</v>
      </c>
      <c r="F417" s="83" t="s">
        <v>141</v>
      </c>
      <c r="G417" s="83" t="s">
        <v>141</v>
      </c>
      <c r="H417" s="83" t="s">
        <v>141</v>
      </c>
      <c r="I417" s="99">
        <v>78</v>
      </c>
      <c r="J417" s="83" t="s">
        <v>141</v>
      </c>
      <c r="K417" s="83" t="s">
        <v>141</v>
      </c>
      <c r="L417" s="83" t="s">
        <v>141</v>
      </c>
      <c r="M417" s="83" t="s">
        <v>141</v>
      </c>
      <c r="N417" s="83" t="s">
        <v>141</v>
      </c>
      <c r="O417" s="12" t="s">
        <v>141</v>
      </c>
      <c r="P417" s="12" t="s">
        <v>141</v>
      </c>
    </row>
    <row r="418" spans="1:16" ht="15.75" customHeight="1">
      <c r="A418" s="82" t="s">
        <v>831</v>
      </c>
      <c r="B418" s="40">
        <f t="shared" si="18"/>
        <v>5119</v>
      </c>
      <c r="C418" s="83" t="s">
        <v>141</v>
      </c>
      <c r="D418" s="83" t="s">
        <v>141</v>
      </c>
      <c r="E418" s="83" t="s">
        <v>141</v>
      </c>
      <c r="F418" s="83" t="s">
        <v>141</v>
      </c>
      <c r="G418" s="83" t="s">
        <v>141</v>
      </c>
      <c r="H418" s="83" t="s">
        <v>141</v>
      </c>
      <c r="I418" s="99">
        <v>5119</v>
      </c>
      <c r="J418" s="83" t="s">
        <v>141</v>
      </c>
      <c r="K418" s="83" t="s">
        <v>141</v>
      </c>
      <c r="L418" s="83" t="s">
        <v>141</v>
      </c>
      <c r="M418" s="83" t="s">
        <v>141</v>
      </c>
      <c r="N418" s="83" t="s">
        <v>141</v>
      </c>
      <c r="O418" s="12" t="s">
        <v>141</v>
      </c>
      <c r="P418" s="12" t="s">
        <v>141</v>
      </c>
    </row>
    <row r="419" spans="1:16" ht="15.75" customHeight="1">
      <c r="A419" s="82" t="s">
        <v>659</v>
      </c>
      <c r="B419" s="40">
        <f t="shared" si="18"/>
        <v>8386</v>
      </c>
      <c r="C419" s="83" t="s">
        <v>141</v>
      </c>
      <c r="D419" s="83" t="s">
        <v>141</v>
      </c>
      <c r="E419" s="83" t="s">
        <v>141</v>
      </c>
      <c r="F419" s="83" t="s">
        <v>141</v>
      </c>
      <c r="G419" s="83" t="s">
        <v>141</v>
      </c>
      <c r="H419" s="83" t="s">
        <v>141</v>
      </c>
      <c r="I419" s="99">
        <v>8386</v>
      </c>
      <c r="J419" s="83" t="s">
        <v>141</v>
      </c>
      <c r="K419" s="83" t="s">
        <v>141</v>
      </c>
      <c r="L419" s="83" t="s">
        <v>141</v>
      </c>
      <c r="M419" s="83" t="s">
        <v>141</v>
      </c>
      <c r="N419" s="83" t="s">
        <v>141</v>
      </c>
      <c r="O419" s="83" t="s">
        <v>141</v>
      </c>
      <c r="P419" s="83" t="s">
        <v>141</v>
      </c>
    </row>
    <row r="420" spans="1:16" ht="15.75" customHeight="1">
      <c r="A420" s="104" t="s">
        <v>594</v>
      </c>
      <c r="B420" s="40">
        <f t="shared" si="18"/>
        <v>1367</v>
      </c>
      <c r="C420" s="83" t="s">
        <v>141</v>
      </c>
      <c r="D420" s="83" t="s">
        <v>141</v>
      </c>
      <c r="E420" s="83" t="s">
        <v>141</v>
      </c>
      <c r="F420" s="83" t="s">
        <v>141</v>
      </c>
      <c r="G420" s="83" t="s">
        <v>141</v>
      </c>
      <c r="H420" s="83" t="s">
        <v>141</v>
      </c>
      <c r="I420" s="12">
        <v>1367</v>
      </c>
      <c r="J420" s="83" t="s">
        <v>141</v>
      </c>
      <c r="K420" s="83" t="s">
        <v>141</v>
      </c>
      <c r="L420" s="83" t="s">
        <v>141</v>
      </c>
      <c r="M420" s="99" t="s">
        <v>141</v>
      </c>
      <c r="N420" s="83" t="s">
        <v>141</v>
      </c>
      <c r="O420" s="12" t="s">
        <v>141</v>
      </c>
      <c r="P420" s="12" t="s">
        <v>141</v>
      </c>
    </row>
    <row r="421" spans="1:16" ht="15.75" customHeight="1">
      <c r="A421" s="82" t="s">
        <v>972</v>
      </c>
      <c r="B421" s="40">
        <f t="shared" si="18"/>
        <v>15239</v>
      </c>
      <c r="C421" s="83" t="s">
        <v>141</v>
      </c>
      <c r="D421" s="83" t="s">
        <v>141</v>
      </c>
      <c r="E421" s="83" t="s">
        <v>141</v>
      </c>
      <c r="F421" s="83" t="s">
        <v>141</v>
      </c>
      <c r="G421" s="83" t="s">
        <v>141</v>
      </c>
      <c r="H421" s="83" t="s">
        <v>141</v>
      </c>
      <c r="I421" s="99">
        <v>15239</v>
      </c>
      <c r="J421" s="83" t="s">
        <v>141</v>
      </c>
      <c r="K421" s="83" t="s">
        <v>141</v>
      </c>
      <c r="L421" s="83" t="s">
        <v>141</v>
      </c>
      <c r="M421" s="83" t="s">
        <v>141</v>
      </c>
      <c r="N421" s="83" t="s">
        <v>141</v>
      </c>
      <c r="O421" s="12" t="s">
        <v>141</v>
      </c>
      <c r="P421" s="12" t="s">
        <v>141</v>
      </c>
    </row>
    <row r="422" spans="1:16" ht="15.75" customHeight="1">
      <c r="A422" s="82" t="s">
        <v>1012</v>
      </c>
      <c r="B422" s="40">
        <f t="shared" si="18"/>
        <v>1317</v>
      </c>
      <c r="C422" s="83" t="s">
        <v>141</v>
      </c>
      <c r="D422" s="83" t="s">
        <v>141</v>
      </c>
      <c r="E422" s="83" t="s">
        <v>141</v>
      </c>
      <c r="F422" s="83" t="s">
        <v>141</v>
      </c>
      <c r="G422" s="83" t="s">
        <v>141</v>
      </c>
      <c r="H422" s="83" t="s">
        <v>141</v>
      </c>
      <c r="I422" s="99">
        <v>1317</v>
      </c>
      <c r="J422" s="83" t="s">
        <v>141</v>
      </c>
      <c r="K422" s="83" t="s">
        <v>141</v>
      </c>
      <c r="L422" s="83" t="s">
        <v>141</v>
      </c>
      <c r="M422" s="83" t="s">
        <v>141</v>
      </c>
      <c r="N422" s="83" t="s">
        <v>141</v>
      </c>
      <c r="O422" s="12" t="s">
        <v>141</v>
      </c>
      <c r="P422" s="12" t="s">
        <v>141</v>
      </c>
    </row>
    <row r="423" spans="1:16" ht="15.75" customHeight="1">
      <c r="A423" s="82" t="s">
        <v>973</v>
      </c>
      <c r="B423" s="40">
        <f t="shared" si="18"/>
        <v>5482</v>
      </c>
      <c r="C423" s="83" t="s">
        <v>141</v>
      </c>
      <c r="D423" s="83" t="s">
        <v>141</v>
      </c>
      <c r="E423" s="83" t="s">
        <v>141</v>
      </c>
      <c r="F423" s="83" t="s">
        <v>141</v>
      </c>
      <c r="G423" s="83" t="s">
        <v>141</v>
      </c>
      <c r="H423" s="83" t="s">
        <v>141</v>
      </c>
      <c r="I423" s="99">
        <v>5482</v>
      </c>
      <c r="J423" s="83" t="s">
        <v>141</v>
      </c>
      <c r="K423" s="83" t="s">
        <v>141</v>
      </c>
      <c r="L423" s="83" t="s">
        <v>141</v>
      </c>
      <c r="M423" s="83" t="s">
        <v>141</v>
      </c>
      <c r="N423" s="83" t="s">
        <v>141</v>
      </c>
      <c r="O423" s="12" t="s">
        <v>141</v>
      </c>
      <c r="P423" s="12" t="s">
        <v>141</v>
      </c>
    </row>
    <row r="424" spans="1:16" ht="15.75" customHeight="1">
      <c r="A424" s="82" t="s">
        <v>883</v>
      </c>
      <c r="B424" s="40">
        <f t="shared" si="18"/>
        <v>7972</v>
      </c>
      <c r="C424" s="83" t="s">
        <v>141</v>
      </c>
      <c r="D424" s="83" t="s">
        <v>141</v>
      </c>
      <c r="E424" s="83" t="s">
        <v>141</v>
      </c>
      <c r="F424" s="83" t="s">
        <v>141</v>
      </c>
      <c r="G424" s="83" t="s">
        <v>141</v>
      </c>
      <c r="H424" s="83" t="s">
        <v>141</v>
      </c>
      <c r="I424" s="99">
        <v>7972</v>
      </c>
      <c r="J424" s="83" t="s">
        <v>141</v>
      </c>
      <c r="K424" s="83" t="s">
        <v>141</v>
      </c>
      <c r="L424" s="83" t="s">
        <v>141</v>
      </c>
      <c r="M424" s="83" t="s">
        <v>141</v>
      </c>
      <c r="N424" s="83" t="s">
        <v>141</v>
      </c>
      <c r="O424" s="12" t="s">
        <v>141</v>
      </c>
      <c r="P424" s="12" t="s">
        <v>141</v>
      </c>
    </row>
    <row r="425" spans="1:16" ht="15.75" customHeight="1">
      <c r="A425" s="82" t="s">
        <v>974</v>
      </c>
      <c r="B425" s="40">
        <f t="shared" si="18"/>
        <v>7274</v>
      </c>
      <c r="C425" s="83" t="s">
        <v>141</v>
      </c>
      <c r="D425" s="83" t="s">
        <v>141</v>
      </c>
      <c r="E425" s="83" t="s">
        <v>141</v>
      </c>
      <c r="F425" s="83" t="s">
        <v>141</v>
      </c>
      <c r="G425" s="83" t="s">
        <v>141</v>
      </c>
      <c r="H425" s="83" t="s">
        <v>141</v>
      </c>
      <c r="I425" s="99">
        <v>7274</v>
      </c>
      <c r="J425" s="83" t="s">
        <v>141</v>
      </c>
      <c r="K425" s="83" t="s">
        <v>141</v>
      </c>
      <c r="L425" s="83" t="s">
        <v>141</v>
      </c>
      <c r="M425" s="83" t="s">
        <v>141</v>
      </c>
      <c r="N425" s="83" t="s">
        <v>141</v>
      </c>
      <c r="O425" s="12" t="s">
        <v>141</v>
      </c>
      <c r="P425" s="12" t="s">
        <v>141</v>
      </c>
    </row>
    <row r="426" spans="1:16" ht="15.75" customHeight="1">
      <c r="A426" s="82" t="s">
        <v>975</v>
      </c>
      <c r="B426" s="40">
        <f t="shared" si="18"/>
        <v>964</v>
      </c>
      <c r="C426" s="83" t="s">
        <v>141</v>
      </c>
      <c r="D426" s="83" t="s">
        <v>141</v>
      </c>
      <c r="E426" s="83" t="s">
        <v>141</v>
      </c>
      <c r="F426" s="83" t="s">
        <v>141</v>
      </c>
      <c r="G426" s="83" t="s">
        <v>141</v>
      </c>
      <c r="H426" s="83" t="s">
        <v>141</v>
      </c>
      <c r="I426" s="99">
        <v>964</v>
      </c>
      <c r="J426" s="83" t="s">
        <v>141</v>
      </c>
      <c r="K426" s="83" t="s">
        <v>141</v>
      </c>
      <c r="L426" s="83" t="s">
        <v>141</v>
      </c>
      <c r="M426" s="83" t="s">
        <v>141</v>
      </c>
      <c r="N426" s="83" t="s">
        <v>141</v>
      </c>
      <c r="O426" s="12" t="s">
        <v>141</v>
      </c>
      <c r="P426" s="12" t="s">
        <v>141</v>
      </c>
    </row>
    <row r="427" spans="1:16" ht="15.75" customHeight="1">
      <c r="A427" s="82" t="s">
        <v>976</v>
      </c>
      <c r="B427" s="40">
        <f t="shared" si="18"/>
        <v>1564</v>
      </c>
      <c r="C427" s="83" t="s">
        <v>141</v>
      </c>
      <c r="D427" s="83" t="s">
        <v>141</v>
      </c>
      <c r="E427" s="83" t="s">
        <v>141</v>
      </c>
      <c r="F427" s="83" t="s">
        <v>141</v>
      </c>
      <c r="G427" s="83" t="s">
        <v>141</v>
      </c>
      <c r="H427" s="83" t="s">
        <v>141</v>
      </c>
      <c r="I427" s="99">
        <v>1483</v>
      </c>
      <c r="J427" s="83" t="s">
        <v>141</v>
      </c>
      <c r="K427" s="83" t="s">
        <v>141</v>
      </c>
      <c r="L427" s="83" t="s">
        <v>141</v>
      </c>
      <c r="M427" s="99">
        <v>81</v>
      </c>
      <c r="N427" s="83" t="s">
        <v>141</v>
      </c>
      <c r="O427" s="12" t="s">
        <v>141</v>
      </c>
      <c r="P427" s="12" t="s">
        <v>141</v>
      </c>
    </row>
    <row r="428" spans="1:16" ht="15.75" customHeight="1">
      <c r="A428" s="82" t="s">
        <v>1013</v>
      </c>
      <c r="B428" s="40">
        <f t="shared" si="18"/>
        <v>125</v>
      </c>
      <c r="C428" s="83" t="s">
        <v>141</v>
      </c>
      <c r="D428" s="83" t="s">
        <v>141</v>
      </c>
      <c r="E428" s="83" t="s">
        <v>141</v>
      </c>
      <c r="F428" s="83" t="s">
        <v>141</v>
      </c>
      <c r="G428" s="83" t="s">
        <v>141</v>
      </c>
      <c r="H428" s="83" t="s">
        <v>141</v>
      </c>
      <c r="I428" s="99">
        <v>125</v>
      </c>
      <c r="J428" s="83" t="s">
        <v>141</v>
      </c>
      <c r="K428" s="83" t="s">
        <v>141</v>
      </c>
      <c r="L428" s="83" t="s">
        <v>141</v>
      </c>
      <c r="M428" s="83" t="s">
        <v>141</v>
      </c>
      <c r="N428" s="83" t="s">
        <v>141</v>
      </c>
      <c r="O428" s="83" t="s">
        <v>141</v>
      </c>
      <c r="P428" s="83" t="s">
        <v>141</v>
      </c>
    </row>
    <row r="429" spans="1:16" ht="15.75" customHeight="1">
      <c r="A429" s="82" t="s">
        <v>1014</v>
      </c>
      <c r="B429" s="40">
        <f t="shared" si="18"/>
        <v>30</v>
      </c>
      <c r="C429" s="83" t="s">
        <v>141</v>
      </c>
      <c r="D429" s="83" t="s">
        <v>141</v>
      </c>
      <c r="E429" s="83" t="s">
        <v>141</v>
      </c>
      <c r="F429" s="83" t="s">
        <v>141</v>
      </c>
      <c r="G429" s="83" t="s">
        <v>141</v>
      </c>
      <c r="H429" s="83" t="s">
        <v>141</v>
      </c>
      <c r="I429" s="99">
        <v>30</v>
      </c>
      <c r="J429" s="83" t="s">
        <v>141</v>
      </c>
      <c r="K429" s="83" t="s">
        <v>141</v>
      </c>
      <c r="L429" s="83" t="s">
        <v>141</v>
      </c>
      <c r="M429" s="83" t="s">
        <v>141</v>
      </c>
      <c r="N429" s="83" t="s">
        <v>141</v>
      </c>
      <c r="O429" s="12" t="s">
        <v>141</v>
      </c>
      <c r="P429" s="12" t="s">
        <v>141</v>
      </c>
    </row>
    <row r="430" spans="1:16" ht="15.75" customHeight="1">
      <c r="A430" s="82" t="s">
        <v>977</v>
      </c>
      <c r="B430" s="40">
        <f t="shared" si="18"/>
        <v>145</v>
      </c>
      <c r="C430" s="83" t="s">
        <v>141</v>
      </c>
      <c r="D430" s="83" t="s">
        <v>141</v>
      </c>
      <c r="E430" s="83" t="s">
        <v>141</v>
      </c>
      <c r="F430" s="83" t="s">
        <v>141</v>
      </c>
      <c r="G430" s="83" t="s">
        <v>141</v>
      </c>
      <c r="H430" s="83" t="s">
        <v>141</v>
      </c>
      <c r="I430" s="99">
        <v>145</v>
      </c>
      <c r="J430" s="83" t="s">
        <v>141</v>
      </c>
      <c r="K430" s="83" t="s">
        <v>141</v>
      </c>
      <c r="L430" s="83" t="s">
        <v>141</v>
      </c>
      <c r="M430" s="83" t="s">
        <v>141</v>
      </c>
      <c r="N430" s="83" t="s">
        <v>141</v>
      </c>
      <c r="O430" s="12" t="s">
        <v>141</v>
      </c>
      <c r="P430" s="12" t="s">
        <v>141</v>
      </c>
    </row>
    <row r="431" spans="1:16" ht="15.75" customHeight="1">
      <c r="A431" s="19" t="s">
        <v>978</v>
      </c>
      <c r="B431" s="40">
        <f t="shared" si="18"/>
        <v>47</v>
      </c>
      <c r="C431" s="83" t="s">
        <v>141</v>
      </c>
      <c r="D431" s="83" t="s">
        <v>141</v>
      </c>
      <c r="E431" s="83" t="s">
        <v>141</v>
      </c>
      <c r="F431" s="83" t="s">
        <v>141</v>
      </c>
      <c r="G431" s="83" t="s">
        <v>141</v>
      </c>
      <c r="H431" s="83" t="s">
        <v>141</v>
      </c>
      <c r="I431" s="99">
        <v>47</v>
      </c>
      <c r="J431" s="83" t="s">
        <v>141</v>
      </c>
      <c r="K431" s="83" t="s">
        <v>141</v>
      </c>
      <c r="L431" s="83" t="s">
        <v>141</v>
      </c>
      <c r="M431" s="83" t="s">
        <v>141</v>
      </c>
      <c r="N431" s="83" t="s">
        <v>141</v>
      </c>
      <c r="O431" s="12" t="s">
        <v>141</v>
      </c>
      <c r="P431" s="12" t="s">
        <v>141</v>
      </c>
    </row>
    <row r="432" spans="1:16" ht="15.75" customHeight="1">
      <c r="A432" s="19" t="s">
        <v>469</v>
      </c>
      <c r="B432" s="40">
        <f t="shared" si="18"/>
        <v>31</v>
      </c>
      <c r="C432" s="83"/>
      <c r="D432" s="83"/>
      <c r="E432" s="83"/>
      <c r="F432" s="83"/>
      <c r="G432" s="83"/>
      <c r="H432" s="83"/>
      <c r="I432" s="99">
        <v>31</v>
      </c>
      <c r="J432" s="83"/>
      <c r="K432" s="83"/>
      <c r="L432" s="83"/>
      <c r="M432" s="83" t="s">
        <v>141</v>
      </c>
      <c r="N432" s="83"/>
      <c r="O432" s="12"/>
      <c r="P432" s="12"/>
    </row>
    <row r="433" spans="1:16" ht="15.75" customHeight="1">
      <c r="A433" s="19" t="s">
        <v>832</v>
      </c>
      <c r="B433" s="40">
        <f t="shared" si="18"/>
        <v>3208</v>
      </c>
      <c r="C433" s="83" t="s">
        <v>141</v>
      </c>
      <c r="D433" s="83" t="s">
        <v>141</v>
      </c>
      <c r="E433" s="83" t="s">
        <v>141</v>
      </c>
      <c r="F433" s="83" t="s">
        <v>141</v>
      </c>
      <c r="G433" s="83" t="s">
        <v>141</v>
      </c>
      <c r="H433" s="83" t="s">
        <v>141</v>
      </c>
      <c r="I433" s="12" t="s">
        <v>141</v>
      </c>
      <c r="J433" s="83" t="s">
        <v>141</v>
      </c>
      <c r="K433" s="83" t="s">
        <v>141</v>
      </c>
      <c r="L433" s="83" t="s">
        <v>141</v>
      </c>
      <c r="M433" s="99">
        <v>3208</v>
      </c>
      <c r="N433" s="83" t="s">
        <v>141</v>
      </c>
      <c r="O433" s="12" t="s">
        <v>141</v>
      </c>
      <c r="P433" s="12" t="s">
        <v>141</v>
      </c>
    </row>
    <row r="434" spans="1:16" ht="15.75" customHeight="1">
      <c r="A434" s="19" t="s">
        <v>979</v>
      </c>
      <c r="B434" s="40">
        <f t="shared" si="18"/>
        <v>4963</v>
      </c>
      <c r="C434" s="83" t="s">
        <v>141</v>
      </c>
      <c r="D434" s="83" t="s">
        <v>141</v>
      </c>
      <c r="E434" s="83" t="s">
        <v>141</v>
      </c>
      <c r="F434" s="83" t="s">
        <v>141</v>
      </c>
      <c r="G434" s="83" t="s">
        <v>141</v>
      </c>
      <c r="H434" s="83" t="s">
        <v>141</v>
      </c>
      <c r="I434" s="99">
        <v>4607</v>
      </c>
      <c r="J434" s="83" t="s">
        <v>141</v>
      </c>
      <c r="K434" s="83" t="s">
        <v>141</v>
      </c>
      <c r="L434" s="83" t="s">
        <v>141</v>
      </c>
      <c r="M434" s="99">
        <v>356</v>
      </c>
      <c r="N434" s="83" t="s">
        <v>141</v>
      </c>
      <c r="O434" s="12" t="s">
        <v>141</v>
      </c>
      <c r="P434" s="12" t="s">
        <v>141</v>
      </c>
    </row>
    <row r="435" spans="1:16" ht="15.75" customHeight="1">
      <c r="A435" s="19" t="s">
        <v>980</v>
      </c>
      <c r="B435" s="40">
        <f t="shared" si="18"/>
        <v>448</v>
      </c>
      <c r="C435" s="83" t="s">
        <v>141</v>
      </c>
      <c r="D435" s="83" t="s">
        <v>141</v>
      </c>
      <c r="E435" s="83" t="s">
        <v>141</v>
      </c>
      <c r="F435" s="83" t="s">
        <v>141</v>
      </c>
      <c r="G435" s="83" t="s">
        <v>141</v>
      </c>
      <c r="H435" s="83" t="s">
        <v>141</v>
      </c>
      <c r="I435" s="99">
        <v>448</v>
      </c>
      <c r="J435" s="83" t="s">
        <v>141</v>
      </c>
      <c r="K435" s="83" t="s">
        <v>141</v>
      </c>
      <c r="L435" s="83" t="s">
        <v>141</v>
      </c>
      <c r="M435" s="83" t="s">
        <v>141</v>
      </c>
      <c r="N435" s="83" t="s">
        <v>141</v>
      </c>
      <c r="O435" s="83" t="s">
        <v>141</v>
      </c>
      <c r="P435" s="83" t="s">
        <v>141</v>
      </c>
    </row>
    <row r="436" spans="1:16" ht="15.75" customHeight="1">
      <c r="A436" s="19" t="s">
        <v>942</v>
      </c>
      <c r="B436" s="40">
        <f t="shared" si="18"/>
        <v>723</v>
      </c>
      <c r="C436" s="83" t="s">
        <v>141</v>
      </c>
      <c r="D436" s="83" t="s">
        <v>141</v>
      </c>
      <c r="E436" s="83" t="s">
        <v>141</v>
      </c>
      <c r="F436" s="83" t="s">
        <v>141</v>
      </c>
      <c r="G436" s="83" t="s">
        <v>141</v>
      </c>
      <c r="H436" s="83" t="s">
        <v>141</v>
      </c>
      <c r="I436" s="99">
        <v>723</v>
      </c>
      <c r="J436" s="83" t="s">
        <v>141</v>
      </c>
      <c r="K436" s="83" t="s">
        <v>141</v>
      </c>
      <c r="L436" s="83" t="s">
        <v>141</v>
      </c>
      <c r="M436" s="99" t="s">
        <v>141</v>
      </c>
      <c r="N436" s="83" t="s">
        <v>141</v>
      </c>
      <c r="O436" s="12" t="s">
        <v>141</v>
      </c>
      <c r="P436" s="12" t="s">
        <v>141</v>
      </c>
    </row>
    <row r="437" spans="1:16" ht="15.75" customHeight="1">
      <c r="A437" s="19" t="s">
        <v>981</v>
      </c>
      <c r="B437" s="40">
        <f t="shared" si="18"/>
        <v>11161</v>
      </c>
      <c r="C437" s="83" t="s">
        <v>141</v>
      </c>
      <c r="D437" s="83" t="s">
        <v>141</v>
      </c>
      <c r="E437" s="83" t="s">
        <v>141</v>
      </c>
      <c r="F437" s="83" t="s">
        <v>141</v>
      </c>
      <c r="G437" s="83" t="s">
        <v>141</v>
      </c>
      <c r="H437" s="83" t="s">
        <v>141</v>
      </c>
      <c r="I437" s="99">
        <v>10619</v>
      </c>
      <c r="J437" s="83" t="s">
        <v>141</v>
      </c>
      <c r="K437" s="83" t="s">
        <v>141</v>
      </c>
      <c r="L437" s="83" t="s">
        <v>141</v>
      </c>
      <c r="M437" s="99">
        <v>542</v>
      </c>
      <c r="N437" s="83" t="s">
        <v>141</v>
      </c>
      <c r="O437" s="12" t="s">
        <v>141</v>
      </c>
      <c r="P437" s="12" t="s">
        <v>141</v>
      </c>
    </row>
    <row r="438" spans="1:16" ht="15.75" customHeight="1">
      <c r="A438" s="82" t="s">
        <v>1015</v>
      </c>
      <c r="B438" s="40">
        <f t="shared" si="18"/>
        <v>543</v>
      </c>
      <c r="C438" s="83" t="s">
        <v>141</v>
      </c>
      <c r="D438" s="83" t="s">
        <v>141</v>
      </c>
      <c r="E438" s="83" t="s">
        <v>141</v>
      </c>
      <c r="F438" s="83" t="s">
        <v>141</v>
      </c>
      <c r="G438" s="83" t="s">
        <v>141</v>
      </c>
      <c r="H438" s="83" t="s">
        <v>141</v>
      </c>
      <c r="I438" s="99">
        <v>543</v>
      </c>
      <c r="J438" s="83" t="s">
        <v>141</v>
      </c>
      <c r="K438" s="83" t="s">
        <v>141</v>
      </c>
      <c r="L438" s="83" t="s">
        <v>141</v>
      </c>
      <c r="M438" s="99" t="s">
        <v>141</v>
      </c>
      <c r="N438" s="83" t="s">
        <v>141</v>
      </c>
      <c r="O438" s="12" t="s">
        <v>141</v>
      </c>
      <c r="P438" s="12" t="s">
        <v>141</v>
      </c>
    </row>
    <row r="439" spans="1:16" ht="15.75" customHeight="1">
      <c r="A439" s="19" t="s">
        <v>982</v>
      </c>
      <c r="B439" s="40">
        <f t="shared" si="18"/>
        <v>1781</v>
      </c>
      <c r="C439" s="83" t="s">
        <v>141</v>
      </c>
      <c r="D439" s="83" t="s">
        <v>141</v>
      </c>
      <c r="E439" s="83" t="s">
        <v>141</v>
      </c>
      <c r="F439" s="83" t="s">
        <v>141</v>
      </c>
      <c r="G439" s="83" t="s">
        <v>141</v>
      </c>
      <c r="H439" s="83" t="s">
        <v>141</v>
      </c>
      <c r="I439" s="99">
        <v>1781</v>
      </c>
      <c r="J439" s="83" t="s">
        <v>141</v>
      </c>
      <c r="K439" s="83" t="s">
        <v>141</v>
      </c>
      <c r="L439" s="83" t="s">
        <v>141</v>
      </c>
      <c r="M439" s="83" t="s">
        <v>141</v>
      </c>
      <c r="N439" s="83" t="s">
        <v>141</v>
      </c>
      <c r="O439" s="83" t="s">
        <v>141</v>
      </c>
      <c r="P439" s="83" t="s">
        <v>141</v>
      </c>
    </row>
    <row r="440" spans="1:16" ht="15.75" customHeight="1">
      <c r="A440" s="82" t="s">
        <v>899</v>
      </c>
      <c r="B440" s="40">
        <f t="shared" si="18"/>
        <v>2720</v>
      </c>
      <c r="C440" s="83" t="s">
        <v>141</v>
      </c>
      <c r="D440" s="83" t="s">
        <v>141</v>
      </c>
      <c r="E440" s="83" t="s">
        <v>141</v>
      </c>
      <c r="F440" s="83" t="s">
        <v>141</v>
      </c>
      <c r="G440" s="83" t="s">
        <v>141</v>
      </c>
      <c r="H440" s="83" t="s">
        <v>141</v>
      </c>
      <c r="I440" s="99">
        <v>2578</v>
      </c>
      <c r="J440" s="83" t="s">
        <v>141</v>
      </c>
      <c r="K440" s="83" t="s">
        <v>141</v>
      </c>
      <c r="L440" s="83" t="s">
        <v>141</v>
      </c>
      <c r="M440" s="99">
        <v>142</v>
      </c>
      <c r="N440" s="83" t="s">
        <v>141</v>
      </c>
      <c r="O440" s="12" t="s">
        <v>141</v>
      </c>
      <c r="P440" s="12" t="s">
        <v>141</v>
      </c>
    </row>
    <row r="441" spans="1:16" ht="15.75" customHeight="1">
      <c r="A441" s="82" t="s">
        <v>915</v>
      </c>
      <c r="B441" s="40">
        <f t="shared" si="18"/>
        <v>3107</v>
      </c>
      <c r="C441" s="83" t="s">
        <v>141</v>
      </c>
      <c r="D441" s="83" t="s">
        <v>141</v>
      </c>
      <c r="E441" s="83" t="s">
        <v>141</v>
      </c>
      <c r="F441" s="83" t="s">
        <v>141</v>
      </c>
      <c r="G441" s="83" t="s">
        <v>141</v>
      </c>
      <c r="H441" s="83" t="s">
        <v>141</v>
      </c>
      <c r="I441" s="99">
        <v>2975</v>
      </c>
      <c r="J441" s="83" t="s">
        <v>141</v>
      </c>
      <c r="K441" s="83" t="s">
        <v>141</v>
      </c>
      <c r="L441" s="83" t="s">
        <v>141</v>
      </c>
      <c r="M441" s="99">
        <v>132</v>
      </c>
      <c r="N441" s="83" t="s">
        <v>141</v>
      </c>
      <c r="O441" s="12" t="s">
        <v>141</v>
      </c>
      <c r="P441" s="12" t="s">
        <v>141</v>
      </c>
    </row>
    <row r="442" spans="1:16" ht="15.75" customHeight="1">
      <c r="A442" s="82" t="s">
        <v>983</v>
      </c>
      <c r="B442" s="40">
        <f t="shared" si="18"/>
        <v>300</v>
      </c>
      <c r="C442" s="83" t="s">
        <v>141</v>
      </c>
      <c r="D442" s="83" t="s">
        <v>141</v>
      </c>
      <c r="E442" s="83" t="s">
        <v>141</v>
      </c>
      <c r="F442" s="83" t="s">
        <v>141</v>
      </c>
      <c r="G442" s="83" t="s">
        <v>141</v>
      </c>
      <c r="H442" s="83" t="s">
        <v>141</v>
      </c>
      <c r="I442" s="99">
        <v>300</v>
      </c>
      <c r="J442" s="83" t="s">
        <v>141</v>
      </c>
      <c r="K442" s="83" t="s">
        <v>141</v>
      </c>
      <c r="L442" s="83" t="s">
        <v>141</v>
      </c>
      <c r="M442" s="83" t="s">
        <v>141</v>
      </c>
      <c r="N442" s="83" t="s">
        <v>141</v>
      </c>
      <c r="O442" s="12" t="s">
        <v>141</v>
      </c>
      <c r="P442" s="12" t="s">
        <v>141</v>
      </c>
    </row>
    <row r="443" spans="1:16" ht="15.75" customHeight="1">
      <c r="A443" s="82" t="s">
        <v>984</v>
      </c>
      <c r="B443" s="40">
        <f t="shared" si="18"/>
        <v>5121</v>
      </c>
      <c r="C443" s="83" t="s">
        <v>141</v>
      </c>
      <c r="D443" s="83" t="s">
        <v>141</v>
      </c>
      <c r="E443" s="83" t="s">
        <v>141</v>
      </c>
      <c r="F443" s="83" t="s">
        <v>141</v>
      </c>
      <c r="G443" s="83" t="s">
        <v>141</v>
      </c>
      <c r="H443" s="83" t="s">
        <v>141</v>
      </c>
      <c r="I443" s="99">
        <v>4625</v>
      </c>
      <c r="J443" s="83" t="s">
        <v>141</v>
      </c>
      <c r="K443" s="83" t="s">
        <v>141</v>
      </c>
      <c r="L443" s="83" t="s">
        <v>141</v>
      </c>
      <c r="M443" s="99">
        <v>496</v>
      </c>
      <c r="N443" s="83" t="s">
        <v>141</v>
      </c>
      <c r="O443" s="12" t="s">
        <v>141</v>
      </c>
      <c r="P443" s="12" t="s">
        <v>141</v>
      </c>
    </row>
    <row r="444" spans="1:16" ht="15.75" customHeight="1">
      <c r="A444" s="82" t="s">
        <v>985</v>
      </c>
      <c r="B444" s="40">
        <f t="shared" si="18"/>
        <v>486</v>
      </c>
      <c r="C444" s="83" t="s">
        <v>141</v>
      </c>
      <c r="D444" s="83" t="s">
        <v>141</v>
      </c>
      <c r="E444" s="83" t="s">
        <v>141</v>
      </c>
      <c r="F444" s="83" t="s">
        <v>141</v>
      </c>
      <c r="G444" s="83" t="s">
        <v>141</v>
      </c>
      <c r="H444" s="83" t="s">
        <v>141</v>
      </c>
      <c r="I444" s="99">
        <v>486</v>
      </c>
      <c r="J444" s="83" t="s">
        <v>141</v>
      </c>
      <c r="K444" s="83" t="s">
        <v>141</v>
      </c>
      <c r="L444" s="83" t="s">
        <v>141</v>
      </c>
      <c r="M444" s="99" t="s">
        <v>141</v>
      </c>
      <c r="N444" s="83" t="s">
        <v>141</v>
      </c>
      <c r="O444" s="12" t="s">
        <v>141</v>
      </c>
      <c r="P444" s="12" t="s">
        <v>141</v>
      </c>
    </row>
    <row r="445" spans="1:16" ht="15.75" customHeight="1">
      <c r="A445" s="82" t="s">
        <v>986</v>
      </c>
      <c r="B445" s="40">
        <f t="shared" si="18"/>
        <v>1322</v>
      </c>
      <c r="C445" s="83" t="s">
        <v>141</v>
      </c>
      <c r="D445" s="83" t="s">
        <v>141</v>
      </c>
      <c r="E445" s="83" t="s">
        <v>141</v>
      </c>
      <c r="F445" s="83" t="s">
        <v>141</v>
      </c>
      <c r="G445" s="83" t="s">
        <v>141</v>
      </c>
      <c r="H445" s="83" t="s">
        <v>141</v>
      </c>
      <c r="I445" s="99">
        <v>1322</v>
      </c>
      <c r="J445" s="83" t="s">
        <v>141</v>
      </c>
      <c r="K445" s="83" t="s">
        <v>141</v>
      </c>
      <c r="L445" s="83" t="s">
        <v>141</v>
      </c>
      <c r="M445" s="83" t="s">
        <v>141</v>
      </c>
      <c r="N445" s="83" t="s">
        <v>141</v>
      </c>
      <c r="O445" s="83" t="s">
        <v>141</v>
      </c>
      <c r="P445" s="83" t="s">
        <v>141</v>
      </c>
    </row>
    <row r="446" spans="1:16" ht="15.75" customHeight="1">
      <c r="A446" s="82" t="s">
        <v>947</v>
      </c>
      <c r="B446" s="40">
        <f t="shared" si="18"/>
        <v>1918</v>
      </c>
      <c r="C446" s="83" t="s">
        <v>141</v>
      </c>
      <c r="D446" s="83" t="s">
        <v>141</v>
      </c>
      <c r="E446" s="83" t="s">
        <v>141</v>
      </c>
      <c r="F446" s="83" t="s">
        <v>141</v>
      </c>
      <c r="G446" s="83" t="s">
        <v>141</v>
      </c>
      <c r="H446" s="83" t="s">
        <v>141</v>
      </c>
      <c r="I446" s="99">
        <v>1918</v>
      </c>
      <c r="J446" s="83" t="s">
        <v>141</v>
      </c>
      <c r="K446" s="83" t="s">
        <v>141</v>
      </c>
      <c r="L446" s="83" t="s">
        <v>141</v>
      </c>
      <c r="M446" s="83" t="s">
        <v>141</v>
      </c>
      <c r="N446" s="83" t="s">
        <v>141</v>
      </c>
      <c r="O446" s="12" t="s">
        <v>141</v>
      </c>
      <c r="P446" s="12" t="s">
        <v>141</v>
      </c>
    </row>
    <row r="447" spans="1:16" ht="15.75" customHeight="1">
      <c r="A447" s="82" t="s">
        <v>948</v>
      </c>
      <c r="B447" s="40">
        <f t="shared" si="18"/>
        <v>1024</v>
      </c>
      <c r="C447" s="83" t="s">
        <v>141</v>
      </c>
      <c r="D447" s="83" t="s">
        <v>141</v>
      </c>
      <c r="E447" s="83" t="s">
        <v>141</v>
      </c>
      <c r="F447" s="83" t="s">
        <v>141</v>
      </c>
      <c r="G447" s="83" t="s">
        <v>141</v>
      </c>
      <c r="H447" s="83" t="s">
        <v>141</v>
      </c>
      <c r="I447" s="99">
        <v>1024</v>
      </c>
      <c r="J447" s="83" t="s">
        <v>141</v>
      </c>
      <c r="K447" s="83" t="s">
        <v>141</v>
      </c>
      <c r="L447" s="83" t="s">
        <v>141</v>
      </c>
      <c r="M447" s="83" t="s">
        <v>141</v>
      </c>
      <c r="N447" s="83" t="s">
        <v>141</v>
      </c>
      <c r="O447" s="12" t="s">
        <v>141</v>
      </c>
      <c r="P447" s="12" t="s">
        <v>141</v>
      </c>
    </row>
    <row r="448" spans="1:16" ht="15.75" customHeight="1">
      <c r="A448" s="82" t="s">
        <v>987</v>
      </c>
      <c r="B448" s="40">
        <f t="shared" si="18"/>
        <v>770</v>
      </c>
      <c r="C448" s="83" t="s">
        <v>141</v>
      </c>
      <c r="D448" s="83" t="s">
        <v>141</v>
      </c>
      <c r="E448" s="83" t="s">
        <v>141</v>
      </c>
      <c r="F448" s="83" t="s">
        <v>141</v>
      </c>
      <c r="G448" s="83" t="s">
        <v>141</v>
      </c>
      <c r="H448" s="83" t="s">
        <v>141</v>
      </c>
      <c r="I448" s="99">
        <v>770</v>
      </c>
      <c r="J448" s="83" t="s">
        <v>141</v>
      </c>
      <c r="K448" s="83" t="s">
        <v>141</v>
      </c>
      <c r="L448" s="83" t="s">
        <v>141</v>
      </c>
      <c r="M448" s="83" t="s">
        <v>141</v>
      </c>
      <c r="N448" s="83" t="s">
        <v>141</v>
      </c>
      <c r="O448" s="12" t="s">
        <v>141</v>
      </c>
      <c r="P448" s="12" t="s">
        <v>141</v>
      </c>
    </row>
    <row r="449" spans="1:16" ht="15.75" customHeight="1">
      <c r="A449" s="82" t="s">
        <v>763</v>
      </c>
      <c r="B449" s="40">
        <f t="shared" si="18"/>
        <v>7781</v>
      </c>
      <c r="C449" s="83" t="s">
        <v>141</v>
      </c>
      <c r="D449" s="83" t="s">
        <v>141</v>
      </c>
      <c r="E449" s="83" t="s">
        <v>141</v>
      </c>
      <c r="F449" s="83" t="s">
        <v>141</v>
      </c>
      <c r="G449" s="83" t="s">
        <v>141</v>
      </c>
      <c r="H449" s="83" t="s">
        <v>141</v>
      </c>
      <c r="I449" s="99">
        <v>6949</v>
      </c>
      <c r="J449" s="83" t="s">
        <v>141</v>
      </c>
      <c r="K449" s="83" t="s">
        <v>141</v>
      </c>
      <c r="L449" s="83" t="s">
        <v>141</v>
      </c>
      <c r="M449" s="99">
        <v>832</v>
      </c>
      <c r="N449" s="83" t="s">
        <v>141</v>
      </c>
      <c r="O449" s="12" t="s">
        <v>141</v>
      </c>
      <c r="P449" s="12" t="s">
        <v>141</v>
      </c>
    </row>
    <row r="450" spans="1:16" ht="15.75" customHeight="1">
      <c r="A450" s="82" t="s">
        <v>608</v>
      </c>
      <c r="B450" s="40">
        <f t="shared" si="18"/>
        <v>442</v>
      </c>
      <c r="C450" s="83" t="s">
        <v>141</v>
      </c>
      <c r="D450" s="83" t="s">
        <v>141</v>
      </c>
      <c r="E450" s="83" t="s">
        <v>141</v>
      </c>
      <c r="F450" s="83" t="s">
        <v>141</v>
      </c>
      <c r="G450" s="83" t="s">
        <v>141</v>
      </c>
      <c r="H450" s="83" t="s">
        <v>141</v>
      </c>
      <c r="I450" s="99">
        <v>442</v>
      </c>
      <c r="J450" s="83" t="s">
        <v>141</v>
      </c>
      <c r="K450" s="83" t="s">
        <v>141</v>
      </c>
      <c r="L450" s="83" t="s">
        <v>141</v>
      </c>
      <c r="M450" s="99" t="s">
        <v>141</v>
      </c>
      <c r="N450" s="83" t="s">
        <v>141</v>
      </c>
      <c r="O450" s="12" t="s">
        <v>141</v>
      </c>
      <c r="P450" s="12" t="s">
        <v>141</v>
      </c>
    </row>
    <row r="451" spans="1:16" ht="15.75" customHeight="1">
      <c r="A451" s="82" t="s">
        <v>951</v>
      </c>
      <c r="B451" s="40">
        <f t="shared" si="18"/>
        <v>2670</v>
      </c>
      <c r="C451" s="83" t="s">
        <v>141</v>
      </c>
      <c r="D451" s="83" t="s">
        <v>141</v>
      </c>
      <c r="E451" s="83" t="s">
        <v>141</v>
      </c>
      <c r="F451" s="83" t="s">
        <v>141</v>
      </c>
      <c r="G451" s="83" t="s">
        <v>141</v>
      </c>
      <c r="H451" s="83" t="s">
        <v>141</v>
      </c>
      <c r="I451" s="99">
        <v>2670</v>
      </c>
      <c r="J451" s="83" t="s">
        <v>141</v>
      </c>
      <c r="K451" s="83" t="s">
        <v>141</v>
      </c>
      <c r="L451" s="83" t="s">
        <v>141</v>
      </c>
      <c r="M451" s="83" t="s">
        <v>141</v>
      </c>
      <c r="N451" s="83" t="s">
        <v>141</v>
      </c>
      <c r="O451" s="12" t="s">
        <v>141</v>
      </c>
      <c r="P451" s="12" t="s">
        <v>141</v>
      </c>
    </row>
    <row r="452" spans="1:16" ht="15.75" customHeight="1">
      <c r="A452" s="82" t="s">
        <v>769</v>
      </c>
      <c r="B452" s="40">
        <f t="shared" si="18"/>
        <v>3328</v>
      </c>
      <c r="C452" s="83" t="s">
        <v>141</v>
      </c>
      <c r="D452" s="83" t="s">
        <v>141</v>
      </c>
      <c r="E452" s="83" t="s">
        <v>141</v>
      </c>
      <c r="F452" s="83" t="s">
        <v>141</v>
      </c>
      <c r="G452" s="83" t="s">
        <v>141</v>
      </c>
      <c r="H452" s="83" t="s">
        <v>141</v>
      </c>
      <c r="I452" s="99">
        <v>3152</v>
      </c>
      <c r="J452" s="83" t="s">
        <v>141</v>
      </c>
      <c r="K452" s="83" t="s">
        <v>141</v>
      </c>
      <c r="L452" s="83" t="s">
        <v>141</v>
      </c>
      <c r="M452" s="99">
        <v>176</v>
      </c>
      <c r="N452" s="83" t="s">
        <v>141</v>
      </c>
      <c r="O452" s="12" t="s">
        <v>141</v>
      </c>
      <c r="P452" s="12" t="s">
        <v>141</v>
      </c>
    </row>
    <row r="453" spans="1:16" ht="15.75" customHeight="1">
      <c r="A453" s="82" t="s">
        <v>880</v>
      </c>
      <c r="B453" s="40">
        <f t="shared" si="18"/>
        <v>10310</v>
      </c>
      <c r="C453" s="83" t="s">
        <v>141</v>
      </c>
      <c r="D453" s="83" t="s">
        <v>141</v>
      </c>
      <c r="E453" s="83" t="s">
        <v>141</v>
      </c>
      <c r="F453" s="83" t="s">
        <v>141</v>
      </c>
      <c r="G453" s="83" t="s">
        <v>141</v>
      </c>
      <c r="H453" s="83" t="s">
        <v>141</v>
      </c>
      <c r="I453" s="99">
        <v>9599</v>
      </c>
      <c r="J453" s="83" t="s">
        <v>141</v>
      </c>
      <c r="K453" s="83" t="s">
        <v>141</v>
      </c>
      <c r="L453" s="83" t="s">
        <v>141</v>
      </c>
      <c r="M453" s="99">
        <v>711</v>
      </c>
      <c r="N453" s="83" t="s">
        <v>141</v>
      </c>
      <c r="O453" s="12" t="s">
        <v>141</v>
      </c>
      <c r="P453" s="12" t="s">
        <v>141</v>
      </c>
    </row>
    <row r="454" spans="1:16" ht="15.75" customHeight="1">
      <c r="A454" s="82" t="s">
        <v>1016</v>
      </c>
      <c r="B454" s="40">
        <f t="shared" si="18"/>
        <v>669</v>
      </c>
      <c r="C454" s="83" t="s">
        <v>141</v>
      </c>
      <c r="D454" s="83" t="s">
        <v>141</v>
      </c>
      <c r="E454" s="83" t="s">
        <v>141</v>
      </c>
      <c r="F454" s="83" t="s">
        <v>141</v>
      </c>
      <c r="G454" s="83" t="s">
        <v>141</v>
      </c>
      <c r="H454" s="83" t="s">
        <v>141</v>
      </c>
      <c r="I454" s="99">
        <v>669</v>
      </c>
      <c r="J454" s="83" t="s">
        <v>141</v>
      </c>
      <c r="K454" s="83" t="s">
        <v>141</v>
      </c>
      <c r="L454" s="83" t="s">
        <v>141</v>
      </c>
      <c r="M454" s="99" t="s">
        <v>141</v>
      </c>
      <c r="N454" s="83" t="s">
        <v>141</v>
      </c>
      <c r="O454" s="12" t="s">
        <v>141</v>
      </c>
      <c r="P454" s="12" t="s">
        <v>141</v>
      </c>
    </row>
    <row r="455" spans="1:16" ht="15.75" customHeight="1">
      <c r="A455" s="82" t="s">
        <v>833</v>
      </c>
      <c r="B455" s="40">
        <f t="shared" si="18"/>
        <v>2095</v>
      </c>
      <c r="C455" s="83" t="s">
        <v>141</v>
      </c>
      <c r="D455" s="83" t="s">
        <v>141</v>
      </c>
      <c r="E455" s="83" t="s">
        <v>141</v>
      </c>
      <c r="F455" s="83" t="s">
        <v>141</v>
      </c>
      <c r="G455" s="83" t="s">
        <v>141</v>
      </c>
      <c r="H455" s="83" t="s">
        <v>141</v>
      </c>
      <c r="I455" s="99">
        <v>2095</v>
      </c>
      <c r="J455" s="83" t="s">
        <v>141</v>
      </c>
      <c r="K455" s="83" t="s">
        <v>141</v>
      </c>
      <c r="L455" s="83" t="s">
        <v>141</v>
      </c>
      <c r="M455" s="83" t="s">
        <v>141</v>
      </c>
      <c r="N455" s="83" t="s">
        <v>141</v>
      </c>
      <c r="O455" s="12" t="s">
        <v>141</v>
      </c>
      <c r="P455" s="12" t="s">
        <v>141</v>
      </c>
    </row>
    <row r="456" spans="1:16" ht="15.75" customHeight="1">
      <c r="A456" s="82" t="s">
        <v>819</v>
      </c>
      <c r="B456" s="40">
        <f t="shared" si="18"/>
        <v>2437</v>
      </c>
      <c r="C456" s="83" t="s">
        <v>141</v>
      </c>
      <c r="D456" s="83" t="s">
        <v>141</v>
      </c>
      <c r="E456" s="83" t="s">
        <v>141</v>
      </c>
      <c r="F456" s="83" t="s">
        <v>141</v>
      </c>
      <c r="G456" s="83" t="s">
        <v>141</v>
      </c>
      <c r="H456" s="83" t="s">
        <v>141</v>
      </c>
      <c r="I456" s="99">
        <v>2437</v>
      </c>
      <c r="J456" s="83" t="s">
        <v>141</v>
      </c>
      <c r="K456" s="83" t="s">
        <v>141</v>
      </c>
      <c r="L456" s="83" t="s">
        <v>141</v>
      </c>
      <c r="M456" s="83" t="s">
        <v>141</v>
      </c>
      <c r="N456" s="83" t="s">
        <v>141</v>
      </c>
      <c r="O456" s="12" t="s">
        <v>141</v>
      </c>
      <c r="P456" s="12" t="s">
        <v>141</v>
      </c>
    </row>
    <row r="457" spans="1:16" ht="15.75" customHeight="1">
      <c r="A457" s="82" t="s">
        <v>900</v>
      </c>
      <c r="B457" s="40">
        <f t="shared" si="18"/>
        <v>5599</v>
      </c>
      <c r="C457" s="83" t="s">
        <v>141</v>
      </c>
      <c r="D457" s="83" t="s">
        <v>141</v>
      </c>
      <c r="E457" s="83" t="s">
        <v>141</v>
      </c>
      <c r="F457" s="83" t="s">
        <v>141</v>
      </c>
      <c r="G457" s="83" t="s">
        <v>141</v>
      </c>
      <c r="H457" s="83" t="s">
        <v>141</v>
      </c>
      <c r="I457" s="99">
        <v>5235</v>
      </c>
      <c r="J457" s="83" t="s">
        <v>141</v>
      </c>
      <c r="K457" s="83" t="s">
        <v>141</v>
      </c>
      <c r="L457" s="83" t="s">
        <v>141</v>
      </c>
      <c r="M457" s="99">
        <v>364</v>
      </c>
      <c r="N457" s="83" t="s">
        <v>141</v>
      </c>
      <c r="O457" s="12" t="s">
        <v>141</v>
      </c>
      <c r="P457" s="12" t="s">
        <v>141</v>
      </c>
    </row>
    <row r="458" spans="1:16" ht="15.75" customHeight="1">
      <c r="A458" s="82" t="s">
        <v>1017</v>
      </c>
      <c r="B458" s="40">
        <f t="shared" si="18"/>
        <v>507</v>
      </c>
      <c r="C458" s="83" t="s">
        <v>141</v>
      </c>
      <c r="D458" s="83" t="s">
        <v>141</v>
      </c>
      <c r="E458" s="83" t="s">
        <v>141</v>
      </c>
      <c r="F458" s="83" t="s">
        <v>141</v>
      </c>
      <c r="G458" s="83" t="s">
        <v>141</v>
      </c>
      <c r="H458" s="83" t="s">
        <v>141</v>
      </c>
      <c r="I458" s="99">
        <v>507</v>
      </c>
      <c r="J458" s="83" t="s">
        <v>141</v>
      </c>
      <c r="K458" s="83" t="s">
        <v>141</v>
      </c>
      <c r="L458" s="83" t="s">
        <v>141</v>
      </c>
      <c r="M458" s="99" t="s">
        <v>141</v>
      </c>
      <c r="N458" s="83" t="s">
        <v>141</v>
      </c>
      <c r="O458" s="12" t="s">
        <v>141</v>
      </c>
      <c r="P458" s="12" t="s">
        <v>141</v>
      </c>
    </row>
    <row r="459" spans="1:16" ht="15.75" customHeight="1">
      <c r="A459" s="82" t="s">
        <v>958</v>
      </c>
      <c r="B459" s="40">
        <f t="shared" si="18"/>
        <v>2866</v>
      </c>
      <c r="C459" s="83" t="s">
        <v>141</v>
      </c>
      <c r="D459" s="83" t="s">
        <v>141</v>
      </c>
      <c r="E459" s="83" t="s">
        <v>141</v>
      </c>
      <c r="F459" s="83" t="s">
        <v>141</v>
      </c>
      <c r="G459" s="83" t="s">
        <v>141</v>
      </c>
      <c r="H459" s="83" t="s">
        <v>141</v>
      </c>
      <c r="I459" s="99">
        <v>2650</v>
      </c>
      <c r="J459" s="83" t="s">
        <v>141</v>
      </c>
      <c r="K459" s="83" t="s">
        <v>141</v>
      </c>
      <c r="L459" s="83" t="s">
        <v>141</v>
      </c>
      <c r="M459" s="99">
        <v>216</v>
      </c>
      <c r="N459" s="83" t="s">
        <v>141</v>
      </c>
      <c r="O459" s="12" t="s">
        <v>141</v>
      </c>
      <c r="P459" s="12" t="s">
        <v>141</v>
      </c>
    </row>
    <row r="460" spans="1:16" ht="15.75" customHeight="1">
      <c r="A460" s="82" t="s">
        <v>834</v>
      </c>
      <c r="B460" s="40">
        <f t="shared" si="18"/>
        <v>3895</v>
      </c>
      <c r="C460" s="83" t="s">
        <v>141</v>
      </c>
      <c r="D460" s="83" t="s">
        <v>141</v>
      </c>
      <c r="E460" s="83" t="s">
        <v>141</v>
      </c>
      <c r="F460" s="83" t="s">
        <v>141</v>
      </c>
      <c r="G460" s="83" t="s">
        <v>141</v>
      </c>
      <c r="H460" s="83" t="s">
        <v>141</v>
      </c>
      <c r="I460" s="99">
        <v>3737</v>
      </c>
      <c r="J460" s="83" t="s">
        <v>141</v>
      </c>
      <c r="K460" s="83" t="s">
        <v>141</v>
      </c>
      <c r="L460" s="83" t="s">
        <v>141</v>
      </c>
      <c r="M460" s="99">
        <v>158</v>
      </c>
      <c r="N460" s="83" t="s">
        <v>141</v>
      </c>
      <c r="O460" s="12" t="s">
        <v>141</v>
      </c>
      <c r="P460" s="12" t="s">
        <v>141</v>
      </c>
    </row>
    <row r="461" spans="1:16" ht="15.75" customHeight="1">
      <c r="A461" s="82" t="s">
        <v>786</v>
      </c>
      <c r="B461" s="40">
        <f t="shared" si="18"/>
        <v>4613</v>
      </c>
      <c r="C461" s="83" t="s">
        <v>141</v>
      </c>
      <c r="D461" s="83" t="s">
        <v>141</v>
      </c>
      <c r="E461" s="83" t="s">
        <v>141</v>
      </c>
      <c r="F461" s="83" t="s">
        <v>141</v>
      </c>
      <c r="G461" s="83" t="s">
        <v>141</v>
      </c>
      <c r="H461" s="83" t="s">
        <v>141</v>
      </c>
      <c r="I461" s="99">
        <v>4415</v>
      </c>
      <c r="J461" s="83" t="s">
        <v>141</v>
      </c>
      <c r="K461" s="83" t="s">
        <v>141</v>
      </c>
      <c r="L461" s="83" t="s">
        <v>141</v>
      </c>
      <c r="M461" s="99">
        <v>198</v>
      </c>
      <c r="N461" s="83" t="s">
        <v>141</v>
      </c>
      <c r="O461" s="12" t="s">
        <v>141</v>
      </c>
      <c r="P461" s="12" t="s">
        <v>141</v>
      </c>
    </row>
    <row r="462" spans="1:16" ht="15.75" customHeight="1">
      <c r="A462" s="82" t="s">
        <v>247</v>
      </c>
      <c r="B462" s="40">
        <f t="shared" si="18"/>
        <v>417</v>
      </c>
      <c r="C462" s="83" t="s">
        <v>141</v>
      </c>
      <c r="D462" s="83" t="s">
        <v>141</v>
      </c>
      <c r="E462" s="83" t="s">
        <v>141</v>
      </c>
      <c r="F462" s="83" t="s">
        <v>141</v>
      </c>
      <c r="G462" s="83" t="s">
        <v>141</v>
      </c>
      <c r="H462" s="83" t="s">
        <v>141</v>
      </c>
      <c r="I462" s="99">
        <v>417</v>
      </c>
      <c r="J462" s="83" t="s">
        <v>141</v>
      </c>
      <c r="K462" s="83" t="s">
        <v>141</v>
      </c>
      <c r="L462" s="83" t="s">
        <v>141</v>
      </c>
      <c r="M462" s="99" t="s">
        <v>141</v>
      </c>
      <c r="N462" s="83" t="s">
        <v>141</v>
      </c>
      <c r="O462" s="12" t="s">
        <v>141</v>
      </c>
      <c r="P462" s="12" t="s">
        <v>141</v>
      </c>
    </row>
    <row r="463" spans="1:16" ht="15.75" customHeight="1">
      <c r="A463" s="82" t="s">
        <v>934</v>
      </c>
      <c r="B463" s="40">
        <f t="shared" si="18"/>
        <v>6021</v>
      </c>
      <c r="C463" s="83" t="s">
        <v>141</v>
      </c>
      <c r="D463" s="83" t="s">
        <v>141</v>
      </c>
      <c r="E463" s="83" t="s">
        <v>141</v>
      </c>
      <c r="F463" s="83" t="s">
        <v>141</v>
      </c>
      <c r="G463" s="83" t="s">
        <v>141</v>
      </c>
      <c r="H463" s="83" t="s">
        <v>141</v>
      </c>
      <c r="I463" s="99">
        <v>5684</v>
      </c>
      <c r="J463" s="83" t="s">
        <v>141</v>
      </c>
      <c r="K463" s="83" t="s">
        <v>141</v>
      </c>
      <c r="L463" s="83" t="s">
        <v>141</v>
      </c>
      <c r="M463" s="99">
        <v>337</v>
      </c>
      <c r="N463" s="83" t="s">
        <v>141</v>
      </c>
      <c r="O463" s="12" t="s">
        <v>141</v>
      </c>
      <c r="P463" s="12" t="s">
        <v>141</v>
      </c>
    </row>
    <row r="464" spans="1:16" ht="15.75" customHeight="1">
      <c r="A464" s="82" t="s">
        <v>988</v>
      </c>
      <c r="B464" s="40">
        <f t="shared" si="18"/>
        <v>547</v>
      </c>
      <c r="C464" s="83" t="s">
        <v>141</v>
      </c>
      <c r="D464" s="83" t="s">
        <v>141</v>
      </c>
      <c r="E464" s="83" t="s">
        <v>141</v>
      </c>
      <c r="F464" s="83" t="s">
        <v>141</v>
      </c>
      <c r="G464" s="83" t="s">
        <v>141</v>
      </c>
      <c r="H464" s="83" t="s">
        <v>141</v>
      </c>
      <c r="I464" s="99">
        <v>547</v>
      </c>
      <c r="J464" s="83" t="s">
        <v>141</v>
      </c>
      <c r="K464" s="83" t="s">
        <v>141</v>
      </c>
      <c r="L464" s="83" t="s">
        <v>141</v>
      </c>
      <c r="M464" s="99" t="s">
        <v>141</v>
      </c>
      <c r="N464" s="83" t="s">
        <v>141</v>
      </c>
      <c r="O464" s="12" t="s">
        <v>141</v>
      </c>
      <c r="P464" s="12" t="s">
        <v>141</v>
      </c>
    </row>
    <row r="465" spans="1:16" ht="15.75" customHeight="1">
      <c r="A465" s="82" t="s">
        <v>989</v>
      </c>
      <c r="B465" s="40">
        <f t="shared" si="18"/>
        <v>1988</v>
      </c>
      <c r="C465" s="83" t="s">
        <v>141</v>
      </c>
      <c r="D465" s="83" t="s">
        <v>141</v>
      </c>
      <c r="E465" s="83" t="s">
        <v>141</v>
      </c>
      <c r="F465" s="83" t="s">
        <v>141</v>
      </c>
      <c r="G465" s="83" t="s">
        <v>141</v>
      </c>
      <c r="H465" s="83" t="s">
        <v>141</v>
      </c>
      <c r="I465" s="99">
        <v>1988</v>
      </c>
      <c r="J465" s="83" t="s">
        <v>141</v>
      </c>
      <c r="K465" s="83" t="s">
        <v>141</v>
      </c>
      <c r="L465" s="83" t="s">
        <v>141</v>
      </c>
      <c r="M465" s="83" t="s">
        <v>141</v>
      </c>
      <c r="N465" s="83" t="s">
        <v>141</v>
      </c>
      <c r="O465" s="12" t="s">
        <v>141</v>
      </c>
      <c r="P465" s="12" t="s">
        <v>141</v>
      </c>
    </row>
    <row r="466" spans="1:16" ht="15.75" customHeight="1">
      <c r="A466" s="82" t="s">
        <v>963</v>
      </c>
      <c r="B466" s="40">
        <f t="shared" si="18"/>
        <v>949</v>
      </c>
      <c r="C466" s="83" t="s">
        <v>141</v>
      </c>
      <c r="D466" s="83" t="s">
        <v>141</v>
      </c>
      <c r="E466" s="83" t="s">
        <v>141</v>
      </c>
      <c r="F466" s="83" t="s">
        <v>141</v>
      </c>
      <c r="G466" s="83" t="s">
        <v>141</v>
      </c>
      <c r="H466" s="83" t="s">
        <v>141</v>
      </c>
      <c r="I466" s="99">
        <v>949</v>
      </c>
      <c r="J466" s="83" t="s">
        <v>141</v>
      </c>
      <c r="K466" s="83" t="s">
        <v>141</v>
      </c>
      <c r="L466" s="83" t="s">
        <v>141</v>
      </c>
      <c r="M466" s="83" t="s">
        <v>141</v>
      </c>
      <c r="N466" s="83" t="s">
        <v>141</v>
      </c>
      <c r="O466" s="12" t="s">
        <v>141</v>
      </c>
      <c r="P466" s="12" t="s">
        <v>141</v>
      </c>
    </row>
    <row r="467" spans="1:16" ht="15.75" customHeight="1">
      <c r="A467" s="82" t="s">
        <v>990</v>
      </c>
      <c r="B467" s="40">
        <f t="shared" si="18"/>
        <v>2753</v>
      </c>
      <c r="C467" s="83" t="s">
        <v>141</v>
      </c>
      <c r="D467" s="83" t="s">
        <v>141</v>
      </c>
      <c r="E467" s="83" t="s">
        <v>141</v>
      </c>
      <c r="F467" s="83" t="s">
        <v>141</v>
      </c>
      <c r="G467" s="83" t="s">
        <v>141</v>
      </c>
      <c r="H467" s="83" t="s">
        <v>141</v>
      </c>
      <c r="I467" s="99">
        <v>2605</v>
      </c>
      <c r="J467" s="83" t="s">
        <v>141</v>
      </c>
      <c r="K467" s="83" t="s">
        <v>141</v>
      </c>
      <c r="L467" s="83" t="s">
        <v>141</v>
      </c>
      <c r="M467" s="99">
        <v>148</v>
      </c>
      <c r="N467" s="83" t="s">
        <v>141</v>
      </c>
      <c r="O467" s="12" t="s">
        <v>141</v>
      </c>
      <c r="P467" s="12" t="s">
        <v>141</v>
      </c>
    </row>
    <row r="468" spans="1:16" ht="15.75" customHeight="1">
      <c r="A468" s="82" t="s">
        <v>964</v>
      </c>
      <c r="B468" s="40">
        <f t="shared" si="18"/>
        <v>2427</v>
      </c>
      <c r="C468" s="83" t="s">
        <v>141</v>
      </c>
      <c r="D468" s="83" t="s">
        <v>141</v>
      </c>
      <c r="E468" s="83" t="s">
        <v>141</v>
      </c>
      <c r="F468" s="83" t="s">
        <v>141</v>
      </c>
      <c r="G468" s="83" t="s">
        <v>141</v>
      </c>
      <c r="H468" s="83" t="s">
        <v>141</v>
      </c>
      <c r="I468" s="99">
        <v>2312</v>
      </c>
      <c r="J468" s="83" t="s">
        <v>141</v>
      </c>
      <c r="K468" s="83" t="s">
        <v>141</v>
      </c>
      <c r="L468" s="83" t="s">
        <v>141</v>
      </c>
      <c r="M468" s="99">
        <v>115</v>
      </c>
      <c r="N468" s="83" t="s">
        <v>141</v>
      </c>
      <c r="O468" s="12" t="s">
        <v>141</v>
      </c>
      <c r="P468" s="12" t="s">
        <v>141</v>
      </c>
    </row>
    <row r="469" spans="1:16" ht="15.75" customHeight="1">
      <c r="A469" s="82" t="s">
        <v>866</v>
      </c>
      <c r="B469" s="40">
        <f t="shared" si="18"/>
        <v>1879</v>
      </c>
      <c r="C469" s="83" t="s">
        <v>141</v>
      </c>
      <c r="D469" s="83" t="s">
        <v>141</v>
      </c>
      <c r="E469" s="83" t="s">
        <v>141</v>
      </c>
      <c r="F469" s="83" t="s">
        <v>141</v>
      </c>
      <c r="G469" s="83" t="s">
        <v>141</v>
      </c>
      <c r="H469" s="83" t="s">
        <v>141</v>
      </c>
      <c r="I469" s="99">
        <v>1785</v>
      </c>
      <c r="J469" s="83" t="s">
        <v>141</v>
      </c>
      <c r="K469" s="83" t="s">
        <v>141</v>
      </c>
      <c r="L469" s="83" t="s">
        <v>141</v>
      </c>
      <c r="M469" s="99">
        <v>94</v>
      </c>
      <c r="N469" s="83" t="s">
        <v>141</v>
      </c>
      <c r="O469" s="12" t="s">
        <v>141</v>
      </c>
      <c r="P469" s="12" t="s">
        <v>141</v>
      </c>
    </row>
    <row r="470" spans="1:16" ht="15.75" customHeight="1">
      <c r="A470" s="82" t="s">
        <v>991</v>
      </c>
      <c r="B470" s="40">
        <f t="shared" si="18"/>
        <v>150</v>
      </c>
      <c r="C470" s="83" t="s">
        <v>141</v>
      </c>
      <c r="D470" s="83" t="s">
        <v>141</v>
      </c>
      <c r="E470" s="83" t="s">
        <v>141</v>
      </c>
      <c r="F470" s="83" t="s">
        <v>141</v>
      </c>
      <c r="G470" s="83" t="s">
        <v>141</v>
      </c>
      <c r="H470" s="83" t="s">
        <v>141</v>
      </c>
      <c r="I470" s="99">
        <v>150</v>
      </c>
      <c r="J470" s="83" t="s">
        <v>141</v>
      </c>
      <c r="K470" s="83" t="s">
        <v>141</v>
      </c>
      <c r="L470" s="83" t="s">
        <v>141</v>
      </c>
      <c r="M470" s="83" t="s">
        <v>141</v>
      </c>
      <c r="N470" s="83" t="s">
        <v>141</v>
      </c>
      <c r="O470" s="12" t="s">
        <v>141</v>
      </c>
      <c r="P470" s="12" t="s">
        <v>141</v>
      </c>
    </row>
    <row r="471" spans="1:16" ht="15.75" customHeight="1">
      <c r="A471" s="82" t="s">
        <v>916</v>
      </c>
      <c r="B471" s="40">
        <f t="shared" si="18"/>
        <v>2176</v>
      </c>
      <c r="C471" s="83" t="s">
        <v>141</v>
      </c>
      <c r="D471" s="83" t="s">
        <v>141</v>
      </c>
      <c r="E471" s="83" t="s">
        <v>141</v>
      </c>
      <c r="F471" s="83" t="s">
        <v>141</v>
      </c>
      <c r="G471" s="83" t="s">
        <v>141</v>
      </c>
      <c r="H471" s="83" t="s">
        <v>141</v>
      </c>
      <c r="I471" s="99">
        <v>1955</v>
      </c>
      <c r="J471" s="83" t="s">
        <v>141</v>
      </c>
      <c r="K471" s="83" t="s">
        <v>141</v>
      </c>
      <c r="L471" s="83" t="s">
        <v>141</v>
      </c>
      <c r="M471" s="99">
        <v>221</v>
      </c>
      <c r="N471" s="83" t="s">
        <v>141</v>
      </c>
      <c r="O471" s="12" t="s">
        <v>141</v>
      </c>
      <c r="P471" s="12" t="s">
        <v>141</v>
      </c>
    </row>
    <row r="472" spans="1:16" ht="15.75" customHeight="1">
      <c r="A472" s="82" t="s">
        <v>1018</v>
      </c>
      <c r="B472" s="40">
        <f t="shared" si="18"/>
        <v>181</v>
      </c>
      <c r="C472" s="83" t="s">
        <v>141</v>
      </c>
      <c r="D472" s="83" t="s">
        <v>141</v>
      </c>
      <c r="E472" s="83" t="s">
        <v>141</v>
      </c>
      <c r="F472" s="83" t="s">
        <v>141</v>
      </c>
      <c r="G472" s="83" t="s">
        <v>141</v>
      </c>
      <c r="H472" s="83" t="s">
        <v>141</v>
      </c>
      <c r="I472" s="99">
        <v>181</v>
      </c>
      <c r="J472" s="83" t="s">
        <v>141</v>
      </c>
      <c r="K472" s="83" t="s">
        <v>141</v>
      </c>
      <c r="L472" s="83" t="s">
        <v>141</v>
      </c>
      <c r="M472" s="99" t="s">
        <v>141</v>
      </c>
      <c r="N472" s="83" t="s">
        <v>141</v>
      </c>
      <c r="O472" s="12" t="s">
        <v>141</v>
      </c>
      <c r="P472" s="12" t="s">
        <v>141</v>
      </c>
    </row>
    <row r="473" spans="1:16" ht="15.75" customHeight="1">
      <c r="A473" s="82" t="s">
        <v>835</v>
      </c>
      <c r="B473" s="40">
        <f t="shared" si="18"/>
        <v>1226</v>
      </c>
      <c r="C473" s="83" t="s">
        <v>141</v>
      </c>
      <c r="D473" s="83" t="s">
        <v>141</v>
      </c>
      <c r="E473" s="83" t="s">
        <v>141</v>
      </c>
      <c r="F473" s="83" t="s">
        <v>141</v>
      </c>
      <c r="G473" s="83" t="s">
        <v>141</v>
      </c>
      <c r="H473" s="83" t="s">
        <v>141</v>
      </c>
      <c r="I473" s="99">
        <v>1226</v>
      </c>
      <c r="J473" s="83" t="s">
        <v>141</v>
      </c>
      <c r="K473" s="83" t="s">
        <v>141</v>
      </c>
      <c r="L473" s="83" t="s">
        <v>141</v>
      </c>
      <c r="M473" s="83" t="s">
        <v>141</v>
      </c>
      <c r="N473" s="83" t="s">
        <v>141</v>
      </c>
      <c r="O473" s="12" t="s">
        <v>141</v>
      </c>
      <c r="P473" s="12" t="s">
        <v>141</v>
      </c>
    </row>
    <row r="474" spans="1:16" ht="15.75" customHeight="1">
      <c r="A474" s="82" t="s">
        <v>992</v>
      </c>
      <c r="B474" s="40">
        <f t="shared" si="18"/>
        <v>1243</v>
      </c>
      <c r="C474" s="83" t="s">
        <v>141</v>
      </c>
      <c r="D474" s="83" t="s">
        <v>141</v>
      </c>
      <c r="E474" s="83" t="s">
        <v>141</v>
      </c>
      <c r="F474" s="83" t="s">
        <v>141</v>
      </c>
      <c r="G474" s="83" t="s">
        <v>141</v>
      </c>
      <c r="H474" s="83" t="s">
        <v>141</v>
      </c>
      <c r="I474" s="99">
        <v>1243</v>
      </c>
      <c r="J474" s="83" t="s">
        <v>141</v>
      </c>
      <c r="K474" s="83" t="s">
        <v>141</v>
      </c>
      <c r="L474" s="83" t="s">
        <v>141</v>
      </c>
      <c r="M474" s="83" t="s">
        <v>141</v>
      </c>
      <c r="N474" s="83" t="s">
        <v>141</v>
      </c>
      <c r="O474" s="12" t="s">
        <v>141</v>
      </c>
      <c r="P474" s="12" t="s">
        <v>141</v>
      </c>
    </row>
    <row r="475" spans="1:16" ht="15.75" customHeight="1">
      <c r="A475" s="82" t="s">
        <v>780</v>
      </c>
      <c r="B475" s="40">
        <f t="shared" si="18"/>
        <v>7378</v>
      </c>
      <c r="C475" s="83" t="s">
        <v>141</v>
      </c>
      <c r="D475" s="83" t="s">
        <v>141</v>
      </c>
      <c r="E475" s="83" t="s">
        <v>141</v>
      </c>
      <c r="F475" s="83" t="s">
        <v>141</v>
      </c>
      <c r="G475" s="83" t="s">
        <v>141</v>
      </c>
      <c r="H475" s="83" t="s">
        <v>141</v>
      </c>
      <c r="I475" s="99">
        <v>6780</v>
      </c>
      <c r="J475" s="83" t="s">
        <v>141</v>
      </c>
      <c r="K475" s="83" t="s">
        <v>141</v>
      </c>
      <c r="L475" s="83" t="s">
        <v>141</v>
      </c>
      <c r="M475" s="99">
        <v>598</v>
      </c>
      <c r="N475" s="83" t="s">
        <v>141</v>
      </c>
      <c r="O475" s="12" t="s">
        <v>141</v>
      </c>
      <c r="P475" s="12" t="s">
        <v>141</v>
      </c>
    </row>
    <row r="476" spans="1:16" ht="15.75" customHeight="1">
      <c r="A476" s="82" t="s">
        <v>836</v>
      </c>
      <c r="B476" s="40">
        <f t="shared" si="18"/>
        <v>300</v>
      </c>
      <c r="C476" s="83" t="s">
        <v>141</v>
      </c>
      <c r="D476" s="83" t="s">
        <v>141</v>
      </c>
      <c r="E476" s="83" t="s">
        <v>141</v>
      </c>
      <c r="F476" s="83" t="s">
        <v>141</v>
      </c>
      <c r="G476" s="83" t="s">
        <v>141</v>
      </c>
      <c r="H476" s="83" t="s">
        <v>141</v>
      </c>
      <c r="I476" s="99">
        <v>300</v>
      </c>
      <c r="J476" s="83" t="s">
        <v>141</v>
      </c>
      <c r="K476" s="83" t="s">
        <v>141</v>
      </c>
      <c r="L476" s="83" t="s">
        <v>141</v>
      </c>
      <c r="M476" s="99" t="s">
        <v>141</v>
      </c>
      <c r="N476" s="83" t="s">
        <v>141</v>
      </c>
      <c r="O476" s="12" t="s">
        <v>141</v>
      </c>
      <c r="P476" s="12" t="s">
        <v>141</v>
      </c>
    </row>
    <row r="477" spans="1:16" ht="15.75" customHeight="1">
      <c r="A477" s="82" t="s">
        <v>993</v>
      </c>
      <c r="B477" s="40">
        <f t="shared" si="18"/>
        <v>1613</v>
      </c>
      <c r="C477" s="83" t="s">
        <v>141</v>
      </c>
      <c r="D477" s="83" t="s">
        <v>141</v>
      </c>
      <c r="E477" s="83" t="s">
        <v>141</v>
      </c>
      <c r="F477" s="83" t="s">
        <v>141</v>
      </c>
      <c r="G477" s="83" t="s">
        <v>141</v>
      </c>
      <c r="H477" s="83" t="s">
        <v>141</v>
      </c>
      <c r="I477" s="99">
        <v>1613</v>
      </c>
      <c r="J477" s="83" t="s">
        <v>141</v>
      </c>
      <c r="K477" s="83" t="s">
        <v>141</v>
      </c>
      <c r="L477" s="83" t="s">
        <v>141</v>
      </c>
      <c r="M477" s="83" t="s">
        <v>141</v>
      </c>
      <c r="N477" s="83" t="s">
        <v>141</v>
      </c>
      <c r="O477" s="12" t="s">
        <v>141</v>
      </c>
      <c r="P477" s="12" t="s">
        <v>141</v>
      </c>
    </row>
    <row r="478" spans="1:16" ht="15.75" customHeight="1">
      <c r="A478" s="82" t="s">
        <v>781</v>
      </c>
      <c r="B478" s="40">
        <f t="shared" si="18"/>
        <v>7872</v>
      </c>
      <c r="C478" s="83" t="s">
        <v>141</v>
      </c>
      <c r="D478" s="83" t="s">
        <v>141</v>
      </c>
      <c r="E478" s="83" t="s">
        <v>141</v>
      </c>
      <c r="F478" s="83" t="s">
        <v>141</v>
      </c>
      <c r="G478" s="83" t="s">
        <v>141</v>
      </c>
      <c r="H478" s="83" t="s">
        <v>141</v>
      </c>
      <c r="I478" s="99">
        <v>7224</v>
      </c>
      <c r="J478" s="83" t="s">
        <v>141</v>
      </c>
      <c r="K478" s="83" t="s">
        <v>141</v>
      </c>
      <c r="L478" s="83" t="s">
        <v>141</v>
      </c>
      <c r="M478" s="99">
        <v>648</v>
      </c>
      <c r="N478" s="83" t="s">
        <v>141</v>
      </c>
      <c r="O478" s="12" t="s">
        <v>141</v>
      </c>
      <c r="P478" s="12" t="s">
        <v>141</v>
      </c>
    </row>
    <row r="479" spans="1:16" ht="15.75" customHeight="1">
      <c r="A479" s="82" t="s">
        <v>837</v>
      </c>
      <c r="B479" s="40">
        <f t="shared" si="18"/>
        <v>483</v>
      </c>
      <c r="C479" s="83" t="s">
        <v>141</v>
      </c>
      <c r="D479" s="83" t="s">
        <v>141</v>
      </c>
      <c r="E479" s="83" t="s">
        <v>141</v>
      </c>
      <c r="F479" s="83" t="s">
        <v>141</v>
      </c>
      <c r="G479" s="83" t="s">
        <v>141</v>
      </c>
      <c r="H479" s="83" t="s">
        <v>141</v>
      </c>
      <c r="I479" s="99">
        <v>483</v>
      </c>
      <c r="J479" s="83" t="s">
        <v>141</v>
      </c>
      <c r="K479" s="83" t="s">
        <v>141</v>
      </c>
      <c r="L479" s="83" t="s">
        <v>141</v>
      </c>
      <c r="M479" s="99" t="s">
        <v>141</v>
      </c>
      <c r="N479" s="83" t="s">
        <v>141</v>
      </c>
      <c r="O479" s="12" t="s">
        <v>141</v>
      </c>
      <c r="P479" s="12" t="s">
        <v>141</v>
      </c>
    </row>
    <row r="480" spans="1:16" ht="15.75" customHeight="1">
      <c r="A480" s="82" t="s">
        <v>904</v>
      </c>
      <c r="B480" s="40">
        <f t="shared" si="18"/>
        <v>2958</v>
      </c>
      <c r="C480" s="83" t="s">
        <v>141</v>
      </c>
      <c r="D480" s="83" t="s">
        <v>141</v>
      </c>
      <c r="E480" s="83" t="s">
        <v>141</v>
      </c>
      <c r="F480" s="83" t="s">
        <v>141</v>
      </c>
      <c r="G480" s="83" t="s">
        <v>141</v>
      </c>
      <c r="H480" s="83" t="s">
        <v>141</v>
      </c>
      <c r="I480" s="99">
        <v>2958</v>
      </c>
      <c r="J480" s="83" t="s">
        <v>141</v>
      </c>
      <c r="K480" s="83" t="s">
        <v>141</v>
      </c>
      <c r="L480" s="83" t="s">
        <v>141</v>
      </c>
      <c r="M480" s="83" t="s">
        <v>141</v>
      </c>
      <c r="N480" s="83" t="s">
        <v>141</v>
      </c>
      <c r="O480" s="12" t="s">
        <v>141</v>
      </c>
      <c r="P480" s="12" t="s">
        <v>141</v>
      </c>
    </row>
    <row r="481" spans="1:16" ht="15.75" customHeight="1">
      <c r="A481" s="105"/>
      <c r="B481" s="75"/>
      <c r="C481" s="75"/>
      <c r="D481" s="148"/>
      <c r="E481" s="148"/>
      <c r="F481" s="148"/>
      <c r="G481" s="148"/>
      <c r="H481" s="148"/>
      <c r="I481" s="148"/>
      <c r="J481" s="148"/>
      <c r="K481" s="148"/>
      <c r="L481" s="148"/>
      <c r="M481" s="148"/>
      <c r="N481" s="148"/>
      <c r="O481" s="149"/>
      <c r="P481" s="149"/>
    </row>
    <row r="482" spans="1:16" ht="15.75" customHeight="1">
      <c r="A482" s="133" t="s">
        <v>1387</v>
      </c>
    </row>
    <row r="483" spans="1:16" ht="15.75" customHeight="1">
      <c r="A483" s="133" t="s">
        <v>1388</v>
      </c>
    </row>
    <row r="484" spans="1:16" ht="15.75" customHeight="1">
      <c r="A484" s="108" t="s">
        <v>994</v>
      </c>
    </row>
  </sheetData>
  <sheetProtection selectLockedCells="1" selectUnlockedCells="1"/>
  <mergeCells count="9">
    <mergeCell ref="C357:P357"/>
    <mergeCell ref="A3:P3"/>
    <mergeCell ref="C8:P8"/>
    <mergeCell ref="C137:P137"/>
    <mergeCell ref="I9:I10"/>
    <mergeCell ref="C255:P255"/>
    <mergeCell ref="A4:P4"/>
    <mergeCell ref="A5:P5"/>
    <mergeCell ref="A6:P6"/>
  </mergeCells>
  <phoneticPr fontId="0" type="noConversion"/>
  <printOptions horizontalCentered="1" verticalCentered="1"/>
  <pageMargins left="0" right="0" top="0" bottom="0" header="0.36" footer="0.21"/>
  <pageSetup scale="36" firstPageNumber="0" orientation="portrait" horizontalDpi="300" verticalDpi="300" r:id="rId1"/>
  <headerFooter alignWithMargins="0"/>
  <rowBreaks count="3" manualBreakCount="3">
    <brk id="133" max="15" man="1"/>
    <brk id="251" max="15" man="1"/>
    <brk id="353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X485"/>
  <sheetViews>
    <sheetView workbookViewId="0">
      <selection activeCell="A19" sqref="A19"/>
    </sheetView>
  </sheetViews>
  <sheetFormatPr baseColWidth="10" defaultColWidth="0" defaultRowHeight="15.75" customHeight="1" zeroHeight="1"/>
  <cols>
    <col min="1" max="1" width="78.33203125" style="14" customWidth="1"/>
    <col min="2" max="2" width="12.5546875" style="4" bestFit="1" customWidth="1"/>
    <col min="3" max="3" width="10.88671875" style="4" bestFit="1" customWidth="1"/>
    <col min="4" max="4" width="11.33203125" style="4" bestFit="1" customWidth="1"/>
    <col min="5" max="5" width="10.5546875" style="4" customWidth="1"/>
    <col min="6" max="6" width="10.88671875" style="4" bestFit="1" customWidth="1"/>
    <col min="7" max="7" width="9.6640625" style="4" bestFit="1" customWidth="1"/>
    <col min="8" max="8" width="11.33203125" style="4" bestFit="1" customWidth="1"/>
    <col min="9" max="9" width="12.5546875" style="4" bestFit="1" customWidth="1"/>
    <col min="10" max="10" width="12.6640625" style="4" customWidth="1"/>
    <col min="11" max="11" width="10.88671875" style="4" bestFit="1" customWidth="1"/>
    <col min="12" max="12" width="14.109375" style="4" customWidth="1"/>
    <col min="13" max="13" width="11.109375" style="4" customWidth="1"/>
    <col min="14" max="14" width="12.109375" style="12" customWidth="1"/>
    <col min="15" max="15" width="11.109375" style="20" customWidth="1"/>
    <col min="16" max="16" width="9.88671875" style="20" bestFit="1" customWidth="1"/>
    <col min="17" max="17" width="11.44140625" style="5" hidden="1" customWidth="1"/>
    <col min="18" max="24" width="0" style="5" hidden="1" customWidth="1"/>
    <col min="25" max="256" width="13.109375" style="5" hidden="1" customWidth="1"/>
    <col min="257" max="16384" width="13.109375" style="5" hidden="1"/>
  </cols>
  <sheetData>
    <row r="1" spans="1:16" s="10" customFormat="1" ht="15.75" customHeight="1">
      <c r="A1" s="27" t="s">
        <v>248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23" customFormat="1" ht="15.75" customHeight="1">
      <c r="A2" s="2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s="23" customFormat="1" ht="15.75" customHeight="1">
      <c r="A3" s="394" t="s">
        <v>646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</row>
    <row r="4" spans="1:16" s="23" customFormat="1" ht="15.75" customHeight="1">
      <c r="A4" s="394" t="s">
        <v>715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</row>
    <row r="5" spans="1:16" s="23" customFormat="1" ht="15.75" customHeight="1">
      <c r="A5" s="394" t="s">
        <v>642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</row>
    <row r="6" spans="1:16" s="23" customFormat="1" ht="15.75" customHeight="1">
      <c r="A6" s="394" t="s">
        <v>641</v>
      </c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</row>
    <row r="7" spans="1:16" s="23" customFormat="1" ht="15.75" customHeight="1">
      <c r="A7" s="66"/>
      <c r="B7" s="106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20"/>
      <c r="P7" s="107"/>
    </row>
    <row r="8" spans="1:16" s="23" customFormat="1" ht="15.75" customHeight="1">
      <c r="A8" s="91"/>
      <c r="B8" s="68"/>
      <c r="C8" s="390" t="s">
        <v>716</v>
      </c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</row>
    <row r="9" spans="1:16" s="23" customFormat="1" ht="15.75" customHeight="1">
      <c r="A9" s="48" t="s">
        <v>714</v>
      </c>
      <c r="B9" s="69" t="s">
        <v>27</v>
      </c>
      <c r="C9" s="69" t="s">
        <v>116</v>
      </c>
      <c r="D9" s="69" t="s">
        <v>127</v>
      </c>
      <c r="E9" s="69" t="s">
        <v>128</v>
      </c>
      <c r="F9" s="69" t="s">
        <v>34</v>
      </c>
      <c r="G9" s="69" t="s">
        <v>129</v>
      </c>
      <c r="H9" s="69" t="s">
        <v>37</v>
      </c>
      <c r="I9" s="69" t="s">
        <v>1382</v>
      </c>
      <c r="J9" s="69" t="s">
        <v>130</v>
      </c>
      <c r="K9" s="69" t="s">
        <v>40</v>
      </c>
      <c r="L9" s="69" t="s">
        <v>131</v>
      </c>
      <c r="M9" s="69" t="s">
        <v>132</v>
      </c>
      <c r="N9" s="71" t="s">
        <v>133</v>
      </c>
      <c r="O9" s="52" t="s">
        <v>134</v>
      </c>
      <c r="P9" s="78" t="s">
        <v>135</v>
      </c>
    </row>
    <row r="10" spans="1:16" s="23" customFormat="1" ht="15.75" customHeight="1">
      <c r="A10" s="92"/>
      <c r="B10" s="74"/>
      <c r="C10" s="74"/>
      <c r="D10" s="80"/>
      <c r="E10" s="69" t="s">
        <v>136</v>
      </c>
      <c r="F10" s="69"/>
      <c r="G10" s="69"/>
      <c r="H10" s="80"/>
      <c r="I10" s="69"/>
      <c r="J10" s="69" t="s">
        <v>137</v>
      </c>
      <c r="K10" s="80"/>
      <c r="L10" s="69" t="s">
        <v>138</v>
      </c>
      <c r="M10" s="69" t="s">
        <v>658</v>
      </c>
      <c r="N10" s="71" t="s">
        <v>140</v>
      </c>
      <c r="O10" s="52" t="s">
        <v>137</v>
      </c>
      <c r="P10" s="136"/>
    </row>
    <row r="11" spans="1:16" s="23" customFormat="1" ht="15.75" customHeight="1">
      <c r="A11" s="76"/>
      <c r="B11" s="68"/>
      <c r="C11" s="135"/>
      <c r="D11" s="138"/>
      <c r="E11" s="139"/>
      <c r="F11" s="139"/>
      <c r="G11" s="139"/>
      <c r="H11" s="138"/>
      <c r="I11" s="139"/>
      <c r="J11" s="139"/>
      <c r="K11" s="138"/>
      <c r="L11" s="139"/>
      <c r="M11" s="139"/>
      <c r="N11" s="139"/>
      <c r="O11" s="140"/>
      <c r="P11" s="140"/>
    </row>
    <row r="12" spans="1:16" s="23" customFormat="1" ht="15.75" customHeight="1">
      <c r="A12" s="179" t="s">
        <v>27</v>
      </c>
      <c r="B12" s="77">
        <f>SUM(C12:P12)</f>
        <v>769317</v>
      </c>
      <c r="C12" s="71">
        <f>SUM(C62,C77,C203,C239,C327,C335,C407)</f>
        <v>23531</v>
      </c>
      <c r="D12" s="71">
        <f>SUM(D77+D89+D239+D327+D335+D407)</f>
        <v>77672</v>
      </c>
      <c r="E12" s="71">
        <f>SUM(E83)</f>
        <v>12262</v>
      </c>
      <c r="F12" s="71">
        <f>SUM(F93,F203,F225)</f>
        <v>26916</v>
      </c>
      <c r="G12" s="71">
        <f>SUM(G62,G121,G203)</f>
        <v>3535</v>
      </c>
      <c r="H12" s="71">
        <f>SUM(H141,H203,H259,H327,H335,H407)</f>
        <v>37259</v>
      </c>
      <c r="I12" s="71">
        <f>SUM(I18,I153,I413)</f>
        <v>349613</v>
      </c>
      <c r="J12" s="71">
        <f>SUM(J269,J335)</f>
        <v>46590</v>
      </c>
      <c r="K12" s="71">
        <f>SUM(K288,K335,K407)</f>
        <v>68175</v>
      </c>
      <c r="L12" s="71">
        <f>SUM(L269,L306,L317,L335)</f>
        <v>25349</v>
      </c>
      <c r="M12" s="71">
        <f>SUM(M194,M203,M225,M413)</f>
        <v>20645</v>
      </c>
      <c r="N12" s="71">
        <f>SUM(N106,N203,N225,N317,N335)</f>
        <v>57291</v>
      </c>
      <c r="O12" s="81">
        <f>SUM(O16)</f>
        <v>19438</v>
      </c>
      <c r="P12" s="81">
        <f>SUM(P14)</f>
        <v>1041</v>
      </c>
    </row>
    <row r="13" spans="1:16" ht="15.75" customHeight="1">
      <c r="A13" s="79"/>
      <c r="B13" s="4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6" ht="15.75" customHeight="1">
      <c r="A14" s="79" t="s">
        <v>995</v>
      </c>
      <c r="B14" s="40">
        <f>SUM(C14:P14)</f>
        <v>1041</v>
      </c>
      <c r="C14" s="12" t="s">
        <v>141</v>
      </c>
      <c r="D14" s="12" t="s">
        <v>141</v>
      </c>
      <c r="E14" s="12" t="s">
        <v>141</v>
      </c>
      <c r="F14" s="12" t="s">
        <v>141</v>
      </c>
      <c r="G14" s="12" t="s">
        <v>141</v>
      </c>
      <c r="H14" s="12" t="s">
        <v>141</v>
      </c>
      <c r="I14" s="12" t="s">
        <v>141</v>
      </c>
      <c r="J14" s="12" t="s">
        <v>141</v>
      </c>
      <c r="K14" s="12" t="s">
        <v>141</v>
      </c>
      <c r="L14" s="12" t="s">
        <v>141</v>
      </c>
      <c r="M14" s="12" t="s">
        <v>141</v>
      </c>
      <c r="N14" s="12" t="s">
        <v>141</v>
      </c>
      <c r="O14" s="12" t="s">
        <v>141</v>
      </c>
      <c r="P14" s="12">
        <v>1041</v>
      </c>
    </row>
    <row r="15" spans="1:16" ht="15.75" customHeight="1">
      <c r="A15" s="79"/>
      <c r="B15" s="4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6" ht="15.75" customHeight="1">
      <c r="A16" s="79" t="s">
        <v>1019</v>
      </c>
      <c r="B16" s="40">
        <f>SUM(C16:P16)</f>
        <v>19438</v>
      </c>
      <c r="C16" s="12" t="s">
        <v>141</v>
      </c>
      <c r="D16" s="12" t="s">
        <v>141</v>
      </c>
      <c r="E16" s="12" t="s">
        <v>141</v>
      </c>
      <c r="F16" s="12" t="s">
        <v>141</v>
      </c>
      <c r="G16" s="12" t="s">
        <v>141</v>
      </c>
      <c r="H16" s="12" t="s">
        <v>141</v>
      </c>
      <c r="I16" s="12" t="s">
        <v>141</v>
      </c>
      <c r="J16" s="12" t="s">
        <v>141</v>
      </c>
      <c r="K16" s="12" t="s">
        <v>141</v>
      </c>
      <c r="L16" s="12" t="s">
        <v>141</v>
      </c>
      <c r="M16" s="12" t="s">
        <v>141</v>
      </c>
      <c r="N16" s="12" t="s">
        <v>141</v>
      </c>
      <c r="O16" s="12">
        <v>19438</v>
      </c>
      <c r="P16" s="81" t="s">
        <v>141</v>
      </c>
    </row>
    <row r="17" spans="1:23" ht="15.75" customHeight="1">
      <c r="A17" s="79"/>
      <c r="B17" s="4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23" s="23" customFormat="1" ht="15.75" customHeight="1">
      <c r="A18" s="76" t="s">
        <v>142</v>
      </c>
      <c r="B18" s="51">
        <f>SUM(B20:B58)</f>
        <v>19191</v>
      </c>
      <c r="C18" s="71" t="s">
        <v>141</v>
      </c>
      <c r="D18" s="71" t="s">
        <v>141</v>
      </c>
      <c r="E18" s="71" t="s">
        <v>141</v>
      </c>
      <c r="F18" s="71" t="s">
        <v>141</v>
      </c>
      <c r="G18" s="71" t="s">
        <v>141</v>
      </c>
      <c r="H18" s="71" t="s">
        <v>141</v>
      </c>
      <c r="I18" s="71">
        <f>SUM(I20:I58)</f>
        <v>19191</v>
      </c>
      <c r="J18" s="71" t="s">
        <v>141</v>
      </c>
      <c r="K18" s="71" t="s">
        <v>141</v>
      </c>
      <c r="L18" s="71" t="s">
        <v>141</v>
      </c>
      <c r="M18" s="71" t="s">
        <v>141</v>
      </c>
      <c r="N18" s="71" t="s">
        <v>141</v>
      </c>
      <c r="O18" s="81" t="s">
        <v>141</v>
      </c>
      <c r="P18" s="81" t="s">
        <v>141</v>
      </c>
      <c r="V18" s="5"/>
      <c r="W18" s="5"/>
    </row>
    <row r="19" spans="1:23" s="23" customFormat="1" ht="15.75" customHeight="1">
      <c r="A19" s="76"/>
      <c r="B19" s="51"/>
      <c r="C19" s="81"/>
      <c r="D19" s="81"/>
      <c r="E19" s="81"/>
      <c r="F19" s="81"/>
      <c r="G19" s="81"/>
      <c r="H19" s="81"/>
      <c r="I19" s="71"/>
      <c r="J19" s="81"/>
      <c r="K19" s="81"/>
      <c r="L19" s="81"/>
      <c r="M19" s="81"/>
      <c r="N19" s="81"/>
      <c r="O19" s="12"/>
      <c r="P19" s="12"/>
      <c r="V19" s="5"/>
      <c r="W19" s="5"/>
    </row>
    <row r="20" spans="1:23" ht="15.75" customHeight="1">
      <c r="A20" s="84" t="s">
        <v>1020</v>
      </c>
      <c r="B20" s="40">
        <f t="shared" ref="B20:B58" si="0">SUM(C20:P20)</f>
        <v>1301</v>
      </c>
      <c r="C20" s="83" t="s">
        <v>141</v>
      </c>
      <c r="D20" s="83" t="s">
        <v>141</v>
      </c>
      <c r="E20" s="83" t="s">
        <v>141</v>
      </c>
      <c r="F20" s="83" t="s">
        <v>141</v>
      </c>
      <c r="G20" s="83" t="s">
        <v>141</v>
      </c>
      <c r="H20" s="83" t="s">
        <v>141</v>
      </c>
      <c r="I20" s="99">
        <v>1301</v>
      </c>
      <c r="J20" s="83" t="s">
        <v>141</v>
      </c>
      <c r="K20" s="83" t="s">
        <v>141</v>
      </c>
      <c r="L20" s="83" t="s">
        <v>141</v>
      </c>
      <c r="M20" s="83" t="s">
        <v>141</v>
      </c>
      <c r="N20" s="83" t="s">
        <v>141</v>
      </c>
      <c r="O20" s="12" t="s">
        <v>141</v>
      </c>
      <c r="P20" s="12" t="s">
        <v>141</v>
      </c>
    </row>
    <row r="21" spans="1:23" ht="15.75" customHeight="1">
      <c r="A21" s="84" t="s">
        <v>1021</v>
      </c>
      <c r="B21" s="40">
        <f t="shared" si="0"/>
        <v>1203</v>
      </c>
      <c r="C21" s="83" t="s">
        <v>141</v>
      </c>
      <c r="D21" s="83" t="s">
        <v>141</v>
      </c>
      <c r="E21" s="83" t="s">
        <v>141</v>
      </c>
      <c r="F21" s="83" t="s">
        <v>141</v>
      </c>
      <c r="G21" s="83" t="s">
        <v>141</v>
      </c>
      <c r="H21" s="83" t="s">
        <v>141</v>
      </c>
      <c r="I21" s="99">
        <v>1203</v>
      </c>
      <c r="J21" s="83" t="s">
        <v>141</v>
      </c>
      <c r="K21" s="83" t="s">
        <v>141</v>
      </c>
      <c r="L21" s="83" t="s">
        <v>141</v>
      </c>
      <c r="M21" s="83" t="s">
        <v>141</v>
      </c>
      <c r="N21" s="83" t="s">
        <v>141</v>
      </c>
      <c r="O21" s="83" t="s">
        <v>141</v>
      </c>
      <c r="P21" s="83" t="s">
        <v>141</v>
      </c>
    </row>
    <row r="22" spans="1:23" ht="15.75" customHeight="1">
      <c r="A22" s="84" t="s">
        <v>1022</v>
      </c>
      <c r="B22" s="40">
        <f t="shared" si="0"/>
        <v>887</v>
      </c>
      <c r="C22" s="83" t="s">
        <v>141</v>
      </c>
      <c r="D22" s="83" t="s">
        <v>141</v>
      </c>
      <c r="E22" s="83" t="s">
        <v>141</v>
      </c>
      <c r="F22" s="83" t="s">
        <v>141</v>
      </c>
      <c r="G22" s="83" t="s">
        <v>141</v>
      </c>
      <c r="H22" s="83" t="s">
        <v>141</v>
      </c>
      <c r="I22" s="99">
        <v>887</v>
      </c>
      <c r="J22" s="83" t="s">
        <v>141</v>
      </c>
      <c r="K22" s="83" t="s">
        <v>141</v>
      </c>
      <c r="L22" s="83" t="s">
        <v>141</v>
      </c>
      <c r="M22" s="83" t="s">
        <v>141</v>
      </c>
      <c r="N22" s="83" t="s">
        <v>141</v>
      </c>
      <c r="O22" s="12" t="s">
        <v>141</v>
      </c>
      <c r="P22" s="12" t="s">
        <v>141</v>
      </c>
    </row>
    <row r="23" spans="1:23" ht="15.75" customHeight="1">
      <c r="A23" s="84" t="s">
        <v>1023</v>
      </c>
      <c r="B23" s="40">
        <f t="shared" si="0"/>
        <v>770</v>
      </c>
      <c r="C23" s="83" t="s">
        <v>141</v>
      </c>
      <c r="D23" s="83" t="s">
        <v>141</v>
      </c>
      <c r="E23" s="83" t="s">
        <v>141</v>
      </c>
      <c r="F23" s="83" t="s">
        <v>141</v>
      </c>
      <c r="G23" s="83" t="s">
        <v>141</v>
      </c>
      <c r="H23" s="83" t="s">
        <v>141</v>
      </c>
      <c r="I23" s="99">
        <v>770</v>
      </c>
      <c r="J23" s="83" t="s">
        <v>141</v>
      </c>
      <c r="K23" s="83" t="s">
        <v>141</v>
      </c>
      <c r="L23" s="83" t="s">
        <v>141</v>
      </c>
      <c r="M23" s="83" t="s">
        <v>141</v>
      </c>
      <c r="N23" s="83" t="s">
        <v>141</v>
      </c>
      <c r="O23" s="12" t="s">
        <v>141</v>
      </c>
      <c r="P23" s="12" t="s">
        <v>141</v>
      </c>
    </row>
    <row r="24" spans="1:23" ht="15.75" customHeight="1">
      <c r="A24" s="84" t="s">
        <v>1024</v>
      </c>
      <c r="B24" s="40">
        <f t="shared" si="0"/>
        <v>665</v>
      </c>
      <c r="C24" s="83" t="s">
        <v>141</v>
      </c>
      <c r="D24" s="83" t="s">
        <v>141</v>
      </c>
      <c r="E24" s="83" t="s">
        <v>141</v>
      </c>
      <c r="F24" s="83" t="s">
        <v>141</v>
      </c>
      <c r="G24" s="83" t="s">
        <v>141</v>
      </c>
      <c r="H24" s="83" t="s">
        <v>141</v>
      </c>
      <c r="I24" s="99">
        <v>665</v>
      </c>
      <c r="J24" s="83" t="s">
        <v>141</v>
      </c>
      <c r="K24" s="83" t="s">
        <v>141</v>
      </c>
      <c r="L24" s="83" t="s">
        <v>141</v>
      </c>
      <c r="M24" s="83" t="s">
        <v>141</v>
      </c>
      <c r="N24" s="83" t="s">
        <v>141</v>
      </c>
      <c r="O24" s="12" t="s">
        <v>141</v>
      </c>
      <c r="P24" s="12" t="s">
        <v>141</v>
      </c>
    </row>
    <row r="25" spans="1:23" ht="15.75" customHeight="1">
      <c r="A25" s="84" t="s">
        <v>1284</v>
      </c>
      <c r="B25" s="40">
        <f t="shared" si="0"/>
        <v>1486</v>
      </c>
      <c r="C25" s="83" t="s">
        <v>141</v>
      </c>
      <c r="D25" s="83" t="s">
        <v>141</v>
      </c>
      <c r="E25" s="83" t="s">
        <v>141</v>
      </c>
      <c r="F25" s="83" t="s">
        <v>141</v>
      </c>
      <c r="G25" s="83" t="s">
        <v>141</v>
      </c>
      <c r="H25" s="83" t="s">
        <v>141</v>
      </c>
      <c r="I25" s="99">
        <v>1486</v>
      </c>
      <c r="J25" s="83" t="s">
        <v>141</v>
      </c>
      <c r="K25" s="83" t="s">
        <v>141</v>
      </c>
      <c r="L25" s="83" t="s">
        <v>141</v>
      </c>
      <c r="M25" s="83" t="s">
        <v>141</v>
      </c>
      <c r="N25" s="83" t="s">
        <v>141</v>
      </c>
      <c r="O25" s="12" t="s">
        <v>141</v>
      </c>
      <c r="P25" s="12" t="s">
        <v>141</v>
      </c>
    </row>
    <row r="26" spans="1:23" ht="15.75" customHeight="1">
      <c r="A26" s="84" t="s">
        <v>1025</v>
      </c>
      <c r="B26" s="40">
        <f t="shared" si="0"/>
        <v>808</v>
      </c>
      <c r="C26" s="83" t="s">
        <v>141</v>
      </c>
      <c r="D26" s="83" t="s">
        <v>141</v>
      </c>
      <c r="E26" s="83" t="s">
        <v>141</v>
      </c>
      <c r="F26" s="83" t="s">
        <v>141</v>
      </c>
      <c r="G26" s="83" t="s">
        <v>141</v>
      </c>
      <c r="H26" s="83" t="s">
        <v>141</v>
      </c>
      <c r="I26" s="99">
        <v>808</v>
      </c>
      <c r="J26" s="83" t="s">
        <v>141</v>
      </c>
      <c r="K26" s="83" t="s">
        <v>141</v>
      </c>
      <c r="L26" s="83" t="s">
        <v>141</v>
      </c>
      <c r="M26" s="83" t="s">
        <v>141</v>
      </c>
      <c r="N26" s="83" t="s">
        <v>141</v>
      </c>
      <c r="O26" s="12" t="s">
        <v>141</v>
      </c>
      <c r="P26" s="12" t="s">
        <v>141</v>
      </c>
    </row>
    <row r="27" spans="1:23" ht="15.75" customHeight="1">
      <c r="A27" s="84" t="s">
        <v>1026</v>
      </c>
      <c r="B27" s="40">
        <f t="shared" si="0"/>
        <v>272</v>
      </c>
      <c r="C27" s="83" t="s">
        <v>141</v>
      </c>
      <c r="D27" s="83" t="s">
        <v>141</v>
      </c>
      <c r="E27" s="83" t="s">
        <v>141</v>
      </c>
      <c r="F27" s="83" t="s">
        <v>141</v>
      </c>
      <c r="G27" s="83" t="s">
        <v>141</v>
      </c>
      <c r="H27" s="83" t="s">
        <v>141</v>
      </c>
      <c r="I27" s="99">
        <v>272</v>
      </c>
      <c r="J27" s="83" t="s">
        <v>141</v>
      </c>
      <c r="K27" s="83" t="s">
        <v>141</v>
      </c>
      <c r="L27" s="83" t="s">
        <v>141</v>
      </c>
      <c r="M27" s="83" t="s">
        <v>141</v>
      </c>
      <c r="N27" s="83" t="s">
        <v>141</v>
      </c>
      <c r="O27" s="83" t="s">
        <v>141</v>
      </c>
      <c r="P27" s="12" t="s">
        <v>141</v>
      </c>
    </row>
    <row r="28" spans="1:23" ht="15.75" customHeight="1">
      <c r="A28" s="84" t="s">
        <v>1027</v>
      </c>
      <c r="B28" s="40">
        <f t="shared" si="0"/>
        <v>697</v>
      </c>
      <c r="C28" s="83" t="s">
        <v>141</v>
      </c>
      <c r="D28" s="83" t="s">
        <v>141</v>
      </c>
      <c r="E28" s="83" t="s">
        <v>141</v>
      </c>
      <c r="F28" s="83" t="s">
        <v>141</v>
      </c>
      <c r="G28" s="83" t="s">
        <v>141</v>
      </c>
      <c r="H28" s="83" t="s">
        <v>141</v>
      </c>
      <c r="I28" s="12">
        <v>697</v>
      </c>
      <c r="J28" s="83" t="s">
        <v>141</v>
      </c>
      <c r="K28" s="83" t="s">
        <v>141</v>
      </c>
      <c r="L28" s="83" t="s">
        <v>141</v>
      </c>
      <c r="M28" s="83" t="s">
        <v>141</v>
      </c>
      <c r="N28" s="83" t="s">
        <v>141</v>
      </c>
      <c r="O28" s="12" t="s">
        <v>141</v>
      </c>
      <c r="P28" s="12" t="s">
        <v>141</v>
      </c>
    </row>
    <row r="29" spans="1:23" ht="15.75" customHeight="1">
      <c r="A29" s="84" t="s">
        <v>1028</v>
      </c>
      <c r="B29" s="40">
        <f t="shared" si="0"/>
        <v>457</v>
      </c>
      <c r="C29" s="83" t="s">
        <v>141</v>
      </c>
      <c r="D29" s="83" t="s">
        <v>141</v>
      </c>
      <c r="E29" s="83" t="s">
        <v>141</v>
      </c>
      <c r="F29" s="83" t="s">
        <v>141</v>
      </c>
      <c r="G29" s="83" t="s">
        <v>141</v>
      </c>
      <c r="H29" s="83" t="s">
        <v>141</v>
      </c>
      <c r="I29" s="12">
        <v>457</v>
      </c>
      <c r="J29" s="83" t="s">
        <v>141</v>
      </c>
      <c r="K29" s="83" t="s">
        <v>141</v>
      </c>
      <c r="L29" s="83" t="s">
        <v>141</v>
      </c>
      <c r="M29" s="83" t="s">
        <v>141</v>
      </c>
      <c r="N29" s="83" t="s">
        <v>141</v>
      </c>
      <c r="O29" s="12" t="s">
        <v>141</v>
      </c>
      <c r="P29" s="12" t="s">
        <v>141</v>
      </c>
      <c r="V29" s="23"/>
      <c r="W29" s="23"/>
    </row>
    <row r="30" spans="1:23" ht="15.75" customHeight="1">
      <c r="A30" s="84" t="s">
        <v>1029</v>
      </c>
      <c r="B30" s="40">
        <f t="shared" si="0"/>
        <v>213</v>
      </c>
      <c r="C30" s="83" t="s">
        <v>141</v>
      </c>
      <c r="D30" s="83" t="s">
        <v>141</v>
      </c>
      <c r="E30" s="83" t="s">
        <v>141</v>
      </c>
      <c r="F30" s="83" t="s">
        <v>141</v>
      </c>
      <c r="G30" s="83" t="s">
        <v>141</v>
      </c>
      <c r="H30" s="83" t="s">
        <v>141</v>
      </c>
      <c r="I30" s="12">
        <v>213</v>
      </c>
      <c r="J30" s="83" t="s">
        <v>141</v>
      </c>
      <c r="K30" s="83" t="s">
        <v>141</v>
      </c>
      <c r="L30" s="83" t="s">
        <v>141</v>
      </c>
      <c r="M30" s="83" t="s">
        <v>141</v>
      </c>
      <c r="N30" s="83" t="s">
        <v>141</v>
      </c>
      <c r="O30" s="12" t="s">
        <v>141</v>
      </c>
      <c r="P30" s="12" t="s">
        <v>141</v>
      </c>
      <c r="V30" s="23"/>
      <c r="W30" s="23"/>
    </row>
    <row r="31" spans="1:23" ht="15.75" customHeight="1">
      <c r="A31" s="84" t="s">
        <v>1030</v>
      </c>
      <c r="B31" s="40">
        <f t="shared" si="0"/>
        <v>111</v>
      </c>
      <c r="C31" s="83" t="s">
        <v>141</v>
      </c>
      <c r="D31" s="83" t="s">
        <v>141</v>
      </c>
      <c r="E31" s="83" t="s">
        <v>141</v>
      </c>
      <c r="F31" s="83" t="s">
        <v>141</v>
      </c>
      <c r="G31" s="83" t="s">
        <v>141</v>
      </c>
      <c r="H31" s="83" t="s">
        <v>141</v>
      </c>
      <c r="I31" s="12">
        <v>111</v>
      </c>
      <c r="J31" s="83" t="s">
        <v>141</v>
      </c>
      <c r="K31" s="83" t="s">
        <v>141</v>
      </c>
      <c r="L31" s="83" t="s">
        <v>141</v>
      </c>
      <c r="M31" s="83" t="s">
        <v>141</v>
      </c>
      <c r="N31" s="83" t="s">
        <v>141</v>
      </c>
      <c r="O31" s="83" t="s">
        <v>141</v>
      </c>
      <c r="P31" s="12" t="s">
        <v>141</v>
      </c>
      <c r="V31" s="23"/>
      <c r="W31" s="23"/>
    </row>
    <row r="32" spans="1:23" ht="15.75" customHeight="1">
      <c r="A32" s="84" t="s">
        <v>1031</v>
      </c>
      <c r="B32" s="40">
        <f t="shared" si="0"/>
        <v>239</v>
      </c>
      <c r="C32" s="83" t="s">
        <v>141</v>
      </c>
      <c r="D32" s="83" t="s">
        <v>141</v>
      </c>
      <c r="E32" s="83" t="s">
        <v>141</v>
      </c>
      <c r="F32" s="83" t="s">
        <v>141</v>
      </c>
      <c r="G32" s="83" t="s">
        <v>141</v>
      </c>
      <c r="H32" s="83" t="s">
        <v>141</v>
      </c>
      <c r="I32" s="12">
        <v>239</v>
      </c>
      <c r="J32" s="83" t="s">
        <v>141</v>
      </c>
      <c r="K32" s="83" t="s">
        <v>141</v>
      </c>
      <c r="L32" s="83" t="s">
        <v>141</v>
      </c>
      <c r="M32" s="83" t="s">
        <v>141</v>
      </c>
      <c r="N32" s="83" t="s">
        <v>141</v>
      </c>
      <c r="O32" s="83" t="s">
        <v>141</v>
      </c>
      <c r="P32" s="12" t="s">
        <v>141</v>
      </c>
    </row>
    <row r="33" spans="1:23" ht="15.75" customHeight="1">
      <c r="A33" s="84" t="s">
        <v>1032</v>
      </c>
      <c r="B33" s="40">
        <f t="shared" si="0"/>
        <v>509</v>
      </c>
      <c r="C33" s="83" t="s">
        <v>141</v>
      </c>
      <c r="D33" s="83" t="s">
        <v>141</v>
      </c>
      <c r="E33" s="83" t="s">
        <v>141</v>
      </c>
      <c r="F33" s="83" t="s">
        <v>141</v>
      </c>
      <c r="G33" s="83" t="s">
        <v>141</v>
      </c>
      <c r="H33" s="83" t="s">
        <v>141</v>
      </c>
      <c r="I33" s="12">
        <v>509</v>
      </c>
      <c r="J33" s="83" t="s">
        <v>141</v>
      </c>
      <c r="K33" s="83" t="s">
        <v>141</v>
      </c>
      <c r="L33" s="83" t="s">
        <v>141</v>
      </c>
      <c r="M33" s="83" t="s">
        <v>141</v>
      </c>
      <c r="N33" s="83" t="s">
        <v>141</v>
      </c>
      <c r="O33" s="12" t="s">
        <v>141</v>
      </c>
      <c r="P33" s="12" t="s">
        <v>141</v>
      </c>
    </row>
    <row r="34" spans="1:23" ht="15.75" customHeight="1">
      <c r="A34" s="84" t="s">
        <v>1033</v>
      </c>
      <c r="B34" s="40">
        <f t="shared" si="0"/>
        <v>249</v>
      </c>
      <c r="C34" s="83" t="s">
        <v>141</v>
      </c>
      <c r="D34" s="83" t="s">
        <v>141</v>
      </c>
      <c r="E34" s="83" t="s">
        <v>141</v>
      </c>
      <c r="F34" s="83" t="s">
        <v>141</v>
      </c>
      <c r="G34" s="83" t="s">
        <v>141</v>
      </c>
      <c r="H34" s="83" t="s">
        <v>141</v>
      </c>
      <c r="I34" s="12">
        <v>249</v>
      </c>
      <c r="J34" s="83" t="s">
        <v>141</v>
      </c>
      <c r="K34" s="83" t="s">
        <v>141</v>
      </c>
      <c r="L34" s="83" t="s">
        <v>141</v>
      </c>
      <c r="M34" s="83" t="s">
        <v>141</v>
      </c>
      <c r="N34" s="83" t="s">
        <v>141</v>
      </c>
      <c r="O34" s="83" t="s">
        <v>141</v>
      </c>
      <c r="P34" s="83" t="s">
        <v>141</v>
      </c>
    </row>
    <row r="35" spans="1:23" ht="15.75" customHeight="1">
      <c r="A35" s="84" t="s">
        <v>1034</v>
      </c>
      <c r="B35" s="40">
        <f t="shared" si="0"/>
        <v>1114</v>
      </c>
      <c r="C35" s="83" t="s">
        <v>141</v>
      </c>
      <c r="D35" s="83" t="s">
        <v>141</v>
      </c>
      <c r="E35" s="83" t="s">
        <v>141</v>
      </c>
      <c r="F35" s="83" t="s">
        <v>141</v>
      </c>
      <c r="G35" s="83" t="s">
        <v>141</v>
      </c>
      <c r="H35" s="83" t="s">
        <v>141</v>
      </c>
      <c r="I35" s="12">
        <v>1114</v>
      </c>
      <c r="J35" s="83" t="s">
        <v>141</v>
      </c>
      <c r="K35" s="83" t="s">
        <v>141</v>
      </c>
      <c r="L35" s="83" t="s">
        <v>141</v>
      </c>
      <c r="M35" s="83" t="s">
        <v>141</v>
      </c>
      <c r="N35" s="83" t="s">
        <v>141</v>
      </c>
      <c r="O35" s="12" t="s">
        <v>141</v>
      </c>
      <c r="P35" s="12" t="s">
        <v>141</v>
      </c>
    </row>
    <row r="36" spans="1:23" ht="15.75" customHeight="1">
      <c r="A36" s="84" t="s">
        <v>1035</v>
      </c>
      <c r="B36" s="40">
        <f t="shared" si="0"/>
        <v>330</v>
      </c>
      <c r="C36" s="83" t="s">
        <v>141</v>
      </c>
      <c r="D36" s="83" t="s">
        <v>141</v>
      </c>
      <c r="E36" s="83" t="s">
        <v>141</v>
      </c>
      <c r="F36" s="83" t="s">
        <v>141</v>
      </c>
      <c r="G36" s="83" t="s">
        <v>141</v>
      </c>
      <c r="H36" s="83" t="s">
        <v>141</v>
      </c>
      <c r="I36" s="12">
        <v>330</v>
      </c>
      <c r="J36" s="83" t="s">
        <v>141</v>
      </c>
      <c r="K36" s="83" t="s">
        <v>141</v>
      </c>
      <c r="L36" s="83" t="s">
        <v>141</v>
      </c>
      <c r="M36" s="83" t="s">
        <v>141</v>
      </c>
      <c r="N36" s="83" t="s">
        <v>141</v>
      </c>
      <c r="O36" s="12" t="s">
        <v>141</v>
      </c>
      <c r="P36" s="12" t="s">
        <v>141</v>
      </c>
    </row>
    <row r="37" spans="1:23" ht="15.75" customHeight="1">
      <c r="A37" s="84" t="s">
        <v>1036</v>
      </c>
      <c r="B37" s="40">
        <f t="shared" si="0"/>
        <v>111</v>
      </c>
      <c r="C37" s="83" t="s">
        <v>141</v>
      </c>
      <c r="D37" s="83" t="s">
        <v>141</v>
      </c>
      <c r="E37" s="83" t="s">
        <v>141</v>
      </c>
      <c r="F37" s="83" t="s">
        <v>141</v>
      </c>
      <c r="G37" s="83" t="s">
        <v>141</v>
      </c>
      <c r="H37" s="83" t="s">
        <v>141</v>
      </c>
      <c r="I37" s="12">
        <v>111</v>
      </c>
      <c r="J37" s="83" t="s">
        <v>141</v>
      </c>
      <c r="K37" s="83" t="s">
        <v>141</v>
      </c>
      <c r="L37" s="83" t="s">
        <v>141</v>
      </c>
      <c r="M37" s="83" t="s">
        <v>141</v>
      </c>
      <c r="N37" s="83" t="s">
        <v>141</v>
      </c>
      <c r="O37" s="12" t="s">
        <v>141</v>
      </c>
      <c r="P37" s="12" t="s">
        <v>141</v>
      </c>
    </row>
    <row r="38" spans="1:23" ht="15.75" customHeight="1">
      <c r="A38" s="84" t="s">
        <v>1037</v>
      </c>
      <c r="B38" s="40">
        <f t="shared" si="0"/>
        <v>741</v>
      </c>
      <c r="C38" s="83" t="s">
        <v>141</v>
      </c>
      <c r="D38" s="83" t="s">
        <v>141</v>
      </c>
      <c r="E38" s="83" t="s">
        <v>141</v>
      </c>
      <c r="F38" s="83" t="s">
        <v>141</v>
      </c>
      <c r="G38" s="83" t="s">
        <v>141</v>
      </c>
      <c r="H38" s="83" t="s">
        <v>141</v>
      </c>
      <c r="I38" s="12">
        <v>741</v>
      </c>
      <c r="J38" s="83" t="s">
        <v>141</v>
      </c>
      <c r="K38" s="83" t="s">
        <v>141</v>
      </c>
      <c r="L38" s="83" t="s">
        <v>141</v>
      </c>
      <c r="M38" s="83" t="s">
        <v>141</v>
      </c>
      <c r="N38" s="83" t="s">
        <v>141</v>
      </c>
      <c r="O38" s="12" t="s">
        <v>141</v>
      </c>
      <c r="P38" s="12" t="s">
        <v>141</v>
      </c>
    </row>
    <row r="39" spans="1:23" ht="15.75" customHeight="1">
      <c r="A39" s="84" t="s">
        <v>1038</v>
      </c>
      <c r="B39" s="40">
        <f t="shared" si="0"/>
        <v>570</v>
      </c>
      <c r="C39" s="83" t="s">
        <v>141</v>
      </c>
      <c r="D39" s="83" t="s">
        <v>141</v>
      </c>
      <c r="E39" s="83" t="s">
        <v>141</v>
      </c>
      <c r="F39" s="83" t="s">
        <v>141</v>
      </c>
      <c r="G39" s="83" t="s">
        <v>141</v>
      </c>
      <c r="H39" s="83" t="s">
        <v>141</v>
      </c>
      <c r="I39" s="12">
        <v>570</v>
      </c>
      <c r="J39" s="83" t="s">
        <v>141</v>
      </c>
      <c r="K39" s="83" t="s">
        <v>141</v>
      </c>
      <c r="L39" s="83" t="s">
        <v>141</v>
      </c>
      <c r="M39" s="83" t="s">
        <v>141</v>
      </c>
      <c r="N39" s="83" t="s">
        <v>141</v>
      </c>
      <c r="O39" s="12" t="s">
        <v>141</v>
      </c>
      <c r="P39" s="12" t="s">
        <v>141</v>
      </c>
    </row>
    <row r="40" spans="1:23" ht="15.75" customHeight="1">
      <c r="A40" s="84" t="s">
        <v>1039</v>
      </c>
      <c r="B40" s="40">
        <f t="shared" si="0"/>
        <v>114</v>
      </c>
      <c r="C40" s="83" t="s">
        <v>141</v>
      </c>
      <c r="D40" s="83" t="s">
        <v>141</v>
      </c>
      <c r="E40" s="83" t="s">
        <v>141</v>
      </c>
      <c r="F40" s="83" t="s">
        <v>141</v>
      </c>
      <c r="G40" s="83" t="s">
        <v>141</v>
      </c>
      <c r="H40" s="83" t="s">
        <v>141</v>
      </c>
      <c r="I40" s="12">
        <v>114</v>
      </c>
      <c r="J40" s="83" t="s">
        <v>141</v>
      </c>
      <c r="K40" s="83" t="s">
        <v>141</v>
      </c>
      <c r="L40" s="83" t="s">
        <v>141</v>
      </c>
      <c r="M40" s="83" t="s">
        <v>141</v>
      </c>
      <c r="N40" s="83" t="s">
        <v>141</v>
      </c>
      <c r="O40" s="12" t="s">
        <v>141</v>
      </c>
      <c r="P40" s="12" t="s">
        <v>141</v>
      </c>
    </row>
    <row r="41" spans="1:23" ht="15.75" customHeight="1">
      <c r="A41" s="84" t="s">
        <v>1040</v>
      </c>
      <c r="B41" s="40">
        <f t="shared" si="0"/>
        <v>591</v>
      </c>
      <c r="C41" s="83" t="s">
        <v>141</v>
      </c>
      <c r="D41" s="83" t="s">
        <v>141</v>
      </c>
      <c r="E41" s="83" t="s">
        <v>141</v>
      </c>
      <c r="F41" s="83" t="s">
        <v>141</v>
      </c>
      <c r="G41" s="83" t="s">
        <v>141</v>
      </c>
      <c r="H41" s="83" t="s">
        <v>141</v>
      </c>
      <c r="I41" s="12">
        <v>591</v>
      </c>
      <c r="J41" s="83" t="s">
        <v>141</v>
      </c>
      <c r="K41" s="83" t="s">
        <v>141</v>
      </c>
      <c r="L41" s="83" t="s">
        <v>141</v>
      </c>
      <c r="M41" s="83" t="s">
        <v>141</v>
      </c>
      <c r="N41" s="83" t="s">
        <v>141</v>
      </c>
      <c r="O41" s="12" t="s">
        <v>141</v>
      </c>
      <c r="P41" s="12" t="s">
        <v>141</v>
      </c>
    </row>
    <row r="42" spans="1:23" ht="15.75" customHeight="1">
      <c r="A42" s="84" t="s">
        <v>1041</v>
      </c>
      <c r="B42" s="40">
        <f t="shared" si="0"/>
        <v>423</v>
      </c>
      <c r="C42" s="83" t="s">
        <v>141</v>
      </c>
      <c r="D42" s="83" t="s">
        <v>141</v>
      </c>
      <c r="E42" s="83" t="s">
        <v>141</v>
      </c>
      <c r="F42" s="83" t="s">
        <v>141</v>
      </c>
      <c r="G42" s="83" t="s">
        <v>141</v>
      </c>
      <c r="H42" s="83" t="s">
        <v>141</v>
      </c>
      <c r="I42" s="12">
        <v>423</v>
      </c>
      <c r="J42" s="83" t="s">
        <v>141</v>
      </c>
      <c r="K42" s="83" t="s">
        <v>141</v>
      </c>
      <c r="L42" s="83" t="s">
        <v>141</v>
      </c>
      <c r="M42" s="83" t="s">
        <v>141</v>
      </c>
      <c r="N42" s="83" t="s">
        <v>141</v>
      </c>
      <c r="O42" s="83" t="s">
        <v>141</v>
      </c>
      <c r="P42" s="12" t="s">
        <v>141</v>
      </c>
    </row>
    <row r="43" spans="1:23" ht="15.75" customHeight="1">
      <c r="A43" s="84" t="s">
        <v>1042</v>
      </c>
      <c r="B43" s="40">
        <f t="shared" si="0"/>
        <v>162</v>
      </c>
      <c r="C43" s="83" t="s">
        <v>141</v>
      </c>
      <c r="D43" s="83" t="s">
        <v>141</v>
      </c>
      <c r="E43" s="83" t="s">
        <v>141</v>
      </c>
      <c r="F43" s="83" t="s">
        <v>141</v>
      </c>
      <c r="G43" s="83" t="s">
        <v>141</v>
      </c>
      <c r="H43" s="83" t="s">
        <v>141</v>
      </c>
      <c r="I43" s="12">
        <v>162</v>
      </c>
      <c r="J43" s="83" t="s">
        <v>141</v>
      </c>
      <c r="K43" s="83" t="s">
        <v>141</v>
      </c>
      <c r="L43" s="83" t="s">
        <v>141</v>
      </c>
      <c r="M43" s="83" t="s">
        <v>141</v>
      </c>
      <c r="N43" s="83" t="s">
        <v>141</v>
      </c>
      <c r="O43" s="12" t="s">
        <v>141</v>
      </c>
      <c r="P43" s="12" t="s">
        <v>141</v>
      </c>
    </row>
    <row r="44" spans="1:23" ht="15.75" customHeight="1">
      <c r="A44" s="84" t="s">
        <v>1043</v>
      </c>
      <c r="B44" s="40">
        <f t="shared" si="0"/>
        <v>200</v>
      </c>
      <c r="C44" s="83" t="s">
        <v>141</v>
      </c>
      <c r="D44" s="83" t="s">
        <v>141</v>
      </c>
      <c r="E44" s="83" t="s">
        <v>141</v>
      </c>
      <c r="F44" s="83" t="s">
        <v>141</v>
      </c>
      <c r="G44" s="83" t="s">
        <v>141</v>
      </c>
      <c r="H44" s="83" t="s">
        <v>141</v>
      </c>
      <c r="I44" s="12">
        <v>200</v>
      </c>
      <c r="J44" s="83" t="s">
        <v>141</v>
      </c>
      <c r="K44" s="83" t="s">
        <v>141</v>
      </c>
      <c r="L44" s="83" t="s">
        <v>141</v>
      </c>
      <c r="M44" s="83" t="s">
        <v>141</v>
      </c>
      <c r="N44" s="83" t="s">
        <v>141</v>
      </c>
      <c r="O44" s="12" t="s">
        <v>141</v>
      </c>
      <c r="P44" s="12" t="s">
        <v>141</v>
      </c>
      <c r="V44" s="23"/>
      <c r="W44" s="23"/>
    </row>
    <row r="45" spans="1:23" ht="15.75" customHeight="1">
      <c r="A45" s="84" t="s">
        <v>1044</v>
      </c>
      <c r="B45" s="40">
        <f t="shared" si="0"/>
        <v>288</v>
      </c>
      <c r="C45" s="83" t="s">
        <v>141</v>
      </c>
      <c r="D45" s="83" t="s">
        <v>141</v>
      </c>
      <c r="E45" s="83" t="s">
        <v>141</v>
      </c>
      <c r="F45" s="83" t="s">
        <v>141</v>
      </c>
      <c r="G45" s="83" t="s">
        <v>141</v>
      </c>
      <c r="H45" s="83" t="s">
        <v>141</v>
      </c>
      <c r="I45" s="12">
        <v>288</v>
      </c>
      <c r="J45" s="83" t="s">
        <v>141</v>
      </c>
      <c r="K45" s="83" t="s">
        <v>141</v>
      </c>
      <c r="L45" s="83" t="s">
        <v>141</v>
      </c>
      <c r="M45" s="83" t="s">
        <v>141</v>
      </c>
      <c r="N45" s="83" t="s">
        <v>141</v>
      </c>
      <c r="O45" s="12" t="s">
        <v>141</v>
      </c>
      <c r="P45" s="12" t="s">
        <v>141</v>
      </c>
    </row>
    <row r="46" spans="1:23" ht="15.75" customHeight="1">
      <c r="A46" s="84" t="s">
        <v>1045</v>
      </c>
      <c r="B46" s="40">
        <f t="shared" si="0"/>
        <v>213</v>
      </c>
      <c r="C46" s="83" t="s">
        <v>141</v>
      </c>
      <c r="D46" s="83" t="s">
        <v>141</v>
      </c>
      <c r="E46" s="83" t="s">
        <v>141</v>
      </c>
      <c r="F46" s="83" t="s">
        <v>141</v>
      </c>
      <c r="G46" s="83" t="s">
        <v>141</v>
      </c>
      <c r="H46" s="83" t="s">
        <v>141</v>
      </c>
      <c r="I46" s="12">
        <v>213</v>
      </c>
      <c r="J46" s="83" t="s">
        <v>141</v>
      </c>
      <c r="K46" s="83" t="s">
        <v>141</v>
      </c>
      <c r="L46" s="83" t="s">
        <v>141</v>
      </c>
      <c r="M46" s="83" t="s">
        <v>141</v>
      </c>
      <c r="N46" s="83" t="s">
        <v>141</v>
      </c>
      <c r="O46" s="83" t="s">
        <v>141</v>
      </c>
      <c r="P46" s="12" t="s">
        <v>141</v>
      </c>
    </row>
    <row r="47" spans="1:23" ht="15.75" customHeight="1">
      <c r="A47" s="93" t="s">
        <v>1046</v>
      </c>
      <c r="B47" s="40">
        <f t="shared" si="0"/>
        <v>543</v>
      </c>
      <c r="C47" s="83" t="s">
        <v>141</v>
      </c>
      <c r="D47" s="83" t="s">
        <v>141</v>
      </c>
      <c r="E47" s="83" t="s">
        <v>141</v>
      </c>
      <c r="F47" s="83" t="s">
        <v>141</v>
      </c>
      <c r="G47" s="83" t="s">
        <v>141</v>
      </c>
      <c r="H47" s="83" t="s">
        <v>141</v>
      </c>
      <c r="I47" s="12">
        <v>543</v>
      </c>
      <c r="J47" s="83" t="s">
        <v>141</v>
      </c>
      <c r="K47" s="83" t="s">
        <v>141</v>
      </c>
      <c r="L47" s="83" t="s">
        <v>141</v>
      </c>
      <c r="M47" s="83" t="s">
        <v>141</v>
      </c>
      <c r="N47" s="83" t="s">
        <v>141</v>
      </c>
      <c r="O47" s="12" t="s">
        <v>141</v>
      </c>
      <c r="P47" s="12" t="s">
        <v>141</v>
      </c>
    </row>
    <row r="48" spans="1:23" ht="15.75" customHeight="1">
      <c r="A48" s="93" t="s">
        <v>1047</v>
      </c>
      <c r="B48" s="40">
        <f t="shared" si="0"/>
        <v>395</v>
      </c>
      <c r="C48" s="83" t="s">
        <v>141</v>
      </c>
      <c r="D48" s="83" t="s">
        <v>141</v>
      </c>
      <c r="E48" s="83" t="s">
        <v>141</v>
      </c>
      <c r="F48" s="83" t="s">
        <v>141</v>
      </c>
      <c r="G48" s="83" t="s">
        <v>141</v>
      </c>
      <c r="H48" s="83" t="s">
        <v>141</v>
      </c>
      <c r="I48" s="12">
        <v>395</v>
      </c>
      <c r="J48" s="83" t="s">
        <v>141</v>
      </c>
      <c r="K48" s="83" t="s">
        <v>141</v>
      </c>
      <c r="L48" s="83" t="s">
        <v>141</v>
      </c>
      <c r="M48" s="83" t="s">
        <v>141</v>
      </c>
      <c r="N48" s="83" t="s">
        <v>141</v>
      </c>
      <c r="O48" s="12" t="s">
        <v>141</v>
      </c>
      <c r="P48" s="12" t="s">
        <v>141</v>
      </c>
    </row>
    <row r="49" spans="1:23" ht="15.75" customHeight="1">
      <c r="A49" s="93" t="s">
        <v>1048</v>
      </c>
      <c r="B49" s="40">
        <f t="shared" si="0"/>
        <v>131</v>
      </c>
      <c r="C49" s="83" t="s">
        <v>141</v>
      </c>
      <c r="D49" s="83" t="s">
        <v>141</v>
      </c>
      <c r="E49" s="83" t="s">
        <v>141</v>
      </c>
      <c r="F49" s="83" t="s">
        <v>141</v>
      </c>
      <c r="G49" s="83" t="s">
        <v>141</v>
      </c>
      <c r="H49" s="83" t="s">
        <v>141</v>
      </c>
      <c r="I49" s="12">
        <v>131</v>
      </c>
      <c r="J49" s="83" t="s">
        <v>141</v>
      </c>
      <c r="K49" s="83" t="s">
        <v>141</v>
      </c>
      <c r="L49" s="83" t="s">
        <v>141</v>
      </c>
      <c r="M49" s="83" t="s">
        <v>141</v>
      </c>
      <c r="N49" s="83" t="s">
        <v>141</v>
      </c>
      <c r="O49" s="12" t="s">
        <v>141</v>
      </c>
      <c r="P49" s="12" t="s">
        <v>141</v>
      </c>
    </row>
    <row r="50" spans="1:23" ht="15.75" customHeight="1">
      <c r="A50" s="93" t="s">
        <v>1049</v>
      </c>
      <c r="B50" s="40">
        <f t="shared" si="0"/>
        <v>174</v>
      </c>
      <c r="C50" s="83" t="s">
        <v>141</v>
      </c>
      <c r="D50" s="83" t="s">
        <v>141</v>
      </c>
      <c r="E50" s="83" t="s">
        <v>141</v>
      </c>
      <c r="F50" s="83" t="s">
        <v>141</v>
      </c>
      <c r="G50" s="83" t="s">
        <v>141</v>
      </c>
      <c r="H50" s="83" t="s">
        <v>141</v>
      </c>
      <c r="I50" s="12">
        <v>174</v>
      </c>
      <c r="J50" s="83" t="s">
        <v>141</v>
      </c>
      <c r="K50" s="83" t="s">
        <v>141</v>
      </c>
      <c r="L50" s="83" t="s">
        <v>141</v>
      </c>
      <c r="M50" s="83" t="s">
        <v>141</v>
      </c>
      <c r="N50" s="83" t="s">
        <v>141</v>
      </c>
      <c r="O50" s="12" t="s">
        <v>141</v>
      </c>
      <c r="P50" s="12" t="s">
        <v>141</v>
      </c>
    </row>
    <row r="51" spans="1:23" ht="15.75" customHeight="1">
      <c r="A51" s="93" t="s">
        <v>1050</v>
      </c>
      <c r="B51" s="40">
        <f t="shared" si="0"/>
        <v>213</v>
      </c>
      <c r="C51" s="83" t="s">
        <v>141</v>
      </c>
      <c r="D51" s="83" t="s">
        <v>141</v>
      </c>
      <c r="E51" s="83" t="s">
        <v>141</v>
      </c>
      <c r="F51" s="83" t="s">
        <v>141</v>
      </c>
      <c r="G51" s="83" t="s">
        <v>141</v>
      </c>
      <c r="H51" s="83" t="s">
        <v>141</v>
      </c>
      <c r="I51" s="12">
        <v>213</v>
      </c>
      <c r="J51" s="83" t="s">
        <v>141</v>
      </c>
      <c r="K51" s="83" t="s">
        <v>141</v>
      </c>
      <c r="L51" s="83" t="s">
        <v>141</v>
      </c>
      <c r="M51" s="83" t="s">
        <v>141</v>
      </c>
      <c r="N51" s="83" t="s">
        <v>141</v>
      </c>
      <c r="O51" s="12" t="s">
        <v>141</v>
      </c>
      <c r="P51" s="12" t="s">
        <v>141</v>
      </c>
    </row>
    <row r="52" spans="1:23" ht="15.75" customHeight="1">
      <c r="A52" s="93" t="s">
        <v>1051</v>
      </c>
      <c r="B52" s="40">
        <f t="shared" si="0"/>
        <v>236</v>
      </c>
      <c r="C52" s="83" t="s">
        <v>141</v>
      </c>
      <c r="D52" s="83" t="s">
        <v>141</v>
      </c>
      <c r="E52" s="83" t="s">
        <v>141</v>
      </c>
      <c r="F52" s="83" t="s">
        <v>141</v>
      </c>
      <c r="G52" s="83" t="s">
        <v>141</v>
      </c>
      <c r="H52" s="83" t="s">
        <v>141</v>
      </c>
      <c r="I52" s="12">
        <v>236</v>
      </c>
      <c r="J52" s="83" t="s">
        <v>141</v>
      </c>
      <c r="K52" s="83" t="s">
        <v>141</v>
      </c>
      <c r="L52" s="83" t="s">
        <v>141</v>
      </c>
      <c r="M52" s="83" t="s">
        <v>141</v>
      </c>
      <c r="N52" s="83" t="s">
        <v>141</v>
      </c>
      <c r="O52" s="12" t="s">
        <v>141</v>
      </c>
      <c r="P52" s="12" t="s">
        <v>141</v>
      </c>
    </row>
    <row r="53" spans="1:23" ht="15.75" customHeight="1">
      <c r="A53" s="93" t="s">
        <v>1052</v>
      </c>
      <c r="B53" s="40">
        <f t="shared" si="0"/>
        <v>166</v>
      </c>
      <c r="C53" s="83" t="s">
        <v>141</v>
      </c>
      <c r="D53" s="83" t="s">
        <v>141</v>
      </c>
      <c r="E53" s="83" t="s">
        <v>141</v>
      </c>
      <c r="F53" s="83" t="s">
        <v>141</v>
      </c>
      <c r="G53" s="83" t="s">
        <v>141</v>
      </c>
      <c r="H53" s="83" t="s">
        <v>141</v>
      </c>
      <c r="I53" s="12">
        <v>166</v>
      </c>
      <c r="J53" s="83" t="s">
        <v>141</v>
      </c>
      <c r="K53" s="83" t="s">
        <v>141</v>
      </c>
      <c r="L53" s="83" t="s">
        <v>141</v>
      </c>
      <c r="M53" s="83" t="s">
        <v>141</v>
      </c>
      <c r="N53" s="83" t="s">
        <v>141</v>
      </c>
      <c r="O53" s="83" t="s">
        <v>141</v>
      </c>
      <c r="P53" s="12" t="s">
        <v>141</v>
      </c>
    </row>
    <row r="54" spans="1:23" ht="15.75" customHeight="1">
      <c r="A54" s="84" t="s">
        <v>1053</v>
      </c>
      <c r="B54" s="40">
        <f t="shared" si="0"/>
        <v>1210</v>
      </c>
      <c r="C54" s="83" t="s">
        <v>141</v>
      </c>
      <c r="D54" s="83" t="s">
        <v>141</v>
      </c>
      <c r="E54" s="83" t="s">
        <v>141</v>
      </c>
      <c r="F54" s="83" t="s">
        <v>141</v>
      </c>
      <c r="G54" s="83" t="s">
        <v>141</v>
      </c>
      <c r="H54" s="83" t="s">
        <v>141</v>
      </c>
      <c r="I54" s="12">
        <v>1210</v>
      </c>
      <c r="J54" s="83" t="s">
        <v>141</v>
      </c>
      <c r="K54" s="83" t="s">
        <v>141</v>
      </c>
      <c r="L54" s="83" t="s">
        <v>141</v>
      </c>
      <c r="M54" s="83" t="s">
        <v>141</v>
      </c>
      <c r="N54" s="83" t="s">
        <v>141</v>
      </c>
      <c r="O54" s="12" t="s">
        <v>141</v>
      </c>
      <c r="P54" s="12" t="s">
        <v>141</v>
      </c>
    </row>
    <row r="55" spans="1:23" ht="15.75" customHeight="1">
      <c r="A55" s="84" t="s">
        <v>1054</v>
      </c>
      <c r="B55" s="40">
        <f t="shared" si="0"/>
        <v>237</v>
      </c>
      <c r="C55" s="83" t="s">
        <v>141</v>
      </c>
      <c r="D55" s="83" t="s">
        <v>141</v>
      </c>
      <c r="E55" s="83" t="s">
        <v>141</v>
      </c>
      <c r="F55" s="83" t="s">
        <v>141</v>
      </c>
      <c r="G55" s="83" t="s">
        <v>141</v>
      </c>
      <c r="H55" s="83" t="s">
        <v>141</v>
      </c>
      <c r="I55" s="12">
        <v>237</v>
      </c>
      <c r="J55" s="83" t="s">
        <v>141</v>
      </c>
      <c r="K55" s="83" t="s">
        <v>141</v>
      </c>
      <c r="L55" s="83" t="s">
        <v>141</v>
      </c>
      <c r="M55" s="83" t="s">
        <v>141</v>
      </c>
      <c r="N55" s="83" t="s">
        <v>141</v>
      </c>
      <c r="O55" s="12" t="s">
        <v>141</v>
      </c>
      <c r="P55" s="12" t="s">
        <v>141</v>
      </c>
    </row>
    <row r="56" spans="1:23" ht="15.75" customHeight="1">
      <c r="A56" s="84" t="s">
        <v>1055</v>
      </c>
      <c r="B56" s="40">
        <f t="shared" si="0"/>
        <v>573</v>
      </c>
      <c r="C56" s="83" t="s">
        <v>141</v>
      </c>
      <c r="D56" s="83" t="s">
        <v>141</v>
      </c>
      <c r="E56" s="83" t="s">
        <v>141</v>
      </c>
      <c r="F56" s="83" t="s">
        <v>141</v>
      </c>
      <c r="G56" s="83" t="s">
        <v>141</v>
      </c>
      <c r="H56" s="83" t="s">
        <v>141</v>
      </c>
      <c r="I56" s="12">
        <v>573</v>
      </c>
      <c r="J56" s="83" t="s">
        <v>141</v>
      </c>
      <c r="K56" s="83" t="s">
        <v>141</v>
      </c>
      <c r="L56" s="83" t="s">
        <v>141</v>
      </c>
      <c r="M56" s="83" t="s">
        <v>141</v>
      </c>
      <c r="N56" s="83" t="s">
        <v>141</v>
      </c>
      <c r="O56" s="12" t="s">
        <v>141</v>
      </c>
      <c r="P56" s="12" t="s">
        <v>141</v>
      </c>
    </row>
    <row r="57" spans="1:23" ht="15.75" customHeight="1">
      <c r="A57" s="84" t="s">
        <v>1056</v>
      </c>
      <c r="B57" s="40">
        <f t="shared" si="0"/>
        <v>404</v>
      </c>
      <c r="C57" s="83" t="s">
        <v>141</v>
      </c>
      <c r="D57" s="83" t="s">
        <v>141</v>
      </c>
      <c r="E57" s="83" t="s">
        <v>141</v>
      </c>
      <c r="F57" s="83" t="s">
        <v>141</v>
      </c>
      <c r="G57" s="83" t="s">
        <v>141</v>
      </c>
      <c r="H57" s="83" t="s">
        <v>141</v>
      </c>
      <c r="I57" s="12">
        <v>404</v>
      </c>
      <c r="J57" s="83" t="s">
        <v>141</v>
      </c>
      <c r="K57" s="83" t="s">
        <v>141</v>
      </c>
      <c r="L57" s="83" t="s">
        <v>141</v>
      </c>
      <c r="M57" s="83" t="s">
        <v>141</v>
      </c>
      <c r="N57" s="83" t="s">
        <v>141</v>
      </c>
      <c r="O57" s="83" t="s">
        <v>141</v>
      </c>
      <c r="P57" s="83" t="s">
        <v>141</v>
      </c>
    </row>
    <row r="58" spans="1:23" ht="15.75" customHeight="1">
      <c r="A58" s="79" t="s">
        <v>24</v>
      </c>
      <c r="B58" s="40">
        <f t="shared" si="0"/>
        <v>185</v>
      </c>
      <c r="C58" s="83" t="s">
        <v>141</v>
      </c>
      <c r="D58" s="83" t="s">
        <v>141</v>
      </c>
      <c r="E58" s="83" t="s">
        <v>141</v>
      </c>
      <c r="F58" s="83" t="s">
        <v>141</v>
      </c>
      <c r="G58" s="83" t="s">
        <v>141</v>
      </c>
      <c r="H58" s="83" t="s">
        <v>141</v>
      </c>
      <c r="I58" s="12">
        <v>185</v>
      </c>
      <c r="J58" s="83" t="s">
        <v>141</v>
      </c>
      <c r="K58" s="83" t="s">
        <v>141</v>
      </c>
      <c r="L58" s="83" t="s">
        <v>141</v>
      </c>
      <c r="M58" s="83" t="s">
        <v>141</v>
      </c>
      <c r="N58" s="83" t="s">
        <v>141</v>
      </c>
      <c r="O58" s="83" t="s">
        <v>141</v>
      </c>
      <c r="P58" s="83" t="s">
        <v>141</v>
      </c>
      <c r="V58" s="23"/>
      <c r="W58" s="23"/>
    </row>
    <row r="59" spans="1:23" ht="15.75" customHeight="1">
      <c r="A59" s="79"/>
      <c r="B59" s="40"/>
      <c r="C59" s="12"/>
      <c r="D59" s="12"/>
      <c r="E59" s="12"/>
      <c r="F59" s="12"/>
      <c r="G59" s="12"/>
      <c r="H59" s="12"/>
      <c r="I59" s="12"/>
      <c r="J59" s="83"/>
      <c r="K59" s="83"/>
      <c r="L59" s="83"/>
      <c r="M59" s="83"/>
      <c r="N59" s="83"/>
    </row>
    <row r="60" spans="1:23" s="23" customFormat="1" ht="15.75" customHeight="1">
      <c r="A60" s="76" t="s">
        <v>207</v>
      </c>
      <c r="B60" s="77"/>
      <c r="C60" s="81"/>
      <c r="D60" s="81"/>
      <c r="E60" s="81"/>
      <c r="F60" s="81"/>
      <c r="G60" s="81"/>
      <c r="H60" s="81"/>
      <c r="I60" s="81"/>
      <c r="J60" s="81"/>
      <c r="K60" s="81"/>
      <c r="L60" s="83"/>
      <c r="M60" s="81"/>
      <c r="N60" s="81"/>
      <c r="O60" s="20"/>
      <c r="P60" s="20"/>
      <c r="V60" s="5"/>
      <c r="W60" s="5"/>
    </row>
    <row r="61" spans="1:23" s="23" customFormat="1" ht="15.75" customHeight="1">
      <c r="A61" s="76"/>
      <c r="B61" s="77"/>
      <c r="C61" s="81"/>
      <c r="D61" s="81"/>
      <c r="E61" s="81"/>
      <c r="F61" s="81"/>
      <c r="G61" s="81"/>
      <c r="H61" s="81"/>
      <c r="I61" s="81"/>
      <c r="J61" s="81"/>
      <c r="K61" s="81"/>
      <c r="L61" s="83"/>
      <c r="M61" s="81"/>
      <c r="N61" s="81"/>
      <c r="O61" s="20"/>
      <c r="P61" s="20"/>
      <c r="V61" s="5"/>
      <c r="W61" s="5"/>
    </row>
    <row r="62" spans="1:23" s="23" customFormat="1" ht="15.75" customHeight="1">
      <c r="A62" s="76" t="s">
        <v>208</v>
      </c>
      <c r="B62" s="69">
        <f>SUM(B64:B75)</f>
        <v>6292</v>
      </c>
      <c r="C62" s="71">
        <f>SUM(C64:C75)</f>
        <v>6114</v>
      </c>
      <c r="D62" s="71" t="s">
        <v>141</v>
      </c>
      <c r="E62" s="71" t="s">
        <v>141</v>
      </c>
      <c r="F62" s="71" t="s">
        <v>141</v>
      </c>
      <c r="G62" s="71">
        <f>SUM(G64:G75)</f>
        <v>178</v>
      </c>
      <c r="H62" s="71" t="s">
        <v>141</v>
      </c>
      <c r="I62" s="71" t="s">
        <v>141</v>
      </c>
      <c r="J62" s="71" t="s">
        <v>141</v>
      </c>
      <c r="K62" s="71" t="s">
        <v>141</v>
      </c>
      <c r="L62" s="71" t="s">
        <v>141</v>
      </c>
      <c r="M62" s="71" t="s">
        <v>141</v>
      </c>
      <c r="N62" s="71" t="s">
        <v>141</v>
      </c>
      <c r="O62" s="81" t="s">
        <v>141</v>
      </c>
      <c r="P62" s="81" t="s">
        <v>141</v>
      </c>
      <c r="V62" s="5"/>
      <c r="W62" s="5"/>
    </row>
    <row r="63" spans="1:23" ht="15.75" customHeight="1">
      <c r="A63" s="84"/>
      <c r="B63" s="53"/>
      <c r="C63" s="83"/>
      <c r="D63" s="83"/>
      <c r="E63" s="12"/>
      <c r="F63" s="12"/>
      <c r="G63" s="12"/>
      <c r="H63" s="12"/>
      <c r="I63" s="12"/>
      <c r="J63" s="12"/>
      <c r="K63" s="12"/>
      <c r="L63" s="83"/>
      <c r="M63" s="12"/>
      <c r="N63" s="83"/>
      <c r="O63" s="12"/>
      <c r="P63" s="12"/>
    </row>
    <row r="64" spans="1:23" ht="15.75" customHeight="1">
      <c r="A64" s="84" t="s">
        <v>1057</v>
      </c>
      <c r="B64" s="40">
        <f t="shared" ref="B64:B75" si="1">SUM(C64:P64)</f>
        <v>620</v>
      </c>
      <c r="C64" s="83">
        <v>620</v>
      </c>
      <c r="D64" s="99" t="s">
        <v>141</v>
      </c>
      <c r="E64" s="83" t="s">
        <v>141</v>
      </c>
      <c r="F64" s="83" t="s">
        <v>141</v>
      </c>
      <c r="G64" s="83" t="s">
        <v>141</v>
      </c>
      <c r="H64" s="83" t="s">
        <v>141</v>
      </c>
      <c r="I64" s="83" t="s">
        <v>141</v>
      </c>
      <c r="J64" s="83" t="s">
        <v>141</v>
      </c>
      <c r="K64" s="83" t="s">
        <v>141</v>
      </c>
      <c r="L64" s="83" t="s">
        <v>141</v>
      </c>
      <c r="M64" s="83" t="s">
        <v>141</v>
      </c>
      <c r="N64" s="83" t="s">
        <v>141</v>
      </c>
      <c r="O64" s="12" t="s">
        <v>141</v>
      </c>
      <c r="P64" s="12" t="s">
        <v>141</v>
      </c>
    </row>
    <row r="65" spans="1:23" ht="15.75" customHeight="1">
      <c r="A65" s="84" t="s">
        <v>1058</v>
      </c>
      <c r="B65" s="40">
        <f t="shared" si="1"/>
        <v>307</v>
      </c>
      <c r="C65" s="83">
        <v>307</v>
      </c>
      <c r="D65" s="99" t="s">
        <v>141</v>
      </c>
      <c r="E65" s="83" t="s">
        <v>141</v>
      </c>
      <c r="F65" s="83" t="s">
        <v>141</v>
      </c>
      <c r="G65" s="83" t="s">
        <v>141</v>
      </c>
      <c r="H65" s="83" t="s">
        <v>141</v>
      </c>
      <c r="I65" s="83" t="s">
        <v>141</v>
      </c>
      <c r="J65" s="83" t="s">
        <v>141</v>
      </c>
      <c r="K65" s="83" t="s">
        <v>141</v>
      </c>
      <c r="L65" s="83" t="s">
        <v>141</v>
      </c>
      <c r="M65" s="83" t="s">
        <v>141</v>
      </c>
      <c r="N65" s="83" t="s">
        <v>141</v>
      </c>
      <c r="O65" s="12" t="s">
        <v>141</v>
      </c>
      <c r="P65" s="12" t="s">
        <v>141</v>
      </c>
    </row>
    <row r="66" spans="1:23" ht="15.75" customHeight="1">
      <c r="A66" s="84" t="s">
        <v>1059</v>
      </c>
      <c r="B66" s="40">
        <f t="shared" si="1"/>
        <v>1153</v>
      </c>
      <c r="C66" s="83">
        <v>1153</v>
      </c>
      <c r="D66" s="99" t="s">
        <v>141</v>
      </c>
      <c r="E66" s="83" t="s">
        <v>141</v>
      </c>
      <c r="F66" s="83" t="s">
        <v>141</v>
      </c>
      <c r="G66" s="83" t="s">
        <v>141</v>
      </c>
      <c r="H66" s="83" t="s">
        <v>141</v>
      </c>
      <c r="I66" s="83" t="s">
        <v>141</v>
      </c>
      <c r="J66" s="83" t="s">
        <v>141</v>
      </c>
      <c r="K66" s="83" t="s">
        <v>141</v>
      </c>
      <c r="L66" s="83" t="s">
        <v>141</v>
      </c>
      <c r="M66" s="83" t="s">
        <v>141</v>
      </c>
      <c r="N66" s="83" t="s">
        <v>141</v>
      </c>
      <c r="O66" s="12" t="s">
        <v>141</v>
      </c>
      <c r="P66" s="12" t="s">
        <v>141</v>
      </c>
    </row>
    <row r="67" spans="1:23" ht="15.75" customHeight="1">
      <c r="A67" s="84" t="s">
        <v>1060</v>
      </c>
      <c r="B67" s="40">
        <f t="shared" si="1"/>
        <v>510</v>
      </c>
      <c r="C67" s="83">
        <v>510</v>
      </c>
      <c r="D67" s="99" t="s">
        <v>141</v>
      </c>
      <c r="E67" s="83" t="s">
        <v>141</v>
      </c>
      <c r="F67" s="83" t="s">
        <v>141</v>
      </c>
      <c r="G67" s="83" t="s">
        <v>141</v>
      </c>
      <c r="H67" s="83" t="s">
        <v>141</v>
      </c>
      <c r="I67" s="83" t="s">
        <v>141</v>
      </c>
      <c r="J67" s="83" t="s">
        <v>141</v>
      </c>
      <c r="K67" s="83" t="s">
        <v>141</v>
      </c>
      <c r="L67" s="83" t="s">
        <v>141</v>
      </c>
      <c r="M67" s="83" t="s">
        <v>141</v>
      </c>
      <c r="N67" s="83" t="s">
        <v>141</v>
      </c>
      <c r="O67" s="12" t="s">
        <v>141</v>
      </c>
      <c r="P67" s="12" t="s">
        <v>141</v>
      </c>
    </row>
    <row r="68" spans="1:23" ht="15.75" customHeight="1">
      <c r="A68" s="84" t="s">
        <v>1061</v>
      </c>
      <c r="B68" s="40">
        <f t="shared" si="1"/>
        <v>613</v>
      </c>
      <c r="C68" s="95">
        <v>613</v>
      </c>
      <c r="D68" s="99" t="s">
        <v>141</v>
      </c>
      <c r="E68" s="83" t="s">
        <v>141</v>
      </c>
      <c r="F68" s="83" t="s">
        <v>141</v>
      </c>
      <c r="G68" s="99" t="s">
        <v>141</v>
      </c>
      <c r="H68" s="83" t="s">
        <v>141</v>
      </c>
      <c r="I68" s="83" t="s">
        <v>141</v>
      </c>
      <c r="J68" s="83" t="s">
        <v>141</v>
      </c>
      <c r="K68" s="83" t="s">
        <v>141</v>
      </c>
      <c r="L68" s="83" t="s">
        <v>141</v>
      </c>
      <c r="M68" s="83" t="s">
        <v>141</v>
      </c>
      <c r="N68" s="83" t="s">
        <v>141</v>
      </c>
      <c r="O68" s="12" t="s">
        <v>141</v>
      </c>
      <c r="P68" s="12" t="s">
        <v>141</v>
      </c>
    </row>
    <row r="69" spans="1:23" ht="15.75" customHeight="1">
      <c r="A69" s="84" t="s">
        <v>1062</v>
      </c>
      <c r="B69" s="40">
        <f t="shared" si="1"/>
        <v>53</v>
      </c>
      <c r="C69" s="95">
        <v>53</v>
      </c>
      <c r="D69" s="99" t="s">
        <v>141</v>
      </c>
      <c r="E69" s="83" t="s">
        <v>141</v>
      </c>
      <c r="F69" s="83" t="s">
        <v>141</v>
      </c>
      <c r="G69" s="83" t="s">
        <v>141</v>
      </c>
      <c r="H69" s="83" t="s">
        <v>141</v>
      </c>
      <c r="I69" s="83" t="s">
        <v>141</v>
      </c>
      <c r="J69" s="83" t="s">
        <v>141</v>
      </c>
      <c r="K69" s="83" t="s">
        <v>141</v>
      </c>
      <c r="L69" s="83" t="s">
        <v>141</v>
      </c>
      <c r="M69" s="83" t="s">
        <v>141</v>
      </c>
      <c r="N69" s="83" t="s">
        <v>141</v>
      </c>
      <c r="O69" s="12" t="s">
        <v>141</v>
      </c>
      <c r="P69" s="12" t="s">
        <v>141</v>
      </c>
    </row>
    <row r="70" spans="1:23" ht="15.75" customHeight="1">
      <c r="A70" s="84" t="s">
        <v>1063</v>
      </c>
      <c r="B70" s="40">
        <f t="shared" si="1"/>
        <v>429</v>
      </c>
      <c r="C70" s="95">
        <v>429</v>
      </c>
      <c r="D70" s="99" t="s">
        <v>141</v>
      </c>
      <c r="E70" s="83" t="s">
        <v>141</v>
      </c>
      <c r="F70" s="83" t="s">
        <v>141</v>
      </c>
      <c r="G70" s="83" t="s">
        <v>141</v>
      </c>
      <c r="H70" s="83" t="s">
        <v>141</v>
      </c>
      <c r="I70" s="83" t="s">
        <v>141</v>
      </c>
      <c r="J70" s="83" t="s">
        <v>141</v>
      </c>
      <c r="K70" s="83" t="s">
        <v>141</v>
      </c>
      <c r="L70" s="83" t="s">
        <v>141</v>
      </c>
      <c r="M70" s="83" t="s">
        <v>141</v>
      </c>
      <c r="N70" s="83" t="s">
        <v>141</v>
      </c>
      <c r="O70" s="12" t="s">
        <v>141</v>
      </c>
      <c r="P70" s="12" t="s">
        <v>141</v>
      </c>
    </row>
    <row r="71" spans="1:23" ht="15.75" customHeight="1">
      <c r="A71" s="84" t="s">
        <v>1064</v>
      </c>
      <c r="B71" s="40">
        <f t="shared" si="1"/>
        <v>841</v>
      </c>
      <c r="C71" s="95">
        <v>841</v>
      </c>
      <c r="D71" s="99" t="s">
        <v>141</v>
      </c>
      <c r="E71" s="83" t="s">
        <v>141</v>
      </c>
      <c r="F71" s="83" t="s">
        <v>141</v>
      </c>
      <c r="G71" s="99" t="s">
        <v>141</v>
      </c>
      <c r="H71" s="83" t="s">
        <v>141</v>
      </c>
      <c r="I71" s="83" t="s">
        <v>141</v>
      </c>
      <c r="J71" s="83" t="s">
        <v>141</v>
      </c>
      <c r="K71" s="83" t="s">
        <v>141</v>
      </c>
      <c r="L71" s="83" t="s">
        <v>141</v>
      </c>
      <c r="M71" s="83" t="s">
        <v>141</v>
      </c>
      <c r="N71" s="83" t="s">
        <v>141</v>
      </c>
      <c r="O71" s="12" t="s">
        <v>141</v>
      </c>
      <c r="P71" s="12" t="s">
        <v>141</v>
      </c>
    </row>
    <row r="72" spans="1:23" ht="15.75" customHeight="1">
      <c r="A72" s="84" t="s">
        <v>1065</v>
      </c>
      <c r="B72" s="40">
        <f t="shared" si="1"/>
        <v>691</v>
      </c>
      <c r="C72" s="95">
        <v>691</v>
      </c>
      <c r="D72" s="99" t="s">
        <v>141</v>
      </c>
      <c r="E72" s="83" t="s">
        <v>141</v>
      </c>
      <c r="F72" s="83" t="s">
        <v>141</v>
      </c>
      <c r="G72" s="83" t="s">
        <v>141</v>
      </c>
      <c r="H72" s="83" t="s">
        <v>141</v>
      </c>
      <c r="I72" s="83" t="s">
        <v>141</v>
      </c>
      <c r="J72" s="83" t="s">
        <v>141</v>
      </c>
      <c r="K72" s="83" t="s">
        <v>141</v>
      </c>
      <c r="L72" s="83" t="s">
        <v>141</v>
      </c>
      <c r="M72" s="83" t="s">
        <v>141</v>
      </c>
      <c r="N72" s="83" t="s">
        <v>141</v>
      </c>
      <c r="O72" s="12" t="s">
        <v>141</v>
      </c>
      <c r="P72" s="12" t="s">
        <v>141</v>
      </c>
    </row>
    <row r="73" spans="1:23" ht="15.75" customHeight="1">
      <c r="A73" s="84" t="s">
        <v>1066</v>
      </c>
      <c r="B73" s="40">
        <f t="shared" si="1"/>
        <v>609</v>
      </c>
      <c r="C73" s="95">
        <v>431</v>
      </c>
      <c r="D73" s="99" t="s">
        <v>141</v>
      </c>
      <c r="E73" s="83" t="s">
        <v>141</v>
      </c>
      <c r="F73" s="83" t="s">
        <v>141</v>
      </c>
      <c r="G73" s="99">
        <v>178</v>
      </c>
      <c r="H73" s="83" t="s">
        <v>141</v>
      </c>
      <c r="I73" s="83" t="s">
        <v>141</v>
      </c>
      <c r="J73" s="83" t="s">
        <v>141</v>
      </c>
      <c r="K73" s="83" t="s">
        <v>141</v>
      </c>
      <c r="L73" s="83" t="s">
        <v>141</v>
      </c>
      <c r="M73" s="83" t="s">
        <v>141</v>
      </c>
      <c r="N73" s="83" t="s">
        <v>141</v>
      </c>
      <c r="O73" s="12" t="s">
        <v>141</v>
      </c>
      <c r="P73" s="12" t="s">
        <v>141</v>
      </c>
    </row>
    <row r="74" spans="1:23" ht="15.75" customHeight="1">
      <c r="A74" s="84" t="s">
        <v>1067</v>
      </c>
      <c r="B74" s="40">
        <f t="shared" si="1"/>
        <v>200</v>
      </c>
      <c r="C74" s="95">
        <v>200</v>
      </c>
      <c r="D74" s="99" t="s">
        <v>141</v>
      </c>
      <c r="E74" s="83" t="s">
        <v>141</v>
      </c>
      <c r="F74" s="83" t="s">
        <v>141</v>
      </c>
      <c r="G74" s="83" t="s">
        <v>141</v>
      </c>
      <c r="H74" s="83" t="s">
        <v>141</v>
      </c>
      <c r="I74" s="83" t="s">
        <v>141</v>
      </c>
      <c r="J74" s="83" t="s">
        <v>141</v>
      </c>
      <c r="K74" s="83" t="s">
        <v>141</v>
      </c>
      <c r="L74" s="83" t="s">
        <v>141</v>
      </c>
      <c r="M74" s="83" t="s">
        <v>141</v>
      </c>
      <c r="N74" s="83" t="s">
        <v>141</v>
      </c>
      <c r="O74" s="12" t="s">
        <v>141</v>
      </c>
      <c r="P74" s="12" t="s">
        <v>141</v>
      </c>
    </row>
    <row r="75" spans="1:23" s="23" customFormat="1" ht="15.75" customHeight="1">
      <c r="A75" s="84" t="s">
        <v>1068</v>
      </c>
      <c r="B75" s="40">
        <f t="shared" si="1"/>
        <v>266</v>
      </c>
      <c r="C75" s="95">
        <v>266</v>
      </c>
      <c r="D75" s="99" t="s">
        <v>141</v>
      </c>
      <c r="E75" s="83" t="s">
        <v>141</v>
      </c>
      <c r="F75" s="83" t="s">
        <v>141</v>
      </c>
      <c r="G75" s="83" t="s">
        <v>141</v>
      </c>
      <c r="H75" s="83" t="s">
        <v>141</v>
      </c>
      <c r="I75" s="83" t="s">
        <v>141</v>
      </c>
      <c r="J75" s="83" t="s">
        <v>141</v>
      </c>
      <c r="K75" s="83" t="s">
        <v>141</v>
      </c>
      <c r="L75" s="83" t="s">
        <v>141</v>
      </c>
      <c r="M75" s="83" t="s">
        <v>141</v>
      </c>
      <c r="N75" s="83" t="s">
        <v>141</v>
      </c>
      <c r="O75" s="12" t="s">
        <v>141</v>
      </c>
      <c r="P75" s="12" t="s">
        <v>141</v>
      </c>
      <c r="V75" s="5"/>
      <c r="W75" s="5"/>
    </row>
    <row r="76" spans="1:23" ht="15.75" customHeight="1">
      <c r="A76" s="79"/>
      <c r="B76" s="40"/>
      <c r="C76" s="54"/>
      <c r="D76" s="12"/>
      <c r="E76" s="12"/>
      <c r="F76" s="12"/>
      <c r="G76" s="12"/>
      <c r="H76" s="12"/>
      <c r="I76" s="12"/>
      <c r="J76" s="12"/>
      <c r="K76" s="12"/>
      <c r="L76" s="83"/>
      <c r="M76" s="12"/>
      <c r="O76" s="12"/>
      <c r="P76" s="12"/>
    </row>
    <row r="77" spans="1:23" ht="15.75" customHeight="1">
      <c r="A77" s="76" t="s">
        <v>31</v>
      </c>
      <c r="B77" s="51">
        <f>SUM(B79:B81)</f>
        <v>42943</v>
      </c>
      <c r="C77" s="52" t="s">
        <v>141</v>
      </c>
      <c r="D77" s="71">
        <f>SUM(D79:D81)</f>
        <v>42943</v>
      </c>
      <c r="E77" s="83" t="s">
        <v>141</v>
      </c>
      <c r="F77" s="71" t="s">
        <v>141</v>
      </c>
      <c r="G77" s="71" t="s">
        <v>141</v>
      </c>
      <c r="H77" s="71" t="s">
        <v>141</v>
      </c>
      <c r="I77" s="71" t="s">
        <v>141</v>
      </c>
      <c r="J77" s="71" t="s">
        <v>141</v>
      </c>
      <c r="K77" s="71" t="s">
        <v>141</v>
      </c>
      <c r="L77" s="71" t="s">
        <v>141</v>
      </c>
      <c r="M77" s="71" t="s">
        <v>141</v>
      </c>
      <c r="N77" s="71" t="s">
        <v>141</v>
      </c>
      <c r="O77" s="81" t="s">
        <v>141</v>
      </c>
      <c r="P77" s="81" t="s">
        <v>141</v>
      </c>
    </row>
    <row r="78" spans="1:23" ht="15.75" customHeight="1">
      <c r="A78" s="79"/>
      <c r="B78" s="40"/>
      <c r="C78" s="54"/>
      <c r="D78" s="12"/>
      <c r="E78" s="12"/>
      <c r="F78" s="12"/>
      <c r="G78" s="12"/>
      <c r="H78" s="12"/>
      <c r="I78" s="12"/>
      <c r="J78" s="12"/>
      <c r="K78" s="12"/>
      <c r="L78" s="83"/>
      <c r="M78" s="12"/>
      <c r="O78" s="12"/>
      <c r="P78" s="12"/>
    </row>
    <row r="79" spans="1:23" ht="15.75" customHeight="1">
      <c r="A79" s="84" t="s">
        <v>996</v>
      </c>
      <c r="B79" s="40">
        <f>SUM(C79:P79)</f>
        <v>5208</v>
      </c>
      <c r="C79" s="95" t="s">
        <v>141</v>
      </c>
      <c r="D79" s="99">
        <v>5208</v>
      </c>
      <c r="E79" s="83" t="s">
        <v>141</v>
      </c>
      <c r="F79" s="83" t="s">
        <v>141</v>
      </c>
      <c r="G79" s="83" t="s">
        <v>141</v>
      </c>
      <c r="H79" s="83" t="s">
        <v>141</v>
      </c>
      <c r="I79" s="83" t="s">
        <v>141</v>
      </c>
      <c r="J79" s="83" t="s">
        <v>141</v>
      </c>
      <c r="K79" s="83" t="s">
        <v>141</v>
      </c>
      <c r="L79" s="83" t="s">
        <v>141</v>
      </c>
      <c r="M79" s="83" t="s">
        <v>141</v>
      </c>
      <c r="N79" s="83" t="s">
        <v>141</v>
      </c>
      <c r="O79" s="12" t="s">
        <v>141</v>
      </c>
      <c r="P79" s="12" t="s">
        <v>141</v>
      </c>
    </row>
    <row r="80" spans="1:23" ht="15.75" customHeight="1">
      <c r="A80" s="84" t="s">
        <v>997</v>
      </c>
      <c r="B80" s="40">
        <f>SUM(C80:P80)</f>
        <v>5591</v>
      </c>
      <c r="C80" s="83" t="s">
        <v>141</v>
      </c>
      <c r="D80" s="83">
        <v>5591</v>
      </c>
      <c r="E80" s="83" t="s">
        <v>141</v>
      </c>
      <c r="F80" s="83" t="s">
        <v>141</v>
      </c>
      <c r="G80" s="83" t="s">
        <v>141</v>
      </c>
      <c r="H80" s="83" t="s">
        <v>141</v>
      </c>
      <c r="I80" s="83" t="s">
        <v>141</v>
      </c>
      <c r="J80" s="83" t="s">
        <v>141</v>
      </c>
      <c r="K80" s="83" t="s">
        <v>141</v>
      </c>
      <c r="L80" s="83" t="s">
        <v>141</v>
      </c>
      <c r="M80" s="83" t="s">
        <v>141</v>
      </c>
      <c r="N80" s="83" t="s">
        <v>141</v>
      </c>
      <c r="O80" s="12" t="s">
        <v>141</v>
      </c>
      <c r="P80" s="12" t="s">
        <v>141</v>
      </c>
    </row>
    <row r="81" spans="1:23" ht="15.75" customHeight="1">
      <c r="A81" s="84" t="s">
        <v>1069</v>
      </c>
      <c r="B81" s="40">
        <f>SUM(C81:P81)</f>
        <v>32144</v>
      </c>
      <c r="C81" s="83" t="s">
        <v>141</v>
      </c>
      <c r="D81" s="83">
        <v>32144</v>
      </c>
      <c r="E81" s="83" t="s">
        <v>141</v>
      </c>
      <c r="F81" s="83" t="s">
        <v>141</v>
      </c>
      <c r="G81" s="83" t="s">
        <v>141</v>
      </c>
      <c r="H81" s="83" t="s">
        <v>141</v>
      </c>
      <c r="I81" s="83" t="s">
        <v>141</v>
      </c>
      <c r="J81" s="83" t="s">
        <v>141</v>
      </c>
      <c r="K81" s="83" t="s">
        <v>141</v>
      </c>
      <c r="L81" s="83" t="s">
        <v>141</v>
      </c>
      <c r="M81" s="83" t="s">
        <v>141</v>
      </c>
      <c r="N81" s="83" t="s">
        <v>141</v>
      </c>
      <c r="O81" s="83" t="s">
        <v>141</v>
      </c>
      <c r="P81" s="83" t="s">
        <v>141</v>
      </c>
    </row>
    <row r="82" spans="1:23" ht="15.75" customHeight="1">
      <c r="A82" s="79"/>
      <c r="B82" s="40"/>
      <c r="C82" s="54"/>
      <c r="D82" s="12"/>
      <c r="E82" s="12"/>
      <c r="F82" s="12"/>
      <c r="G82" s="12"/>
      <c r="H82" s="12"/>
      <c r="I82" s="12"/>
      <c r="J82" s="12"/>
      <c r="K82" s="12"/>
      <c r="L82" s="83"/>
      <c r="M82" s="12"/>
      <c r="O82" s="12"/>
      <c r="P82" s="12"/>
    </row>
    <row r="83" spans="1:23" ht="15.75" customHeight="1">
      <c r="A83" s="76" t="s">
        <v>601</v>
      </c>
      <c r="B83" s="51">
        <f>SUM(B85:B87)</f>
        <v>12262</v>
      </c>
      <c r="C83" s="52" t="s">
        <v>141</v>
      </c>
      <c r="D83" s="71" t="s">
        <v>141</v>
      </c>
      <c r="E83" s="71">
        <f>SUM(E85:E87)</f>
        <v>12262</v>
      </c>
      <c r="F83" s="71" t="s">
        <v>141</v>
      </c>
      <c r="G83" s="71" t="s">
        <v>141</v>
      </c>
      <c r="H83" s="71" t="s">
        <v>141</v>
      </c>
      <c r="I83" s="71" t="s">
        <v>141</v>
      </c>
      <c r="J83" s="71" t="s">
        <v>141</v>
      </c>
      <c r="K83" s="71" t="s">
        <v>141</v>
      </c>
      <c r="L83" s="71" t="s">
        <v>141</v>
      </c>
      <c r="M83" s="71" t="s">
        <v>141</v>
      </c>
      <c r="N83" s="71" t="s">
        <v>141</v>
      </c>
      <c r="O83" s="81" t="s">
        <v>141</v>
      </c>
      <c r="P83" s="81" t="s">
        <v>141</v>
      </c>
    </row>
    <row r="84" spans="1:23" ht="15.75" customHeight="1">
      <c r="A84" s="84"/>
      <c r="B84" s="53"/>
      <c r="C84" s="54"/>
      <c r="D84" s="12"/>
      <c r="E84" s="83"/>
      <c r="F84" s="12"/>
      <c r="G84" s="12"/>
      <c r="H84" s="12"/>
      <c r="I84" s="12"/>
      <c r="J84" s="12"/>
      <c r="K84" s="12"/>
      <c r="L84" s="83"/>
      <c r="M84" s="12"/>
      <c r="O84" s="12"/>
      <c r="P84" s="12"/>
    </row>
    <row r="85" spans="1:23" ht="15.75" customHeight="1">
      <c r="A85" s="84" t="s">
        <v>998</v>
      </c>
      <c r="B85" s="40">
        <f>SUM(C85:P85)</f>
        <v>287</v>
      </c>
      <c r="C85" s="55" t="s">
        <v>141</v>
      </c>
      <c r="D85" s="83" t="s">
        <v>141</v>
      </c>
      <c r="E85" s="99">
        <v>287</v>
      </c>
      <c r="F85" s="83" t="s">
        <v>141</v>
      </c>
      <c r="G85" s="83" t="s">
        <v>141</v>
      </c>
      <c r="H85" s="83" t="s">
        <v>141</v>
      </c>
      <c r="I85" s="83" t="s">
        <v>141</v>
      </c>
      <c r="J85" s="83" t="s">
        <v>141</v>
      </c>
      <c r="K85" s="83" t="s">
        <v>141</v>
      </c>
      <c r="L85" s="83" t="s">
        <v>141</v>
      </c>
      <c r="M85" s="83" t="s">
        <v>141</v>
      </c>
      <c r="N85" s="83" t="s">
        <v>141</v>
      </c>
      <c r="O85" s="12" t="s">
        <v>141</v>
      </c>
      <c r="P85" s="12" t="s">
        <v>141</v>
      </c>
      <c r="V85" s="23"/>
      <c r="W85" s="23"/>
    </row>
    <row r="86" spans="1:23" ht="15.75" customHeight="1">
      <c r="A86" s="84" t="s">
        <v>999</v>
      </c>
      <c r="B86" s="40">
        <f>SUM(C86:P86)</f>
        <v>2021</v>
      </c>
      <c r="C86" s="55" t="s">
        <v>141</v>
      </c>
      <c r="D86" s="83" t="s">
        <v>141</v>
      </c>
      <c r="E86" s="99">
        <v>2021</v>
      </c>
      <c r="F86" s="83" t="s">
        <v>141</v>
      </c>
      <c r="G86" s="83" t="s">
        <v>141</v>
      </c>
      <c r="H86" s="83" t="s">
        <v>141</v>
      </c>
      <c r="I86" s="83" t="s">
        <v>141</v>
      </c>
      <c r="J86" s="83" t="s">
        <v>141</v>
      </c>
      <c r="K86" s="83" t="s">
        <v>141</v>
      </c>
      <c r="L86" s="83" t="s">
        <v>141</v>
      </c>
      <c r="M86" s="83" t="s">
        <v>141</v>
      </c>
      <c r="N86" s="83" t="s">
        <v>141</v>
      </c>
      <c r="O86" s="12" t="s">
        <v>141</v>
      </c>
      <c r="P86" s="12" t="s">
        <v>141</v>
      </c>
    </row>
    <row r="87" spans="1:23" ht="15.75" customHeight="1">
      <c r="A87" s="84" t="s">
        <v>1000</v>
      </c>
      <c r="B87" s="40">
        <f>SUM(C87:P87)</f>
        <v>9954</v>
      </c>
      <c r="C87" s="55" t="s">
        <v>141</v>
      </c>
      <c r="D87" s="83" t="s">
        <v>141</v>
      </c>
      <c r="E87" s="99">
        <v>9954</v>
      </c>
      <c r="F87" s="83" t="s">
        <v>141</v>
      </c>
      <c r="G87" s="83" t="s">
        <v>141</v>
      </c>
      <c r="H87" s="83" t="s">
        <v>141</v>
      </c>
      <c r="I87" s="83" t="s">
        <v>141</v>
      </c>
      <c r="J87" s="83" t="s">
        <v>141</v>
      </c>
      <c r="K87" s="83" t="s">
        <v>141</v>
      </c>
      <c r="L87" s="83" t="s">
        <v>141</v>
      </c>
      <c r="M87" s="83" t="s">
        <v>141</v>
      </c>
      <c r="N87" s="83" t="s">
        <v>141</v>
      </c>
      <c r="O87" s="12" t="s">
        <v>141</v>
      </c>
      <c r="P87" s="12" t="s">
        <v>141</v>
      </c>
      <c r="V87" s="25"/>
      <c r="W87" s="25"/>
    </row>
    <row r="88" spans="1:23" ht="15.75" customHeight="1">
      <c r="A88" s="79"/>
      <c r="B88" s="40"/>
      <c r="C88" s="12"/>
      <c r="D88" s="12"/>
      <c r="E88" s="12"/>
      <c r="F88" s="12"/>
      <c r="G88" s="12"/>
      <c r="H88" s="12"/>
      <c r="I88" s="12"/>
      <c r="J88" s="12"/>
      <c r="K88" s="12"/>
      <c r="L88" s="83"/>
      <c r="M88" s="12"/>
      <c r="O88" s="12"/>
      <c r="P88" s="12"/>
    </row>
    <row r="89" spans="1:23" s="23" customFormat="1" ht="15.75" customHeight="1">
      <c r="A89" s="76" t="s">
        <v>602</v>
      </c>
      <c r="B89" s="51">
        <f>SUM(B91:B91)</f>
        <v>7434</v>
      </c>
      <c r="C89" s="71" t="s">
        <v>141</v>
      </c>
      <c r="D89" s="137">
        <f>SUM(D91:D91)</f>
        <v>7434</v>
      </c>
      <c r="E89" s="71" t="s">
        <v>141</v>
      </c>
      <c r="F89" s="71" t="s">
        <v>141</v>
      </c>
      <c r="G89" s="71" t="s">
        <v>141</v>
      </c>
      <c r="H89" s="71" t="s">
        <v>141</v>
      </c>
      <c r="I89" s="71" t="s">
        <v>141</v>
      </c>
      <c r="J89" s="71" t="s">
        <v>141</v>
      </c>
      <c r="K89" s="71" t="s">
        <v>141</v>
      </c>
      <c r="L89" s="71" t="s">
        <v>141</v>
      </c>
      <c r="M89" s="71" t="s">
        <v>141</v>
      </c>
      <c r="N89" s="71" t="s">
        <v>141</v>
      </c>
      <c r="O89" s="81" t="s">
        <v>141</v>
      </c>
      <c r="P89" s="81" t="s">
        <v>141</v>
      </c>
      <c r="V89" s="5"/>
      <c r="W89" s="5"/>
    </row>
    <row r="90" spans="1:23" ht="15.75" customHeight="1">
      <c r="A90" s="84"/>
      <c r="B90" s="53"/>
      <c r="C90" s="12"/>
      <c r="D90" s="12"/>
      <c r="E90" s="83"/>
      <c r="F90" s="12"/>
      <c r="G90" s="12"/>
      <c r="H90" s="12"/>
      <c r="I90" s="12"/>
      <c r="J90" s="12"/>
      <c r="K90" s="12"/>
      <c r="L90" s="83"/>
      <c r="M90" s="12"/>
      <c r="O90" s="12"/>
      <c r="P90" s="12"/>
    </row>
    <row r="91" spans="1:23" ht="15.75" customHeight="1">
      <c r="A91" s="84" t="s">
        <v>1070</v>
      </c>
      <c r="B91" s="40">
        <f>SUM(C91:P91)</f>
        <v>7434</v>
      </c>
      <c r="C91" s="83" t="s">
        <v>141</v>
      </c>
      <c r="D91" s="83">
        <v>7434</v>
      </c>
      <c r="E91" s="83" t="s">
        <v>141</v>
      </c>
      <c r="F91" s="83" t="s">
        <v>141</v>
      </c>
      <c r="G91" s="83" t="s">
        <v>141</v>
      </c>
      <c r="H91" s="83" t="s">
        <v>141</v>
      </c>
      <c r="I91" s="83" t="s">
        <v>141</v>
      </c>
      <c r="J91" s="83" t="s">
        <v>141</v>
      </c>
      <c r="K91" s="83" t="s">
        <v>141</v>
      </c>
      <c r="L91" s="83" t="s">
        <v>141</v>
      </c>
      <c r="M91" s="83" t="s">
        <v>141</v>
      </c>
      <c r="N91" s="83" t="s">
        <v>141</v>
      </c>
      <c r="O91" s="12" t="s">
        <v>141</v>
      </c>
      <c r="P91" s="12" t="s">
        <v>141</v>
      </c>
    </row>
    <row r="92" spans="1:23" ht="15.75" customHeight="1">
      <c r="A92" s="79"/>
      <c r="B92" s="40"/>
      <c r="C92" s="12"/>
      <c r="D92" s="12"/>
      <c r="E92" s="12"/>
      <c r="F92" s="12"/>
      <c r="G92" s="12"/>
      <c r="H92" s="12"/>
      <c r="I92" s="12"/>
      <c r="J92" s="12"/>
      <c r="K92" s="12"/>
      <c r="L92" s="83"/>
      <c r="M92" s="12"/>
      <c r="O92" s="12"/>
      <c r="P92" s="12"/>
    </row>
    <row r="93" spans="1:23" ht="15.75" customHeight="1">
      <c r="A93" s="76" t="s">
        <v>34</v>
      </c>
      <c r="B93" s="51">
        <f>SUM(B95:B104)</f>
        <v>16980</v>
      </c>
      <c r="C93" s="71" t="s">
        <v>141</v>
      </c>
      <c r="D93" s="71" t="s">
        <v>141</v>
      </c>
      <c r="E93" s="71" t="s">
        <v>141</v>
      </c>
      <c r="F93" s="71">
        <f>SUM(F95:F104)</f>
        <v>16980</v>
      </c>
      <c r="G93" s="71" t="s">
        <v>141</v>
      </c>
      <c r="H93" s="71" t="s">
        <v>141</v>
      </c>
      <c r="I93" s="71" t="s">
        <v>141</v>
      </c>
      <c r="J93" s="71" t="s">
        <v>141</v>
      </c>
      <c r="K93" s="71" t="s">
        <v>141</v>
      </c>
      <c r="L93" s="71" t="s">
        <v>141</v>
      </c>
      <c r="M93" s="71" t="s">
        <v>141</v>
      </c>
      <c r="N93" s="71" t="s">
        <v>141</v>
      </c>
      <c r="O93" s="81" t="s">
        <v>141</v>
      </c>
      <c r="P93" s="81" t="s">
        <v>141</v>
      </c>
    </row>
    <row r="94" spans="1:23" ht="15.75" customHeight="1">
      <c r="A94" s="84"/>
      <c r="B94" s="53"/>
      <c r="C94" s="12"/>
      <c r="D94" s="12"/>
      <c r="E94" s="12"/>
      <c r="F94" s="83"/>
      <c r="G94" s="12"/>
      <c r="H94" s="12"/>
      <c r="I94" s="12"/>
      <c r="J94" s="12"/>
      <c r="K94" s="12"/>
      <c r="L94" s="83"/>
      <c r="M94" s="12"/>
      <c r="N94" s="83"/>
      <c r="O94" s="12"/>
      <c r="P94" s="12"/>
    </row>
    <row r="95" spans="1:23" ht="15.75" customHeight="1">
      <c r="A95" s="84" t="s">
        <v>1071</v>
      </c>
      <c r="B95" s="40">
        <f t="shared" ref="B95:B104" si="2">SUM(C95:P95)</f>
        <v>1279</v>
      </c>
      <c r="C95" s="83" t="s">
        <v>141</v>
      </c>
      <c r="D95" s="83" t="s">
        <v>141</v>
      </c>
      <c r="E95" s="83" t="s">
        <v>141</v>
      </c>
      <c r="F95" s="12">
        <v>1279</v>
      </c>
      <c r="G95" s="83" t="s">
        <v>141</v>
      </c>
      <c r="H95" s="83" t="s">
        <v>141</v>
      </c>
      <c r="I95" s="83" t="s">
        <v>141</v>
      </c>
      <c r="J95" s="83" t="s">
        <v>141</v>
      </c>
      <c r="K95" s="83" t="s">
        <v>141</v>
      </c>
      <c r="L95" s="83" t="s">
        <v>141</v>
      </c>
      <c r="M95" s="83" t="s">
        <v>141</v>
      </c>
      <c r="N95" s="83" t="s">
        <v>141</v>
      </c>
      <c r="O95" s="12" t="s">
        <v>141</v>
      </c>
      <c r="P95" s="12" t="s">
        <v>141</v>
      </c>
    </row>
    <row r="96" spans="1:23" ht="15.75" customHeight="1">
      <c r="A96" s="84" t="s">
        <v>1072</v>
      </c>
      <c r="B96" s="40">
        <f t="shared" si="2"/>
        <v>1373</v>
      </c>
      <c r="C96" s="83" t="s">
        <v>141</v>
      </c>
      <c r="D96" s="83" t="s">
        <v>141</v>
      </c>
      <c r="E96" s="83" t="s">
        <v>141</v>
      </c>
      <c r="F96" s="12">
        <v>1373</v>
      </c>
      <c r="G96" s="83" t="s">
        <v>141</v>
      </c>
      <c r="H96" s="83" t="s">
        <v>141</v>
      </c>
      <c r="I96" s="83" t="s">
        <v>141</v>
      </c>
      <c r="J96" s="83" t="s">
        <v>141</v>
      </c>
      <c r="K96" s="83" t="s">
        <v>141</v>
      </c>
      <c r="L96" s="83" t="s">
        <v>141</v>
      </c>
      <c r="M96" s="83" t="s">
        <v>141</v>
      </c>
      <c r="N96" s="83" t="s">
        <v>141</v>
      </c>
      <c r="O96" s="12" t="s">
        <v>141</v>
      </c>
      <c r="P96" s="12" t="s">
        <v>141</v>
      </c>
    </row>
    <row r="97" spans="1:23" ht="15.75" customHeight="1">
      <c r="A97" s="84" t="s">
        <v>1073</v>
      </c>
      <c r="B97" s="40">
        <f t="shared" si="2"/>
        <v>857</v>
      </c>
      <c r="C97" s="83" t="s">
        <v>141</v>
      </c>
      <c r="D97" s="83" t="s">
        <v>141</v>
      </c>
      <c r="E97" s="83" t="s">
        <v>141</v>
      </c>
      <c r="F97" s="12">
        <v>857</v>
      </c>
      <c r="G97" s="83" t="s">
        <v>141</v>
      </c>
      <c r="H97" s="83" t="s">
        <v>141</v>
      </c>
      <c r="I97" s="83" t="s">
        <v>141</v>
      </c>
      <c r="J97" s="83" t="s">
        <v>141</v>
      </c>
      <c r="K97" s="83" t="s">
        <v>141</v>
      </c>
      <c r="L97" s="83" t="s">
        <v>141</v>
      </c>
      <c r="M97" s="83" t="s">
        <v>141</v>
      </c>
      <c r="N97" s="83" t="s">
        <v>141</v>
      </c>
      <c r="O97" s="12" t="s">
        <v>141</v>
      </c>
      <c r="P97" s="12" t="s">
        <v>141</v>
      </c>
    </row>
    <row r="98" spans="1:23" ht="15.75" customHeight="1">
      <c r="A98" s="84" t="s">
        <v>1074</v>
      </c>
      <c r="B98" s="40">
        <f t="shared" si="2"/>
        <v>2192</v>
      </c>
      <c r="C98" s="83" t="s">
        <v>141</v>
      </c>
      <c r="D98" s="83" t="s">
        <v>141</v>
      </c>
      <c r="E98" s="83" t="s">
        <v>141</v>
      </c>
      <c r="F98" s="12">
        <v>2192</v>
      </c>
      <c r="G98" s="83" t="s">
        <v>141</v>
      </c>
      <c r="H98" s="83" t="s">
        <v>141</v>
      </c>
      <c r="I98" s="83" t="s">
        <v>141</v>
      </c>
      <c r="J98" s="83" t="s">
        <v>141</v>
      </c>
      <c r="K98" s="83" t="s">
        <v>141</v>
      </c>
      <c r="L98" s="83" t="s">
        <v>141</v>
      </c>
      <c r="M98" s="83" t="s">
        <v>141</v>
      </c>
      <c r="N98" s="83" t="s">
        <v>141</v>
      </c>
      <c r="O98" s="12" t="s">
        <v>141</v>
      </c>
      <c r="P98" s="12" t="s">
        <v>141</v>
      </c>
      <c r="V98" s="23"/>
      <c r="W98" s="23"/>
    </row>
    <row r="99" spans="1:23" ht="15.75" customHeight="1">
      <c r="A99" s="84" t="s">
        <v>1075</v>
      </c>
      <c r="B99" s="40">
        <f t="shared" si="2"/>
        <v>1847</v>
      </c>
      <c r="C99" s="83" t="s">
        <v>141</v>
      </c>
      <c r="D99" s="83" t="s">
        <v>141</v>
      </c>
      <c r="E99" s="83" t="s">
        <v>141</v>
      </c>
      <c r="F99" s="12">
        <v>1847</v>
      </c>
      <c r="G99" s="83" t="s">
        <v>141</v>
      </c>
      <c r="H99" s="83" t="s">
        <v>141</v>
      </c>
      <c r="I99" s="83" t="s">
        <v>141</v>
      </c>
      <c r="J99" s="83" t="s">
        <v>141</v>
      </c>
      <c r="K99" s="83" t="s">
        <v>141</v>
      </c>
      <c r="L99" s="83" t="s">
        <v>141</v>
      </c>
      <c r="M99" s="83" t="s">
        <v>141</v>
      </c>
      <c r="N99" s="83" t="s">
        <v>141</v>
      </c>
      <c r="O99" s="12" t="s">
        <v>141</v>
      </c>
      <c r="P99" s="12" t="s">
        <v>141</v>
      </c>
    </row>
    <row r="100" spans="1:23" ht="15.75" customHeight="1">
      <c r="A100" s="84" t="s">
        <v>1076</v>
      </c>
      <c r="B100" s="40">
        <f t="shared" si="2"/>
        <v>2163</v>
      </c>
      <c r="C100" s="83" t="s">
        <v>141</v>
      </c>
      <c r="D100" s="83" t="s">
        <v>141</v>
      </c>
      <c r="E100" s="83" t="s">
        <v>141</v>
      </c>
      <c r="F100" s="12">
        <v>2163</v>
      </c>
      <c r="G100" s="83" t="s">
        <v>141</v>
      </c>
      <c r="H100" s="83" t="s">
        <v>141</v>
      </c>
      <c r="I100" s="83" t="s">
        <v>141</v>
      </c>
      <c r="J100" s="83" t="s">
        <v>141</v>
      </c>
      <c r="K100" s="83" t="s">
        <v>141</v>
      </c>
      <c r="L100" s="83" t="s">
        <v>141</v>
      </c>
      <c r="M100" s="83" t="s">
        <v>141</v>
      </c>
      <c r="N100" s="83" t="s">
        <v>141</v>
      </c>
      <c r="O100" s="12" t="s">
        <v>141</v>
      </c>
      <c r="P100" s="12" t="s">
        <v>141</v>
      </c>
    </row>
    <row r="101" spans="1:23" ht="15.75" customHeight="1">
      <c r="A101" s="84" t="s">
        <v>1077</v>
      </c>
      <c r="B101" s="40">
        <f t="shared" si="2"/>
        <v>2754</v>
      </c>
      <c r="C101" s="83" t="s">
        <v>141</v>
      </c>
      <c r="D101" s="83" t="s">
        <v>141</v>
      </c>
      <c r="E101" s="83" t="s">
        <v>141</v>
      </c>
      <c r="F101" s="12">
        <v>2754</v>
      </c>
      <c r="G101" s="83" t="s">
        <v>141</v>
      </c>
      <c r="H101" s="83" t="s">
        <v>141</v>
      </c>
      <c r="I101" s="83" t="s">
        <v>141</v>
      </c>
      <c r="J101" s="83" t="s">
        <v>141</v>
      </c>
      <c r="K101" s="83" t="s">
        <v>141</v>
      </c>
      <c r="L101" s="83" t="s">
        <v>141</v>
      </c>
      <c r="M101" s="83" t="s">
        <v>141</v>
      </c>
      <c r="N101" s="83" t="s">
        <v>141</v>
      </c>
      <c r="O101" s="12" t="s">
        <v>141</v>
      </c>
      <c r="P101" s="12" t="s">
        <v>141</v>
      </c>
    </row>
    <row r="102" spans="1:23" ht="15.75" customHeight="1">
      <c r="A102" s="84" t="s">
        <v>1078</v>
      </c>
      <c r="B102" s="40">
        <f t="shared" si="2"/>
        <v>2619</v>
      </c>
      <c r="C102" s="83" t="s">
        <v>141</v>
      </c>
      <c r="D102" s="83" t="s">
        <v>141</v>
      </c>
      <c r="E102" s="83" t="s">
        <v>141</v>
      </c>
      <c r="F102" s="12">
        <v>2619</v>
      </c>
      <c r="G102" s="83" t="s">
        <v>141</v>
      </c>
      <c r="H102" s="83" t="s">
        <v>141</v>
      </c>
      <c r="I102" s="83" t="s">
        <v>141</v>
      </c>
      <c r="J102" s="83" t="s">
        <v>141</v>
      </c>
      <c r="K102" s="83" t="s">
        <v>141</v>
      </c>
      <c r="L102" s="83" t="s">
        <v>141</v>
      </c>
      <c r="M102" s="83" t="s">
        <v>141</v>
      </c>
      <c r="N102" s="83" t="s">
        <v>141</v>
      </c>
      <c r="O102" s="12" t="s">
        <v>141</v>
      </c>
      <c r="P102" s="12" t="s">
        <v>141</v>
      </c>
    </row>
    <row r="103" spans="1:23" ht="15.75" customHeight="1">
      <c r="A103" s="84" t="s">
        <v>1079</v>
      </c>
      <c r="B103" s="40">
        <f t="shared" si="2"/>
        <v>1287</v>
      </c>
      <c r="C103" s="83" t="s">
        <v>141</v>
      </c>
      <c r="D103" s="83" t="s">
        <v>141</v>
      </c>
      <c r="E103" s="83" t="s">
        <v>141</v>
      </c>
      <c r="F103" s="12">
        <v>1287</v>
      </c>
      <c r="G103" s="83" t="s">
        <v>141</v>
      </c>
      <c r="H103" s="83" t="s">
        <v>141</v>
      </c>
      <c r="I103" s="83" t="s">
        <v>141</v>
      </c>
      <c r="J103" s="83" t="s">
        <v>141</v>
      </c>
      <c r="K103" s="83" t="s">
        <v>141</v>
      </c>
      <c r="L103" s="83" t="s">
        <v>141</v>
      </c>
      <c r="M103" s="83" t="s">
        <v>141</v>
      </c>
      <c r="N103" s="83" t="s">
        <v>141</v>
      </c>
      <c r="O103" s="12" t="s">
        <v>141</v>
      </c>
      <c r="P103" s="12" t="s">
        <v>141</v>
      </c>
    </row>
    <row r="104" spans="1:23" ht="15.75" customHeight="1">
      <c r="A104" s="84" t="s">
        <v>1080</v>
      </c>
      <c r="B104" s="40">
        <f t="shared" si="2"/>
        <v>609</v>
      </c>
      <c r="C104" s="83" t="s">
        <v>141</v>
      </c>
      <c r="D104" s="83" t="s">
        <v>141</v>
      </c>
      <c r="E104" s="83" t="s">
        <v>141</v>
      </c>
      <c r="F104" s="12">
        <v>609</v>
      </c>
      <c r="G104" s="83" t="s">
        <v>141</v>
      </c>
      <c r="H104" s="83" t="s">
        <v>141</v>
      </c>
      <c r="I104" s="83" t="s">
        <v>141</v>
      </c>
      <c r="J104" s="83" t="s">
        <v>141</v>
      </c>
      <c r="K104" s="83" t="s">
        <v>141</v>
      </c>
      <c r="L104" s="83" t="s">
        <v>141</v>
      </c>
      <c r="M104" s="83" t="s">
        <v>141</v>
      </c>
      <c r="N104" s="83" t="s">
        <v>141</v>
      </c>
      <c r="O104" s="12" t="s">
        <v>141</v>
      </c>
      <c r="P104" s="12" t="s">
        <v>141</v>
      </c>
    </row>
    <row r="105" spans="1:23" ht="15.75" customHeight="1">
      <c r="A105" s="84"/>
      <c r="B105" s="5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12"/>
      <c r="P105" s="12"/>
      <c r="V105" s="23"/>
      <c r="W105" s="23"/>
    </row>
    <row r="106" spans="1:23" ht="15.75" customHeight="1">
      <c r="A106" s="76" t="s">
        <v>36</v>
      </c>
      <c r="B106" s="51">
        <f>SUM(B108:B119)</f>
        <v>29654</v>
      </c>
      <c r="C106" s="71" t="s">
        <v>141</v>
      </c>
      <c r="D106" s="71" t="s">
        <v>141</v>
      </c>
      <c r="E106" s="71" t="s">
        <v>141</v>
      </c>
      <c r="F106" s="71" t="s">
        <v>141</v>
      </c>
      <c r="G106" s="71" t="s">
        <v>141</v>
      </c>
      <c r="H106" s="71" t="s">
        <v>141</v>
      </c>
      <c r="I106" s="71" t="s">
        <v>141</v>
      </c>
      <c r="J106" s="71" t="s">
        <v>141</v>
      </c>
      <c r="K106" s="71" t="s">
        <v>141</v>
      </c>
      <c r="L106" s="71" t="s">
        <v>141</v>
      </c>
      <c r="M106" s="71" t="s">
        <v>141</v>
      </c>
      <c r="N106" s="71">
        <f>SUM(N108:N119)</f>
        <v>29654</v>
      </c>
      <c r="O106" s="81" t="s">
        <v>141</v>
      </c>
      <c r="P106" s="81" t="s">
        <v>141</v>
      </c>
      <c r="V106" s="23"/>
      <c r="W106" s="23"/>
    </row>
    <row r="107" spans="1:23" ht="15.75" customHeight="1">
      <c r="A107" s="84"/>
      <c r="B107" s="53"/>
      <c r="C107" s="12"/>
      <c r="D107" s="12"/>
      <c r="E107" s="12"/>
      <c r="F107" s="83"/>
      <c r="G107" s="12"/>
      <c r="H107" s="12"/>
      <c r="I107" s="12"/>
      <c r="J107" s="12"/>
      <c r="K107" s="12"/>
      <c r="L107" s="83"/>
      <c r="M107" s="12"/>
      <c r="N107" s="83"/>
      <c r="O107" s="12"/>
      <c r="P107" s="12"/>
      <c r="V107" s="23"/>
      <c r="W107" s="23"/>
    </row>
    <row r="108" spans="1:23" ht="15.75" customHeight="1">
      <c r="A108" s="84" t="s">
        <v>1081</v>
      </c>
      <c r="B108" s="40">
        <f t="shared" ref="B108:B119" si="3">SUM(C108:P108)</f>
        <v>2154</v>
      </c>
      <c r="C108" s="83" t="s">
        <v>141</v>
      </c>
      <c r="D108" s="83" t="s">
        <v>141</v>
      </c>
      <c r="E108" s="83" t="s">
        <v>141</v>
      </c>
      <c r="F108" s="83" t="s">
        <v>141</v>
      </c>
      <c r="G108" s="83" t="s">
        <v>141</v>
      </c>
      <c r="H108" s="83" t="s">
        <v>141</v>
      </c>
      <c r="I108" s="83" t="s">
        <v>141</v>
      </c>
      <c r="J108" s="83" t="s">
        <v>141</v>
      </c>
      <c r="K108" s="83" t="s">
        <v>141</v>
      </c>
      <c r="L108" s="83" t="s">
        <v>141</v>
      </c>
      <c r="M108" s="83" t="s">
        <v>141</v>
      </c>
      <c r="N108" s="12">
        <v>2154</v>
      </c>
      <c r="O108" s="12" t="s">
        <v>141</v>
      </c>
      <c r="P108" s="12" t="s">
        <v>141</v>
      </c>
      <c r="V108" s="23"/>
      <c r="W108" s="23"/>
    </row>
    <row r="109" spans="1:23" ht="15.75" customHeight="1">
      <c r="A109" s="84" t="s">
        <v>1074</v>
      </c>
      <c r="B109" s="40">
        <f t="shared" si="3"/>
        <v>5697</v>
      </c>
      <c r="C109" s="83" t="s">
        <v>141</v>
      </c>
      <c r="D109" s="83" t="s">
        <v>141</v>
      </c>
      <c r="E109" s="83" t="s">
        <v>141</v>
      </c>
      <c r="F109" s="83" t="s">
        <v>141</v>
      </c>
      <c r="G109" s="83" t="s">
        <v>141</v>
      </c>
      <c r="H109" s="83" t="s">
        <v>141</v>
      </c>
      <c r="I109" s="83" t="s">
        <v>141</v>
      </c>
      <c r="J109" s="83" t="s">
        <v>141</v>
      </c>
      <c r="K109" s="83" t="s">
        <v>141</v>
      </c>
      <c r="L109" s="83" t="s">
        <v>141</v>
      </c>
      <c r="M109" s="83" t="s">
        <v>141</v>
      </c>
      <c r="N109" s="12">
        <v>5697</v>
      </c>
      <c r="O109" s="12" t="s">
        <v>141</v>
      </c>
      <c r="P109" s="12" t="s">
        <v>141</v>
      </c>
    </row>
    <row r="110" spans="1:23" ht="15.75" customHeight="1">
      <c r="A110" s="84" t="s">
        <v>1082</v>
      </c>
      <c r="B110" s="40">
        <f t="shared" si="3"/>
        <v>2635</v>
      </c>
      <c r="C110" s="83" t="s">
        <v>141</v>
      </c>
      <c r="D110" s="83" t="s">
        <v>141</v>
      </c>
      <c r="E110" s="83" t="s">
        <v>141</v>
      </c>
      <c r="F110" s="83" t="s">
        <v>141</v>
      </c>
      <c r="G110" s="83" t="s">
        <v>141</v>
      </c>
      <c r="H110" s="83" t="s">
        <v>141</v>
      </c>
      <c r="I110" s="83" t="s">
        <v>141</v>
      </c>
      <c r="J110" s="83" t="s">
        <v>141</v>
      </c>
      <c r="K110" s="83" t="s">
        <v>141</v>
      </c>
      <c r="L110" s="83" t="s">
        <v>141</v>
      </c>
      <c r="M110" s="83" t="s">
        <v>141</v>
      </c>
      <c r="N110" s="12">
        <v>2635</v>
      </c>
      <c r="O110" s="12" t="s">
        <v>141</v>
      </c>
      <c r="P110" s="12" t="s">
        <v>141</v>
      </c>
    </row>
    <row r="111" spans="1:23" ht="15.75" customHeight="1">
      <c r="A111" s="84" t="s">
        <v>1083</v>
      </c>
      <c r="B111" s="40">
        <f t="shared" si="3"/>
        <v>2778</v>
      </c>
      <c r="C111" s="83" t="s">
        <v>141</v>
      </c>
      <c r="D111" s="83" t="s">
        <v>141</v>
      </c>
      <c r="E111" s="83" t="s">
        <v>141</v>
      </c>
      <c r="F111" s="83" t="s">
        <v>141</v>
      </c>
      <c r="G111" s="83" t="s">
        <v>141</v>
      </c>
      <c r="H111" s="83" t="s">
        <v>141</v>
      </c>
      <c r="I111" s="83" t="s">
        <v>141</v>
      </c>
      <c r="J111" s="83" t="s">
        <v>141</v>
      </c>
      <c r="K111" s="83" t="s">
        <v>141</v>
      </c>
      <c r="L111" s="83" t="s">
        <v>141</v>
      </c>
      <c r="M111" s="83" t="s">
        <v>141</v>
      </c>
      <c r="N111" s="12">
        <v>2778</v>
      </c>
      <c r="O111" s="12" t="s">
        <v>141</v>
      </c>
      <c r="P111" s="12" t="s">
        <v>141</v>
      </c>
    </row>
    <row r="112" spans="1:23" ht="15.75" customHeight="1">
      <c r="A112" s="84" t="s">
        <v>1084</v>
      </c>
      <c r="B112" s="40">
        <f t="shared" si="3"/>
        <v>1791</v>
      </c>
      <c r="C112" s="83" t="s">
        <v>141</v>
      </c>
      <c r="D112" s="83" t="s">
        <v>141</v>
      </c>
      <c r="E112" s="83" t="s">
        <v>141</v>
      </c>
      <c r="F112" s="83" t="s">
        <v>141</v>
      </c>
      <c r="G112" s="83" t="s">
        <v>141</v>
      </c>
      <c r="H112" s="83" t="s">
        <v>141</v>
      </c>
      <c r="I112" s="83" t="s">
        <v>141</v>
      </c>
      <c r="J112" s="83" t="s">
        <v>141</v>
      </c>
      <c r="K112" s="83" t="s">
        <v>141</v>
      </c>
      <c r="L112" s="83" t="s">
        <v>141</v>
      </c>
      <c r="M112" s="83" t="s">
        <v>141</v>
      </c>
      <c r="N112" s="12">
        <v>1791</v>
      </c>
      <c r="O112" s="12" t="s">
        <v>141</v>
      </c>
      <c r="P112" s="12" t="s">
        <v>141</v>
      </c>
    </row>
    <row r="113" spans="1:23" ht="15.75" customHeight="1">
      <c r="A113" s="84" t="s">
        <v>1076</v>
      </c>
      <c r="B113" s="40">
        <f t="shared" si="3"/>
        <v>4031</v>
      </c>
      <c r="C113" s="83" t="s">
        <v>141</v>
      </c>
      <c r="D113" s="83" t="s">
        <v>141</v>
      </c>
      <c r="E113" s="83" t="s">
        <v>141</v>
      </c>
      <c r="F113" s="83" t="s">
        <v>141</v>
      </c>
      <c r="G113" s="83" t="s">
        <v>141</v>
      </c>
      <c r="H113" s="83" t="s">
        <v>141</v>
      </c>
      <c r="I113" s="83" t="s">
        <v>141</v>
      </c>
      <c r="J113" s="83" t="s">
        <v>141</v>
      </c>
      <c r="K113" s="83" t="s">
        <v>141</v>
      </c>
      <c r="L113" s="83" t="s">
        <v>141</v>
      </c>
      <c r="M113" s="83" t="s">
        <v>141</v>
      </c>
      <c r="N113" s="12">
        <v>4031</v>
      </c>
      <c r="O113" s="12" t="s">
        <v>141</v>
      </c>
      <c r="P113" s="12" t="s">
        <v>141</v>
      </c>
    </row>
    <row r="114" spans="1:23" ht="15.75" customHeight="1">
      <c r="A114" s="84" t="s">
        <v>1085</v>
      </c>
      <c r="B114" s="40">
        <f t="shared" si="3"/>
        <v>2001</v>
      </c>
      <c r="C114" s="83" t="s">
        <v>141</v>
      </c>
      <c r="D114" s="83" t="s">
        <v>141</v>
      </c>
      <c r="E114" s="83" t="s">
        <v>141</v>
      </c>
      <c r="F114" s="83" t="s">
        <v>141</v>
      </c>
      <c r="G114" s="83" t="s">
        <v>141</v>
      </c>
      <c r="H114" s="83" t="s">
        <v>141</v>
      </c>
      <c r="I114" s="83" t="s">
        <v>141</v>
      </c>
      <c r="J114" s="83" t="s">
        <v>141</v>
      </c>
      <c r="K114" s="83" t="s">
        <v>141</v>
      </c>
      <c r="L114" s="83" t="s">
        <v>141</v>
      </c>
      <c r="M114" s="83" t="s">
        <v>141</v>
      </c>
      <c r="N114" s="12">
        <v>2001</v>
      </c>
      <c r="O114" s="12" t="s">
        <v>141</v>
      </c>
      <c r="P114" s="12" t="s">
        <v>141</v>
      </c>
    </row>
    <row r="115" spans="1:23" ht="15.75" customHeight="1">
      <c r="A115" s="84" t="s">
        <v>1077</v>
      </c>
      <c r="B115" s="40">
        <f t="shared" si="3"/>
        <v>1608</v>
      </c>
      <c r="C115" s="83" t="s">
        <v>141</v>
      </c>
      <c r="D115" s="83" t="s">
        <v>141</v>
      </c>
      <c r="E115" s="83" t="s">
        <v>141</v>
      </c>
      <c r="F115" s="83" t="s">
        <v>141</v>
      </c>
      <c r="G115" s="83" t="s">
        <v>141</v>
      </c>
      <c r="H115" s="83" t="s">
        <v>141</v>
      </c>
      <c r="I115" s="83" t="s">
        <v>141</v>
      </c>
      <c r="J115" s="83" t="s">
        <v>141</v>
      </c>
      <c r="K115" s="83" t="s">
        <v>141</v>
      </c>
      <c r="L115" s="83" t="s">
        <v>141</v>
      </c>
      <c r="M115" s="83" t="s">
        <v>141</v>
      </c>
      <c r="N115" s="12">
        <v>1608</v>
      </c>
      <c r="O115" s="12" t="s">
        <v>141</v>
      </c>
      <c r="P115" s="12" t="s">
        <v>141</v>
      </c>
    </row>
    <row r="116" spans="1:23" s="23" customFormat="1" ht="15.75" customHeight="1">
      <c r="A116" s="84" t="s">
        <v>1078</v>
      </c>
      <c r="B116" s="40">
        <f t="shared" si="3"/>
        <v>2506</v>
      </c>
      <c r="C116" s="83" t="s">
        <v>141</v>
      </c>
      <c r="D116" s="83" t="s">
        <v>141</v>
      </c>
      <c r="E116" s="83" t="s">
        <v>141</v>
      </c>
      <c r="F116" s="83" t="s">
        <v>141</v>
      </c>
      <c r="G116" s="83" t="s">
        <v>141</v>
      </c>
      <c r="H116" s="83" t="s">
        <v>141</v>
      </c>
      <c r="I116" s="83" t="s">
        <v>141</v>
      </c>
      <c r="J116" s="83" t="s">
        <v>141</v>
      </c>
      <c r="K116" s="83" t="s">
        <v>141</v>
      </c>
      <c r="L116" s="83" t="s">
        <v>141</v>
      </c>
      <c r="M116" s="83" t="s">
        <v>141</v>
      </c>
      <c r="N116" s="12">
        <v>2506</v>
      </c>
      <c r="O116" s="12" t="s">
        <v>141</v>
      </c>
      <c r="P116" s="12" t="s">
        <v>141</v>
      </c>
      <c r="V116" s="5"/>
      <c r="W116" s="5"/>
    </row>
    <row r="117" spans="1:23" ht="15.75" customHeight="1">
      <c r="A117" s="84" t="s">
        <v>1079</v>
      </c>
      <c r="B117" s="40">
        <f t="shared" si="3"/>
        <v>1638</v>
      </c>
      <c r="C117" s="83" t="s">
        <v>141</v>
      </c>
      <c r="D117" s="83" t="s">
        <v>141</v>
      </c>
      <c r="E117" s="83" t="s">
        <v>141</v>
      </c>
      <c r="F117" s="83" t="s">
        <v>141</v>
      </c>
      <c r="G117" s="83" t="s">
        <v>141</v>
      </c>
      <c r="H117" s="83" t="s">
        <v>141</v>
      </c>
      <c r="I117" s="83" t="s">
        <v>141</v>
      </c>
      <c r="J117" s="83" t="s">
        <v>141</v>
      </c>
      <c r="K117" s="83" t="s">
        <v>141</v>
      </c>
      <c r="L117" s="83" t="s">
        <v>141</v>
      </c>
      <c r="M117" s="83" t="s">
        <v>141</v>
      </c>
      <c r="N117" s="12">
        <v>1638</v>
      </c>
      <c r="O117" s="12" t="s">
        <v>141</v>
      </c>
      <c r="P117" s="12" t="s">
        <v>141</v>
      </c>
    </row>
    <row r="118" spans="1:23" s="25" customFormat="1" ht="15.75" customHeight="1">
      <c r="A118" s="84" t="s">
        <v>1086</v>
      </c>
      <c r="B118" s="40">
        <f t="shared" si="3"/>
        <v>1032</v>
      </c>
      <c r="C118" s="83" t="s">
        <v>141</v>
      </c>
      <c r="D118" s="83" t="s">
        <v>141</v>
      </c>
      <c r="E118" s="83" t="s">
        <v>141</v>
      </c>
      <c r="F118" s="83" t="s">
        <v>141</v>
      </c>
      <c r="G118" s="83" t="s">
        <v>141</v>
      </c>
      <c r="H118" s="83" t="s">
        <v>141</v>
      </c>
      <c r="I118" s="83" t="s">
        <v>141</v>
      </c>
      <c r="J118" s="83" t="s">
        <v>141</v>
      </c>
      <c r="K118" s="83" t="s">
        <v>141</v>
      </c>
      <c r="L118" s="83" t="s">
        <v>141</v>
      </c>
      <c r="M118" s="83" t="s">
        <v>141</v>
      </c>
      <c r="N118" s="12">
        <v>1032</v>
      </c>
      <c r="O118" s="12" t="s">
        <v>141</v>
      </c>
      <c r="P118" s="12" t="s">
        <v>141</v>
      </c>
      <c r="V118" s="5"/>
      <c r="W118" s="5"/>
    </row>
    <row r="119" spans="1:23" ht="15.75" customHeight="1">
      <c r="A119" s="84" t="s">
        <v>1087</v>
      </c>
      <c r="B119" s="40">
        <f t="shared" si="3"/>
        <v>1783</v>
      </c>
      <c r="C119" s="83" t="s">
        <v>141</v>
      </c>
      <c r="D119" s="83" t="s">
        <v>141</v>
      </c>
      <c r="E119" s="83" t="s">
        <v>141</v>
      </c>
      <c r="F119" s="83" t="s">
        <v>141</v>
      </c>
      <c r="G119" s="83" t="s">
        <v>141</v>
      </c>
      <c r="H119" s="83" t="s">
        <v>141</v>
      </c>
      <c r="I119" s="83" t="s">
        <v>141</v>
      </c>
      <c r="J119" s="83" t="s">
        <v>141</v>
      </c>
      <c r="K119" s="83" t="s">
        <v>141</v>
      </c>
      <c r="L119" s="83" t="s">
        <v>141</v>
      </c>
      <c r="M119" s="83" t="s">
        <v>141</v>
      </c>
      <c r="N119" s="12">
        <v>1783</v>
      </c>
      <c r="O119" s="12" t="s">
        <v>141</v>
      </c>
      <c r="P119" s="12" t="s">
        <v>141</v>
      </c>
    </row>
    <row r="120" spans="1:23" ht="15.75" customHeight="1">
      <c r="A120" s="84"/>
      <c r="B120" s="5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12"/>
      <c r="P120" s="12"/>
    </row>
    <row r="121" spans="1:23" ht="15.75" customHeight="1">
      <c r="A121" s="76" t="s">
        <v>593</v>
      </c>
      <c r="B121" s="51">
        <f>SUM(B123:B132)</f>
        <v>2986</v>
      </c>
      <c r="C121" s="71" t="s">
        <v>141</v>
      </c>
      <c r="D121" s="71" t="s">
        <v>141</v>
      </c>
      <c r="E121" s="71" t="s">
        <v>141</v>
      </c>
      <c r="F121" s="71" t="s">
        <v>141</v>
      </c>
      <c r="G121" s="71">
        <f>SUM(G123:G132)</f>
        <v>2986</v>
      </c>
      <c r="H121" s="71" t="s">
        <v>141</v>
      </c>
      <c r="I121" s="71" t="s">
        <v>141</v>
      </c>
      <c r="J121" s="71" t="s">
        <v>141</v>
      </c>
      <c r="K121" s="71" t="s">
        <v>141</v>
      </c>
      <c r="L121" s="71" t="s">
        <v>141</v>
      </c>
      <c r="M121" s="71" t="s">
        <v>141</v>
      </c>
      <c r="N121" s="71" t="s">
        <v>141</v>
      </c>
      <c r="O121" s="81" t="s">
        <v>141</v>
      </c>
      <c r="P121" s="81" t="s">
        <v>141</v>
      </c>
    </row>
    <row r="122" spans="1:23" ht="15.75" customHeight="1">
      <c r="A122" s="84"/>
      <c r="B122" s="53"/>
      <c r="C122" s="12"/>
      <c r="D122" s="12"/>
      <c r="E122" s="12"/>
      <c r="F122" s="12"/>
      <c r="G122" s="83"/>
      <c r="H122" s="12"/>
      <c r="I122" s="83"/>
      <c r="J122" s="12"/>
      <c r="K122" s="12"/>
      <c r="L122" s="83"/>
      <c r="M122" s="12"/>
      <c r="O122" s="12"/>
      <c r="P122" s="12"/>
    </row>
    <row r="123" spans="1:23" ht="15.75" customHeight="1">
      <c r="A123" s="84" t="s">
        <v>1061</v>
      </c>
      <c r="B123" s="40">
        <f t="shared" ref="B123:B132" si="4">SUM(C123:P123)</f>
        <v>236</v>
      </c>
      <c r="C123" s="12" t="s">
        <v>141</v>
      </c>
      <c r="D123" s="12" t="s">
        <v>141</v>
      </c>
      <c r="E123" s="12" t="s">
        <v>141</v>
      </c>
      <c r="F123" s="12" t="s">
        <v>141</v>
      </c>
      <c r="G123" s="83">
        <v>236</v>
      </c>
      <c r="H123" s="12" t="s">
        <v>141</v>
      </c>
      <c r="I123" s="12" t="s">
        <v>141</v>
      </c>
      <c r="J123" s="12" t="s">
        <v>141</v>
      </c>
      <c r="K123" s="12" t="s">
        <v>141</v>
      </c>
      <c r="L123" s="12" t="s">
        <v>141</v>
      </c>
      <c r="M123" s="12" t="s">
        <v>141</v>
      </c>
      <c r="N123" s="12" t="s">
        <v>141</v>
      </c>
      <c r="O123" s="12" t="s">
        <v>141</v>
      </c>
      <c r="P123" s="12" t="s">
        <v>141</v>
      </c>
    </row>
    <row r="124" spans="1:23" ht="15.75" customHeight="1">
      <c r="A124" s="84" t="s">
        <v>1088</v>
      </c>
      <c r="B124" s="40">
        <f t="shared" si="4"/>
        <v>289</v>
      </c>
      <c r="C124" s="12" t="s">
        <v>141</v>
      </c>
      <c r="D124" s="12" t="s">
        <v>141</v>
      </c>
      <c r="E124" s="12" t="s">
        <v>141</v>
      </c>
      <c r="F124" s="12" t="s">
        <v>141</v>
      </c>
      <c r="G124" s="83">
        <v>289</v>
      </c>
      <c r="H124" s="12" t="s">
        <v>141</v>
      </c>
      <c r="I124" s="12" t="s">
        <v>141</v>
      </c>
      <c r="J124" s="12" t="s">
        <v>141</v>
      </c>
      <c r="K124" s="12" t="s">
        <v>141</v>
      </c>
      <c r="L124" s="12" t="s">
        <v>141</v>
      </c>
      <c r="M124" s="12" t="s">
        <v>141</v>
      </c>
      <c r="N124" s="12" t="s">
        <v>141</v>
      </c>
      <c r="O124" s="12" t="s">
        <v>141</v>
      </c>
      <c r="P124" s="12" t="s">
        <v>141</v>
      </c>
    </row>
    <row r="125" spans="1:23" ht="15.75" customHeight="1">
      <c r="A125" s="84" t="s">
        <v>1077</v>
      </c>
      <c r="B125" s="40">
        <f t="shared" si="4"/>
        <v>246</v>
      </c>
      <c r="C125" s="12" t="s">
        <v>141</v>
      </c>
      <c r="D125" s="12" t="s">
        <v>141</v>
      </c>
      <c r="E125" s="12" t="s">
        <v>141</v>
      </c>
      <c r="F125" s="12" t="s">
        <v>141</v>
      </c>
      <c r="G125" s="83">
        <v>246</v>
      </c>
      <c r="H125" s="12" t="s">
        <v>141</v>
      </c>
      <c r="I125" s="12" t="s">
        <v>141</v>
      </c>
      <c r="J125" s="12" t="s">
        <v>141</v>
      </c>
      <c r="K125" s="12" t="s">
        <v>141</v>
      </c>
      <c r="L125" s="12" t="s">
        <v>141</v>
      </c>
      <c r="M125" s="12" t="s">
        <v>141</v>
      </c>
      <c r="N125" s="12" t="s">
        <v>141</v>
      </c>
      <c r="O125" s="12" t="s">
        <v>141</v>
      </c>
      <c r="P125" s="12" t="s">
        <v>141</v>
      </c>
    </row>
    <row r="126" spans="1:23" ht="15.75" customHeight="1">
      <c r="A126" s="84" t="s">
        <v>1001</v>
      </c>
      <c r="B126" s="40">
        <f t="shared" si="4"/>
        <v>241</v>
      </c>
      <c r="C126" s="12" t="s">
        <v>141</v>
      </c>
      <c r="D126" s="12" t="s">
        <v>141</v>
      </c>
      <c r="E126" s="12" t="s">
        <v>141</v>
      </c>
      <c r="F126" s="12" t="s">
        <v>141</v>
      </c>
      <c r="G126" s="99">
        <v>241</v>
      </c>
      <c r="H126" s="12" t="s">
        <v>141</v>
      </c>
      <c r="I126" s="12" t="s">
        <v>141</v>
      </c>
      <c r="J126" s="12" t="s">
        <v>141</v>
      </c>
      <c r="K126" s="12" t="s">
        <v>141</v>
      </c>
      <c r="L126" s="12" t="s">
        <v>141</v>
      </c>
      <c r="M126" s="12" t="s">
        <v>141</v>
      </c>
      <c r="N126" s="12" t="s">
        <v>141</v>
      </c>
      <c r="O126" s="12" t="s">
        <v>141</v>
      </c>
      <c r="P126" s="12" t="s">
        <v>141</v>
      </c>
    </row>
    <row r="127" spans="1:23" ht="15.75" customHeight="1">
      <c r="A127" s="84" t="s">
        <v>1089</v>
      </c>
      <c r="B127" s="40">
        <f t="shared" si="4"/>
        <v>411</v>
      </c>
      <c r="C127" s="12" t="s">
        <v>141</v>
      </c>
      <c r="D127" s="12" t="s">
        <v>141</v>
      </c>
      <c r="E127" s="12" t="s">
        <v>141</v>
      </c>
      <c r="F127" s="12" t="s">
        <v>141</v>
      </c>
      <c r="G127" s="99">
        <v>411</v>
      </c>
      <c r="H127" s="12" t="s">
        <v>141</v>
      </c>
      <c r="I127" s="12" t="s">
        <v>141</v>
      </c>
      <c r="J127" s="12" t="s">
        <v>141</v>
      </c>
      <c r="K127" s="12" t="s">
        <v>141</v>
      </c>
      <c r="L127" s="12" t="s">
        <v>141</v>
      </c>
      <c r="M127" s="12" t="s">
        <v>141</v>
      </c>
      <c r="N127" s="12" t="s">
        <v>141</v>
      </c>
      <c r="O127" s="12" t="s">
        <v>141</v>
      </c>
      <c r="P127" s="12" t="s">
        <v>141</v>
      </c>
    </row>
    <row r="128" spans="1:23" ht="15.75" customHeight="1">
      <c r="A128" s="84" t="s">
        <v>1090</v>
      </c>
      <c r="B128" s="40">
        <f t="shared" si="4"/>
        <v>357</v>
      </c>
      <c r="C128" s="12" t="s">
        <v>141</v>
      </c>
      <c r="D128" s="12" t="s">
        <v>141</v>
      </c>
      <c r="E128" s="12" t="s">
        <v>141</v>
      </c>
      <c r="F128" s="12" t="s">
        <v>141</v>
      </c>
      <c r="G128" s="99">
        <v>357</v>
      </c>
      <c r="H128" s="12" t="s">
        <v>141</v>
      </c>
      <c r="I128" s="12" t="s">
        <v>141</v>
      </c>
      <c r="J128" s="12" t="s">
        <v>141</v>
      </c>
      <c r="K128" s="12" t="s">
        <v>141</v>
      </c>
      <c r="L128" s="12" t="s">
        <v>141</v>
      </c>
      <c r="M128" s="12" t="s">
        <v>141</v>
      </c>
      <c r="N128" s="12" t="s">
        <v>141</v>
      </c>
      <c r="O128" s="12" t="s">
        <v>141</v>
      </c>
      <c r="P128" s="12" t="s">
        <v>141</v>
      </c>
    </row>
    <row r="129" spans="1:23" s="23" customFormat="1" ht="15.75" customHeight="1">
      <c r="A129" s="84" t="s">
        <v>1091</v>
      </c>
      <c r="B129" s="40">
        <f t="shared" si="4"/>
        <v>217</v>
      </c>
      <c r="C129" s="12" t="s">
        <v>141</v>
      </c>
      <c r="D129" s="12" t="s">
        <v>141</v>
      </c>
      <c r="E129" s="12" t="s">
        <v>141</v>
      </c>
      <c r="F129" s="12" t="s">
        <v>141</v>
      </c>
      <c r="G129" s="99">
        <v>217</v>
      </c>
      <c r="H129" s="12" t="s">
        <v>141</v>
      </c>
      <c r="I129" s="12" t="s">
        <v>141</v>
      </c>
      <c r="J129" s="12" t="s">
        <v>141</v>
      </c>
      <c r="K129" s="12" t="s">
        <v>141</v>
      </c>
      <c r="L129" s="12" t="s">
        <v>141</v>
      </c>
      <c r="M129" s="12" t="s">
        <v>141</v>
      </c>
      <c r="N129" s="12" t="s">
        <v>141</v>
      </c>
      <c r="O129" s="12" t="s">
        <v>141</v>
      </c>
      <c r="P129" s="12" t="s">
        <v>141</v>
      </c>
      <c r="V129" s="5"/>
      <c r="W129" s="5"/>
    </row>
    <row r="130" spans="1:23" ht="15.75" customHeight="1">
      <c r="A130" s="84" t="s">
        <v>1092</v>
      </c>
      <c r="B130" s="40">
        <f t="shared" si="4"/>
        <v>338</v>
      </c>
      <c r="C130" s="12" t="s">
        <v>141</v>
      </c>
      <c r="D130" s="12" t="s">
        <v>141</v>
      </c>
      <c r="E130" s="12" t="s">
        <v>141</v>
      </c>
      <c r="F130" s="12" t="s">
        <v>141</v>
      </c>
      <c r="G130" s="99">
        <v>338</v>
      </c>
      <c r="H130" s="12" t="s">
        <v>141</v>
      </c>
      <c r="I130" s="12" t="s">
        <v>141</v>
      </c>
      <c r="J130" s="12" t="s">
        <v>141</v>
      </c>
      <c r="K130" s="12" t="s">
        <v>141</v>
      </c>
      <c r="L130" s="12" t="s">
        <v>141</v>
      </c>
      <c r="M130" s="12" t="s">
        <v>141</v>
      </c>
      <c r="N130" s="12" t="s">
        <v>141</v>
      </c>
      <c r="O130" s="12" t="s">
        <v>141</v>
      </c>
      <c r="P130" s="12" t="s">
        <v>141</v>
      </c>
    </row>
    <row r="131" spans="1:23" ht="15.75" customHeight="1">
      <c r="A131" s="82" t="s">
        <v>1093</v>
      </c>
      <c r="B131" s="40">
        <f t="shared" si="4"/>
        <v>301</v>
      </c>
      <c r="C131" s="54" t="s">
        <v>141</v>
      </c>
      <c r="D131" s="12" t="s">
        <v>141</v>
      </c>
      <c r="E131" s="12" t="s">
        <v>141</v>
      </c>
      <c r="F131" s="12" t="s">
        <v>141</v>
      </c>
      <c r="G131" s="99">
        <v>301</v>
      </c>
      <c r="H131" s="12" t="s">
        <v>141</v>
      </c>
      <c r="I131" s="12" t="s">
        <v>141</v>
      </c>
      <c r="J131" s="12" t="s">
        <v>141</v>
      </c>
      <c r="K131" s="12" t="s">
        <v>141</v>
      </c>
      <c r="L131" s="12" t="s">
        <v>141</v>
      </c>
      <c r="M131" s="12" t="s">
        <v>141</v>
      </c>
      <c r="N131" s="12" t="s">
        <v>141</v>
      </c>
      <c r="O131" s="12" t="s">
        <v>141</v>
      </c>
      <c r="P131" s="12" t="s">
        <v>141</v>
      </c>
    </row>
    <row r="132" spans="1:23" ht="15.75" customHeight="1">
      <c r="A132" s="82" t="s">
        <v>1094</v>
      </c>
      <c r="B132" s="40">
        <f t="shared" si="4"/>
        <v>350</v>
      </c>
      <c r="C132" s="54" t="s">
        <v>141</v>
      </c>
      <c r="D132" s="12" t="s">
        <v>141</v>
      </c>
      <c r="E132" s="12" t="s">
        <v>141</v>
      </c>
      <c r="F132" s="12" t="s">
        <v>141</v>
      </c>
      <c r="G132" s="99">
        <v>350</v>
      </c>
      <c r="H132" s="12" t="s">
        <v>141</v>
      </c>
      <c r="I132" s="12" t="s">
        <v>141</v>
      </c>
      <c r="J132" s="12" t="s">
        <v>141</v>
      </c>
      <c r="K132" s="12" t="s">
        <v>141</v>
      </c>
      <c r="L132" s="12" t="s">
        <v>141</v>
      </c>
      <c r="M132" s="12" t="s">
        <v>141</v>
      </c>
      <c r="N132" s="12" t="s">
        <v>141</v>
      </c>
      <c r="O132" s="12" t="s">
        <v>141</v>
      </c>
      <c r="P132" s="12" t="s">
        <v>141</v>
      </c>
    </row>
    <row r="133" spans="1:23" ht="15.75" customHeight="1">
      <c r="A133" s="105"/>
      <c r="B133" s="60"/>
      <c r="C133" s="60"/>
      <c r="D133" s="141"/>
      <c r="E133" s="141"/>
      <c r="F133" s="141"/>
      <c r="G133" s="142"/>
      <c r="H133" s="141"/>
      <c r="I133" s="141"/>
      <c r="J133" s="141"/>
      <c r="K133" s="141"/>
      <c r="L133" s="141"/>
      <c r="M133" s="141"/>
      <c r="N133" s="141"/>
      <c r="O133" s="141"/>
      <c r="P133" s="141"/>
    </row>
    <row r="134" spans="1:23" ht="15.75" customHeight="1">
      <c r="A134" s="82"/>
      <c r="B134" s="83"/>
      <c r="C134" s="12"/>
      <c r="D134" s="12"/>
      <c r="E134" s="12"/>
      <c r="F134" s="12"/>
      <c r="G134" s="99"/>
      <c r="H134" s="12"/>
      <c r="I134" s="12"/>
      <c r="J134" s="12"/>
      <c r="K134" s="12"/>
      <c r="L134" s="12"/>
      <c r="M134" s="12"/>
      <c r="O134" s="12"/>
      <c r="P134" s="12"/>
    </row>
    <row r="135" spans="1:23" ht="15.75" customHeight="1">
      <c r="A135" s="82"/>
      <c r="B135" s="83"/>
      <c r="C135" s="12"/>
      <c r="D135" s="12"/>
      <c r="E135" s="12"/>
      <c r="F135" s="12"/>
      <c r="G135" s="99"/>
      <c r="H135" s="12"/>
      <c r="I135" s="12"/>
      <c r="J135" s="12"/>
      <c r="K135" s="12"/>
      <c r="L135" s="12"/>
      <c r="M135" s="12"/>
      <c r="O135" s="12"/>
      <c r="P135" s="12"/>
    </row>
    <row r="136" spans="1:23" s="23" customFormat="1" ht="15.75" customHeight="1">
      <c r="A136" s="66" t="s">
        <v>249</v>
      </c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20"/>
      <c r="P136" s="20"/>
      <c r="V136" s="5"/>
      <c r="W136" s="5"/>
    </row>
    <row r="137" spans="1:23" s="23" customFormat="1" ht="15.75" customHeight="1">
      <c r="A137" s="91"/>
      <c r="B137" s="68"/>
      <c r="C137" s="390" t="s">
        <v>716</v>
      </c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V137" s="5"/>
      <c r="W137" s="5"/>
    </row>
    <row r="138" spans="1:23" s="23" customFormat="1" ht="15.75" customHeight="1">
      <c r="A138" s="48" t="s">
        <v>714</v>
      </c>
      <c r="B138" s="69" t="s">
        <v>27</v>
      </c>
      <c r="C138" s="69" t="s">
        <v>116</v>
      </c>
      <c r="D138" s="69" t="s">
        <v>127</v>
      </c>
      <c r="E138" s="69" t="s">
        <v>128</v>
      </c>
      <c r="F138" s="69" t="s">
        <v>34</v>
      </c>
      <c r="G138" s="69" t="s">
        <v>129</v>
      </c>
      <c r="H138" s="69" t="s">
        <v>37</v>
      </c>
      <c r="I138" s="69" t="s">
        <v>38</v>
      </c>
      <c r="J138" s="69" t="s">
        <v>130</v>
      </c>
      <c r="K138" s="69" t="s">
        <v>40</v>
      </c>
      <c r="L138" s="69" t="s">
        <v>131</v>
      </c>
      <c r="M138" s="69" t="s">
        <v>132</v>
      </c>
      <c r="N138" s="71" t="s">
        <v>133</v>
      </c>
      <c r="O138" s="52" t="s">
        <v>134</v>
      </c>
      <c r="P138" s="78" t="s">
        <v>135</v>
      </c>
      <c r="V138" s="5"/>
      <c r="W138" s="5"/>
    </row>
    <row r="139" spans="1:23" s="23" customFormat="1" ht="15.75" customHeight="1">
      <c r="A139" s="92"/>
      <c r="B139" s="74"/>
      <c r="C139" s="74"/>
      <c r="D139" s="80"/>
      <c r="E139" s="69" t="s">
        <v>136</v>
      </c>
      <c r="F139" s="69"/>
      <c r="G139" s="69"/>
      <c r="H139" s="80"/>
      <c r="I139" s="69"/>
      <c r="J139" s="69" t="s">
        <v>137</v>
      </c>
      <c r="K139" s="80"/>
      <c r="L139" s="69" t="s">
        <v>138</v>
      </c>
      <c r="M139" s="69" t="s">
        <v>139</v>
      </c>
      <c r="N139" s="71" t="s">
        <v>140</v>
      </c>
      <c r="O139" s="52" t="s">
        <v>137</v>
      </c>
      <c r="P139" s="136"/>
      <c r="V139" s="5"/>
      <c r="W139" s="5"/>
    </row>
    <row r="140" spans="1:23" ht="15.75" customHeight="1">
      <c r="A140" s="84"/>
      <c r="B140" s="53"/>
      <c r="C140" s="12"/>
      <c r="D140" s="146"/>
      <c r="E140" s="146"/>
      <c r="F140" s="146"/>
      <c r="G140" s="150"/>
      <c r="H140" s="146"/>
      <c r="I140" s="146"/>
      <c r="J140" s="146"/>
      <c r="K140" s="146"/>
      <c r="L140" s="146"/>
      <c r="M140" s="146"/>
      <c r="N140" s="146"/>
      <c r="O140" s="146"/>
      <c r="P140" s="146"/>
    </row>
    <row r="141" spans="1:23" ht="15.75" customHeight="1">
      <c r="A141" s="76" t="s">
        <v>498</v>
      </c>
      <c r="B141" s="51">
        <f>SUM(B143:B151)</f>
        <v>15971</v>
      </c>
      <c r="C141" s="71" t="s">
        <v>141</v>
      </c>
      <c r="D141" s="71" t="s">
        <v>141</v>
      </c>
      <c r="E141" s="71" t="s">
        <v>141</v>
      </c>
      <c r="F141" s="71" t="s">
        <v>141</v>
      </c>
      <c r="G141" s="71" t="s">
        <v>141</v>
      </c>
      <c r="H141" s="71">
        <f>SUM(H143:H151)</f>
        <v>15971</v>
      </c>
      <c r="I141" s="71" t="s">
        <v>141</v>
      </c>
      <c r="J141" s="71" t="s">
        <v>141</v>
      </c>
      <c r="K141" s="71" t="s">
        <v>141</v>
      </c>
      <c r="L141" s="71" t="s">
        <v>141</v>
      </c>
      <c r="M141" s="71" t="s">
        <v>141</v>
      </c>
      <c r="N141" s="71" t="s">
        <v>141</v>
      </c>
      <c r="O141" s="81" t="s">
        <v>141</v>
      </c>
      <c r="P141" s="81" t="s">
        <v>141</v>
      </c>
    </row>
    <row r="142" spans="1:23" ht="15.75" customHeight="1">
      <c r="A142" s="84"/>
      <c r="B142" s="53"/>
      <c r="C142" s="12"/>
      <c r="D142" s="12"/>
      <c r="E142" s="12"/>
      <c r="F142" s="12"/>
      <c r="G142" s="12"/>
      <c r="H142" s="83"/>
      <c r="I142" s="12"/>
      <c r="J142" s="12"/>
      <c r="K142" s="12"/>
      <c r="L142" s="83"/>
      <c r="M142" s="12"/>
      <c r="O142" s="12"/>
      <c r="P142" s="12"/>
    </row>
    <row r="143" spans="1:23" ht="15.75" customHeight="1">
      <c r="A143" s="84" t="s">
        <v>1002</v>
      </c>
      <c r="B143" s="40">
        <f t="shared" ref="B143:B151" si="5">SUM(C143:P143)</f>
        <v>2863</v>
      </c>
      <c r="C143" s="83" t="s">
        <v>141</v>
      </c>
      <c r="D143" s="83" t="s">
        <v>141</v>
      </c>
      <c r="E143" s="83" t="s">
        <v>141</v>
      </c>
      <c r="F143" s="83" t="s">
        <v>141</v>
      </c>
      <c r="G143" s="83" t="s">
        <v>141</v>
      </c>
      <c r="H143" s="12">
        <v>2863</v>
      </c>
      <c r="I143" s="83" t="s">
        <v>141</v>
      </c>
      <c r="J143" s="83" t="s">
        <v>141</v>
      </c>
      <c r="K143" s="83" t="s">
        <v>141</v>
      </c>
      <c r="L143" s="83" t="s">
        <v>141</v>
      </c>
      <c r="M143" s="83" t="s">
        <v>141</v>
      </c>
      <c r="N143" s="83" t="s">
        <v>141</v>
      </c>
      <c r="O143" s="12" t="s">
        <v>141</v>
      </c>
      <c r="P143" s="12" t="s">
        <v>141</v>
      </c>
    </row>
    <row r="144" spans="1:23" ht="15.75" customHeight="1">
      <c r="A144" s="84" t="s">
        <v>1095</v>
      </c>
      <c r="B144" s="40">
        <f t="shared" si="5"/>
        <v>2149</v>
      </c>
      <c r="C144" s="83" t="s">
        <v>141</v>
      </c>
      <c r="D144" s="83" t="s">
        <v>141</v>
      </c>
      <c r="E144" s="83" t="s">
        <v>141</v>
      </c>
      <c r="F144" s="83" t="s">
        <v>141</v>
      </c>
      <c r="G144" s="83" t="s">
        <v>141</v>
      </c>
      <c r="H144" s="12">
        <v>2149</v>
      </c>
      <c r="I144" s="83" t="s">
        <v>141</v>
      </c>
      <c r="J144" s="83" t="s">
        <v>141</v>
      </c>
      <c r="K144" s="83" t="s">
        <v>141</v>
      </c>
      <c r="L144" s="83" t="s">
        <v>141</v>
      </c>
      <c r="M144" s="83" t="s">
        <v>141</v>
      </c>
      <c r="N144" s="83" t="s">
        <v>141</v>
      </c>
      <c r="O144" s="12" t="s">
        <v>141</v>
      </c>
      <c r="P144" s="12" t="s">
        <v>141</v>
      </c>
    </row>
    <row r="145" spans="1:23" ht="15.75" customHeight="1">
      <c r="A145" s="84" t="s">
        <v>1096</v>
      </c>
      <c r="B145" s="40">
        <f t="shared" si="5"/>
        <v>3649</v>
      </c>
      <c r="C145" s="83" t="s">
        <v>141</v>
      </c>
      <c r="D145" s="83" t="s">
        <v>141</v>
      </c>
      <c r="E145" s="83" t="s">
        <v>141</v>
      </c>
      <c r="F145" s="83" t="s">
        <v>141</v>
      </c>
      <c r="G145" s="83" t="s">
        <v>141</v>
      </c>
      <c r="H145" s="99">
        <v>3649</v>
      </c>
      <c r="I145" s="83" t="s">
        <v>141</v>
      </c>
      <c r="J145" s="83" t="s">
        <v>141</v>
      </c>
      <c r="K145" s="83" t="s">
        <v>141</v>
      </c>
      <c r="L145" s="83" t="s">
        <v>141</v>
      </c>
      <c r="M145" s="83" t="s">
        <v>141</v>
      </c>
      <c r="N145" s="83" t="s">
        <v>141</v>
      </c>
      <c r="O145" s="12" t="s">
        <v>141</v>
      </c>
      <c r="P145" s="12" t="s">
        <v>141</v>
      </c>
    </row>
    <row r="146" spans="1:23" ht="15.75" customHeight="1">
      <c r="A146" s="84" t="s">
        <v>1097</v>
      </c>
      <c r="B146" s="40">
        <f t="shared" si="5"/>
        <v>1061</v>
      </c>
      <c r="C146" s="83" t="s">
        <v>141</v>
      </c>
      <c r="D146" s="83" t="s">
        <v>141</v>
      </c>
      <c r="E146" s="83" t="s">
        <v>141</v>
      </c>
      <c r="F146" s="83" t="s">
        <v>141</v>
      </c>
      <c r="G146" s="83" t="s">
        <v>141</v>
      </c>
      <c r="H146" s="99">
        <v>1061</v>
      </c>
      <c r="I146" s="83" t="s">
        <v>141</v>
      </c>
      <c r="J146" s="83" t="s">
        <v>141</v>
      </c>
      <c r="K146" s="83" t="s">
        <v>141</v>
      </c>
      <c r="L146" s="83" t="s">
        <v>141</v>
      </c>
      <c r="M146" s="83" t="s">
        <v>141</v>
      </c>
      <c r="N146" s="83" t="s">
        <v>141</v>
      </c>
      <c r="O146" s="12" t="s">
        <v>141</v>
      </c>
      <c r="P146" s="12" t="s">
        <v>141</v>
      </c>
    </row>
    <row r="147" spans="1:23" ht="15.75" customHeight="1">
      <c r="A147" s="84" t="s">
        <v>1098</v>
      </c>
      <c r="B147" s="40">
        <f t="shared" si="5"/>
        <v>1135</v>
      </c>
      <c r="C147" s="83" t="s">
        <v>141</v>
      </c>
      <c r="D147" s="83" t="s">
        <v>141</v>
      </c>
      <c r="E147" s="83" t="s">
        <v>141</v>
      </c>
      <c r="F147" s="83" t="s">
        <v>141</v>
      </c>
      <c r="G147" s="83" t="s">
        <v>141</v>
      </c>
      <c r="H147" s="99">
        <v>1135</v>
      </c>
      <c r="I147" s="83" t="s">
        <v>141</v>
      </c>
      <c r="J147" s="83" t="s">
        <v>141</v>
      </c>
      <c r="K147" s="83" t="s">
        <v>141</v>
      </c>
      <c r="L147" s="83" t="s">
        <v>141</v>
      </c>
      <c r="M147" s="83" t="s">
        <v>141</v>
      </c>
      <c r="N147" s="83" t="s">
        <v>141</v>
      </c>
      <c r="O147" s="12" t="s">
        <v>141</v>
      </c>
      <c r="P147" s="12" t="s">
        <v>141</v>
      </c>
    </row>
    <row r="148" spans="1:23" ht="15.75" customHeight="1">
      <c r="A148" s="84" t="s">
        <v>1099</v>
      </c>
      <c r="B148" s="40">
        <f t="shared" si="5"/>
        <v>1372</v>
      </c>
      <c r="C148" s="83" t="s">
        <v>141</v>
      </c>
      <c r="D148" s="83" t="s">
        <v>141</v>
      </c>
      <c r="E148" s="83" t="s">
        <v>141</v>
      </c>
      <c r="F148" s="83" t="s">
        <v>141</v>
      </c>
      <c r="G148" s="83" t="s">
        <v>141</v>
      </c>
      <c r="H148" s="99">
        <v>1372</v>
      </c>
      <c r="I148" s="83" t="s">
        <v>141</v>
      </c>
      <c r="J148" s="83" t="s">
        <v>141</v>
      </c>
      <c r="K148" s="83" t="s">
        <v>141</v>
      </c>
      <c r="L148" s="83" t="s">
        <v>141</v>
      </c>
      <c r="M148" s="83" t="s">
        <v>141</v>
      </c>
      <c r="N148" s="83" t="s">
        <v>141</v>
      </c>
      <c r="O148" s="12" t="s">
        <v>141</v>
      </c>
      <c r="P148" s="12" t="s">
        <v>141</v>
      </c>
    </row>
    <row r="149" spans="1:23" ht="15.75" customHeight="1">
      <c r="A149" s="84" t="s">
        <v>1079</v>
      </c>
      <c r="B149" s="40">
        <f t="shared" si="5"/>
        <v>753</v>
      </c>
      <c r="C149" s="83" t="s">
        <v>141</v>
      </c>
      <c r="D149" s="83" t="s">
        <v>141</v>
      </c>
      <c r="E149" s="83" t="s">
        <v>141</v>
      </c>
      <c r="F149" s="83" t="s">
        <v>141</v>
      </c>
      <c r="G149" s="83" t="s">
        <v>141</v>
      </c>
      <c r="H149" s="99">
        <v>753</v>
      </c>
      <c r="I149" s="83" t="s">
        <v>141</v>
      </c>
      <c r="J149" s="83" t="s">
        <v>141</v>
      </c>
      <c r="K149" s="83" t="s">
        <v>141</v>
      </c>
      <c r="L149" s="83" t="s">
        <v>141</v>
      </c>
      <c r="M149" s="83" t="s">
        <v>141</v>
      </c>
      <c r="N149" s="83" t="s">
        <v>141</v>
      </c>
      <c r="O149" s="12" t="s">
        <v>141</v>
      </c>
      <c r="P149" s="12" t="s">
        <v>141</v>
      </c>
    </row>
    <row r="150" spans="1:23" ht="15.75" customHeight="1">
      <c r="A150" s="84" t="s">
        <v>1100</v>
      </c>
      <c r="B150" s="40">
        <f t="shared" si="5"/>
        <v>692</v>
      </c>
      <c r="C150" s="83" t="s">
        <v>141</v>
      </c>
      <c r="D150" s="83" t="s">
        <v>141</v>
      </c>
      <c r="E150" s="83" t="s">
        <v>141</v>
      </c>
      <c r="F150" s="83" t="s">
        <v>141</v>
      </c>
      <c r="G150" s="83" t="s">
        <v>141</v>
      </c>
      <c r="H150" s="99">
        <v>692</v>
      </c>
      <c r="I150" s="83" t="s">
        <v>141</v>
      </c>
      <c r="J150" s="83" t="s">
        <v>141</v>
      </c>
      <c r="K150" s="83" t="s">
        <v>141</v>
      </c>
      <c r="L150" s="83" t="s">
        <v>141</v>
      </c>
      <c r="M150" s="83" t="s">
        <v>141</v>
      </c>
      <c r="N150" s="83" t="s">
        <v>141</v>
      </c>
      <c r="O150" s="12" t="s">
        <v>141</v>
      </c>
      <c r="P150" s="12" t="s">
        <v>141</v>
      </c>
    </row>
    <row r="151" spans="1:23" ht="15.75" customHeight="1">
      <c r="A151" s="84" t="s">
        <v>1101</v>
      </c>
      <c r="B151" s="40">
        <f t="shared" si="5"/>
        <v>2297</v>
      </c>
      <c r="C151" s="83" t="s">
        <v>141</v>
      </c>
      <c r="D151" s="83" t="s">
        <v>141</v>
      </c>
      <c r="E151" s="83" t="s">
        <v>141</v>
      </c>
      <c r="F151" s="83" t="s">
        <v>141</v>
      </c>
      <c r="G151" s="83" t="s">
        <v>141</v>
      </c>
      <c r="H151" s="99">
        <v>2297</v>
      </c>
      <c r="I151" s="83" t="s">
        <v>141</v>
      </c>
      <c r="J151" s="83" t="s">
        <v>141</v>
      </c>
      <c r="K151" s="83" t="s">
        <v>141</v>
      </c>
      <c r="L151" s="83" t="s">
        <v>141</v>
      </c>
      <c r="M151" s="83" t="s">
        <v>141</v>
      </c>
      <c r="N151" s="83" t="s">
        <v>141</v>
      </c>
      <c r="O151" s="12" t="s">
        <v>141</v>
      </c>
      <c r="P151" s="12" t="s">
        <v>141</v>
      </c>
    </row>
    <row r="152" spans="1:23" ht="15.75" customHeight="1">
      <c r="A152" s="93" t="s">
        <v>499</v>
      </c>
      <c r="B152" s="40"/>
      <c r="C152" s="12"/>
      <c r="D152" s="12"/>
      <c r="E152" s="12"/>
      <c r="F152" s="12"/>
      <c r="G152" s="12"/>
      <c r="H152" s="12"/>
      <c r="I152" s="12"/>
      <c r="J152" s="12"/>
      <c r="K152" s="12"/>
      <c r="L152" s="83"/>
      <c r="M152" s="12"/>
    </row>
    <row r="153" spans="1:23" ht="15.75" customHeight="1">
      <c r="A153" s="76" t="s">
        <v>500</v>
      </c>
      <c r="B153" s="51">
        <f>SUM(B155:B192)</f>
        <v>126956</v>
      </c>
      <c r="C153" s="71" t="s">
        <v>141</v>
      </c>
      <c r="D153" s="71" t="s">
        <v>141</v>
      </c>
      <c r="E153" s="71" t="s">
        <v>141</v>
      </c>
      <c r="F153" s="71" t="s">
        <v>141</v>
      </c>
      <c r="G153" s="71" t="s">
        <v>141</v>
      </c>
      <c r="H153" s="71" t="s">
        <v>141</v>
      </c>
      <c r="I153" s="71">
        <f>SUM(I155:I192)</f>
        <v>126956</v>
      </c>
      <c r="J153" s="71" t="s">
        <v>141</v>
      </c>
      <c r="K153" s="71" t="s">
        <v>141</v>
      </c>
      <c r="L153" s="71" t="s">
        <v>141</v>
      </c>
      <c r="M153" s="71" t="s">
        <v>141</v>
      </c>
      <c r="N153" s="71" t="s">
        <v>141</v>
      </c>
      <c r="O153" s="81" t="s">
        <v>141</v>
      </c>
      <c r="P153" s="81" t="s">
        <v>141</v>
      </c>
    </row>
    <row r="154" spans="1:23" ht="15.75" customHeight="1">
      <c r="A154" s="84"/>
      <c r="B154" s="53"/>
      <c r="C154" s="12"/>
      <c r="D154" s="12"/>
      <c r="E154" s="12"/>
      <c r="F154" s="12"/>
      <c r="G154" s="12"/>
      <c r="H154" s="12"/>
      <c r="I154" s="83"/>
      <c r="J154" s="12"/>
      <c r="K154" s="12"/>
      <c r="L154" s="83"/>
      <c r="M154" s="12"/>
      <c r="O154" s="12"/>
      <c r="P154" s="12"/>
    </row>
    <row r="155" spans="1:23" ht="15.75" customHeight="1">
      <c r="A155" s="84" t="s">
        <v>1081</v>
      </c>
      <c r="B155" s="40">
        <f t="shared" ref="B155:B192" si="6">SUM(C155:P155)</f>
        <v>13139</v>
      </c>
      <c r="C155" s="83" t="s">
        <v>141</v>
      </c>
      <c r="D155" s="83" t="s">
        <v>141</v>
      </c>
      <c r="E155" s="83" t="s">
        <v>141</v>
      </c>
      <c r="F155" s="83" t="s">
        <v>141</v>
      </c>
      <c r="G155" s="83" t="s">
        <v>141</v>
      </c>
      <c r="H155" s="83" t="s">
        <v>141</v>
      </c>
      <c r="I155" s="99">
        <v>13139</v>
      </c>
      <c r="J155" s="83" t="s">
        <v>141</v>
      </c>
      <c r="K155" s="83" t="s">
        <v>141</v>
      </c>
      <c r="L155" s="83" t="s">
        <v>141</v>
      </c>
      <c r="M155" s="83" t="s">
        <v>141</v>
      </c>
      <c r="N155" s="83" t="s">
        <v>141</v>
      </c>
      <c r="O155" s="12" t="s">
        <v>141</v>
      </c>
      <c r="P155" s="12" t="s">
        <v>141</v>
      </c>
    </row>
    <row r="156" spans="1:23" ht="15.75" customHeight="1">
      <c r="A156" s="93" t="s">
        <v>1083</v>
      </c>
      <c r="B156" s="40">
        <f t="shared" si="6"/>
        <v>3860</v>
      </c>
      <c r="C156" s="83" t="s">
        <v>141</v>
      </c>
      <c r="D156" s="83" t="s">
        <v>141</v>
      </c>
      <c r="E156" s="83" t="s">
        <v>141</v>
      </c>
      <c r="F156" s="83" t="s">
        <v>141</v>
      </c>
      <c r="G156" s="83" t="s">
        <v>141</v>
      </c>
      <c r="H156" s="83" t="s">
        <v>141</v>
      </c>
      <c r="I156" s="99">
        <v>3860</v>
      </c>
      <c r="J156" s="83" t="s">
        <v>141</v>
      </c>
      <c r="K156" s="83" t="s">
        <v>141</v>
      </c>
      <c r="L156" s="83" t="s">
        <v>141</v>
      </c>
      <c r="M156" s="83" t="s">
        <v>141</v>
      </c>
      <c r="N156" s="83" t="s">
        <v>141</v>
      </c>
      <c r="O156" s="12" t="s">
        <v>141</v>
      </c>
      <c r="P156" s="12" t="s">
        <v>141</v>
      </c>
    </row>
    <row r="157" spans="1:23" ht="15.75" customHeight="1">
      <c r="A157" s="84" t="s">
        <v>1075</v>
      </c>
      <c r="B157" s="40">
        <f t="shared" si="6"/>
        <v>6516</v>
      </c>
      <c r="C157" s="83" t="s">
        <v>141</v>
      </c>
      <c r="D157" s="83" t="s">
        <v>141</v>
      </c>
      <c r="E157" s="83" t="s">
        <v>141</v>
      </c>
      <c r="F157" s="83" t="s">
        <v>141</v>
      </c>
      <c r="G157" s="83" t="s">
        <v>141</v>
      </c>
      <c r="H157" s="83" t="s">
        <v>141</v>
      </c>
      <c r="I157" s="99">
        <v>6516</v>
      </c>
      <c r="J157" s="83" t="s">
        <v>141</v>
      </c>
      <c r="K157" s="83" t="s">
        <v>141</v>
      </c>
      <c r="L157" s="83" t="s">
        <v>141</v>
      </c>
      <c r="M157" s="83" t="s">
        <v>141</v>
      </c>
      <c r="N157" s="83" t="s">
        <v>141</v>
      </c>
      <c r="O157" s="12" t="s">
        <v>141</v>
      </c>
      <c r="P157" s="12" t="s">
        <v>141</v>
      </c>
      <c r="V157" s="23"/>
      <c r="W157" s="23"/>
    </row>
    <row r="158" spans="1:23" ht="15.75" customHeight="1">
      <c r="A158" s="84" t="s">
        <v>1102</v>
      </c>
      <c r="B158" s="40">
        <f t="shared" si="6"/>
        <v>5387</v>
      </c>
      <c r="C158" s="83" t="s">
        <v>141</v>
      </c>
      <c r="D158" s="83" t="s">
        <v>141</v>
      </c>
      <c r="E158" s="83" t="s">
        <v>141</v>
      </c>
      <c r="F158" s="83" t="s">
        <v>141</v>
      </c>
      <c r="G158" s="83" t="s">
        <v>141</v>
      </c>
      <c r="H158" s="83" t="s">
        <v>141</v>
      </c>
      <c r="I158" s="99">
        <v>5387</v>
      </c>
      <c r="J158" s="83" t="s">
        <v>141</v>
      </c>
      <c r="K158" s="83" t="s">
        <v>141</v>
      </c>
      <c r="L158" s="83" t="s">
        <v>141</v>
      </c>
      <c r="M158" s="83" t="s">
        <v>141</v>
      </c>
      <c r="N158" s="83" t="s">
        <v>141</v>
      </c>
      <c r="O158" s="12" t="s">
        <v>141</v>
      </c>
      <c r="P158" s="12" t="s">
        <v>141</v>
      </c>
    </row>
    <row r="159" spans="1:23" ht="15.75" customHeight="1">
      <c r="A159" s="84" t="s">
        <v>1103</v>
      </c>
      <c r="B159" s="40">
        <f t="shared" si="6"/>
        <v>1164</v>
      </c>
      <c r="C159" s="83" t="s">
        <v>141</v>
      </c>
      <c r="D159" s="83" t="s">
        <v>141</v>
      </c>
      <c r="E159" s="83" t="s">
        <v>141</v>
      </c>
      <c r="F159" s="83" t="s">
        <v>141</v>
      </c>
      <c r="G159" s="83" t="s">
        <v>141</v>
      </c>
      <c r="H159" s="83" t="s">
        <v>141</v>
      </c>
      <c r="I159" s="99">
        <v>1164</v>
      </c>
      <c r="J159" s="83" t="s">
        <v>141</v>
      </c>
      <c r="K159" s="83" t="s">
        <v>141</v>
      </c>
      <c r="L159" s="83" t="s">
        <v>141</v>
      </c>
      <c r="M159" s="83" t="s">
        <v>141</v>
      </c>
      <c r="N159" s="83" t="s">
        <v>141</v>
      </c>
      <c r="O159" s="12" t="s">
        <v>141</v>
      </c>
      <c r="P159" s="12" t="s">
        <v>141</v>
      </c>
    </row>
    <row r="160" spans="1:23" ht="15.75" customHeight="1">
      <c r="A160" s="84" t="s">
        <v>1074</v>
      </c>
      <c r="B160" s="40">
        <f t="shared" si="6"/>
        <v>11962</v>
      </c>
      <c r="C160" s="83" t="s">
        <v>141</v>
      </c>
      <c r="D160" s="83" t="s">
        <v>141</v>
      </c>
      <c r="E160" s="83" t="s">
        <v>141</v>
      </c>
      <c r="F160" s="83" t="s">
        <v>141</v>
      </c>
      <c r="G160" s="83" t="s">
        <v>141</v>
      </c>
      <c r="H160" s="83" t="s">
        <v>141</v>
      </c>
      <c r="I160" s="99">
        <v>11962</v>
      </c>
      <c r="J160" s="83" t="s">
        <v>141</v>
      </c>
      <c r="K160" s="83" t="s">
        <v>141</v>
      </c>
      <c r="L160" s="83" t="s">
        <v>141</v>
      </c>
      <c r="M160" s="83" t="s">
        <v>141</v>
      </c>
      <c r="N160" s="83" t="s">
        <v>141</v>
      </c>
      <c r="O160" s="12" t="s">
        <v>141</v>
      </c>
      <c r="P160" s="12" t="s">
        <v>141</v>
      </c>
    </row>
    <row r="161" spans="1:23" ht="15.75" customHeight="1">
      <c r="A161" s="84" t="s">
        <v>1104</v>
      </c>
      <c r="B161" s="40">
        <f t="shared" si="6"/>
        <v>3788</v>
      </c>
      <c r="C161" s="83" t="s">
        <v>141</v>
      </c>
      <c r="D161" s="83" t="s">
        <v>141</v>
      </c>
      <c r="E161" s="83" t="s">
        <v>141</v>
      </c>
      <c r="F161" s="83" t="s">
        <v>141</v>
      </c>
      <c r="G161" s="83" t="s">
        <v>141</v>
      </c>
      <c r="H161" s="83" t="s">
        <v>141</v>
      </c>
      <c r="I161" s="99">
        <v>3788</v>
      </c>
      <c r="J161" s="83" t="s">
        <v>141</v>
      </c>
      <c r="K161" s="83" t="s">
        <v>141</v>
      </c>
      <c r="L161" s="83" t="s">
        <v>141</v>
      </c>
      <c r="M161" s="83" t="s">
        <v>141</v>
      </c>
      <c r="N161" s="83" t="s">
        <v>141</v>
      </c>
      <c r="O161" s="12" t="s">
        <v>141</v>
      </c>
      <c r="P161" s="12" t="s">
        <v>141</v>
      </c>
      <c r="V161" s="23"/>
      <c r="W161" s="23"/>
    </row>
    <row r="162" spans="1:23" ht="15.75" customHeight="1">
      <c r="A162" s="84" t="s">
        <v>1076</v>
      </c>
      <c r="B162" s="40">
        <f t="shared" si="6"/>
        <v>8675</v>
      </c>
      <c r="C162" s="83" t="s">
        <v>141</v>
      </c>
      <c r="D162" s="83" t="s">
        <v>141</v>
      </c>
      <c r="E162" s="83" t="s">
        <v>141</v>
      </c>
      <c r="F162" s="83" t="s">
        <v>141</v>
      </c>
      <c r="G162" s="83" t="s">
        <v>141</v>
      </c>
      <c r="H162" s="83" t="s">
        <v>141</v>
      </c>
      <c r="I162" s="99">
        <v>8675</v>
      </c>
      <c r="J162" s="83" t="s">
        <v>141</v>
      </c>
      <c r="K162" s="83" t="s">
        <v>141</v>
      </c>
      <c r="L162" s="83" t="s">
        <v>141</v>
      </c>
      <c r="M162" s="83" t="s">
        <v>141</v>
      </c>
      <c r="N162" s="83" t="s">
        <v>141</v>
      </c>
      <c r="O162" s="12" t="s">
        <v>141</v>
      </c>
      <c r="P162" s="12" t="s">
        <v>141</v>
      </c>
    </row>
    <row r="163" spans="1:23" ht="15.75" customHeight="1">
      <c r="A163" s="84" t="s">
        <v>325</v>
      </c>
      <c r="B163" s="40">
        <f t="shared" si="6"/>
        <v>1135</v>
      </c>
      <c r="C163" s="83" t="s">
        <v>141</v>
      </c>
      <c r="D163" s="83" t="s">
        <v>141</v>
      </c>
      <c r="E163" s="83" t="s">
        <v>141</v>
      </c>
      <c r="F163" s="83" t="s">
        <v>141</v>
      </c>
      <c r="G163" s="83" t="s">
        <v>141</v>
      </c>
      <c r="H163" s="83" t="s">
        <v>141</v>
      </c>
      <c r="I163" s="99">
        <v>1135</v>
      </c>
      <c r="J163" s="83" t="s">
        <v>141</v>
      </c>
      <c r="K163" s="83" t="s">
        <v>141</v>
      </c>
      <c r="L163" s="83" t="s">
        <v>141</v>
      </c>
      <c r="M163" s="83" t="s">
        <v>141</v>
      </c>
      <c r="N163" s="83" t="s">
        <v>141</v>
      </c>
      <c r="O163" s="83" t="s">
        <v>141</v>
      </c>
      <c r="P163" s="83" t="s">
        <v>141</v>
      </c>
    </row>
    <row r="164" spans="1:23" ht="15.75" customHeight="1">
      <c r="A164" s="84" t="s">
        <v>1105</v>
      </c>
      <c r="B164" s="40">
        <f t="shared" si="6"/>
        <v>2026</v>
      </c>
      <c r="C164" s="83" t="s">
        <v>141</v>
      </c>
      <c r="D164" s="83" t="s">
        <v>141</v>
      </c>
      <c r="E164" s="83" t="s">
        <v>141</v>
      </c>
      <c r="F164" s="83" t="s">
        <v>141</v>
      </c>
      <c r="G164" s="83" t="s">
        <v>141</v>
      </c>
      <c r="H164" s="83" t="s">
        <v>141</v>
      </c>
      <c r="I164" s="99">
        <v>2026</v>
      </c>
      <c r="J164" s="83" t="s">
        <v>141</v>
      </c>
      <c r="K164" s="83" t="s">
        <v>141</v>
      </c>
      <c r="L164" s="83" t="s">
        <v>141</v>
      </c>
      <c r="M164" s="83" t="s">
        <v>141</v>
      </c>
      <c r="N164" s="83" t="s">
        <v>141</v>
      </c>
      <c r="O164" s="12" t="s">
        <v>141</v>
      </c>
      <c r="P164" s="12" t="s">
        <v>141</v>
      </c>
    </row>
    <row r="165" spans="1:23" ht="15.75" customHeight="1">
      <c r="A165" s="84" t="s">
        <v>1106</v>
      </c>
      <c r="B165" s="40">
        <f t="shared" si="6"/>
        <v>1633</v>
      </c>
      <c r="C165" s="83" t="s">
        <v>141</v>
      </c>
      <c r="D165" s="83" t="s">
        <v>141</v>
      </c>
      <c r="E165" s="83" t="s">
        <v>141</v>
      </c>
      <c r="F165" s="83" t="s">
        <v>141</v>
      </c>
      <c r="G165" s="83" t="s">
        <v>141</v>
      </c>
      <c r="H165" s="83" t="s">
        <v>141</v>
      </c>
      <c r="I165" s="99">
        <v>1633</v>
      </c>
      <c r="J165" s="83" t="s">
        <v>141</v>
      </c>
      <c r="K165" s="83" t="s">
        <v>141</v>
      </c>
      <c r="L165" s="83" t="s">
        <v>141</v>
      </c>
      <c r="M165" s="83" t="s">
        <v>141</v>
      </c>
      <c r="N165" s="83" t="s">
        <v>141</v>
      </c>
      <c r="O165" s="12" t="s">
        <v>141</v>
      </c>
      <c r="P165" s="12" t="s">
        <v>141</v>
      </c>
    </row>
    <row r="166" spans="1:23" ht="15.75" customHeight="1">
      <c r="A166" s="84" t="s">
        <v>1107</v>
      </c>
      <c r="B166" s="40">
        <f t="shared" si="6"/>
        <v>3415</v>
      </c>
      <c r="C166" s="83" t="s">
        <v>141</v>
      </c>
      <c r="D166" s="83" t="s">
        <v>141</v>
      </c>
      <c r="E166" s="83" t="s">
        <v>141</v>
      </c>
      <c r="F166" s="83" t="s">
        <v>141</v>
      </c>
      <c r="G166" s="83" t="s">
        <v>141</v>
      </c>
      <c r="H166" s="83" t="s">
        <v>141</v>
      </c>
      <c r="I166" s="99">
        <v>3415</v>
      </c>
      <c r="J166" s="83" t="s">
        <v>141</v>
      </c>
      <c r="K166" s="83" t="s">
        <v>141</v>
      </c>
      <c r="L166" s="83" t="s">
        <v>141</v>
      </c>
      <c r="M166" s="83" t="s">
        <v>141</v>
      </c>
      <c r="N166" s="83" t="s">
        <v>141</v>
      </c>
      <c r="O166" s="12" t="s">
        <v>141</v>
      </c>
      <c r="P166" s="12" t="s">
        <v>141</v>
      </c>
    </row>
    <row r="167" spans="1:23" ht="15.75" customHeight="1">
      <c r="A167" s="84" t="s">
        <v>597</v>
      </c>
      <c r="B167" s="40">
        <f t="shared" si="6"/>
        <v>587</v>
      </c>
      <c r="C167" s="83" t="s">
        <v>141</v>
      </c>
      <c r="D167" s="83" t="s">
        <v>141</v>
      </c>
      <c r="E167" s="83" t="s">
        <v>141</v>
      </c>
      <c r="F167" s="83" t="s">
        <v>141</v>
      </c>
      <c r="G167" s="83" t="s">
        <v>141</v>
      </c>
      <c r="H167" s="83" t="s">
        <v>141</v>
      </c>
      <c r="I167" s="99">
        <v>587</v>
      </c>
      <c r="J167" s="83" t="s">
        <v>141</v>
      </c>
      <c r="K167" s="83" t="s">
        <v>141</v>
      </c>
      <c r="L167" s="83" t="s">
        <v>141</v>
      </c>
      <c r="M167" s="83" t="s">
        <v>141</v>
      </c>
      <c r="N167" s="83" t="s">
        <v>141</v>
      </c>
      <c r="O167" s="83" t="s">
        <v>141</v>
      </c>
      <c r="P167" s="83" t="s">
        <v>141</v>
      </c>
    </row>
    <row r="168" spans="1:23" ht="15.75" customHeight="1">
      <c r="A168" s="93" t="s">
        <v>1108</v>
      </c>
      <c r="B168" s="40">
        <f t="shared" si="6"/>
        <v>1487</v>
      </c>
      <c r="C168" s="83" t="s">
        <v>141</v>
      </c>
      <c r="D168" s="83" t="s">
        <v>141</v>
      </c>
      <c r="E168" s="83" t="s">
        <v>141</v>
      </c>
      <c r="F168" s="83" t="s">
        <v>141</v>
      </c>
      <c r="G168" s="83" t="s">
        <v>141</v>
      </c>
      <c r="H168" s="83" t="s">
        <v>141</v>
      </c>
      <c r="I168" s="99">
        <v>1487</v>
      </c>
      <c r="J168" s="83" t="s">
        <v>141</v>
      </c>
      <c r="K168" s="83" t="s">
        <v>141</v>
      </c>
      <c r="L168" s="83" t="s">
        <v>141</v>
      </c>
      <c r="M168" s="83" t="s">
        <v>141</v>
      </c>
      <c r="N168" s="83" t="s">
        <v>141</v>
      </c>
      <c r="O168" s="12" t="s">
        <v>141</v>
      </c>
      <c r="P168" s="12" t="s">
        <v>141</v>
      </c>
    </row>
    <row r="169" spans="1:23" ht="15.75" customHeight="1">
      <c r="A169" s="93" t="s">
        <v>1109</v>
      </c>
      <c r="B169" s="40">
        <f t="shared" si="6"/>
        <v>608</v>
      </c>
      <c r="C169" s="83" t="s">
        <v>141</v>
      </c>
      <c r="D169" s="83" t="s">
        <v>141</v>
      </c>
      <c r="E169" s="83" t="s">
        <v>141</v>
      </c>
      <c r="F169" s="83" t="s">
        <v>141</v>
      </c>
      <c r="G169" s="83" t="s">
        <v>141</v>
      </c>
      <c r="H169" s="83" t="s">
        <v>141</v>
      </c>
      <c r="I169" s="99">
        <v>608</v>
      </c>
      <c r="J169" s="83" t="s">
        <v>141</v>
      </c>
      <c r="K169" s="83" t="s">
        <v>141</v>
      </c>
      <c r="L169" s="83" t="s">
        <v>141</v>
      </c>
      <c r="M169" s="83" t="s">
        <v>141</v>
      </c>
      <c r="N169" s="83" t="s">
        <v>141</v>
      </c>
      <c r="O169" s="12" t="s">
        <v>141</v>
      </c>
      <c r="P169" s="12" t="s">
        <v>141</v>
      </c>
    </row>
    <row r="170" spans="1:23" ht="15.75" customHeight="1">
      <c r="A170" s="93" t="s">
        <v>1110</v>
      </c>
      <c r="B170" s="40">
        <f t="shared" si="6"/>
        <v>6056</v>
      </c>
      <c r="C170" s="83" t="s">
        <v>141</v>
      </c>
      <c r="D170" s="83" t="s">
        <v>141</v>
      </c>
      <c r="E170" s="83" t="s">
        <v>141</v>
      </c>
      <c r="F170" s="83" t="s">
        <v>141</v>
      </c>
      <c r="G170" s="83" t="s">
        <v>141</v>
      </c>
      <c r="H170" s="83" t="s">
        <v>141</v>
      </c>
      <c r="I170" s="99">
        <v>6056</v>
      </c>
      <c r="J170" s="83" t="s">
        <v>141</v>
      </c>
      <c r="K170" s="83" t="s">
        <v>141</v>
      </c>
      <c r="L170" s="83" t="s">
        <v>141</v>
      </c>
      <c r="M170" s="83" t="s">
        <v>141</v>
      </c>
      <c r="N170" s="83" t="s">
        <v>141</v>
      </c>
      <c r="O170" s="12" t="s">
        <v>141</v>
      </c>
      <c r="P170" s="12" t="s">
        <v>141</v>
      </c>
    </row>
    <row r="171" spans="1:23" ht="15.75" customHeight="1">
      <c r="A171" s="93" t="s">
        <v>1111</v>
      </c>
      <c r="B171" s="40">
        <f t="shared" si="6"/>
        <v>2823</v>
      </c>
      <c r="C171" s="83" t="s">
        <v>141</v>
      </c>
      <c r="D171" s="83" t="s">
        <v>141</v>
      </c>
      <c r="E171" s="83" t="s">
        <v>141</v>
      </c>
      <c r="F171" s="83" t="s">
        <v>141</v>
      </c>
      <c r="G171" s="83" t="s">
        <v>141</v>
      </c>
      <c r="H171" s="83" t="s">
        <v>141</v>
      </c>
      <c r="I171" s="99">
        <v>2823</v>
      </c>
      <c r="J171" s="83" t="s">
        <v>141</v>
      </c>
      <c r="K171" s="83" t="s">
        <v>141</v>
      </c>
      <c r="L171" s="83" t="s">
        <v>141</v>
      </c>
      <c r="M171" s="83" t="s">
        <v>141</v>
      </c>
      <c r="N171" s="83" t="s">
        <v>141</v>
      </c>
      <c r="O171" s="12" t="s">
        <v>141</v>
      </c>
      <c r="P171" s="12" t="s">
        <v>141</v>
      </c>
    </row>
    <row r="172" spans="1:23" ht="15.75" customHeight="1">
      <c r="A172" s="93" t="s">
        <v>1112</v>
      </c>
      <c r="B172" s="40">
        <f t="shared" si="6"/>
        <v>2445</v>
      </c>
      <c r="C172" s="83" t="s">
        <v>141</v>
      </c>
      <c r="D172" s="83" t="s">
        <v>141</v>
      </c>
      <c r="E172" s="83" t="s">
        <v>141</v>
      </c>
      <c r="F172" s="83" t="s">
        <v>141</v>
      </c>
      <c r="G172" s="83" t="s">
        <v>141</v>
      </c>
      <c r="H172" s="83" t="s">
        <v>141</v>
      </c>
      <c r="I172" s="99">
        <v>2445</v>
      </c>
      <c r="J172" s="83" t="s">
        <v>141</v>
      </c>
      <c r="K172" s="83" t="s">
        <v>141</v>
      </c>
      <c r="L172" s="83" t="s">
        <v>141</v>
      </c>
      <c r="M172" s="83" t="s">
        <v>141</v>
      </c>
      <c r="N172" s="83" t="s">
        <v>141</v>
      </c>
      <c r="O172" s="12" t="s">
        <v>141</v>
      </c>
      <c r="P172" s="12" t="s">
        <v>141</v>
      </c>
    </row>
    <row r="173" spans="1:23" ht="15.75" customHeight="1">
      <c r="A173" s="93" t="s">
        <v>1078</v>
      </c>
      <c r="B173" s="40">
        <f t="shared" si="6"/>
        <v>6713</v>
      </c>
      <c r="C173" s="83" t="s">
        <v>141</v>
      </c>
      <c r="D173" s="83" t="s">
        <v>141</v>
      </c>
      <c r="E173" s="83" t="s">
        <v>141</v>
      </c>
      <c r="F173" s="83" t="s">
        <v>141</v>
      </c>
      <c r="G173" s="83" t="s">
        <v>141</v>
      </c>
      <c r="H173" s="83" t="s">
        <v>141</v>
      </c>
      <c r="I173" s="99">
        <v>6713</v>
      </c>
      <c r="J173" s="83" t="s">
        <v>141</v>
      </c>
      <c r="K173" s="83" t="s">
        <v>141</v>
      </c>
      <c r="L173" s="83" t="s">
        <v>141</v>
      </c>
      <c r="M173" s="83" t="s">
        <v>141</v>
      </c>
      <c r="N173" s="83" t="s">
        <v>141</v>
      </c>
      <c r="O173" s="12" t="s">
        <v>141</v>
      </c>
      <c r="P173" s="12" t="s">
        <v>141</v>
      </c>
    </row>
    <row r="174" spans="1:23" ht="15.75" customHeight="1">
      <c r="A174" s="93" t="s">
        <v>1113</v>
      </c>
      <c r="B174" s="40">
        <f t="shared" si="6"/>
        <v>1502</v>
      </c>
      <c r="C174" s="83" t="s">
        <v>141</v>
      </c>
      <c r="D174" s="83" t="s">
        <v>141</v>
      </c>
      <c r="E174" s="83" t="s">
        <v>141</v>
      </c>
      <c r="F174" s="83" t="s">
        <v>141</v>
      </c>
      <c r="G174" s="83" t="s">
        <v>141</v>
      </c>
      <c r="H174" s="83" t="s">
        <v>141</v>
      </c>
      <c r="I174" s="99">
        <v>1502</v>
      </c>
      <c r="J174" s="83" t="s">
        <v>141</v>
      </c>
      <c r="K174" s="83" t="s">
        <v>141</v>
      </c>
      <c r="L174" s="83" t="s">
        <v>141</v>
      </c>
      <c r="M174" s="83" t="s">
        <v>141</v>
      </c>
      <c r="N174" s="83" t="s">
        <v>141</v>
      </c>
      <c r="O174" s="12" t="s">
        <v>141</v>
      </c>
      <c r="P174" s="12" t="s">
        <v>141</v>
      </c>
    </row>
    <row r="175" spans="1:23" ht="15.75" customHeight="1">
      <c r="A175" s="93" t="s">
        <v>1114</v>
      </c>
      <c r="B175" s="40">
        <f t="shared" si="6"/>
        <v>1707</v>
      </c>
      <c r="C175" s="83" t="s">
        <v>141</v>
      </c>
      <c r="D175" s="83" t="s">
        <v>141</v>
      </c>
      <c r="E175" s="83" t="s">
        <v>141</v>
      </c>
      <c r="F175" s="83" t="s">
        <v>141</v>
      </c>
      <c r="G175" s="83" t="s">
        <v>141</v>
      </c>
      <c r="H175" s="83" t="s">
        <v>141</v>
      </c>
      <c r="I175" s="99">
        <v>1707</v>
      </c>
      <c r="J175" s="83" t="s">
        <v>141</v>
      </c>
      <c r="K175" s="83" t="s">
        <v>141</v>
      </c>
      <c r="L175" s="83" t="s">
        <v>141</v>
      </c>
      <c r="M175" s="83" t="s">
        <v>141</v>
      </c>
      <c r="N175" s="83" t="s">
        <v>141</v>
      </c>
      <c r="O175" s="12" t="s">
        <v>141</v>
      </c>
      <c r="P175" s="12" t="s">
        <v>141</v>
      </c>
    </row>
    <row r="176" spans="1:23" ht="15.75" customHeight="1">
      <c r="A176" s="93" t="s">
        <v>1115</v>
      </c>
      <c r="B176" s="40">
        <f t="shared" si="6"/>
        <v>3165</v>
      </c>
      <c r="C176" s="83" t="s">
        <v>141</v>
      </c>
      <c r="D176" s="83" t="s">
        <v>141</v>
      </c>
      <c r="E176" s="83" t="s">
        <v>141</v>
      </c>
      <c r="F176" s="83" t="s">
        <v>141</v>
      </c>
      <c r="G176" s="83" t="s">
        <v>141</v>
      </c>
      <c r="H176" s="83" t="s">
        <v>141</v>
      </c>
      <c r="I176" s="99">
        <v>3165</v>
      </c>
      <c r="J176" s="83" t="s">
        <v>141</v>
      </c>
      <c r="K176" s="83" t="s">
        <v>141</v>
      </c>
      <c r="L176" s="83" t="s">
        <v>141</v>
      </c>
      <c r="M176" s="83" t="s">
        <v>141</v>
      </c>
      <c r="N176" s="83" t="s">
        <v>141</v>
      </c>
      <c r="O176" s="12" t="s">
        <v>141</v>
      </c>
      <c r="P176" s="12" t="s">
        <v>141</v>
      </c>
    </row>
    <row r="177" spans="1:23" ht="15.75" customHeight="1">
      <c r="A177" s="93" t="s">
        <v>1116</v>
      </c>
      <c r="B177" s="40">
        <f t="shared" si="6"/>
        <v>2373</v>
      </c>
      <c r="C177" s="83" t="s">
        <v>141</v>
      </c>
      <c r="D177" s="83" t="s">
        <v>141</v>
      </c>
      <c r="E177" s="83" t="s">
        <v>141</v>
      </c>
      <c r="F177" s="83" t="s">
        <v>141</v>
      </c>
      <c r="G177" s="83" t="s">
        <v>141</v>
      </c>
      <c r="H177" s="83" t="s">
        <v>141</v>
      </c>
      <c r="I177" s="99">
        <v>2373</v>
      </c>
      <c r="J177" s="83" t="s">
        <v>141</v>
      </c>
      <c r="K177" s="83" t="s">
        <v>141</v>
      </c>
      <c r="L177" s="83" t="s">
        <v>141</v>
      </c>
      <c r="M177" s="83" t="s">
        <v>141</v>
      </c>
      <c r="N177" s="83" t="s">
        <v>141</v>
      </c>
      <c r="O177" s="12" t="s">
        <v>141</v>
      </c>
      <c r="P177" s="12" t="s">
        <v>141</v>
      </c>
    </row>
    <row r="178" spans="1:23" ht="15.75" customHeight="1">
      <c r="A178" s="93" t="s">
        <v>1117</v>
      </c>
      <c r="B178" s="40">
        <f t="shared" si="6"/>
        <v>3161</v>
      </c>
      <c r="C178" s="83" t="s">
        <v>141</v>
      </c>
      <c r="D178" s="83" t="s">
        <v>141</v>
      </c>
      <c r="E178" s="83" t="s">
        <v>141</v>
      </c>
      <c r="F178" s="83" t="s">
        <v>141</v>
      </c>
      <c r="G178" s="83" t="s">
        <v>141</v>
      </c>
      <c r="H178" s="83" t="s">
        <v>141</v>
      </c>
      <c r="I178" s="99">
        <v>3161</v>
      </c>
      <c r="J178" s="83" t="s">
        <v>141</v>
      </c>
      <c r="K178" s="83" t="s">
        <v>141</v>
      </c>
      <c r="L178" s="83" t="s">
        <v>141</v>
      </c>
      <c r="M178" s="83" t="s">
        <v>141</v>
      </c>
      <c r="N178" s="83" t="s">
        <v>141</v>
      </c>
      <c r="O178" s="12" t="s">
        <v>141</v>
      </c>
      <c r="P178" s="12" t="s">
        <v>141</v>
      </c>
    </row>
    <row r="179" spans="1:23" ht="15.75" customHeight="1">
      <c r="A179" s="93" t="s">
        <v>1118</v>
      </c>
      <c r="B179" s="40">
        <f t="shared" si="6"/>
        <v>4241</v>
      </c>
      <c r="C179" s="83" t="s">
        <v>141</v>
      </c>
      <c r="D179" s="83" t="s">
        <v>141</v>
      </c>
      <c r="E179" s="83" t="s">
        <v>141</v>
      </c>
      <c r="F179" s="83" t="s">
        <v>141</v>
      </c>
      <c r="G179" s="83" t="s">
        <v>141</v>
      </c>
      <c r="H179" s="83" t="s">
        <v>141</v>
      </c>
      <c r="I179" s="99">
        <v>4241</v>
      </c>
      <c r="J179" s="83" t="s">
        <v>141</v>
      </c>
      <c r="K179" s="83" t="s">
        <v>141</v>
      </c>
      <c r="L179" s="83" t="s">
        <v>141</v>
      </c>
      <c r="M179" s="83" t="s">
        <v>141</v>
      </c>
      <c r="N179" s="83" t="s">
        <v>141</v>
      </c>
      <c r="O179" s="12" t="s">
        <v>141</v>
      </c>
      <c r="P179" s="12" t="s">
        <v>141</v>
      </c>
    </row>
    <row r="180" spans="1:23" ht="15.75" customHeight="1">
      <c r="A180" s="93" t="s">
        <v>1119</v>
      </c>
      <c r="B180" s="40">
        <f t="shared" si="6"/>
        <v>4568</v>
      </c>
      <c r="C180" s="83" t="s">
        <v>141</v>
      </c>
      <c r="D180" s="83" t="s">
        <v>141</v>
      </c>
      <c r="E180" s="83" t="s">
        <v>141</v>
      </c>
      <c r="F180" s="83" t="s">
        <v>141</v>
      </c>
      <c r="G180" s="83" t="s">
        <v>141</v>
      </c>
      <c r="H180" s="83" t="s">
        <v>141</v>
      </c>
      <c r="I180" s="99">
        <v>4568</v>
      </c>
      <c r="J180" s="83" t="s">
        <v>141</v>
      </c>
      <c r="K180" s="83" t="s">
        <v>141</v>
      </c>
      <c r="L180" s="83" t="s">
        <v>141</v>
      </c>
      <c r="M180" s="83" t="s">
        <v>141</v>
      </c>
      <c r="N180" s="83" t="s">
        <v>141</v>
      </c>
      <c r="O180" s="12" t="s">
        <v>141</v>
      </c>
      <c r="P180" s="12" t="s">
        <v>141</v>
      </c>
    </row>
    <row r="181" spans="1:23" ht="15.75" customHeight="1">
      <c r="A181" s="93" t="s">
        <v>1120</v>
      </c>
      <c r="B181" s="40">
        <f t="shared" si="6"/>
        <v>2030</v>
      </c>
      <c r="C181" s="83" t="s">
        <v>141</v>
      </c>
      <c r="D181" s="83" t="s">
        <v>141</v>
      </c>
      <c r="E181" s="83" t="s">
        <v>141</v>
      </c>
      <c r="F181" s="83" t="s">
        <v>141</v>
      </c>
      <c r="G181" s="83" t="s">
        <v>141</v>
      </c>
      <c r="H181" s="83" t="s">
        <v>141</v>
      </c>
      <c r="I181" s="99">
        <v>2030</v>
      </c>
      <c r="J181" s="83" t="s">
        <v>141</v>
      </c>
      <c r="K181" s="83" t="s">
        <v>141</v>
      </c>
      <c r="L181" s="83" t="s">
        <v>141</v>
      </c>
      <c r="M181" s="83" t="s">
        <v>141</v>
      </c>
      <c r="N181" s="83" t="s">
        <v>141</v>
      </c>
      <c r="O181" s="12" t="s">
        <v>141</v>
      </c>
      <c r="P181" s="12" t="s">
        <v>141</v>
      </c>
    </row>
    <row r="182" spans="1:23" ht="15.75" customHeight="1">
      <c r="A182" s="93" t="s">
        <v>1121</v>
      </c>
      <c r="B182" s="40">
        <f t="shared" si="6"/>
        <v>1153</v>
      </c>
      <c r="C182" s="83" t="s">
        <v>141</v>
      </c>
      <c r="D182" s="83" t="s">
        <v>141</v>
      </c>
      <c r="E182" s="83" t="s">
        <v>141</v>
      </c>
      <c r="F182" s="83" t="s">
        <v>141</v>
      </c>
      <c r="G182" s="83" t="s">
        <v>141</v>
      </c>
      <c r="H182" s="83" t="s">
        <v>141</v>
      </c>
      <c r="I182" s="99">
        <v>1153</v>
      </c>
      <c r="J182" s="83" t="s">
        <v>141</v>
      </c>
      <c r="K182" s="83" t="s">
        <v>141</v>
      </c>
      <c r="L182" s="83" t="s">
        <v>141</v>
      </c>
      <c r="M182" s="83" t="s">
        <v>141</v>
      </c>
      <c r="N182" s="83" t="s">
        <v>141</v>
      </c>
      <c r="O182" s="12" t="s">
        <v>141</v>
      </c>
      <c r="P182" s="12" t="s">
        <v>141</v>
      </c>
    </row>
    <row r="183" spans="1:23" ht="15.75" customHeight="1">
      <c r="A183" s="93" t="s">
        <v>1122</v>
      </c>
      <c r="B183" s="40">
        <f>SUM(C183:P183)</f>
        <v>361</v>
      </c>
      <c r="C183" s="83" t="s">
        <v>141</v>
      </c>
      <c r="D183" s="83" t="s">
        <v>141</v>
      </c>
      <c r="E183" s="83" t="s">
        <v>141</v>
      </c>
      <c r="F183" s="83" t="s">
        <v>141</v>
      </c>
      <c r="G183" s="83" t="s">
        <v>141</v>
      </c>
      <c r="H183" s="83" t="s">
        <v>141</v>
      </c>
      <c r="I183" s="99">
        <v>361</v>
      </c>
      <c r="J183" s="83" t="s">
        <v>141</v>
      </c>
      <c r="K183" s="83" t="s">
        <v>141</v>
      </c>
      <c r="L183" s="83" t="s">
        <v>141</v>
      </c>
      <c r="M183" s="83" t="s">
        <v>141</v>
      </c>
      <c r="N183" s="83" t="s">
        <v>141</v>
      </c>
      <c r="O183" s="12" t="s">
        <v>141</v>
      </c>
      <c r="P183" s="12" t="s">
        <v>141</v>
      </c>
    </row>
    <row r="184" spans="1:23" ht="15.75" customHeight="1">
      <c r="A184" s="93" t="s">
        <v>1049</v>
      </c>
      <c r="B184" s="40">
        <f t="shared" si="6"/>
        <v>1652</v>
      </c>
      <c r="C184" s="83" t="s">
        <v>141</v>
      </c>
      <c r="D184" s="83" t="s">
        <v>141</v>
      </c>
      <c r="E184" s="83" t="s">
        <v>141</v>
      </c>
      <c r="F184" s="83" t="s">
        <v>141</v>
      </c>
      <c r="G184" s="83" t="s">
        <v>141</v>
      </c>
      <c r="H184" s="83" t="s">
        <v>141</v>
      </c>
      <c r="I184" s="99">
        <v>1652</v>
      </c>
      <c r="J184" s="83" t="s">
        <v>141</v>
      </c>
      <c r="K184" s="83" t="s">
        <v>141</v>
      </c>
      <c r="L184" s="83" t="s">
        <v>141</v>
      </c>
      <c r="M184" s="83" t="s">
        <v>141</v>
      </c>
      <c r="N184" s="83" t="s">
        <v>141</v>
      </c>
      <c r="O184" s="12" t="s">
        <v>141</v>
      </c>
      <c r="P184" s="12" t="s">
        <v>141</v>
      </c>
    </row>
    <row r="185" spans="1:23" ht="15.75" customHeight="1">
      <c r="A185" s="93" t="s">
        <v>1123</v>
      </c>
      <c r="B185" s="40">
        <f t="shared" si="6"/>
        <v>1627</v>
      </c>
      <c r="C185" s="83" t="s">
        <v>141</v>
      </c>
      <c r="D185" s="83" t="s">
        <v>141</v>
      </c>
      <c r="E185" s="83" t="s">
        <v>141</v>
      </c>
      <c r="F185" s="83" t="s">
        <v>141</v>
      </c>
      <c r="G185" s="83" t="s">
        <v>141</v>
      </c>
      <c r="H185" s="83" t="s">
        <v>141</v>
      </c>
      <c r="I185" s="99">
        <v>1627</v>
      </c>
      <c r="J185" s="83" t="s">
        <v>141</v>
      </c>
      <c r="K185" s="83" t="s">
        <v>141</v>
      </c>
      <c r="L185" s="83" t="s">
        <v>141</v>
      </c>
      <c r="M185" s="83" t="s">
        <v>141</v>
      </c>
      <c r="N185" s="83" t="s">
        <v>141</v>
      </c>
      <c r="O185" s="12" t="s">
        <v>141</v>
      </c>
      <c r="P185" s="12" t="s">
        <v>141</v>
      </c>
    </row>
    <row r="186" spans="1:23" ht="15.75" customHeight="1">
      <c r="A186" s="93" t="s">
        <v>1124</v>
      </c>
      <c r="B186" s="40">
        <f t="shared" si="6"/>
        <v>1360</v>
      </c>
      <c r="C186" s="83" t="s">
        <v>141</v>
      </c>
      <c r="D186" s="83" t="s">
        <v>141</v>
      </c>
      <c r="E186" s="83" t="s">
        <v>141</v>
      </c>
      <c r="F186" s="83" t="s">
        <v>141</v>
      </c>
      <c r="G186" s="83" t="s">
        <v>141</v>
      </c>
      <c r="H186" s="83" t="s">
        <v>141</v>
      </c>
      <c r="I186" s="99">
        <v>1360</v>
      </c>
      <c r="J186" s="83" t="s">
        <v>141</v>
      </c>
      <c r="K186" s="83" t="s">
        <v>141</v>
      </c>
      <c r="L186" s="83" t="s">
        <v>141</v>
      </c>
      <c r="M186" s="83" t="s">
        <v>141</v>
      </c>
      <c r="N186" s="83" t="s">
        <v>141</v>
      </c>
      <c r="O186" s="12" t="s">
        <v>141</v>
      </c>
      <c r="P186" s="12" t="s">
        <v>141</v>
      </c>
      <c r="V186" s="23"/>
      <c r="W186" s="23"/>
    </row>
    <row r="187" spans="1:23" ht="15.75" customHeight="1">
      <c r="A187" s="93" t="s">
        <v>1125</v>
      </c>
      <c r="B187" s="40">
        <f t="shared" si="6"/>
        <v>1165</v>
      </c>
      <c r="C187" s="83" t="s">
        <v>141</v>
      </c>
      <c r="D187" s="83" t="s">
        <v>141</v>
      </c>
      <c r="E187" s="83" t="s">
        <v>141</v>
      </c>
      <c r="F187" s="83" t="s">
        <v>141</v>
      </c>
      <c r="G187" s="83" t="s">
        <v>141</v>
      </c>
      <c r="H187" s="83" t="s">
        <v>141</v>
      </c>
      <c r="I187" s="99">
        <v>1165</v>
      </c>
      <c r="J187" s="83" t="s">
        <v>141</v>
      </c>
      <c r="K187" s="83" t="s">
        <v>141</v>
      </c>
      <c r="L187" s="83" t="s">
        <v>141</v>
      </c>
      <c r="M187" s="83" t="s">
        <v>141</v>
      </c>
      <c r="N187" s="83" t="s">
        <v>141</v>
      </c>
      <c r="O187" s="12" t="s">
        <v>141</v>
      </c>
      <c r="P187" s="12" t="s">
        <v>141</v>
      </c>
    </row>
    <row r="188" spans="1:23" ht="15.75" customHeight="1">
      <c r="A188" s="93" t="s">
        <v>1126</v>
      </c>
      <c r="B188" s="40">
        <f t="shared" si="6"/>
        <v>718</v>
      </c>
      <c r="C188" s="83" t="s">
        <v>141</v>
      </c>
      <c r="D188" s="83" t="s">
        <v>141</v>
      </c>
      <c r="E188" s="83" t="s">
        <v>141</v>
      </c>
      <c r="F188" s="83" t="s">
        <v>141</v>
      </c>
      <c r="G188" s="83" t="s">
        <v>141</v>
      </c>
      <c r="H188" s="83" t="s">
        <v>141</v>
      </c>
      <c r="I188" s="99">
        <v>718</v>
      </c>
      <c r="J188" s="83" t="s">
        <v>141</v>
      </c>
      <c r="K188" s="83" t="s">
        <v>141</v>
      </c>
      <c r="L188" s="83" t="s">
        <v>141</v>
      </c>
      <c r="M188" s="83" t="s">
        <v>141</v>
      </c>
      <c r="N188" s="83" t="s">
        <v>141</v>
      </c>
      <c r="O188" s="12" t="s">
        <v>141</v>
      </c>
      <c r="P188" s="12" t="s">
        <v>141</v>
      </c>
    </row>
    <row r="189" spans="1:23" s="23" customFormat="1" ht="15.75" customHeight="1">
      <c r="A189" s="84" t="s">
        <v>1127</v>
      </c>
      <c r="B189" s="40">
        <f t="shared" si="6"/>
        <v>4364</v>
      </c>
      <c r="C189" s="83" t="s">
        <v>141</v>
      </c>
      <c r="D189" s="83" t="s">
        <v>141</v>
      </c>
      <c r="E189" s="83" t="s">
        <v>141</v>
      </c>
      <c r="F189" s="83" t="s">
        <v>141</v>
      </c>
      <c r="G189" s="83" t="s">
        <v>141</v>
      </c>
      <c r="H189" s="83" t="s">
        <v>141</v>
      </c>
      <c r="I189" s="99">
        <v>4364</v>
      </c>
      <c r="J189" s="83" t="s">
        <v>141</v>
      </c>
      <c r="K189" s="83" t="s">
        <v>141</v>
      </c>
      <c r="L189" s="83" t="s">
        <v>141</v>
      </c>
      <c r="M189" s="83" t="s">
        <v>141</v>
      </c>
      <c r="N189" s="83" t="s">
        <v>141</v>
      </c>
      <c r="O189" s="12" t="s">
        <v>141</v>
      </c>
      <c r="P189" s="12" t="s">
        <v>141</v>
      </c>
      <c r="V189" s="5"/>
      <c r="W189" s="5"/>
    </row>
    <row r="190" spans="1:23" ht="15.75" customHeight="1">
      <c r="A190" s="84" t="s">
        <v>1128</v>
      </c>
      <c r="B190" s="40">
        <f t="shared" si="6"/>
        <v>5489</v>
      </c>
      <c r="C190" s="83" t="s">
        <v>141</v>
      </c>
      <c r="D190" s="83" t="s">
        <v>141</v>
      </c>
      <c r="E190" s="83" t="s">
        <v>141</v>
      </c>
      <c r="F190" s="83" t="s">
        <v>141</v>
      </c>
      <c r="G190" s="83" t="s">
        <v>141</v>
      </c>
      <c r="H190" s="83" t="s">
        <v>141</v>
      </c>
      <c r="I190" s="99">
        <v>5489</v>
      </c>
      <c r="J190" s="83" t="s">
        <v>141</v>
      </c>
      <c r="K190" s="83" t="s">
        <v>141</v>
      </c>
      <c r="L190" s="83" t="s">
        <v>141</v>
      </c>
      <c r="M190" s="83" t="s">
        <v>141</v>
      </c>
      <c r="N190" s="83" t="s">
        <v>141</v>
      </c>
      <c r="O190" s="12" t="s">
        <v>141</v>
      </c>
      <c r="P190" s="12" t="s">
        <v>141</v>
      </c>
    </row>
    <row r="191" spans="1:23" ht="15.75" customHeight="1">
      <c r="A191" s="84" t="s">
        <v>1129</v>
      </c>
      <c r="B191" s="40">
        <f t="shared" si="6"/>
        <v>1123</v>
      </c>
      <c r="C191" s="83" t="s">
        <v>141</v>
      </c>
      <c r="D191" s="83" t="s">
        <v>141</v>
      </c>
      <c r="E191" s="83" t="s">
        <v>141</v>
      </c>
      <c r="F191" s="83" t="s">
        <v>141</v>
      </c>
      <c r="G191" s="83" t="s">
        <v>141</v>
      </c>
      <c r="H191" s="83" t="s">
        <v>141</v>
      </c>
      <c r="I191" s="99">
        <v>1123</v>
      </c>
      <c r="J191" s="83" t="s">
        <v>141</v>
      </c>
      <c r="K191" s="83" t="s">
        <v>141</v>
      </c>
      <c r="L191" s="83" t="s">
        <v>141</v>
      </c>
      <c r="M191" s="83" t="s">
        <v>141</v>
      </c>
      <c r="N191" s="83" t="s">
        <v>141</v>
      </c>
      <c r="O191" s="12" t="s">
        <v>141</v>
      </c>
      <c r="P191" s="12" t="s">
        <v>141</v>
      </c>
    </row>
    <row r="192" spans="1:23" ht="15.75" customHeight="1">
      <c r="A192" s="93" t="s">
        <v>1130</v>
      </c>
      <c r="B192" s="40">
        <f t="shared" si="6"/>
        <v>1778</v>
      </c>
      <c r="C192" s="83" t="s">
        <v>141</v>
      </c>
      <c r="D192" s="83" t="s">
        <v>141</v>
      </c>
      <c r="E192" s="83" t="s">
        <v>141</v>
      </c>
      <c r="F192" s="83" t="s">
        <v>141</v>
      </c>
      <c r="G192" s="83" t="s">
        <v>141</v>
      </c>
      <c r="H192" s="83" t="s">
        <v>141</v>
      </c>
      <c r="I192" s="99">
        <v>1778</v>
      </c>
      <c r="J192" s="83" t="s">
        <v>141</v>
      </c>
      <c r="K192" s="83" t="s">
        <v>141</v>
      </c>
      <c r="L192" s="83" t="s">
        <v>141</v>
      </c>
      <c r="M192" s="83" t="s">
        <v>141</v>
      </c>
      <c r="N192" s="83" t="s">
        <v>141</v>
      </c>
      <c r="O192" s="12" t="s">
        <v>141</v>
      </c>
      <c r="P192" s="12" t="s">
        <v>141</v>
      </c>
    </row>
    <row r="193" spans="1:23" s="23" customFormat="1" ht="15.75" customHeight="1">
      <c r="A193" s="79"/>
      <c r="B193" s="40"/>
      <c r="C193" s="12"/>
      <c r="D193" s="12"/>
      <c r="E193" s="12"/>
      <c r="F193" s="12"/>
      <c r="G193" s="12"/>
      <c r="H193" s="12"/>
      <c r="I193" s="83"/>
      <c r="J193" s="12"/>
      <c r="K193" s="12"/>
      <c r="L193" s="83"/>
      <c r="M193" s="12"/>
      <c r="N193" s="12"/>
      <c r="O193" s="12"/>
      <c r="P193" s="12"/>
      <c r="V193" s="5"/>
      <c r="W193" s="5"/>
    </row>
    <row r="194" spans="1:23" ht="15.75" customHeight="1">
      <c r="A194" s="76" t="s">
        <v>603</v>
      </c>
      <c r="B194" s="51">
        <f>SUM(B196:B201)</f>
        <v>6291</v>
      </c>
      <c r="C194" s="71" t="s">
        <v>141</v>
      </c>
      <c r="D194" s="71" t="s">
        <v>141</v>
      </c>
      <c r="E194" s="71" t="s">
        <v>141</v>
      </c>
      <c r="F194" s="71" t="s">
        <v>141</v>
      </c>
      <c r="G194" s="71" t="s">
        <v>141</v>
      </c>
      <c r="H194" s="71" t="s">
        <v>141</v>
      </c>
      <c r="I194" s="71" t="s">
        <v>141</v>
      </c>
      <c r="J194" s="71" t="s">
        <v>141</v>
      </c>
      <c r="K194" s="71" t="s">
        <v>141</v>
      </c>
      <c r="L194" s="71" t="s">
        <v>141</v>
      </c>
      <c r="M194" s="71">
        <f>SUM(M196:M201)</f>
        <v>6291</v>
      </c>
      <c r="N194" s="71" t="s">
        <v>141</v>
      </c>
      <c r="O194" s="81" t="s">
        <v>141</v>
      </c>
      <c r="P194" s="81" t="s">
        <v>141</v>
      </c>
    </row>
    <row r="195" spans="1:23" ht="15.75" customHeight="1">
      <c r="A195" s="84"/>
      <c r="B195" s="53"/>
      <c r="C195" s="12"/>
      <c r="D195" s="12"/>
      <c r="E195" s="12"/>
      <c r="F195" s="12"/>
      <c r="G195" s="12"/>
      <c r="H195" s="12"/>
      <c r="I195" s="12"/>
      <c r="J195" s="12"/>
      <c r="K195" s="12"/>
      <c r="L195" s="83"/>
      <c r="M195" s="83"/>
      <c r="O195" s="12"/>
      <c r="P195" s="12"/>
    </row>
    <row r="196" spans="1:23" ht="15.75" customHeight="1">
      <c r="A196" s="84" t="s">
        <v>1131</v>
      </c>
      <c r="B196" s="40">
        <f t="shared" ref="B196:B201" si="7">SUM(C196:P196)</f>
        <v>3397</v>
      </c>
      <c r="C196" s="83" t="s">
        <v>141</v>
      </c>
      <c r="D196" s="83" t="s">
        <v>141</v>
      </c>
      <c r="E196" s="83" t="s">
        <v>141</v>
      </c>
      <c r="F196" s="83" t="s">
        <v>141</v>
      </c>
      <c r="G196" s="83" t="s">
        <v>141</v>
      </c>
      <c r="H196" s="83" t="s">
        <v>141</v>
      </c>
      <c r="I196" s="83" t="s">
        <v>141</v>
      </c>
      <c r="J196" s="83" t="s">
        <v>141</v>
      </c>
      <c r="K196" s="83" t="s">
        <v>141</v>
      </c>
      <c r="L196" s="83" t="s">
        <v>141</v>
      </c>
      <c r="M196" s="99">
        <v>3397</v>
      </c>
      <c r="N196" s="83" t="s">
        <v>141</v>
      </c>
      <c r="O196" s="12" t="s">
        <v>141</v>
      </c>
      <c r="P196" s="12" t="s">
        <v>141</v>
      </c>
    </row>
    <row r="197" spans="1:23" ht="15.75" customHeight="1">
      <c r="A197" s="84" t="s">
        <v>1132</v>
      </c>
      <c r="B197" s="40">
        <f t="shared" si="7"/>
        <v>520</v>
      </c>
      <c r="C197" s="83" t="s">
        <v>141</v>
      </c>
      <c r="D197" s="83" t="s">
        <v>141</v>
      </c>
      <c r="E197" s="83" t="s">
        <v>141</v>
      </c>
      <c r="F197" s="83" t="s">
        <v>141</v>
      </c>
      <c r="G197" s="83" t="s">
        <v>141</v>
      </c>
      <c r="H197" s="83" t="s">
        <v>141</v>
      </c>
      <c r="I197" s="83" t="s">
        <v>141</v>
      </c>
      <c r="J197" s="83" t="s">
        <v>141</v>
      </c>
      <c r="K197" s="83" t="s">
        <v>141</v>
      </c>
      <c r="L197" s="83" t="s">
        <v>141</v>
      </c>
      <c r="M197" s="99">
        <v>520</v>
      </c>
      <c r="N197" s="83" t="s">
        <v>141</v>
      </c>
      <c r="O197" s="12" t="s">
        <v>141</v>
      </c>
      <c r="P197" s="12" t="s">
        <v>141</v>
      </c>
    </row>
    <row r="198" spans="1:23" ht="15.75" customHeight="1">
      <c r="A198" s="84" t="s">
        <v>1133</v>
      </c>
      <c r="B198" s="40">
        <f t="shared" si="7"/>
        <v>985</v>
      </c>
      <c r="C198" s="83" t="s">
        <v>141</v>
      </c>
      <c r="D198" s="83" t="s">
        <v>141</v>
      </c>
      <c r="E198" s="83" t="s">
        <v>141</v>
      </c>
      <c r="F198" s="83" t="s">
        <v>141</v>
      </c>
      <c r="G198" s="83" t="s">
        <v>141</v>
      </c>
      <c r="H198" s="83" t="s">
        <v>141</v>
      </c>
      <c r="I198" s="83" t="s">
        <v>141</v>
      </c>
      <c r="J198" s="83" t="s">
        <v>141</v>
      </c>
      <c r="K198" s="83" t="s">
        <v>141</v>
      </c>
      <c r="L198" s="83" t="s">
        <v>141</v>
      </c>
      <c r="M198" s="99">
        <v>985</v>
      </c>
      <c r="N198" s="83" t="s">
        <v>141</v>
      </c>
      <c r="O198" s="12" t="s">
        <v>141</v>
      </c>
      <c r="P198" s="12" t="s">
        <v>141</v>
      </c>
    </row>
    <row r="199" spans="1:23" ht="15.75" customHeight="1">
      <c r="A199" s="84" t="s">
        <v>1134</v>
      </c>
      <c r="B199" s="40">
        <f t="shared" si="7"/>
        <v>442</v>
      </c>
      <c r="C199" s="83" t="s">
        <v>141</v>
      </c>
      <c r="D199" s="83" t="s">
        <v>141</v>
      </c>
      <c r="E199" s="83" t="s">
        <v>141</v>
      </c>
      <c r="F199" s="83" t="s">
        <v>141</v>
      </c>
      <c r="G199" s="83" t="s">
        <v>141</v>
      </c>
      <c r="H199" s="83" t="s">
        <v>141</v>
      </c>
      <c r="I199" s="83" t="s">
        <v>141</v>
      </c>
      <c r="J199" s="83" t="s">
        <v>141</v>
      </c>
      <c r="K199" s="83" t="s">
        <v>141</v>
      </c>
      <c r="L199" s="83" t="s">
        <v>141</v>
      </c>
      <c r="M199" s="99">
        <v>442</v>
      </c>
      <c r="N199" s="83" t="s">
        <v>141</v>
      </c>
      <c r="O199" s="12" t="s">
        <v>141</v>
      </c>
      <c r="P199" s="12" t="s">
        <v>141</v>
      </c>
    </row>
    <row r="200" spans="1:23" ht="15.75" customHeight="1">
      <c r="A200" s="84" t="s">
        <v>1135</v>
      </c>
      <c r="B200" s="40">
        <f t="shared" si="7"/>
        <v>399</v>
      </c>
      <c r="C200" s="83" t="s">
        <v>141</v>
      </c>
      <c r="D200" s="83" t="s">
        <v>141</v>
      </c>
      <c r="E200" s="83" t="s">
        <v>141</v>
      </c>
      <c r="F200" s="83" t="s">
        <v>141</v>
      </c>
      <c r="G200" s="83" t="s">
        <v>141</v>
      </c>
      <c r="H200" s="83" t="s">
        <v>141</v>
      </c>
      <c r="I200" s="83" t="s">
        <v>141</v>
      </c>
      <c r="J200" s="83" t="s">
        <v>141</v>
      </c>
      <c r="K200" s="83" t="s">
        <v>141</v>
      </c>
      <c r="L200" s="83" t="s">
        <v>141</v>
      </c>
      <c r="M200" s="99">
        <v>399</v>
      </c>
      <c r="N200" s="83" t="s">
        <v>141</v>
      </c>
      <c r="O200" s="12" t="s">
        <v>141</v>
      </c>
      <c r="P200" s="12" t="s">
        <v>141</v>
      </c>
    </row>
    <row r="201" spans="1:23" ht="15.75" customHeight="1">
      <c r="A201" s="84" t="s">
        <v>1136</v>
      </c>
      <c r="B201" s="40">
        <f t="shared" si="7"/>
        <v>548</v>
      </c>
      <c r="C201" s="83" t="s">
        <v>141</v>
      </c>
      <c r="D201" s="83" t="s">
        <v>141</v>
      </c>
      <c r="E201" s="83" t="s">
        <v>141</v>
      </c>
      <c r="F201" s="83" t="s">
        <v>141</v>
      </c>
      <c r="G201" s="83" t="s">
        <v>141</v>
      </c>
      <c r="H201" s="83" t="s">
        <v>141</v>
      </c>
      <c r="I201" s="83" t="s">
        <v>141</v>
      </c>
      <c r="J201" s="83" t="s">
        <v>141</v>
      </c>
      <c r="K201" s="83" t="s">
        <v>141</v>
      </c>
      <c r="L201" s="83" t="s">
        <v>141</v>
      </c>
      <c r="M201" s="99">
        <v>548</v>
      </c>
      <c r="N201" s="83" t="s">
        <v>141</v>
      </c>
      <c r="O201" s="12" t="s">
        <v>141</v>
      </c>
      <c r="P201" s="12" t="s">
        <v>141</v>
      </c>
    </row>
    <row r="202" spans="1:23" ht="15.75" customHeight="1">
      <c r="A202" s="79"/>
      <c r="B202" s="40"/>
      <c r="C202" s="12"/>
      <c r="D202" s="12"/>
      <c r="E202" s="12"/>
      <c r="F202" s="12"/>
      <c r="G202" s="12"/>
      <c r="H202" s="12"/>
      <c r="I202" s="12"/>
      <c r="J202" s="12"/>
      <c r="K202" s="12"/>
      <c r="L202" s="83"/>
      <c r="M202" s="12"/>
      <c r="O202" s="12"/>
      <c r="P202" s="12"/>
      <c r="V202" s="23"/>
      <c r="W202" s="23"/>
    </row>
    <row r="203" spans="1:23" ht="15.75" customHeight="1">
      <c r="A203" s="76" t="s">
        <v>604</v>
      </c>
      <c r="B203" s="69">
        <f>SUM(B205:B223)</f>
        <v>13813</v>
      </c>
      <c r="C203" s="71">
        <f>SUM(C205:C223)</f>
        <v>2844</v>
      </c>
      <c r="D203" s="71" t="s">
        <v>141</v>
      </c>
      <c r="E203" s="71" t="s">
        <v>141</v>
      </c>
      <c r="F203" s="71">
        <f>SUM(F205:F223)</f>
        <v>2307</v>
      </c>
      <c r="G203" s="71">
        <f>SUM(G205:G223)</f>
        <v>371</v>
      </c>
      <c r="H203" s="71">
        <f>SUM(H205:H223)</f>
        <v>5155</v>
      </c>
      <c r="I203" s="71" t="s">
        <v>141</v>
      </c>
      <c r="J203" s="71" t="s">
        <v>141</v>
      </c>
      <c r="K203" s="71" t="s">
        <v>141</v>
      </c>
      <c r="L203" s="71" t="s">
        <v>141</v>
      </c>
      <c r="M203" s="71">
        <f>SUM(M205:M223)</f>
        <v>747</v>
      </c>
      <c r="N203" s="71">
        <f>SUM(N205:N223)</f>
        <v>2389</v>
      </c>
      <c r="O203" s="81" t="s">
        <v>141</v>
      </c>
      <c r="P203" s="81" t="s">
        <v>141</v>
      </c>
    </row>
    <row r="204" spans="1:23" ht="15.75" customHeight="1">
      <c r="A204" s="84"/>
      <c r="B204" s="53"/>
      <c r="C204" s="83"/>
      <c r="D204" s="83"/>
      <c r="E204" s="12"/>
      <c r="F204" s="12"/>
      <c r="G204" s="12"/>
      <c r="H204" s="83"/>
      <c r="I204" s="12"/>
      <c r="J204" s="12"/>
      <c r="K204" s="12"/>
      <c r="L204" s="83"/>
      <c r="M204" s="83"/>
      <c r="N204" s="83"/>
      <c r="O204" s="12"/>
      <c r="P204" s="12"/>
    </row>
    <row r="205" spans="1:23" ht="15.75" customHeight="1">
      <c r="A205" s="84" t="s">
        <v>1137</v>
      </c>
      <c r="B205" s="40">
        <f t="shared" ref="B205:B223" si="8">SUM(C205:P205)</f>
        <v>1339</v>
      </c>
      <c r="C205" s="95">
        <v>99</v>
      </c>
      <c r="D205" s="99" t="s">
        <v>141</v>
      </c>
      <c r="E205" s="83" t="s">
        <v>141</v>
      </c>
      <c r="F205" s="12">
        <v>1046</v>
      </c>
      <c r="G205" s="83" t="s">
        <v>141</v>
      </c>
      <c r="H205" s="12">
        <v>194</v>
      </c>
      <c r="I205" s="83" t="s">
        <v>141</v>
      </c>
      <c r="J205" s="83" t="s">
        <v>141</v>
      </c>
      <c r="K205" s="83" t="s">
        <v>141</v>
      </c>
      <c r="L205" s="83" t="s">
        <v>141</v>
      </c>
      <c r="M205" s="83" t="s">
        <v>141</v>
      </c>
      <c r="N205" s="83" t="s">
        <v>141</v>
      </c>
      <c r="O205" s="12" t="s">
        <v>141</v>
      </c>
      <c r="P205" s="12" t="s">
        <v>141</v>
      </c>
    </row>
    <row r="206" spans="1:23" ht="15.75" customHeight="1">
      <c r="A206" s="84" t="s">
        <v>1138</v>
      </c>
      <c r="B206" s="40">
        <f t="shared" si="8"/>
        <v>564</v>
      </c>
      <c r="C206" s="95">
        <v>196</v>
      </c>
      <c r="D206" s="99" t="s">
        <v>141</v>
      </c>
      <c r="E206" s="83" t="s">
        <v>141</v>
      </c>
      <c r="F206" s="83" t="s">
        <v>141</v>
      </c>
      <c r="G206" s="83" t="s">
        <v>141</v>
      </c>
      <c r="H206" s="12">
        <v>368</v>
      </c>
      <c r="I206" s="83" t="s">
        <v>141</v>
      </c>
      <c r="J206" s="83" t="s">
        <v>141</v>
      </c>
      <c r="K206" s="83" t="s">
        <v>141</v>
      </c>
      <c r="L206" s="83" t="s">
        <v>141</v>
      </c>
      <c r="M206" s="83" t="s">
        <v>141</v>
      </c>
      <c r="N206" s="83" t="s">
        <v>141</v>
      </c>
      <c r="O206" s="12" t="s">
        <v>141</v>
      </c>
      <c r="P206" s="12" t="s">
        <v>141</v>
      </c>
    </row>
    <row r="207" spans="1:23" ht="15.75" customHeight="1">
      <c r="A207" s="84" t="s">
        <v>1103</v>
      </c>
      <c r="B207" s="40">
        <f t="shared" si="8"/>
        <v>1118</v>
      </c>
      <c r="C207" s="4">
        <v>130</v>
      </c>
      <c r="D207" s="99" t="s">
        <v>141</v>
      </c>
      <c r="E207" s="83" t="s">
        <v>141</v>
      </c>
      <c r="F207" s="12">
        <v>314</v>
      </c>
      <c r="G207" s="83" t="s">
        <v>141</v>
      </c>
      <c r="H207" s="12">
        <v>100</v>
      </c>
      <c r="I207" s="83" t="s">
        <v>141</v>
      </c>
      <c r="J207" s="83" t="s">
        <v>141</v>
      </c>
      <c r="K207" s="83" t="s">
        <v>141</v>
      </c>
      <c r="L207" s="83" t="s">
        <v>141</v>
      </c>
      <c r="M207" s="83">
        <v>74</v>
      </c>
      <c r="N207" s="12">
        <v>500</v>
      </c>
      <c r="O207" s="12" t="s">
        <v>141</v>
      </c>
      <c r="P207" s="12" t="s">
        <v>141</v>
      </c>
    </row>
    <row r="208" spans="1:23" ht="15.75" customHeight="1">
      <c r="A208" s="84" t="s">
        <v>1139</v>
      </c>
      <c r="B208" s="40">
        <f t="shared" si="8"/>
        <v>612</v>
      </c>
      <c r="C208" s="95">
        <v>210</v>
      </c>
      <c r="D208" s="99" t="s">
        <v>141</v>
      </c>
      <c r="E208" s="83" t="s">
        <v>141</v>
      </c>
      <c r="F208" s="83" t="s">
        <v>141</v>
      </c>
      <c r="G208" s="83" t="s">
        <v>141</v>
      </c>
      <c r="H208" s="12">
        <v>402</v>
      </c>
      <c r="I208" s="83" t="s">
        <v>141</v>
      </c>
      <c r="J208" s="83" t="s">
        <v>141</v>
      </c>
      <c r="K208" s="83" t="s">
        <v>141</v>
      </c>
      <c r="L208" s="83" t="s">
        <v>141</v>
      </c>
      <c r="M208" s="83" t="s">
        <v>141</v>
      </c>
      <c r="N208" s="83" t="s">
        <v>141</v>
      </c>
      <c r="O208" s="12" t="s">
        <v>141</v>
      </c>
      <c r="P208" s="12" t="s">
        <v>141</v>
      </c>
    </row>
    <row r="209" spans="1:23" ht="15.75" customHeight="1">
      <c r="A209" s="84" t="s">
        <v>1140</v>
      </c>
      <c r="B209" s="40">
        <f t="shared" si="8"/>
        <v>421</v>
      </c>
      <c r="C209" s="95">
        <v>150</v>
      </c>
      <c r="D209" s="99" t="s">
        <v>141</v>
      </c>
      <c r="E209" s="83" t="s">
        <v>141</v>
      </c>
      <c r="F209" s="83" t="s">
        <v>141</v>
      </c>
      <c r="G209" s="83" t="s">
        <v>141</v>
      </c>
      <c r="H209" s="12">
        <v>271</v>
      </c>
      <c r="I209" s="83" t="s">
        <v>141</v>
      </c>
      <c r="J209" s="83" t="s">
        <v>141</v>
      </c>
      <c r="K209" s="83" t="s">
        <v>141</v>
      </c>
      <c r="L209" s="83" t="s">
        <v>141</v>
      </c>
      <c r="M209" s="83" t="s">
        <v>141</v>
      </c>
      <c r="N209" s="83" t="s">
        <v>141</v>
      </c>
      <c r="O209" s="12" t="s">
        <v>141</v>
      </c>
      <c r="P209" s="12" t="s">
        <v>141</v>
      </c>
    </row>
    <row r="210" spans="1:23" ht="15.75" customHeight="1">
      <c r="A210" s="84" t="s">
        <v>1141</v>
      </c>
      <c r="B210" s="40">
        <f t="shared" si="8"/>
        <v>935</v>
      </c>
      <c r="C210" s="95">
        <v>225</v>
      </c>
      <c r="D210" s="99" t="s">
        <v>141</v>
      </c>
      <c r="E210" s="83" t="s">
        <v>141</v>
      </c>
      <c r="F210" s="83" t="s">
        <v>141</v>
      </c>
      <c r="G210" s="83">
        <v>262</v>
      </c>
      <c r="H210" s="12">
        <v>448</v>
      </c>
      <c r="I210" s="83" t="s">
        <v>141</v>
      </c>
      <c r="J210" s="83" t="s">
        <v>141</v>
      </c>
      <c r="K210" s="83" t="s">
        <v>141</v>
      </c>
      <c r="L210" s="83" t="s">
        <v>141</v>
      </c>
      <c r="M210" s="83" t="s">
        <v>141</v>
      </c>
      <c r="N210" s="83" t="s">
        <v>141</v>
      </c>
      <c r="O210" s="12" t="s">
        <v>141</v>
      </c>
      <c r="P210" s="12" t="s">
        <v>141</v>
      </c>
    </row>
    <row r="211" spans="1:23" ht="15.75" customHeight="1">
      <c r="A211" s="84" t="s">
        <v>1142</v>
      </c>
      <c r="B211" s="40">
        <f t="shared" si="8"/>
        <v>805</v>
      </c>
      <c r="C211" s="95">
        <v>321</v>
      </c>
      <c r="D211" s="99" t="s">
        <v>141</v>
      </c>
      <c r="E211" s="83" t="s">
        <v>141</v>
      </c>
      <c r="F211" s="83" t="s">
        <v>141</v>
      </c>
      <c r="G211" s="83" t="s">
        <v>141</v>
      </c>
      <c r="H211" s="12">
        <v>484</v>
      </c>
      <c r="I211" s="83" t="s">
        <v>141</v>
      </c>
      <c r="J211" s="83" t="s">
        <v>141</v>
      </c>
      <c r="K211" s="83" t="s">
        <v>141</v>
      </c>
      <c r="L211" s="83" t="s">
        <v>141</v>
      </c>
      <c r="M211" s="83" t="s">
        <v>141</v>
      </c>
      <c r="N211" s="83" t="s">
        <v>141</v>
      </c>
      <c r="O211" s="12" t="s">
        <v>141</v>
      </c>
      <c r="P211" s="12" t="s">
        <v>141</v>
      </c>
    </row>
    <row r="212" spans="1:23" ht="15.75" customHeight="1">
      <c r="A212" s="84" t="s">
        <v>1143</v>
      </c>
      <c r="B212" s="40">
        <f>SUM(C212:P212)</f>
        <v>201</v>
      </c>
      <c r="C212" s="95">
        <v>9</v>
      </c>
      <c r="D212" s="99" t="s">
        <v>141</v>
      </c>
      <c r="E212" s="83" t="s">
        <v>141</v>
      </c>
      <c r="F212" s="83">
        <v>26</v>
      </c>
      <c r="G212" s="83">
        <v>4</v>
      </c>
      <c r="H212" s="12">
        <v>6</v>
      </c>
      <c r="I212" s="83" t="s">
        <v>141</v>
      </c>
      <c r="J212" s="83" t="s">
        <v>141</v>
      </c>
      <c r="K212" s="83" t="s">
        <v>141</v>
      </c>
      <c r="L212" s="83" t="s">
        <v>141</v>
      </c>
      <c r="M212" s="83">
        <v>31</v>
      </c>
      <c r="N212" s="83">
        <v>125</v>
      </c>
      <c r="O212" s="12" t="s">
        <v>141</v>
      </c>
      <c r="P212" s="12" t="s">
        <v>141</v>
      </c>
    </row>
    <row r="213" spans="1:23" ht="15.75" customHeight="1">
      <c r="A213" s="84" t="s">
        <v>1144</v>
      </c>
      <c r="B213" s="40">
        <f t="shared" si="8"/>
        <v>914</v>
      </c>
      <c r="C213" s="95">
        <v>191</v>
      </c>
      <c r="D213" s="99" t="s">
        <v>141</v>
      </c>
      <c r="E213" s="83" t="s">
        <v>141</v>
      </c>
      <c r="F213" s="83" t="s">
        <v>141</v>
      </c>
      <c r="G213" s="99">
        <v>105</v>
      </c>
      <c r="H213" s="99">
        <v>618</v>
      </c>
      <c r="I213" s="83" t="s">
        <v>141</v>
      </c>
      <c r="J213" s="83" t="s">
        <v>141</v>
      </c>
      <c r="K213" s="83" t="s">
        <v>141</v>
      </c>
      <c r="L213" s="83" t="s">
        <v>141</v>
      </c>
      <c r="M213" s="83" t="s">
        <v>141</v>
      </c>
      <c r="N213" s="83" t="s">
        <v>141</v>
      </c>
      <c r="O213" s="12" t="s">
        <v>141</v>
      </c>
      <c r="P213" s="12" t="s">
        <v>141</v>
      </c>
    </row>
    <row r="214" spans="1:23" ht="15.75" customHeight="1">
      <c r="A214" s="84" t="s">
        <v>1145</v>
      </c>
      <c r="B214" s="40">
        <f>SUM(C214:P214)</f>
        <v>211</v>
      </c>
      <c r="C214" s="95">
        <v>1</v>
      </c>
      <c r="D214" s="99" t="s">
        <v>141</v>
      </c>
      <c r="E214" s="83" t="s">
        <v>141</v>
      </c>
      <c r="F214" s="83">
        <v>102</v>
      </c>
      <c r="G214" s="83" t="s">
        <v>141</v>
      </c>
      <c r="H214" s="99">
        <v>48</v>
      </c>
      <c r="I214" s="83" t="s">
        <v>141</v>
      </c>
      <c r="J214" s="83" t="s">
        <v>141</v>
      </c>
      <c r="K214" s="83" t="s">
        <v>141</v>
      </c>
      <c r="L214" s="83" t="s">
        <v>141</v>
      </c>
      <c r="M214" s="83">
        <v>60</v>
      </c>
      <c r="N214" s="83" t="s">
        <v>141</v>
      </c>
      <c r="O214" s="12" t="s">
        <v>141</v>
      </c>
      <c r="P214" s="12" t="s">
        <v>141</v>
      </c>
    </row>
    <row r="215" spans="1:23" ht="15.75" customHeight="1">
      <c r="A215" s="84" t="s">
        <v>1090</v>
      </c>
      <c r="B215" s="40">
        <f t="shared" si="8"/>
        <v>578</v>
      </c>
      <c r="C215" s="95">
        <v>222</v>
      </c>
      <c r="D215" s="99" t="s">
        <v>141</v>
      </c>
      <c r="E215" s="83" t="s">
        <v>141</v>
      </c>
      <c r="F215" s="83" t="s">
        <v>141</v>
      </c>
      <c r="G215" s="83" t="s">
        <v>141</v>
      </c>
      <c r="H215" s="12">
        <v>356</v>
      </c>
      <c r="I215" s="83" t="s">
        <v>141</v>
      </c>
      <c r="J215" s="83" t="s">
        <v>141</v>
      </c>
      <c r="K215" s="83" t="s">
        <v>141</v>
      </c>
      <c r="L215" s="83" t="s">
        <v>141</v>
      </c>
      <c r="M215" s="83" t="s">
        <v>141</v>
      </c>
      <c r="N215" s="83" t="s">
        <v>141</v>
      </c>
      <c r="O215" s="12" t="s">
        <v>141</v>
      </c>
      <c r="P215" s="12" t="s">
        <v>141</v>
      </c>
    </row>
    <row r="216" spans="1:23" ht="15.75" customHeight="1">
      <c r="A216" s="84" t="s">
        <v>1116</v>
      </c>
      <c r="B216" s="40">
        <f t="shared" si="8"/>
        <v>308</v>
      </c>
      <c r="C216" s="95">
        <v>71</v>
      </c>
      <c r="D216" s="99" t="s">
        <v>141</v>
      </c>
      <c r="E216" s="83" t="s">
        <v>141</v>
      </c>
      <c r="F216" s="83" t="s">
        <v>141</v>
      </c>
      <c r="G216" s="83" t="s">
        <v>141</v>
      </c>
      <c r="H216" s="12">
        <v>237</v>
      </c>
      <c r="I216" s="83" t="s">
        <v>141</v>
      </c>
      <c r="J216" s="83" t="s">
        <v>141</v>
      </c>
      <c r="K216" s="83" t="s">
        <v>141</v>
      </c>
      <c r="L216" s="83" t="s">
        <v>141</v>
      </c>
      <c r="M216" s="83" t="s">
        <v>141</v>
      </c>
      <c r="N216" s="83" t="s">
        <v>141</v>
      </c>
      <c r="O216" s="12" t="s">
        <v>141</v>
      </c>
      <c r="P216" s="12" t="s">
        <v>141</v>
      </c>
    </row>
    <row r="217" spans="1:23" ht="15.75" customHeight="1">
      <c r="A217" s="84" t="s">
        <v>1117</v>
      </c>
      <c r="B217" s="40">
        <f t="shared" si="8"/>
        <v>545</v>
      </c>
      <c r="C217" s="95">
        <v>146</v>
      </c>
      <c r="D217" s="99" t="s">
        <v>141</v>
      </c>
      <c r="E217" s="83" t="s">
        <v>141</v>
      </c>
      <c r="F217" s="83" t="s">
        <v>141</v>
      </c>
      <c r="G217" s="83" t="s">
        <v>141</v>
      </c>
      <c r="H217" s="12">
        <v>399</v>
      </c>
      <c r="I217" s="83" t="s">
        <v>141</v>
      </c>
      <c r="J217" s="83" t="s">
        <v>141</v>
      </c>
      <c r="K217" s="83" t="s">
        <v>141</v>
      </c>
      <c r="L217" s="83" t="s">
        <v>141</v>
      </c>
      <c r="M217" s="83" t="s">
        <v>141</v>
      </c>
      <c r="N217" s="12" t="s">
        <v>141</v>
      </c>
      <c r="O217" s="12" t="s">
        <v>141</v>
      </c>
      <c r="P217" s="12" t="s">
        <v>141</v>
      </c>
    </row>
    <row r="218" spans="1:23" ht="15.75" customHeight="1">
      <c r="A218" s="84" t="s">
        <v>1091</v>
      </c>
      <c r="B218" s="40">
        <f t="shared" si="8"/>
        <v>836</v>
      </c>
      <c r="C218" s="95">
        <v>351</v>
      </c>
      <c r="D218" s="99" t="s">
        <v>141</v>
      </c>
      <c r="E218" s="83" t="s">
        <v>141</v>
      </c>
      <c r="F218" s="83" t="s">
        <v>141</v>
      </c>
      <c r="G218" s="83" t="s">
        <v>141</v>
      </c>
      <c r="H218" s="12">
        <v>485</v>
      </c>
      <c r="I218" s="83" t="s">
        <v>141</v>
      </c>
      <c r="J218" s="83" t="s">
        <v>141</v>
      </c>
      <c r="K218" s="83" t="s">
        <v>141</v>
      </c>
      <c r="L218" s="83" t="s">
        <v>141</v>
      </c>
      <c r="M218" s="83" t="s">
        <v>141</v>
      </c>
      <c r="N218" s="83" t="s">
        <v>141</v>
      </c>
      <c r="O218" s="12" t="s">
        <v>141</v>
      </c>
      <c r="P218" s="12" t="s">
        <v>141</v>
      </c>
    </row>
    <row r="219" spans="1:23" s="23" customFormat="1" ht="15.75" customHeight="1">
      <c r="A219" s="84" t="s">
        <v>1146</v>
      </c>
      <c r="B219" s="40">
        <f t="shared" si="8"/>
        <v>1202</v>
      </c>
      <c r="C219" s="95">
        <v>87</v>
      </c>
      <c r="D219" s="99" t="s">
        <v>141</v>
      </c>
      <c r="E219" s="83" t="s">
        <v>141</v>
      </c>
      <c r="F219" s="12">
        <v>250</v>
      </c>
      <c r="G219" s="83" t="s">
        <v>141</v>
      </c>
      <c r="H219" s="12">
        <v>142</v>
      </c>
      <c r="I219" s="83" t="s">
        <v>141</v>
      </c>
      <c r="J219" s="83" t="s">
        <v>141</v>
      </c>
      <c r="K219" s="83" t="s">
        <v>141</v>
      </c>
      <c r="L219" s="83" t="s">
        <v>141</v>
      </c>
      <c r="M219" s="83">
        <v>271</v>
      </c>
      <c r="N219" s="99">
        <v>452</v>
      </c>
      <c r="O219" s="12" t="s">
        <v>141</v>
      </c>
      <c r="P219" s="12" t="s">
        <v>141</v>
      </c>
      <c r="V219" s="5"/>
      <c r="W219" s="5"/>
    </row>
    <row r="220" spans="1:23" ht="15.75" customHeight="1">
      <c r="A220" s="84" t="s">
        <v>1147</v>
      </c>
      <c r="B220" s="40">
        <f t="shared" si="8"/>
        <v>1461</v>
      </c>
      <c r="C220" s="95">
        <v>149</v>
      </c>
      <c r="D220" s="99" t="s">
        <v>141</v>
      </c>
      <c r="E220" s="83" t="s">
        <v>141</v>
      </c>
      <c r="F220" s="12">
        <v>231</v>
      </c>
      <c r="G220" s="83" t="s">
        <v>141</v>
      </c>
      <c r="H220" s="12">
        <v>91</v>
      </c>
      <c r="I220" s="83" t="s">
        <v>141</v>
      </c>
      <c r="J220" s="83" t="s">
        <v>141</v>
      </c>
      <c r="K220" s="83" t="s">
        <v>141</v>
      </c>
      <c r="L220" s="83" t="s">
        <v>141</v>
      </c>
      <c r="M220" s="83">
        <v>132</v>
      </c>
      <c r="N220" s="99">
        <v>858</v>
      </c>
      <c r="O220" s="12" t="s">
        <v>141</v>
      </c>
      <c r="P220" s="12" t="s">
        <v>141</v>
      </c>
    </row>
    <row r="221" spans="1:23" ht="15.75" customHeight="1">
      <c r="A221" s="84" t="s">
        <v>1148</v>
      </c>
      <c r="B221" s="40">
        <f t="shared" si="8"/>
        <v>675</v>
      </c>
      <c r="C221" s="95">
        <v>55</v>
      </c>
      <c r="D221" s="99" t="s">
        <v>141</v>
      </c>
      <c r="E221" s="83" t="s">
        <v>141</v>
      </c>
      <c r="F221" s="12">
        <v>163</v>
      </c>
      <c r="G221" s="83" t="s">
        <v>141</v>
      </c>
      <c r="H221" s="12">
        <v>95</v>
      </c>
      <c r="I221" s="83" t="s">
        <v>141</v>
      </c>
      <c r="J221" s="83" t="s">
        <v>141</v>
      </c>
      <c r="K221" s="83" t="s">
        <v>141</v>
      </c>
      <c r="L221" s="83" t="s">
        <v>141</v>
      </c>
      <c r="M221" s="83">
        <v>105</v>
      </c>
      <c r="N221" s="99">
        <v>257</v>
      </c>
      <c r="O221" s="12" t="s">
        <v>141</v>
      </c>
      <c r="P221" s="12" t="s">
        <v>141</v>
      </c>
    </row>
    <row r="222" spans="1:23" ht="15.75" customHeight="1">
      <c r="A222" s="84" t="s">
        <v>1149</v>
      </c>
      <c r="B222" s="40">
        <f t="shared" si="8"/>
        <v>479</v>
      </c>
      <c r="C222" s="95">
        <v>157</v>
      </c>
      <c r="D222" s="99" t="s">
        <v>141</v>
      </c>
      <c r="E222" s="83" t="s">
        <v>141</v>
      </c>
      <c r="F222" s="83" t="s">
        <v>141</v>
      </c>
      <c r="G222" s="83" t="s">
        <v>141</v>
      </c>
      <c r="H222" s="12">
        <v>322</v>
      </c>
      <c r="I222" s="83" t="s">
        <v>141</v>
      </c>
      <c r="J222" s="83" t="s">
        <v>141</v>
      </c>
      <c r="K222" s="83" t="s">
        <v>141</v>
      </c>
      <c r="L222" s="83" t="s">
        <v>141</v>
      </c>
      <c r="M222" s="83" t="s">
        <v>141</v>
      </c>
      <c r="N222" s="83" t="s">
        <v>141</v>
      </c>
      <c r="O222" s="12" t="s">
        <v>141</v>
      </c>
      <c r="P222" s="12" t="s">
        <v>141</v>
      </c>
    </row>
    <row r="223" spans="1:23" ht="15.75" customHeight="1">
      <c r="A223" s="14" t="s">
        <v>9</v>
      </c>
      <c r="B223" s="40">
        <f t="shared" si="8"/>
        <v>609</v>
      </c>
      <c r="C223" s="83">
        <v>74</v>
      </c>
      <c r="D223" s="99" t="s">
        <v>141</v>
      </c>
      <c r="E223" s="83" t="s">
        <v>141</v>
      </c>
      <c r="F223" s="83">
        <v>175</v>
      </c>
      <c r="G223" s="83" t="s">
        <v>141</v>
      </c>
      <c r="H223" s="83">
        <v>89</v>
      </c>
      <c r="I223" s="83" t="s">
        <v>141</v>
      </c>
      <c r="J223" s="83" t="s">
        <v>141</v>
      </c>
      <c r="K223" s="83" t="s">
        <v>141</v>
      </c>
      <c r="L223" s="83" t="s">
        <v>141</v>
      </c>
      <c r="M223" s="83">
        <v>74</v>
      </c>
      <c r="N223" s="83">
        <v>197</v>
      </c>
      <c r="O223" s="83" t="s">
        <v>141</v>
      </c>
      <c r="P223" s="83" t="s">
        <v>141</v>
      </c>
      <c r="V223" s="23"/>
      <c r="W223" s="23"/>
    </row>
    <row r="224" spans="1:23" ht="15.75" customHeight="1">
      <c r="A224" s="79"/>
      <c r="B224" s="40"/>
      <c r="C224" s="12"/>
      <c r="D224" s="12"/>
      <c r="E224" s="12"/>
      <c r="F224" s="12"/>
      <c r="G224" s="12"/>
      <c r="H224" s="12"/>
      <c r="I224" s="12"/>
      <c r="J224" s="12"/>
      <c r="K224" s="12"/>
      <c r="L224" s="83"/>
      <c r="M224" s="12"/>
      <c r="O224" s="12"/>
      <c r="P224" s="12"/>
      <c r="V224" s="23"/>
      <c r="W224" s="23"/>
    </row>
    <row r="225" spans="1:23" ht="15.75" customHeight="1">
      <c r="A225" s="76" t="s">
        <v>605</v>
      </c>
      <c r="B225" s="69">
        <f>SUM(B227:B237)</f>
        <v>19899</v>
      </c>
      <c r="C225" s="71" t="s">
        <v>141</v>
      </c>
      <c r="D225" s="71" t="s">
        <v>141</v>
      </c>
      <c r="E225" s="71" t="s">
        <v>141</v>
      </c>
      <c r="F225" s="71">
        <f>SUM(F227:F237)</f>
        <v>7629</v>
      </c>
      <c r="G225" s="71" t="s">
        <v>141</v>
      </c>
      <c r="H225" s="71" t="s">
        <v>141</v>
      </c>
      <c r="I225" s="71" t="s">
        <v>141</v>
      </c>
      <c r="J225" s="71" t="s">
        <v>141</v>
      </c>
      <c r="K225" s="71" t="s">
        <v>141</v>
      </c>
      <c r="L225" s="71" t="s">
        <v>141</v>
      </c>
      <c r="M225" s="71">
        <f>SUM(M227:M237)</f>
        <v>3370</v>
      </c>
      <c r="N225" s="71">
        <f>SUM(N227:N237)</f>
        <v>8900</v>
      </c>
      <c r="O225" s="81" t="s">
        <v>141</v>
      </c>
      <c r="P225" s="81" t="s">
        <v>141</v>
      </c>
      <c r="V225" s="23"/>
      <c r="W225" s="23"/>
    </row>
    <row r="226" spans="1:23" ht="15.75" customHeight="1">
      <c r="A226" s="84"/>
      <c r="B226" s="53"/>
      <c r="C226" s="83"/>
      <c r="D226" s="83"/>
      <c r="E226" s="83"/>
      <c r="F226" s="83"/>
      <c r="G226" s="12"/>
      <c r="H226" s="12"/>
      <c r="I226" s="12"/>
      <c r="J226" s="12"/>
      <c r="K226" s="12"/>
      <c r="L226" s="83"/>
      <c r="M226" s="83"/>
      <c r="N226" s="83"/>
      <c r="O226" s="12"/>
      <c r="P226" s="12"/>
      <c r="V226" s="23"/>
      <c r="W226" s="23"/>
    </row>
    <row r="227" spans="1:23" ht="15.75" customHeight="1">
      <c r="A227" s="84" t="s">
        <v>1150</v>
      </c>
      <c r="B227" s="40">
        <f t="shared" ref="B227:B237" si="9">SUM(C227:P227)</f>
        <v>1569</v>
      </c>
      <c r="C227" s="83" t="s">
        <v>141</v>
      </c>
      <c r="D227" s="83" t="s">
        <v>141</v>
      </c>
      <c r="E227" s="83" t="s">
        <v>141</v>
      </c>
      <c r="F227" s="99">
        <v>1148</v>
      </c>
      <c r="G227" s="83" t="s">
        <v>141</v>
      </c>
      <c r="H227" s="83" t="s">
        <v>141</v>
      </c>
      <c r="I227" s="83" t="s">
        <v>141</v>
      </c>
      <c r="J227" s="83" t="s">
        <v>141</v>
      </c>
      <c r="K227" s="83" t="s">
        <v>141</v>
      </c>
      <c r="L227" s="83" t="s">
        <v>141</v>
      </c>
      <c r="M227" s="99">
        <v>421</v>
      </c>
      <c r="N227" s="83" t="s">
        <v>141</v>
      </c>
      <c r="O227" s="12" t="s">
        <v>141</v>
      </c>
      <c r="P227" s="12" t="s">
        <v>141</v>
      </c>
    </row>
    <row r="228" spans="1:23" ht="15.75" customHeight="1">
      <c r="A228" s="84" t="s">
        <v>1105</v>
      </c>
      <c r="B228" s="40">
        <f t="shared" si="9"/>
        <v>1705</v>
      </c>
      <c r="C228" s="83" t="s">
        <v>141</v>
      </c>
      <c r="D228" s="83" t="s">
        <v>141</v>
      </c>
      <c r="E228" s="83" t="s">
        <v>141</v>
      </c>
      <c r="F228" s="12">
        <v>748</v>
      </c>
      <c r="G228" s="83" t="s">
        <v>141</v>
      </c>
      <c r="H228" s="83" t="s">
        <v>141</v>
      </c>
      <c r="I228" s="83" t="s">
        <v>141</v>
      </c>
      <c r="J228" s="83" t="s">
        <v>141</v>
      </c>
      <c r="K228" s="83" t="s">
        <v>141</v>
      </c>
      <c r="L228" s="83" t="s">
        <v>141</v>
      </c>
      <c r="M228" s="83">
        <v>159</v>
      </c>
      <c r="N228" s="99">
        <v>798</v>
      </c>
      <c r="O228" s="12" t="s">
        <v>141</v>
      </c>
      <c r="P228" s="12" t="s">
        <v>141</v>
      </c>
    </row>
    <row r="229" spans="1:23" ht="15.75" customHeight="1">
      <c r="A229" s="84" t="s">
        <v>1151</v>
      </c>
      <c r="B229" s="40">
        <f t="shared" si="9"/>
        <v>1889</v>
      </c>
      <c r="C229" s="83" t="s">
        <v>141</v>
      </c>
      <c r="D229" s="83" t="s">
        <v>141</v>
      </c>
      <c r="E229" s="83" t="s">
        <v>141</v>
      </c>
      <c r="F229" s="12">
        <v>814</v>
      </c>
      <c r="G229" s="83" t="s">
        <v>141</v>
      </c>
      <c r="H229" s="83" t="s">
        <v>141</v>
      </c>
      <c r="I229" s="83" t="s">
        <v>141</v>
      </c>
      <c r="J229" s="83" t="s">
        <v>141</v>
      </c>
      <c r="K229" s="83" t="s">
        <v>141</v>
      </c>
      <c r="L229" s="83" t="s">
        <v>141</v>
      </c>
      <c r="M229" s="83">
        <v>161</v>
      </c>
      <c r="N229" s="99">
        <v>914</v>
      </c>
      <c r="O229" s="12" t="s">
        <v>141</v>
      </c>
      <c r="P229" s="12" t="s">
        <v>141</v>
      </c>
    </row>
    <row r="230" spans="1:23" ht="15.75" customHeight="1">
      <c r="A230" s="84" t="s">
        <v>1152</v>
      </c>
      <c r="B230" s="40">
        <f t="shared" si="9"/>
        <v>1871</v>
      </c>
      <c r="C230" s="83" t="s">
        <v>141</v>
      </c>
      <c r="D230" s="83" t="s">
        <v>141</v>
      </c>
      <c r="E230" s="83" t="s">
        <v>141</v>
      </c>
      <c r="F230" s="12">
        <v>1192</v>
      </c>
      <c r="G230" s="83" t="s">
        <v>141</v>
      </c>
      <c r="H230" s="83" t="s">
        <v>141</v>
      </c>
      <c r="I230" s="83" t="s">
        <v>141</v>
      </c>
      <c r="J230" s="83" t="s">
        <v>141</v>
      </c>
      <c r="K230" s="83" t="s">
        <v>141</v>
      </c>
      <c r="L230" s="83" t="s">
        <v>141</v>
      </c>
      <c r="M230" s="83">
        <v>679</v>
      </c>
      <c r="N230" s="83" t="s">
        <v>141</v>
      </c>
      <c r="O230" s="12" t="s">
        <v>141</v>
      </c>
      <c r="P230" s="12" t="s">
        <v>141</v>
      </c>
    </row>
    <row r="231" spans="1:23" ht="15.75" customHeight="1">
      <c r="A231" s="84" t="s">
        <v>1111</v>
      </c>
      <c r="B231" s="40">
        <f t="shared" si="9"/>
        <v>1862</v>
      </c>
      <c r="C231" s="83" t="s">
        <v>141</v>
      </c>
      <c r="D231" s="83" t="s">
        <v>141</v>
      </c>
      <c r="E231" s="83" t="s">
        <v>141</v>
      </c>
      <c r="F231" s="12">
        <v>429</v>
      </c>
      <c r="G231" s="83" t="s">
        <v>141</v>
      </c>
      <c r="H231" s="83" t="s">
        <v>141</v>
      </c>
      <c r="I231" s="83" t="s">
        <v>141</v>
      </c>
      <c r="J231" s="83" t="s">
        <v>141</v>
      </c>
      <c r="K231" s="83" t="s">
        <v>141</v>
      </c>
      <c r="L231" s="83" t="s">
        <v>141</v>
      </c>
      <c r="M231" s="83">
        <v>146</v>
      </c>
      <c r="N231" s="99">
        <v>1287</v>
      </c>
      <c r="O231" s="12" t="s">
        <v>141</v>
      </c>
      <c r="P231" s="12" t="s">
        <v>141</v>
      </c>
    </row>
    <row r="232" spans="1:23" ht="15.75" customHeight="1">
      <c r="A232" s="84" t="s">
        <v>1115</v>
      </c>
      <c r="B232" s="40">
        <f t="shared" si="9"/>
        <v>2504</v>
      </c>
      <c r="C232" s="83" t="s">
        <v>141</v>
      </c>
      <c r="D232" s="83" t="s">
        <v>141</v>
      </c>
      <c r="E232" s="83" t="s">
        <v>141</v>
      </c>
      <c r="F232" s="12">
        <v>838</v>
      </c>
      <c r="G232" s="83" t="s">
        <v>141</v>
      </c>
      <c r="H232" s="83" t="s">
        <v>141</v>
      </c>
      <c r="I232" s="83" t="s">
        <v>141</v>
      </c>
      <c r="J232" s="83" t="s">
        <v>141</v>
      </c>
      <c r="K232" s="83" t="s">
        <v>141</v>
      </c>
      <c r="L232" s="83" t="s">
        <v>141</v>
      </c>
      <c r="M232" s="83">
        <v>314</v>
      </c>
      <c r="N232" s="99">
        <v>1352</v>
      </c>
      <c r="O232" s="12" t="s">
        <v>141</v>
      </c>
      <c r="P232" s="12" t="s">
        <v>141</v>
      </c>
    </row>
    <row r="233" spans="1:23" ht="15.75" customHeight="1">
      <c r="A233" s="84" t="s">
        <v>1116</v>
      </c>
      <c r="B233" s="40">
        <f t="shared" si="9"/>
        <v>1094</v>
      </c>
      <c r="C233" s="83" t="s">
        <v>141</v>
      </c>
      <c r="D233" s="83" t="s">
        <v>141</v>
      </c>
      <c r="E233" s="83" t="s">
        <v>141</v>
      </c>
      <c r="F233" s="99">
        <v>374</v>
      </c>
      <c r="G233" s="83" t="s">
        <v>141</v>
      </c>
      <c r="H233" s="83" t="s">
        <v>141</v>
      </c>
      <c r="I233" s="83" t="s">
        <v>141</v>
      </c>
      <c r="J233" s="83" t="s">
        <v>141</v>
      </c>
      <c r="K233" s="83" t="s">
        <v>141</v>
      </c>
      <c r="L233" s="83" t="s">
        <v>141</v>
      </c>
      <c r="M233" s="83">
        <v>131</v>
      </c>
      <c r="N233" s="99">
        <v>589</v>
      </c>
      <c r="O233" s="12" t="s">
        <v>141</v>
      </c>
      <c r="P233" s="12" t="s">
        <v>141</v>
      </c>
    </row>
    <row r="234" spans="1:23" ht="15.75" customHeight="1">
      <c r="A234" s="84" t="s">
        <v>1153</v>
      </c>
      <c r="B234" s="40">
        <f t="shared" si="9"/>
        <v>1815</v>
      </c>
      <c r="C234" s="83" t="s">
        <v>141</v>
      </c>
      <c r="D234" s="83" t="s">
        <v>141</v>
      </c>
      <c r="E234" s="83" t="s">
        <v>141</v>
      </c>
      <c r="F234" s="12">
        <v>402</v>
      </c>
      <c r="G234" s="83" t="s">
        <v>141</v>
      </c>
      <c r="H234" s="83" t="s">
        <v>141</v>
      </c>
      <c r="I234" s="83" t="s">
        <v>141</v>
      </c>
      <c r="J234" s="83" t="s">
        <v>141</v>
      </c>
      <c r="K234" s="83" t="s">
        <v>141</v>
      </c>
      <c r="L234" s="83" t="s">
        <v>141</v>
      </c>
      <c r="M234" s="83">
        <v>228</v>
      </c>
      <c r="N234" s="99">
        <v>1185</v>
      </c>
      <c r="O234" s="12" t="s">
        <v>141</v>
      </c>
      <c r="P234" s="12" t="s">
        <v>141</v>
      </c>
    </row>
    <row r="235" spans="1:23" s="23" customFormat="1" ht="15.75" customHeight="1">
      <c r="A235" s="84" t="s">
        <v>1154</v>
      </c>
      <c r="B235" s="40">
        <f t="shared" si="9"/>
        <v>2342</v>
      </c>
      <c r="C235" s="83" t="s">
        <v>141</v>
      </c>
      <c r="D235" s="83" t="s">
        <v>141</v>
      </c>
      <c r="E235" s="83" t="s">
        <v>141</v>
      </c>
      <c r="F235" s="12">
        <v>440</v>
      </c>
      <c r="G235" s="83" t="s">
        <v>141</v>
      </c>
      <c r="H235" s="83" t="s">
        <v>141</v>
      </c>
      <c r="I235" s="83" t="s">
        <v>141</v>
      </c>
      <c r="J235" s="83" t="s">
        <v>141</v>
      </c>
      <c r="K235" s="83" t="s">
        <v>141</v>
      </c>
      <c r="L235" s="83" t="s">
        <v>141</v>
      </c>
      <c r="M235" s="83">
        <v>161</v>
      </c>
      <c r="N235" s="99">
        <v>1741</v>
      </c>
      <c r="O235" s="12" t="s">
        <v>141</v>
      </c>
      <c r="P235" s="12" t="s">
        <v>141</v>
      </c>
      <c r="V235" s="5"/>
      <c r="W235" s="5"/>
    </row>
    <row r="236" spans="1:23" ht="15.75" customHeight="1">
      <c r="A236" s="84" t="s">
        <v>1155</v>
      </c>
      <c r="B236" s="40">
        <f t="shared" si="9"/>
        <v>1816</v>
      </c>
      <c r="C236" s="83" t="s">
        <v>141</v>
      </c>
      <c r="D236" s="83" t="s">
        <v>141</v>
      </c>
      <c r="E236" s="83" t="s">
        <v>141</v>
      </c>
      <c r="F236" s="12">
        <v>445</v>
      </c>
      <c r="G236" s="83" t="s">
        <v>141</v>
      </c>
      <c r="H236" s="83" t="s">
        <v>141</v>
      </c>
      <c r="I236" s="83" t="s">
        <v>141</v>
      </c>
      <c r="J236" s="83" t="s">
        <v>141</v>
      </c>
      <c r="K236" s="83" t="s">
        <v>141</v>
      </c>
      <c r="L236" s="83" t="s">
        <v>141</v>
      </c>
      <c r="M236" s="83">
        <v>337</v>
      </c>
      <c r="N236" s="83">
        <v>1034</v>
      </c>
      <c r="O236" s="12" t="s">
        <v>141</v>
      </c>
      <c r="P236" s="12" t="s">
        <v>141</v>
      </c>
    </row>
    <row r="237" spans="1:23" ht="15.75" customHeight="1">
      <c r="A237" s="84" t="s">
        <v>1156</v>
      </c>
      <c r="B237" s="40">
        <f t="shared" si="9"/>
        <v>1432</v>
      </c>
      <c r="C237" s="83" t="s">
        <v>141</v>
      </c>
      <c r="D237" s="83" t="s">
        <v>141</v>
      </c>
      <c r="E237" s="83" t="s">
        <v>141</v>
      </c>
      <c r="F237" s="12">
        <v>799</v>
      </c>
      <c r="G237" s="83" t="s">
        <v>141</v>
      </c>
      <c r="H237" s="83" t="s">
        <v>141</v>
      </c>
      <c r="I237" s="83" t="s">
        <v>141</v>
      </c>
      <c r="J237" s="83" t="s">
        <v>141</v>
      </c>
      <c r="K237" s="83" t="s">
        <v>141</v>
      </c>
      <c r="L237" s="83" t="s">
        <v>141</v>
      </c>
      <c r="M237" s="83">
        <v>633</v>
      </c>
      <c r="N237" s="83" t="s">
        <v>141</v>
      </c>
      <c r="O237" s="12" t="s">
        <v>141</v>
      </c>
      <c r="P237" s="12" t="s">
        <v>141</v>
      </c>
    </row>
    <row r="238" spans="1:23" ht="15.75" customHeight="1">
      <c r="A238" s="94"/>
      <c r="B238" s="77"/>
      <c r="C238" s="81"/>
      <c r="D238" s="81"/>
      <c r="E238" s="81"/>
      <c r="F238" s="81"/>
      <c r="G238" s="81"/>
      <c r="H238" s="81"/>
      <c r="I238" s="81"/>
      <c r="J238" s="81"/>
      <c r="K238" s="81"/>
      <c r="L238" s="83"/>
      <c r="M238" s="81"/>
      <c r="N238" s="99"/>
      <c r="O238" s="12"/>
      <c r="P238" s="12"/>
    </row>
    <row r="239" spans="1:23" ht="15.75" customHeight="1">
      <c r="A239" s="76" t="s">
        <v>606</v>
      </c>
      <c r="B239" s="51">
        <f>SUM(B241:B250)</f>
        <v>23076</v>
      </c>
      <c r="C239" s="52">
        <f>SUM(C241:C250)</f>
        <v>9289</v>
      </c>
      <c r="D239" s="71">
        <f>SUM(D241:D250)</f>
        <v>13787</v>
      </c>
      <c r="E239" s="71" t="s">
        <v>141</v>
      </c>
      <c r="F239" s="71" t="s">
        <v>141</v>
      </c>
      <c r="G239" s="71" t="s">
        <v>141</v>
      </c>
      <c r="H239" s="71" t="s">
        <v>141</v>
      </c>
      <c r="I239" s="71" t="s">
        <v>141</v>
      </c>
      <c r="J239" s="71" t="s">
        <v>141</v>
      </c>
      <c r="K239" s="71" t="s">
        <v>141</v>
      </c>
      <c r="L239" s="71" t="s">
        <v>141</v>
      </c>
      <c r="M239" s="71" t="s">
        <v>141</v>
      </c>
      <c r="N239" s="71" t="s">
        <v>141</v>
      </c>
      <c r="O239" s="81" t="s">
        <v>141</v>
      </c>
      <c r="P239" s="81" t="s">
        <v>141</v>
      </c>
    </row>
    <row r="240" spans="1:23" ht="15.75" customHeight="1">
      <c r="A240" s="84"/>
      <c r="B240" s="53"/>
      <c r="C240" s="55"/>
      <c r="D240" s="83"/>
      <c r="E240" s="12"/>
      <c r="F240" s="12"/>
      <c r="G240" s="12"/>
      <c r="H240" s="12"/>
      <c r="I240" s="12"/>
      <c r="J240" s="12"/>
      <c r="K240" s="12"/>
      <c r="L240" s="83"/>
      <c r="M240" s="12"/>
      <c r="O240" s="12"/>
      <c r="P240" s="12"/>
    </row>
    <row r="241" spans="1:23" ht="15.75" customHeight="1">
      <c r="A241" s="84" t="s">
        <v>1157</v>
      </c>
      <c r="B241" s="40">
        <f t="shared" ref="B241:B250" si="10">SUM(C241:P241)</f>
        <v>1135</v>
      </c>
      <c r="C241" s="55">
        <v>1135</v>
      </c>
      <c r="D241" s="99" t="s">
        <v>141</v>
      </c>
      <c r="E241" s="83" t="s">
        <v>141</v>
      </c>
      <c r="F241" s="83" t="s">
        <v>141</v>
      </c>
      <c r="G241" s="83" t="s">
        <v>141</v>
      </c>
      <c r="H241" s="83" t="s">
        <v>141</v>
      </c>
      <c r="I241" s="83" t="s">
        <v>141</v>
      </c>
      <c r="J241" s="83" t="s">
        <v>141</v>
      </c>
      <c r="K241" s="83" t="s">
        <v>141</v>
      </c>
      <c r="L241" s="83" t="s">
        <v>141</v>
      </c>
      <c r="M241" s="83" t="s">
        <v>141</v>
      </c>
      <c r="N241" s="83" t="s">
        <v>141</v>
      </c>
      <c r="O241" s="12" t="s">
        <v>141</v>
      </c>
      <c r="P241" s="12" t="s">
        <v>141</v>
      </c>
    </row>
    <row r="242" spans="1:23" ht="15.75" customHeight="1">
      <c r="A242" s="84" t="s">
        <v>1158</v>
      </c>
      <c r="B242" s="40">
        <f t="shared" si="10"/>
        <v>746</v>
      </c>
      <c r="C242" s="55">
        <v>746</v>
      </c>
      <c r="D242" s="99" t="s">
        <v>141</v>
      </c>
      <c r="E242" s="83" t="s">
        <v>141</v>
      </c>
      <c r="F242" s="83" t="s">
        <v>141</v>
      </c>
      <c r="G242" s="83" t="s">
        <v>141</v>
      </c>
      <c r="H242" s="83" t="s">
        <v>141</v>
      </c>
      <c r="I242" s="83" t="s">
        <v>141</v>
      </c>
      <c r="J242" s="83" t="s">
        <v>141</v>
      </c>
      <c r="K242" s="83" t="s">
        <v>141</v>
      </c>
      <c r="L242" s="83" t="s">
        <v>141</v>
      </c>
      <c r="M242" s="83" t="s">
        <v>141</v>
      </c>
      <c r="N242" s="83" t="s">
        <v>141</v>
      </c>
      <c r="O242" s="12" t="s">
        <v>141</v>
      </c>
      <c r="P242" s="12" t="s">
        <v>141</v>
      </c>
    </row>
    <row r="243" spans="1:23" ht="15.75" customHeight="1">
      <c r="A243" s="84" t="s">
        <v>1159</v>
      </c>
      <c r="B243" s="40">
        <f t="shared" si="10"/>
        <v>604</v>
      </c>
      <c r="C243" s="55">
        <v>604</v>
      </c>
      <c r="D243" s="99" t="s">
        <v>141</v>
      </c>
      <c r="E243" s="83" t="s">
        <v>141</v>
      </c>
      <c r="F243" s="83" t="s">
        <v>141</v>
      </c>
      <c r="G243" s="83" t="s">
        <v>141</v>
      </c>
      <c r="H243" s="83" t="s">
        <v>141</v>
      </c>
      <c r="I243" s="83" t="s">
        <v>141</v>
      </c>
      <c r="J243" s="83" t="s">
        <v>141</v>
      </c>
      <c r="K243" s="83" t="s">
        <v>141</v>
      </c>
      <c r="L243" s="83" t="s">
        <v>141</v>
      </c>
      <c r="M243" s="83" t="s">
        <v>141</v>
      </c>
      <c r="N243" s="83" t="s">
        <v>141</v>
      </c>
      <c r="O243" s="12" t="s">
        <v>141</v>
      </c>
      <c r="P243" s="12" t="s">
        <v>141</v>
      </c>
    </row>
    <row r="244" spans="1:23" ht="15.75" customHeight="1">
      <c r="A244" s="82" t="s">
        <v>1160</v>
      </c>
      <c r="B244" s="40">
        <f t="shared" si="10"/>
        <v>377</v>
      </c>
      <c r="C244" s="55">
        <v>377</v>
      </c>
      <c r="D244" s="99" t="s">
        <v>141</v>
      </c>
      <c r="E244" s="83" t="s">
        <v>141</v>
      </c>
      <c r="F244" s="83" t="s">
        <v>141</v>
      </c>
      <c r="G244" s="83" t="s">
        <v>141</v>
      </c>
      <c r="H244" s="83" t="s">
        <v>141</v>
      </c>
      <c r="I244" s="83" t="s">
        <v>141</v>
      </c>
      <c r="J244" s="83" t="s">
        <v>141</v>
      </c>
      <c r="K244" s="83" t="s">
        <v>141</v>
      </c>
      <c r="L244" s="83" t="s">
        <v>141</v>
      </c>
      <c r="M244" s="83" t="s">
        <v>141</v>
      </c>
      <c r="N244" s="83" t="s">
        <v>141</v>
      </c>
      <c r="O244" s="12" t="s">
        <v>141</v>
      </c>
      <c r="P244" s="12" t="s">
        <v>141</v>
      </c>
    </row>
    <row r="245" spans="1:23" ht="15.75" customHeight="1">
      <c r="A245" s="84" t="s">
        <v>1161</v>
      </c>
      <c r="B245" s="40">
        <f t="shared" si="10"/>
        <v>741</v>
      </c>
      <c r="C245" s="95">
        <v>741</v>
      </c>
      <c r="D245" s="99" t="s">
        <v>141</v>
      </c>
      <c r="E245" s="83" t="s">
        <v>141</v>
      </c>
      <c r="F245" s="83" t="s">
        <v>141</v>
      </c>
      <c r="G245" s="83" t="s">
        <v>141</v>
      </c>
      <c r="H245" s="83" t="s">
        <v>141</v>
      </c>
      <c r="I245" s="83" t="s">
        <v>141</v>
      </c>
      <c r="J245" s="83" t="s">
        <v>141</v>
      </c>
      <c r="K245" s="83" t="s">
        <v>141</v>
      </c>
      <c r="L245" s="83" t="s">
        <v>141</v>
      </c>
      <c r="M245" s="83" t="s">
        <v>141</v>
      </c>
      <c r="N245" s="83" t="s">
        <v>141</v>
      </c>
      <c r="O245" s="12" t="s">
        <v>141</v>
      </c>
      <c r="P245" s="12" t="s">
        <v>141</v>
      </c>
    </row>
    <row r="246" spans="1:23" ht="15.75" customHeight="1">
      <c r="A246" s="84" t="s">
        <v>1162</v>
      </c>
      <c r="B246" s="40">
        <f t="shared" si="10"/>
        <v>7478</v>
      </c>
      <c r="C246" s="95">
        <v>3774</v>
      </c>
      <c r="D246" s="99">
        <v>3704</v>
      </c>
      <c r="E246" s="83" t="s">
        <v>141</v>
      </c>
      <c r="F246" s="83" t="s">
        <v>141</v>
      </c>
      <c r="G246" s="83" t="s">
        <v>141</v>
      </c>
      <c r="H246" s="83" t="s">
        <v>141</v>
      </c>
      <c r="I246" s="83" t="s">
        <v>141</v>
      </c>
      <c r="J246" s="83" t="s">
        <v>141</v>
      </c>
      <c r="K246" s="83" t="s">
        <v>141</v>
      </c>
      <c r="L246" s="83" t="s">
        <v>141</v>
      </c>
      <c r="M246" s="83" t="s">
        <v>141</v>
      </c>
      <c r="N246" s="83" t="s">
        <v>141</v>
      </c>
      <c r="O246" s="12" t="s">
        <v>141</v>
      </c>
      <c r="P246" s="12" t="s">
        <v>141</v>
      </c>
      <c r="V246" s="23"/>
      <c r="W246" s="23"/>
    </row>
    <row r="247" spans="1:23" ht="15.75" customHeight="1">
      <c r="A247" s="84" t="s">
        <v>1163</v>
      </c>
      <c r="B247" s="40">
        <f t="shared" si="10"/>
        <v>5148</v>
      </c>
      <c r="C247" s="95">
        <v>798</v>
      </c>
      <c r="D247" s="99">
        <v>4350</v>
      </c>
      <c r="E247" s="83" t="s">
        <v>141</v>
      </c>
      <c r="F247" s="83" t="s">
        <v>141</v>
      </c>
      <c r="G247" s="83" t="s">
        <v>141</v>
      </c>
      <c r="H247" s="83" t="s">
        <v>141</v>
      </c>
      <c r="I247" s="83" t="s">
        <v>141</v>
      </c>
      <c r="J247" s="83" t="s">
        <v>141</v>
      </c>
      <c r="K247" s="83" t="s">
        <v>141</v>
      </c>
      <c r="L247" s="83" t="s">
        <v>141</v>
      </c>
      <c r="M247" s="83" t="s">
        <v>141</v>
      </c>
      <c r="N247" s="83" t="s">
        <v>141</v>
      </c>
      <c r="O247" s="12" t="s">
        <v>141</v>
      </c>
      <c r="P247" s="12" t="s">
        <v>141</v>
      </c>
    </row>
    <row r="248" spans="1:23" ht="15.75" customHeight="1">
      <c r="A248" s="84" t="s">
        <v>1164</v>
      </c>
      <c r="B248" s="40">
        <f t="shared" si="10"/>
        <v>3017</v>
      </c>
      <c r="C248" s="95">
        <v>584</v>
      </c>
      <c r="D248" s="99">
        <v>2433</v>
      </c>
      <c r="E248" s="83" t="s">
        <v>141</v>
      </c>
      <c r="F248" s="83" t="s">
        <v>141</v>
      </c>
      <c r="G248" s="83" t="s">
        <v>141</v>
      </c>
      <c r="H248" s="83" t="s">
        <v>141</v>
      </c>
      <c r="I248" s="83" t="s">
        <v>141</v>
      </c>
      <c r="J248" s="83" t="s">
        <v>141</v>
      </c>
      <c r="K248" s="83" t="s">
        <v>141</v>
      </c>
      <c r="L248" s="83" t="s">
        <v>141</v>
      </c>
      <c r="M248" s="83" t="s">
        <v>141</v>
      </c>
      <c r="N248" s="83" t="s">
        <v>141</v>
      </c>
      <c r="O248" s="12" t="s">
        <v>141</v>
      </c>
      <c r="P248" s="12" t="s">
        <v>141</v>
      </c>
    </row>
    <row r="249" spans="1:23" ht="15.75" customHeight="1">
      <c r="A249" s="84" t="s">
        <v>1165</v>
      </c>
      <c r="B249" s="40">
        <f t="shared" si="10"/>
        <v>2025</v>
      </c>
      <c r="C249" s="95">
        <v>137</v>
      </c>
      <c r="D249" s="99">
        <v>1888</v>
      </c>
      <c r="E249" s="83" t="s">
        <v>141</v>
      </c>
      <c r="F249" s="83" t="s">
        <v>141</v>
      </c>
      <c r="G249" s="83" t="s">
        <v>141</v>
      </c>
      <c r="H249" s="83" t="s">
        <v>141</v>
      </c>
      <c r="I249" s="83" t="s">
        <v>141</v>
      </c>
      <c r="J249" s="83" t="s">
        <v>141</v>
      </c>
      <c r="K249" s="83" t="s">
        <v>141</v>
      </c>
      <c r="L249" s="83" t="s">
        <v>141</v>
      </c>
      <c r="M249" s="83" t="s">
        <v>141</v>
      </c>
      <c r="N249" s="83" t="s">
        <v>141</v>
      </c>
      <c r="O249" s="12" t="s">
        <v>141</v>
      </c>
      <c r="P249" s="12" t="s">
        <v>141</v>
      </c>
    </row>
    <row r="250" spans="1:23" ht="15.75" customHeight="1">
      <c r="A250" s="84" t="s">
        <v>1166</v>
      </c>
      <c r="B250" s="40">
        <f t="shared" si="10"/>
        <v>1805</v>
      </c>
      <c r="C250" s="95">
        <v>393</v>
      </c>
      <c r="D250" s="99">
        <v>1412</v>
      </c>
      <c r="E250" s="83" t="s">
        <v>141</v>
      </c>
      <c r="F250" s="83" t="s">
        <v>141</v>
      </c>
      <c r="G250" s="83" t="s">
        <v>141</v>
      </c>
      <c r="H250" s="83" t="s">
        <v>141</v>
      </c>
      <c r="I250" s="83" t="s">
        <v>141</v>
      </c>
      <c r="J250" s="83" t="s">
        <v>141</v>
      </c>
      <c r="K250" s="83" t="s">
        <v>141</v>
      </c>
      <c r="L250" s="83" t="s">
        <v>141</v>
      </c>
      <c r="M250" s="83" t="s">
        <v>141</v>
      </c>
      <c r="N250" s="83" t="s">
        <v>141</v>
      </c>
      <c r="O250" s="12" t="s">
        <v>141</v>
      </c>
      <c r="P250" s="12" t="s">
        <v>141</v>
      </c>
    </row>
    <row r="251" spans="1:23" ht="15.75" customHeight="1">
      <c r="A251" s="105"/>
      <c r="B251" s="75"/>
      <c r="C251" s="98"/>
      <c r="D251" s="142"/>
      <c r="E251" s="148"/>
      <c r="F251" s="148"/>
      <c r="G251" s="148"/>
      <c r="H251" s="148"/>
      <c r="I251" s="148"/>
      <c r="J251" s="148"/>
      <c r="K251" s="148"/>
      <c r="L251" s="148"/>
      <c r="M251" s="148"/>
      <c r="N251" s="148"/>
      <c r="O251" s="141"/>
      <c r="P251" s="141"/>
    </row>
    <row r="252" spans="1:23" ht="15.75" customHeight="1">
      <c r="A252" s="82"/>
      <c r="B252" s="83"/>
      <c r="C252" s="99"/>
      <c r="D252" s="99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12"/>
      <c r="P252" s="12"/>
    </row>
    <row r="253" spans="1:23" ht="15.75" customHeight="1">
      <c r="A253" s="82"/>
      <c r="B253" s="83"/>
      <c r="C253" s="99"/>
      <c r="D253" s="99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12"/>
      <c r="P253" s="12"/>
    </row>
    <row r="254" spans="1:23" s="23" customFormat="1" ht="15.75" customHeight="1">
      <c r="A254" s="66" t="s">
        <v>249</v>
      </c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20"/>
      <c r="P254" s="20"/>
      <c r="V254" s="5"/>
      <c r="W254" s="5"/>
    </row>
    <row r="255" spans="1:23" s="23" customFormat="1" ht="15.75" customHeight="1">
      <c r="A255" s="91"/>
      <c r="B255" s="68"/>
      <c r="C255" s="390" t="s">
        <v>716</v>
      </c>
      <c r="D255" s="390"/>
      <c r="E255" s="390"/>
      <c r="F255" s="390"/>
      <c r="G255" s="390"/>
      <c r="H255" s="390"/>
      <c r="I255" s="390"/>
      <c r="J255" s="390"/>
      <c r="K255" s="390"/>
      <c r="L255" s="390"/>
      <c r="M255" s="390"/>
      <c r="N255" s="390"/>
      <c r="O255" s="390"/>
      <c r="P255" s="390"/>
      <c r="V255" s="5"/>
      <c r="W255" s="5"/>
    </row>
    <row r="256" spans="1:23" s="23" customFormat="1" ht="15.75" customHeight="1">
      <c r="A256" s="48" t="s">
        <v>714</v>
      </c>
      <c r="B256" s="69" t="s">
        <v>27</v>
      </c>
      <c r="C256" s="69" t="s">
        <v>116</v>
      </c>
      <c r="D256" s="69" t="s">
        <v>127</v>
      </c>
      <c r="E256" s="69" t="s">
        <v>128</v>
      </c>
      <c r="F256" s="69" t="s">
        <v>34</v>
      </c>
      <c r="G256" s="69" t="s">
        <v>129</v>
      </c>
      <c r="H256" s="69" t="s">
        <v>37</v>
      </c>
      <c r="I256" s="69" t="s">
        <v>38</v>
      </c>
      <c r="J256" s="69" t="s">
        <v>130</v>
      </c>
      <c r="K256" s="69" t="s">
        <v>40</v>
      </c>
      <c r="L256" s="69" t="s">
        <v>131</v>
      </c>
      <c r="M256" s="69" t="s">
        <v>132</v>
      </c>
      <c r="N256" s="71" t="s">
        <v>133</v>
      </c>
      <c r="O256" s="52" t="s">
        <v>134</v>
      </c>
      <c r="P256" s="78" t="s">
        <v>135</v>
      </c>
      <c r="V256" s="5"/>
      <c r="W256" s="5"/>
    </row>
    <row r="257" spans="1:23" s="23" customFormat="1" ht="15.75" customHeight="1">
      <c r="A257" s="92"/>
      <c r="B257" s="74"/>
      <c r="C257" s="74"/>
      <c r="D257" s="80"/>
      <c r="E257" s="69" t="s">
        <v>136</v>
      </c>
      <c r="F257" s="69"/>
      <c r="G257" s="69"/>
      <c r="H257" s="80"/>
      <c r="I257" s="69"/>
      <c r="J257" s="69" t="s">
        <v>137</v>
      </c>
      <c r="K257" s="80"/>
      <c r="L257" s="69" t="s">
        <v>138</v>
      </c>
      <c r="M257" s="69" t="s">
        <v>139</v>
      </c>
      <c r="N257" s="71" t="s">
        <v>140</v>
      </c>
      <c r="O257" s="52" t="s">
        <v>137</v>
      </c>
      <c r="P257" s="136"/>
      <c r="V257" s="5"/>
      <c r="W257" s="5"/>
    </row>
    <row r="258" spans="1:23" ht="15.75" customHeight="1">
      <c r="A258" s="84"/>
      <c r="B258" s="53"/>
      <c r="C258" s="95"/>
      <c r="D258" s="150"/>
      <c r="E258" s="147"/>
      <c r="F258" s="147"/>
      <c r="G258" s="147"/>
      <c r="H258" s="147"/>
      <c r="I258" s="147"/>
      <c r="J258" s="147"/>
      <c r="K258" s="147"/>
      <c r="L258" s="147"/>
      <c r="M258" s="147"/>
      <c r="N258" s="147"/>
      <c r="O258" s="146"/>
      <c r="P258" s="146"/>
    </row>
    <row r="259" spans="1:23" ht="15.75" customHeight="1">
      <c r="A259" s="76" t="s">
        <v>607</v>
      </c>
      <c r="B259" s="51">
        <f>SUM(B261:B267)</f>
        <v>9603</v>
      </c>
      <c r="C259" s="71" t="s">
        <v>141</v>
      </c>
      <c r="D259" s="71" t="s">
        <v>141</v>
      </c>
      <c r="E259" s="71" t="s">
        <v>141</v>
      </c>
      <c r="F259" s="71" t="s">
        <v>141</v>
      </c>
      <c r="G259" s="71" t="s">
        <v>141</v>
      </c>
      <c r="H259" s="71">
        <f>SUM(H261:H267)</f>
        <v>9603</v>
      </c>
      <c r="I259" s="71" t="s">
        <v>141</v>
      </c>
      <c r="J259" s="71" t="s">
        <v>141</v>
      </c>
      <c r="K259" s="71" t="s">
        <v>141</v>
      </c>
      <c r="L259" s="71" t="s">
        <v>141</v>
      </c>
      <c r="M259" s="71" t="s">
        <v>141</v>
      </c>
      <c r="N259" s="71" t="s">
        <v>141</v>
      </c>
      <c r="O259" s="81" t="s">
        <v>141</v>
      </c>
      <c r="P259" s="81" t="s">
        <v>141</v>
      </c>
    </row>
    <row r="260" spans="1:23" ht="15.75" customHeight="1">
      <c r="A260" s="84"/>
      <c r="B260" s="53"/>
      <c r="C260" s="12"/>
      <c r="D260" s="12"/>
      <c r="E260" s="12"/>
      <c r="F260" s="12"/>
      <c r="G260" s="12"/>
      <c r="H260" s="83"/>
      <c r="I260" s="12"/>
      <c r="J260" s="12"/>
      <c r="K260" s="12"/>
      <c r="L260" s="83"/>
      <c r="M260" s="12"/>
      <c r="O260" s="12"/>
      <c r="P260" s="12"/>
    </row>
    <row r="261" spans="1:23" ht="15.75" customHeight="1">
      <c r="A261" s="84" t="s">
        <v>1167</v>
      </c>
      <c r="B261" s="40">
        <f t="shared" ref="B261:B267" si="11">SUM(C261:P261)</f>
        <v>4128</v>
      </c>
      <c r="C261" s="83" t="s">
        <v>141</v>
      </c>
      <c r="D261" s="83" t="s">
        <v>141</v>
      </c>
      <c r="E261" s="83" t="s">
        <v>141</v>
      </c>
      <c r="F261" s="83" t="s">
        <v>141</v>
      </c>
      <c r="G261" s="83" t="s">
        <v>141</v>
      </c>
      <c r="H261" s="12">
        <v>4128</v>
      </c>
      <c r="I261" s="83" t="s">
        <v>141</v>
      </c>
      <c r="J261" s="83" t="s">
        <v>141</v>
      </c>
      <c r="K261" s="83" t="s">
        <v>141</v>
      </c>
      <c r="L261" s="83" t="s">
        <v>141</v>
      </c>
      <c r="M261" s="83" t="s">
        <v>141</v>
      </c>
      <c r="N261" s="83" t="s">
        <v>141</v>
      </c>
      <c r="O261" s="12" t="s">
        <v>141</v>
      </c>
      <c r="P261" s="12" t="s">
        <v>141</v>
      </c>
    </row>
    <row r="262" spans="1:23" ht="15.75" customHeight="1">
      <c r="A262" s="84" t="s">
        <v>1168</v>
      </c>
      <c r="B262" s="40">
        <f t="shared" si="11"/>
        <v>1493</v>
      </c>
      <c r="C262" s="83" t="s">
        <v>141</v>
      </c>
      <c r="D262" s="83" t="s">
        <v>141</v>
      </c>
      <c r="E262" s="83" t="s">
        <v>141</v>
      </c>
      <c r="F262" s="83" t="s">
        <v>141</v>
      </c>
      <c r="G262" s="83" t="s">
        <v>141</v>
      </c>
      <c r="H262" s="99">
        <v>1493</v>
      </c>
      <c r="I262" s="83" t="s">
        <v>141</v>
      </c>
      <c r="J262" s="83" t="s">
        <v>141</v>
      </c>
      <c r="K262" s="83" t="s">
        <v>141</v>
      </c>
      <c r="L262" s="83" t="s">
        <v>141</v>
      </c>
      <c r="M262" s="83" t="s">
        <v>141</v>
      </c>
      <c r="N262" s="83" t="s">
        <v>141</v>
      </c>
      <c r="O262" s="12" t="s">
        <v>141</v>
      </c>
      <c r="P262" s="12" t="s">
        <v>141</v>
      </c>
    </row>
    <row r="263" spans="1:23" ht="15.75" customHeight="1">
      <c r="A263" s="84" t="s">
        <v>1169</v>
      </c>
      <c r="B263" s="40">
        <f t="shared" si="11"/>
        <v>1029</v>
      </c>
      <c r="C263" s="83" t="s">
        <v>141</v>
      </c>
      <c r="D263" s="83" t="s">
        <v>141</v>
      </c>
      <c r="E263" s="83" t="s">
        <v>141</v>
      </c>
      <c r="F263" s="83" t="s">
        <v>141</v>
      </c>
      <c r="G263" s="83" t="s">
        <v>141</v>
      </c>
      <c r="H263" s="99">
        <v>1029</v>
      </c>
      <c r="I263" s="83" t="s">
        <v>141</v>
      </c>
      <c r="J263" s="83" t="s">
        <v>141</v>
      </c>
      <c r="K263" s="83" t="s">
        <v>141</v>
      </c>
      <c r="L263" s="83" t="s">
        <v>141</v>
      </c>
      <c r="M263" s="83" t="s">
        <v>141</v>
      </c>
      <c r="N263" s="83" t="s">
        <v>141</v>
      </c>
      <c r="O263" s="12" t="s">
        <v>141</v>
      </c>
      <c r="P263" s="12" t="s">
        <v>141</v>
      </c>
    </row>
    <row r="264" spans="1:23" ht="15.75" customHeight="1">
      <c r="A264" s="84" t="s">
        <v>1170</v>
      </c>
      <c r="B264" s="40">
        <f t="shared" si="11"/>
        <v>1517</v>
      </c>
      <c r="C264" s="83" t="s">
        <v>141</v>
      </c>
      <c r="D264" s="83" t="s">
        <v>141</v>
      </c>
      <c r="E264" s="83" t="s">
        <v>141</v>
      </c>
      <c r="F264" s="83" t="s">
        <v>141</v>
      </c>
      <c r="G264" s="83" t="s">
        <v>141</v>
      </c>
      <c r="H264" s="12">
        <v>1517</v>
      </c>
      <c r="I264" s="83" t="s">
        <v>141</v>
      </c>
      <c r="J264" s="83" t="s">
        <v>141</v>
      </c>
      <c r="K264" s="83" t="s">
        <v>141</v>
      </c>
      <c r="L264" s="83" t="s">
        <v>141</v>
      </c>
      <c r="M264" s="83" t="s">
        <v>141</v>
      </c>
      <c r="N264" s="83" t="s">
        <v>141</v>
      </c>
      <c r="O264" s="12" t="s">
        <v>141</v>
      </c>
      <c r="P264" s="12" t="s">
        <v>141</v>
      </c>
    </row>
    <row r="265" spans="1:23" ht="15.75" customHeight="1">
      <c r="A265" s="84" t="s">
        <v>1171</v>
      </c>
      <c r="B265" s="40">
        <f t="shared" si="11"/>
        <v>281</v>
      </c>
      <c r="C265" s="83" t="s">
        <v>141</v>
      </c>
      <c r="D265" s="83" t="s">
        <v>141</v>
      </c>
      <c r="E265" s="83" t="s">
        <v>141</v>
      </c>
      <c r="F265" s="83" t="s">
        <v>141</v>
      </c>
      <c r="G265" s="83" t="s">
        <v>141</v>
      </c>
      <c r="H265" s="12">
        <v>281</v>
      </c>
      <c r="I265" s="83" t="s">
        <v>141</v>
      </c>
      <c r="J265" s="83" t="s">
        <v>141</v>
      </c>
      <c r="K265" s="83" t="s">
        <v>141</v>
      </c>
      <c r="L265" s="83" t="s">
        <v>141</v>
      </c>
      <c r="M265" s="83" t="s">
        <v>141</v>
      </c>
      <c r="N265" s="83" t="s">
        <v>141</v>
      </c>
      <c r="O265" s="83" t="s">
        <v>141</v>
      </c>
      <c r="P265" s="83" t="s">
        <v>141</v>
      </c>
      <c r="V265" s="23"/>
      <c r="W265" s="23"/>
    </row>
    <row r="266" spans="1:23" ht="15.75" customHeight="1">
      <c r="A266" s="84" t="s">
        <v>1172</v>
      </c>
      <c r="B266" s="40">
        <f t="shared" si="11"/>
        <v>567</v>
      </c>
      <c r="C266" s="83" t="s">
        <v>141</v>
      </c>
      <c r="D266" s="83" t="s">
        <v>141</v>
      </c>
      <c r="E266" s="83" t="s">
        <v>141</v>
      </c>
      <c r="F266" s="83" t="s">
        <v>141</v>
      </c>
      <c r="G266" s="83" t="s">
        <v>141</v>
      </c>
      <c r="H266" s="12">
        <v>567</v>
      </c>
      <c r="I266" s="83" t="s">
        <v>141</v>
      </c>
      <c r="J266" s="83" t="s">
        <v>141</v>
      </c>
      <c r="K266" s="83" t="s">
        <v>141</v>
      </c>
      <c r="L266" s="83" t="s">
        <v>141</v>
      </c>
      <c r="M266" s="83" t="s">
        <v>141</v>
      </c>
      <c r="N266" s="83" t="s">
        <v>141</v>
      </c>
      <c r="O266" s="12" t="s">
        <v>141</v>
      </c>
      <c r="P266" s="12" t="s">
        <v>141</v>
      </c>
    </row>
    <row r="267" spans="1:23" ht="15.75" customHeight="1">
      <c r="A267" s="84" t="s">
        <v>1173</v>
      </c>
      <c r="B267" s="40">
        <f t="shared" si="11"/>
        <v>588</v>
      </c>
      <c r="C267" s="83" t="s">
        <v>141</v>
      </c>
      <c r="D267" s="83" t="s">
        <v>141</v>
      </c>
      <c r="E267" s="83" t="s">
        <v>141</v>
      </c>
      <c r="F267" s="83" t="s">
        <v>141</v>
      </c>
      <c r="G267" s="83" t="s">
        <v>141</v>
      </c>
      <c r="H267" s="99">
        <v>588</v>
      </c>
      <c r="I267" s="83" t="s">
        <v>141</v>
      </c>
      <c r="J267" s="83" t="s">
        <v>141</v>
      </c>
      <c r="K267" s="83" t="s">
        <v>141</v>
      </c>
      <c r="L267" s="83" t="s">
        <v>141</v>
      </c>
      <c r="M267" s="83" t="s">
        <v>141</v>
      </c>
      <c r="N267" s="83" t="s">
        <v>141</v>
      </c>
      <c r="O267" s="12" t="s">
        <v>141</v>
      </c>
      <c r="P267" s="12" t="s">
        <v>141</v>
      </c>
    </row>
    <row r="268" spans="1:23" ht="15.75" customHeight="1">
      <c r="A268" s="79"/>
      <c r="B268" s="40"/>
      <c r="C268" s="12"/>
      <c r="D268" s="12"/>
      <c r="E268" s="12"/>
      <c r="F268" s="12"/>
      <c r="G268" s="12"/>
      <c r="H268" s="12"/>
      <c r="I268" s="12"/>
      <c r="J268" s="12"/>
      <c r="K268" s="12"/>
      <c r="L268" s="83"/>
      <c r="M268" s="12"/>
      <c r="O268" s="12"/>
      <c r="P268" s="12"/>
    </row>
    <row r="269" spans="1:23" ht="15.75" customHeight="1">
      <c r="A269" s="76" t="s">
        <v>111</v>
      </c>
      <c r="B269" s="51">
        <f>SUM(B271:B286)</f>
        <v>27746</v>
      </c>
      <c r="C269" s="71" t="s">
        <v>141</v>
      </c>
      <c r="D269" s="71" t="s">
        <v>141</v>
      </c>
      <c r="E269" s="71" t="s">
        <v>141</v>
      </c>
      <c r="F269" s="71" t="s">
        <v>141</v>
      </c>
      <c r="G269" s="71" t="s">
        <v>141</v>
      </c>
      <c r="H269" s="71" t="s">
        <v>141</v>
      </c>
      <c r="I269" s="71" t="s">
        <v>141</v>
      </c>
      <c r="J269" s="71">
        <f>SUM(J271:J286)</f>
        <v>23744</v>
      </c>
      <c r="K269" s="71" t="s">
        <v>141</v>
      </c>
      <c r="L269" s="71">
        <f>SUM(L271:L286)</f>
        <v>4002</v>
      </c>
      <c r="M269" s="71" t="s">
        <v>141</v>
      </c>
      <c r="N269" s="71" t="s">
        <v>141</v>
      </c>
      <c r="O269" s="81" t="s">
        <v>141</v>
      </c>
      <c r="P269" s="81" t="s">
        <v>141</v>
      </c>
    </row>
    <row r="270" spans="1:23" ht="15.75" customHeight="1">
      <c r="A270" s="84"/>
      <c r="B270" s="53"/>
      <c r="C270" s="12"/>
      <c r="D270" s="12"/>
      <c r="E270" s="12"/>
      <c r="F270" s="12"/>
      <c r="G270" s="12"/>
      <c r="H270" s="12"/>
      <c r="I270" s="12"/>
      <c r="J270" s="83"/>
      <c r="K270" s="83"/>
      <c r="L270" s="83"/>
      <c r="M270" s="12"/>
      <c r="O270" s="12"/>
      <c r="P270" s="12"/>
    </row>
    <row r="271" spans="1:23" ht="15.75" customHeight="1">
      <c r="A271" s="84" t="s">
        <v>1174</v>
      </c>
      <c r="B271" s="40">
        <f t="shared" ref="B271:B286" si="12">SUM(C271:P271)</f>
        <v>3366</v>
      </c>
      <c r="C271" s="83" t="s">
        <v>141</v>
      </c>
      <c r="D271" s="83" t="s">
        <v>141</v>
      </c>
      <c r="E271" s="83" t="s">
        <v>141</v>
      </c>
      <c r="F271" s="83" t="s">
        <v>141</v>
      </c>
      <c r="G271" s="83" t="s">
        <v>141</v>
      </c>
      <c r="H271" s="83" t="s">
        <v>141</v>
      </c>
      <c r="I271" s="83" t="s">
        <v>141</v>
      </c>
      <c r="J271" s="12">
        <v>3366</v>
      </c>
      <c r="K271" s="83" t="s">
        <v>141</v>
      </c>
      <c r="L271" s="83" t="s">
        <v>141</v>
      </c>
      <c r="M271" s="83" t="s">
        <v>141</v>
      </c>
      <c r="N271" s="83" t="s">
        <v>141</v>
      </c>
      <c r="O271" s="12" t="s">
        <v>141</v>
      </c>
      <c r="P271" s="12" t="s">
        <v>141</v>
      </c>
    </row>
    <row r="272" spans="1:23" ht="15.75" customHeight="1">
      <c r="A272" s="84" t="s">
        <v>1082</v>
      </c>
      <c r="B272" s="40">
        <f t="shared" si="12"/>
        <v>1270</v>
      </c>
      <c r="C272" s="83" t="s">
        <v>141</v>
      </c>
      <c r="D272" s="83" t="s">
        <v>141</v>
      </c>
      <c r="E272" s="83" t="s">
        <v>141</v>
      </c>
      <c r="F272" s="83" t="s">
        <v>141</v>
      </c>
      <c r="G272" s="83" t="s">
        <v>141</v>
      </c>
      <c r="H272" s="83" t="s">
        <v>141</v>
      </c>
      <c r="I272" s="83" t="s">
        <v>141</v>
      </c>
      <c r="J272" s="12">
        <v>1270</v>
      </c>
      <c r="K272" s="83" t="s">
        <v>141</v>
      </c>
      <c r="L272" s="83" t="s">
        <v>141</v>
      </c>
      <c r="M272" s="83" t="s">
        <v>141</v>
      </c>
      <c r="N272" s="83" t="s">
        <v>141</v>
      </c>
      <c r="O272" s="12" t="s">
        <v>141</v>
      </c>
      <c r="P272" s="12" t="s">
        <v>141</v>
      </c>
    </row>
    <row r="273" spans="1:23" ht="15.75" customHeight="1">
      <c r="A273" s="84" t="s">
        <v>1175</v>
      </c>
      <c r="B273" s="40">
        <f t="shared" si="12"/>
        <v>1844</v>
      </c>
      <c r="C273" s="83" t="s">
        <v>141</v>
      </c>
      <c r="D273" s="83" t="s">
        <v>141</v>
      </c>
      <c r="E273" s="83" t="s">
        <v>141</v>
      </c>
      <c r="F273" s="83" t="s">
        <v>141</v>
      </c>
      <c r="G273" s="83" t="s">
        <v>141</v>
      </c>
      <c r="H273" s="83" t="s">
        <v>141</v>
      </c>
      <c r="I273" s="83" t="s">
        <v>141</v>
      </c>
      <c r="J273" s="12">
        <v>1844</v>
      </c>
      <c r="K273" s="83" t="s">
        <v>141</v>
      </c>
      <c r="L273" s="83" t="s">
        <v>141</v>
      </c>
      <c r="M273" s="83" t="s">
        <v>141</v>
      </c>
      <c r="N273" s="83" t="s">
        <v>141</v>
      </c>
      <c r="O273" s="12" t="s">
        <v>141</v>
      </c>
      <c r="P273" s="12" t="s">
        <v>141</v>
      </c>
    </row>
    <row r="274" spans="1:23" ht="15.75" customHeight="1">
      <c r="A274" s="84" t="s">
        <v>1176</v>
      </c>
      <c r="B274" s="40">
        <f t="shared" si="12"/>
        <v>2039</v>
      </c>
      <c r="C274" s="83" t="s">
        <v>141</v>
      </c>
      <c r="D274" s="83" t="s">
        <v>141</v>
      </c>
      <c r="E274" s="83" t="s">
        <v>141</v>
      </c>
      <c r="F274" s="83" t="s">
        <v>141</v>
      </c>
      <c r="G274" s="83" t="s">
        <v>141</v>
      </c>
      <c r="H274" s="83" t="s">
        <v>141</v>
      </c>
      <c r="I274" s="83" t="s">
        <v>141</v>
      </c>
      <c r="J274" s="12">
        <v>1593</v>
      </c>
      <c r="K274" s="83" t="s">
        <v>141</v>
      </c>
      <c r="L274" s="99">
        <v>446</v>
      </c>
      <c r="M274" s="83" t="s">
        <v>141</v>
      </c>
      <c r="N274" s="83" t="s">
        <v>141</v>
      </c>
      <c r="O274" s="12" t="s">
        <v>141</v>
      </c>
      <c r="P274" s="12" t="s">
        <v>141</v>
      </c>
    </row>
    <row r="275" spans="1:23" ht="15.75" customHeight="1">
      <c r="A275" s="84" t="s">
        <v>1177</v>
      </c>
      <c r="B275" s="40">
        <f t="shared" si="12"/>
        <v>2185</v>
      </c>
      <c r="C275" s="83" t="s">
        <v>141</v>
      </c>
      <c r="D275" s="83" t="s">
        <v>141</v>
      </c>
      <c r="E275" s="83" t="s">
        <v>141</v>
      </c>
      <c r="F275" s="83" t="s">
        <v>141</v>
      </c>
      <c r="G275" s="83" t="s">
        <v>141</v>
      </c>
      <c r="H275" s="83" t="s">
        <v>141</v>
      </c>
      <c r="I275" s="83" t="s">
        <v>141</v>
      </c>
      <c r="J275" s="12">
        <v>2185</v>
      </c>
      <c r="K275" s="83" t="s">
        <v>141</v>
      </c>
      <c r="L275" s="83" t="s">
        <v>141</v>
      </c>
      <c r="M275" s="83" t="s">
        <v>141</v>
      </c>
      <c r="N275" s="83" t="s">
        <v>141</v>
      </c>
      <c r="O275" s="12" t="s">
        <v>141</v>
      </c>
      <c r="P275" s="12" t="s">
        <v>141</v>
      </c>
    </row>
    <row r="276" spans="1:23" ht="15.75" customHeight="1">
      <c r="A276" s="84" t="s">
        <v>1178</v>
      </c>
      <c r="B276" s="40">
        <f t="shared" si="12"/>
        <v>1084</v>
      </c>
      <c r="C276" s="83" t="s">
        <v>141</v>
      </c>
      <c r="D276" s="83" t="s">
        <v>141</v>
      </c>
      <c r="E276" s="83" t="s">
        <v>141</v>
      </c>
      <c r="F276" s="83" t="s">
        <v>141</v>
      </c>
      <c r="G276" s="83" t="s">
        <v>141</v>
      </c>
      <c r="H276" s="83" t="s">
        <v>141</v>
      </c>
      <c r="I276" s="83" t="s">
        <v>141</v>
      </c>
      <c r="J276" s="12">
        <v>835</v>
      </c>
      <c r="K276" s="83" t="s">
        <v>141</v>
      </c>
      <c r="L276" s="99">
        <v>249</v>
      </c>
      <c r="M276" s="83" t="s">
        <v>141</v>
      </c>
      <c r="N276" s="83" t="s">
        <v>141</v>
      </c>
      <c r="O276" s="12" t="s">
        <v>141</v>
      </c>
      <c r="P276" s="12" t="s">
        <v>141</v>
      </c>
    </row>
    <row r="277" spans="1:23" ht="15.75" customHeight="1">
      <c r="A277" s="84" t="s">
        <v>1285</v>
      </c>
      <c r="B277" s="40">
        <f>SUM(C277:P277)</f>
        <v>314</v>
      </c>
      <c r="C277" s="83" t="s">
        <v>141</v>
      </c>
      <c r="D277" s="83" t="s">
        <v>141</v>
      </c>
      <c r="E277" s="83" t="s">
        <v>141</v>
      </c>
      <c r="F277" s="83" t="s">
        <v>141</v>
      </c>
      <c r="G277" s="83" t="s">
        <v>141</v>
      </c>
      <c r="H277" s="83" t="s">
        <v>141</v>
      </c>
      <c r="I277" s="83" t="s">
        <v>141</v>
      </c>
      <c r="J277" s="83" t="s">
        <v>141</v>
      </c>
      <c r="K277" s="83" t="s">
        <v>141</v>
      </c>
      <c r="L277" s="99">
        <v>314</v>
      </c>
      <c r="M277" s="83" t="s">
        <v>141</v>
      </c>
      <c r="N277" s="83" t="s">
        <v>141</v>
      </c>
      <c r="O277" s="12" t="s">
        <v>141</v>
      </c>
      <c r="P277" s="12" t="s">
        <v>141</v>
      </c>
    </row>
    <row r="278" spans="1:23" s="23" customFormat="1" ht="15.75" customHeight="1">
      <c r="A278" s="84" t="s">
        <v>1179</v>
      </c>
      <c r="B278" s="40">
        <f t="shared" si="12"/>
        <v>3249</v>
      </c>
      <c r="C278" s="83" t="s">
        <v>141</v>
      </c>
      <c r="D278" s="83" t="s">
        <v>141</v>
      </c>
      <c r="E278" s="83" t="s">
        <v>141</v>
      </c>
      <c r="F278" s="83" t="s">
        <v>141</v>
      </c>
      <c r="G278" s="83" t="s">
        <v>141</v>
      </c>
      <c r="H278" s="83" t="s">
        <v>141</v>
      </c>
      <c r="I278" s="83" t="s">
        <v>141</v>
      </c>
      <c r="J278" s="12">
        <v>1915</v>
      </c>
      <c r="K278" s="83" t="s">
        <v>141</v>
      </c>
      <c r="L278" s="99">
        <v>1334</v>
      </c>
      <c r="M278" s="83" t="s">
        <v>141</v>
      </c>
      <c r="N278" s="83" t="s">
        <v>141</v>
      </c>
      <c r="O278" s="12" t="s">
        <v>141</v>
      </c>
      <c r="P278" s="12" t="s">
        <v>141</v>
      </c>
      <c r="V278" s="5"/>
      <c r="W278" s="5"/>
    </row>
    <row r="279" spans="1:23" ht="15.75" customHeight="1">
      <c r="A279" s="84" t="s">
        <v>1133</v>
      </c>
      <c r="B279" s="40">
        <f t="shared" si="12"/>
        <v>2431</v>
      </c>
      <c r="C279" s="83" t="s">
        <v>141</v>
      </c>
      <c r="D279" s="83" t="s">
        <v>141</v>
      </c>
      <c r="E279" s="83" t="s">
        <v>141</v>
      </c>
      <c r="F279" s="83" t="s">
        <v>141</v>
      </c>
      <c r="G279" s="83" t="s">
        <v>141</v>
      </c>
      <c r="H279" s="83" t="s">
        <v>141</v>
      </c>
      <c r="I279" s="83" t="s">
        <v>141</v>
      </c>
      <c r="J279" s="12">
        <v>2431</v>
      </c>
      <c r="K279" s="83" t="s">
        <v>141</v>
      </c>
      <c r="L279" s="83" t="s">
        <v>141</v>
      </c>
      <c r="M279" s="83" t="s">
        <v>141</v>
      </c>
      <c r="N279" s="83" t="s">
        <v>141</v>
      </c>
      <c r="O279" s="12" t="s">
        <v>141</v>
      </c>
      <c r="P279" s="12" t="s">
        <v>141</v>
      </c>
    </row>
    <row r="280" spans="1:23" ht="15.75" customHeight="1">
      <c r="A280" s="84" t="s">
        <v>1078</v>
      </c>
      <c r="B280" s="40">
        <f t="shared" si="12"/>
        <v>1638</v>
      </c>
      <c r="C280" s="83" t="s">
        <v>141</v>
      </c>
      <c r="D280" s="83" t="s">
        <v>141</v>
      </c>
      <c r="E280" s="83" t="s">
        <v>141</v>
      </c>
      <c r="F280" s="83" t="s">
        <v>141</v>
      </c>
      <c r="G280" s="83" t="s">
        <v>141</v>
      </c>
      <c r="H280" s="83" t="s">
        <v>141</v>
      </c>
      <c r="I280" s="83" t="s">
        <v>141</v>
      </c>
      <c r="J280" s="12">
        <v>1638</v>
      </c>
      <c r="K280" s="83" t="s">
        <v>141</v>
      </c>
      <c r="L280" s="83" t="s">
        <v>141</v>
      </c>
      <c r="M280" s="83" t="s">
        <v>141</v>
      </c>
      <c r="N280" s="83" t="s">
        <v>141</v>
      </c>
      <c r="O280" s="12" t="s">
        <v>141</v>
      </c>
      <c r="P280" s="12" t="s">
        <v>141</v>
      </c>
    </row>
    <row r="281" spans="1:23" ht="15.75" customHeight="1">
      <c r="A281" s="84" t="s">
        <v>1004</v>
      </c>
      <c r="B281" s="40">
        <f t="shared" si="12"/>
        <v>961</v>
      </c>
      <c r="C281" s="83" t="s">
        <v>141</v>
      </c>
      <c r="D281" s="83" t="s">
        <v>141</v>
      </c>
      <c r="E281" s="83" t="s">
        <v>141</v>
      </c>
      <c r="F281" s="83" t="s">
        <v>141</v>
      </c>
      <c r="G281" s="83" t="s">
        <v>141</v>
      </c>
      <c r="H281" s="83" t="s">
        <v>141</v>
      </c>
      <c r="I281" s="83" t="s">
        <v>141</v>
      </c>
      <c r="J281" s="99">
        <v>693</v>
      </c>
      <c r="K281" s="83" t="s">
        <v>141</v>
      </c>
      <c r="L281" s="83">
        <v>268</v>
      </c>
      <c r="M281" s="83" t="s">
        <v>141</v>
      </c>
      <c r="N281" s="83" t="s">
        <v>141</v>
      </c>
      <c r="O281" s="12" t="s">
        <v>141</v>
      </c>
      <c r="P281" s="12" t="s">
        <v>141</v>
      </c>
    </row>
    <row r="282" spans="1:23" ht="15.75" customHeight="1">
      <c r="A282" s="84" t="s">
        <v>612</v>
      </c>
      <c r="B282" s="40">
        <f t="shared" si="12"/>
        <v>658</v>
      </c>
      <c r="C282" s="83" t="s">
        <v>141</v>
      </c>
      <c r="D282" s="83" t="s">
        <v>141</v>
      </c>
      <c r="E282" s="83" t="s">
        <v>141</v>
      </c>
      <c r="F282" s="83" t="s">
        <v>141</v>
      </c>
      <c r="G282" s="83" t="s">
        <v>141</v>
      </c>
      <c r="H282" s="83" t="s">
        <v>141</v>
      </c>
      <c r="I282" s="83" t="s">
        <v>141</v>
      </c>
      <c r="J282" s="99">
        <v>531</v>
      </c>
      <c r="K282" s="83" t="s">
        <v>141</v>
      </c>
      <c r="L282" s="99">
        <v>127</v>
      </c>
      <c r="M282" s="83" t="s">
        <v>141</v>
      </c>
      <c r="N282" s="83" t="s">
        <v>141</v>
      </c>
      <c r="O282" s="12" t="s">
        <v>141</v>
      </c>
      <c r="P282" s="12" t="s">
        <v>141</v>
      </c>
    </row>
    <row r="283" spans="1:23" ht="15.75" customHeight="1">
      <c r="A283" s="84" t="s">
        <v>428</v>
      </c>
      <c r="B283" s="40">
        <f t="shared" si="12"/>
        <v>1566</v>
      </c>
      <c r="C283" s="83" t="s">
        <v>141</v>
      </c>
      <c r="D283" s="83" t="s">
        <v>141</v>
      </c>
      <c r="E283" s="83" t="s">
        <v>141</v>
      </c>
      <c r="F283" s="83" t="s">
        <v>141</v>
      </c>
      <c r="G283" s="83" t="s">
        <v>141</v>
      </c>
      <c r="H283" s="83" t="s">
        <v>141</v>
      </c>
      <c r="I283" s="83" t="s">
        <v>141</v>
      </c>
      <c r="J283" s="99">
        <v>1355</v>
      </c>
      <c r="K283" s="83" t="s">
        <v>141</v>
      </c>
      <c r="L283" s="99">
        <v>211</v>
      </c>
      <c r="M283" s="83" t="s">
        <v>141</v>
      </c>
      <c r="N283" s="83" t="s">
        <v>141</v>
      </c>
      <c r="O283" s="12" t="s">
        <v>141</v>
      </c>
      <c r="P283" s="12" t="s">
        <v>141</v>
      </c>
    </row>
    <row r="284" spans="1:23" ht="15.75" customHeight="1">
      <c r="A284" s="84" t="s">
        <v>1180</v>
      </c>
      <c r="B284" s="40">
        <f t="shared" si="12"/>
        <v>1307</v>
      </c>
      <c r="C284" s="83" t="s">
        <v>141</v>
      </c>
      <c r="D284" s="83" t="s">
        <v>141</v>
      </c>
      <c r="E284" s="83" t="s">
        <v>141</v>
      </c>
      <c r="F284" s="83" t="s">
        <v>141</v>
      </c>
      <c r="G284" s="83" t="s">
        <v>141</v>
      </c>
      <c r="H284" s="83" t="s">
        <v>141</v>
      </c>
      <c r="I284" s="83" t="s">
        <v>141</v>
      </c>
      <c r="J284" s="99">
        <v>1307</v>
      </c>
      <c r="K284" s="83" t="s">
        <v>141</v>
      </c>
      <c r="L284" s="83" t="s">
        <v>141</v>
      </c>
      <c r="M284" s="83" t="s">
        <v>141</v>
      </c>
      <c r="N284" s="83" t="s">
        <v>141</v>
      </c>
      <c r="O284" s="12" t="s">
        <v>141</v>
      </c>
      <c r="P284" s="12" t="s">
        <v>141</v>
      </c>
    </row>
    <row r="285" spans="1:23" ht="15.75" customHeight="1">
      <c r="A285" s="84" t="s">
        <v>1166</v>
      </c>
      <c r="B285" s="40">
        <f t="shared" si="12"/>
        <v>1360</v>
      </c>
      <c r="C285" s="83" t="s">
        <v>141</v>
      </c>
      <c r="D285" s="83" t="s">
        <v>141</v>
      </c>
      <c r="E285" s="83" t="s">
        <v>141</v>
      </c>
      <c r="F285" s="83" t="s">
        <v>141</v>
      </c>
      <c r="G285" s="83" t="s">
        <v>141</v>
      </c>
      <c r="H285" s="83" t="s">
        <v>141</v>
      </c>
      <c r="I285" s="83" t="s">
        <v>141</v>
      </c>
      <c r="J285" s="12">
        <v>1360</v>
      </c>
      <c r="K285" s="83" t="s">
        <v>141</v>
      </c>
      <c r="L285" s="83" t="s">
        <v>141</v>
      </c>
      <c r="M285" s="83" t="s">
        <v>141</v>
      </c>
      <c r="N285" s="83" t="s">
        <v>141</v>
      </c>
      <c r="O285" s="12" t="s">
        <v>141</v>
      </c>
      <c r="P285" s="12" t="s">
        <v>141</v>
      </c>
      <c r="V285" s="23"/>
      <c r="W285" s="23"/>
    </row>
    <row r="286" spans="1:23" ht="15.75" customHeight="1">
      <c r="A286" s="79" t="s">
        <v>1181</v>
      </c>
      <c r="B286" s="40">
        <f t="shared" si="12"/>
        <v>2474</v>
      </c>
      <c r="C286" s="83" t="s">
        <v>141</v>
      </c>
      <c r="D286" s="83" t="s">
        <v>141</v>
      </c>
      <c r="E286" s="83" t="s">
        <v>141</v>
      </c>
      <c r="F286" s="83" t="s">
        <v>141</v>
      </c>
      <c r="G286" s="83" t="s">
        <v>141</v>
      </c>
      <c r="H286" s="83" t="s">
        <v>141</v>
      </c>
      <c r="I286" s="83" t="s">
        <v>141</v>
      </c>
      <c r="J286" s="12">
        <v>1421</v>
      </c>
      <c r="K286" s="83" t="s">
        <v>141</v>
      </c>
      <c r="L286" s="99">
        <v>1053</v>
      </c>
      <c r="M286" s="83" t="s">
        <v>141</v>
      </c>
      <c r="N286" s="83" t="s">
        <v>141</v>
      </c>
      <c r="O286" s="12" t="s">
        <v>141</v>
      </c>
      <c r="P286" s="12" t="s">
        <v>141</v>
      </c>
    </row>
    <row r="287" spans="1:23" ht="15.75" customHeight="1">
      <c r="A287" s="79"/>
      <c r="B287" s="40"/>
      <c r="C287" s="83"/>
      <c r="D287" s="83"/>
      <c r="E287" s="83"/>
      <c r="F287" s="83"/>
      <c r="G287" s="83"/>
      <c r="H287" s="83"/>
      <c r="I287" s="12"/>
      <c r="J287" s="12"/>
      <c r="K287" s="12"/>
      <c r="L287" s="83"/>
      <c r="M287" s="12"/>
      <c r="O287" s="12"/>
      <c r="P287" s="12"/>
    </row>
    <row r="288" spans="1:23" ht="15.75" customHeight="1">
      <c r="A288" s="76" t="s">
        <v>40</v>
      </c>
      <c r="B288" s="51">
        <f>SUM(B290:B304)</f>
        <v>57063</v>
      </c>
      <c r="C288" s="71" t="s">
        <v>141</v>
      </c>
      <c r="D288" s="71" t="s">
        <v>141</v>
      </c>
      <c r="E288" s="71" t="s">
        <v>141</v>
      </c>
      <c r="F288" s="71" t="s">
        <v>141</v>
      </c>
      <c r="G288" s="71" t="s">
        <v>141</v>
      </c>
      <c r="H288" s="71" t="s">
        <v>141</v>
      </c>
      <c r="I288" s="71" t="s">
        <v>141</v>
      </c>
      <c r="J288" s="71" t="s">
        <v>141</v>
      </c>
      <c r="K288" s="71">
        <f>SUM(K290:K304)</f>
        <v>57063</v>
      </c>
      <c r="L288" s="71" t="s">
        <v>141</v>
      </c>
      <c r="M288" s="71" t="s">
        <v>141</v>
      </c>
      <c r="N288" s="71" t="s">
        <v>141</v>
      </c>
      <c r="O288" s="81" t="s">
        <v>141</v>
      </c>
      <c r="P288" s="81" t="s">
        <v>141</v>
      </c>
    </row>
    <row r="289" spans="1:23" ht="15.75" customHeight="1">
      <c r="A289" s="84"/>
      <c r="B289" s="5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12"/>
      <c r="P289" s="12"/>
    </row>
    <row r="290" spans="1:23" ht="15.75" customHeight="1">
      <c r="A290" s="84" t="s">
        <v>1174</v>
      </c>
      <c r="B290" s="40">
        <f t="shared" ref="B290:B304" si="13">SUM(C290:P290)</f>
        <v>11707</v>
      </c>
      <c r="C290" s="83" t="s">
        <v>141</v>
      </c>
      <c r="D290" s="83" t="s">
        <v>141</v>
      </c>
      <c r="E290" s="83" t="s">
        <v>141</v>
      </c>
      <c r="F290" s="83" t="s">
        <v>141</v>
      </c>
      <c r="G290" s="83" t="s">
        <v>141</v>
      </c>
      <c r="H290" s="83" t="s">
        <v>141</v>
      </c>
      <c r="I290" s="83" t="s">
        <v>141</v>
      </c>
      <c r="J290" s="83" t="s">
        <v>141</v>
      </c>
      <c r="K290" s="12">
        <v>11707</v>
      </c>
      <c r="L290" s="83" t="s">
        <v>141</v>
      </c>
      <c r="M290" s="83" t="s">
        <v>141</v>
      </c>
      <c r="N290" s="83" t="s">
        <v>141</v>
      </c>
      <c r="O290" s="12" t="s">
        <v>141</v>
      </c>
      <c r="P290" s="12" t="s">
        <v>141</v>
      </c>
    </row>
    <row r="291" spans="1:23" ht="15.75" customHeight="1">
      <c r="A291" s="84" t="s">
        <v>1175</v>
      </c>
      <c r="B291" s="40">
        <f t="shared" si="13"/>
        <v>10252</v>
      </c>
      <c r="C291" s="83" t="s">
        <v>141</v>
      </c>
      <c r="D291" s="83" t="s">
        <v>141</v>
      </c>
      <c r="E291" s="83" t="s">
        <v>141</v>
      </c>
      <c r="F291" s="83" t="s">
        <v>141</v>
      </c>
      <c r="G291" s="83" t="s">
        <v>141</v>
      </c>
      <c r="H291" s="83" t="s">
        <v>141</v>
      </c>
      <c r="I291" s="83" t="s">
        <v>141</v>
      </c>
      <c r="J291" s="83" t="s">
        <v>141</v>
      </c>
      <c r="K291" s="12">
        <v>10252</v>
      </c>
      <c r="L291" s="83" t="s">
        <v>141</v>
      </c>
      <c r="M291" s="83" t="s">
        <v>141</v>
      </c>
      <c r="N291" s="83" t="s">
        <v>141</v>
      </c>
      <c r="O291" s="12" t="s">
        <v>141</v>
      </c>
      <c r="P291" s="12" t="s">
        <v>141</v>
      </c>
    </row>
    <row r="292" spans="1:23" ht="15.75" customHeight="1">
      <c r="A292" s="84" t="s">
        <v>1083</v>
      </c>
      <c r="B292" s="40">
        <f t="shared" si="13"/>
        <v>2799</v>
      </c>
      <c r="C292" s="83" t="s">
        <v>141</v>
      </c>
      <c r="D292" s="83" t="s">
        <v>141</v>
      </c>
      <c r="E292" s="83" t="s">
        <v>141</v>
      </c>
      <c r="F292" s="83" t="s">
        <v>141</v>
      </c>
      <c r="G292" s="83" t="s">
        <v>141</v>
      </c>
      <c r="H292" s="83" t="s">
        <v>141</v>
      </c>
      <c r="I292" s="83" t="s">
        <v>141</v>
      </c>
      <c r="J292" s="83" t="s">
        <v>141</v>
      </c>
      <c r="K292" s="12">
        <v>2799</v>
      </c>
      <c r="L292" s="83" t="s">
        <v>141</v>
      </c>
      <c r="M292" s="83" t="s">
        <v>141</v>
      </c>
      <c r="N292" s="83" t="s">
        <v>141</v>
      </c>
      <c r="O292" s="12" t="s">
        <v>141</v>
      </c>
      <c r="P292" s="12" t="s">
        <v>141</v>
      </c>
    </row>
    <row r="293" spans="1:23" ht="15.75" customHeight="1">
      <c r="A293" s="84" t="s">
        <v>1082</v>
      </c>
      <c r="B293" s="40">
        <f t="shared" si="13"/>
        <v>2595</v>
      </c>
      <c r="C293" s="83" t="s">
        <v>141</v>
      </c>
      <c r="D293" s="83" t="s">
        <v>141</v>
      </c>
      <c r="E293" s="83" t="s">
        <v>141</v>
      </c>
      <c r="F293" s="83" t="s">
        <v>141</v>
      </c>
      <c r="G293" s="83" t="s">
        <v>141</v>
      </c>
      <c r="H293" s="83" t="s">
        <v>141</v>
      </c>
      <c r="I293" s="83" t="s">
        <v>141</v>
      </c>
      <c r="J293" s="83" t="s">
        <v>141</v>
      </c>
      <c r="K293" s="12">
        <v>2595</v>
      </c>
      <c r="L293" s="83" t="s">
        <v>141</v>
      </c>
      <c r="M293" s="83" t="s">
        <v>141</v>
      </c>
      <c r="N293" s="83" t="s">
        <v>141</v>
      </c>
      <c r="O293" s="12" t="s">
        <v>141</v>
      </c>
      <c r="P293" s="12" t="s">
        <v>141</v>
      </c>
    </row>
    <row r="294" spans="1:23" ht="15.75" customHeight="1">
      <c r="A294" s="84" t="s">
        <v>1182</v>
      </c>
      <c r="B294" s="40">
        <f t="shared" si="13"/>
        <v>4026</v>
      </c>
      <c r="C294" s="83" t="s">
        <v>141</v>
      </c>
      <c r="D294" s="83" t="s">
        <v>141</v>
      </c>
      <c r="E294" s="83" t="s">
        <v>141</v>
      </c>
      <c r="F294" s="83" t="s">
        <v>141</v>
      </c>
      <c r="G294" s="83" t="s">
        <v>141</v>
      </c>
      <c r="H294" s="83" t="s">
        <v>141</v>
      </c>
      <c r="I294" s="83" t="s">
        <v>141</v>
      </c>
      <c r="J294" s="83" t="s">
        <v>141</v>
      </c>
      <c r="K294" s="12">
        <v>4026</v>
      </c>
      <c r="L294" s="83" t="s">
        <v>141</v>
      </c>
      <c r="M294" s="83" t="s">
        <v>141</v>
      </c>
      <c r="N294" s="83" t="s">
        <v>141</v>
      </c>
      <c r="O294" s="12" t="s">
        <v>141</v>
      </c>
      <c r="P294" s="12" t="s">
        <v>141</v>
      </c>
    </row>
    <row r="295" spans="1:23" ht="15.75" customHeight="1">
      <c r="A295" s="84" t="s">
        <v>1104</v>
      </c>
      <c r="B295" s="40">
        <f t="shared" si="13"/>
        <v>1237</v>
      </c>
      <c r="C295" s="83" t="s">
        <v>141</v>
      </c>
      <c r="D295" s="83" t="s">
        <v>141</v>
      </c>
      <c r="E295" s="83" t="s">
        <v>141</v>
      </c>
      <c r="F295" s="83" t="s">
        <v>141</v>
      </c>
      <c r="G295" s="83" t="s">
        <v>141</v>
      </c>
      <c r="H295" s="83" t="s">
        <v>141</v>
      </c>
      <c r="I295" s="83" t="s">
        <v>141</v>
      </c>
      <c r="J295" s="83" t="s">
        <v>141</v>
      </c>
      <c r="K295" s="12">
        <v>1237</v>
      </c>
      <c r="L295" s="83" t="s">
        <v>141</v>
      </c>
      <c r="M295" s="83" t="s">
        <v>141</v>
      </c>
      <c r="N295" s="83" t="s">
        <v>141</v>
      </c>
      <c r="O295" s="12" t="s">
        <v>141</v>
      </c>
      <c r="P295" s="12" t="s">
        <v>141</v>
      </c>
    </row>
    <row r="296" spans="1:23" ht="15.75" customHeight="1">
      <c r="A296" s="84" t="s">
        <v>1177</v>
      </c>
      <c r="B296" s="40">
        <f t="shared" si="13"/>
        <v>5069</v>
      </c>
      <c r="C296" s="83" t="s">
        <v>141</v>
      </c>
      <c r="D296" s="83" t="s">
        <v>141</v>
      </c>
      <c r="E296" s="83" t="s">
        <v>141</v>
      </c>
      <c r="F296" s="83" t="s">
        <v>141</v>
      </c>
      <c r="G296" s="83" t="s">
        <v>141</v>
      </c>
      <c r="H296" s="83" t="s">
        <v>141</v>
      </c>
      <c r="I296" s="83" t="s">
        <v>141</v>
      </c>
      <c r="J296" s="83" t="s">
        <v>141</v>
      </c>
      <c r="K296" s="12">
        <v>5069</v>
      </c>
      <c r="L296" s="83" t="s">
        <v>141</v>
      </c>
      <c r="M296" s="83" t="s">
        <v>141</v>
      </c>
      <c r="N296" s="83" t="s">
        <v>141</v>
      </c>
      <c r="O296" s="12" t="s">
        <v>141</v>
      </c>
      <c r="P296" s="12" t="s">
        <v>141</v>
      </c>
    </row>
    <row r="297" spans="1:23" s="23" customFormat="1" ht="15.75" customHeight="1">
      <c r="A297" s="84" t="s">
        <v>1183</v>
      </c>
      <c r="B297" s="40">
        <f t="shared" si="13"/>
        <v>990</v>
      </c>
      <c r="C297" s="83" t="s">
        <v>141</v>
      </c>
      <c r="D297" s="83" t="s">
        <v>141</v>
      </c>
      <c r="E297" s="83" t="s">
        <v>141</v>
      </c>
      <c r="F297" s="83" t="s">
        <v>141</v>
      </c>
      <c r="G297" s="83" t="s">
        <v>141</v>
      </c>
      <c r="H297" s="83" t="s">
        <v>141</v>
      </c>
      <c r="I297" s="83" t="s">
        <v>141</v>
      </c>
      <c r="J297" s="83" t="s">
        <v>141</v>
      </c>
      <c r="K297" s="12">
        <v>990</v>
      </c>
      <c r="L297" s="83" t="s">
        <v>141</v>
      </c>
      <c r="M297" s="83" t="s">
        <v>141</v>
      </c>
      <c r="N297" s="83" t="s">
        <v>141</v>
      </c>
      <c r="O297" s="12" t="s">
        <v>141</v>
      </c>
      <c r="P297" s="12" t="s">
        <v>141</v>
      </c>
      <c r="V297" s="5"/>
      <c r="W297" s="5"/>
    </row>
    <row r="298" spans="1:23" ht="15.75" customHeight="1">
      <c r="A298" s="84" t="s">
        <v>1184</v>
      </c>
      <c r="B298" s="40">
        <f t="shared" si="13"/>
        <v>2127</v>
      </c>
      <c r="C298" s="83" t="s">
        <v>141</v>
      </c>
      <c r="D298" s="83" t="s">
        <v>141</v>
      </c>
      <c r="E298" s="83" t="s">
        <v>141</v>
      </c>
      <c r="F298" s="83" t="s">
        <v>141</v>
      </c>
      <c r="G298" s="83" t="s">
        <v>141</v>
      </c>
      <c r="H298" s="83" t="s">
        <v>141</v>
      </c>
      <c r="I298" s="83" t="s">
        <v>141</v>
      </c>
      <c r="J298" s="83" t="s">
        <v>141</v>
      </c>
      <c r="K298" s="12">
        <v>2127</v>
      </c>
      <c r="L298" s="83" t="s">
        <v>141</v>
      </c>
      <c r="M298" s="83" t="s">
        <v>141</v>
      </c>
      <c r="N298" s="83" t="s">
        <v>141</v>
      </c>
      <c r="O298" s="12" t="s">
        <v>141</v>
      </c>
      <c r="P298" s="12" t="s">
        <v>141</v>
      </c>
    </row>
    <row r="299" spans="1:23" ht="15.75" customHeight="1">
      <c r="A299" s="84" t="s">
        <v>1185</v>
      </c>
      <c r="B299" s="40">
        <f t="shared" si="13"/>
        <v>1047</v>
      </c>
      <c r="C299" s="83" t="s">
        <v>141</v>
      </c>
      <c r="D299" s="83" t="s">
        <v>141</v>
      </c>
      <c r="E299" s="83" t="s">
        <v>141</v>
      </c>
      <c r="F299" s="83" t="s">
        <v>141</v>
      </c>
      <c r="G299" s="83" t="s">
        <v>141</v>
      </c>
      <c r="H299" s="83" t="s">
        <v>141</v>
      </c>
      <c r="I299" s="83" t="s">
        <v>141</v>
      </c>
      <c r="J299" s="83" t="s">
        <v>141</v>
      </c>
      <c r="K299" s="12">
        <v>1047</v>
      </c>
      <c r="L299" s="83" t="s">
        <v>141</v>
      </c>
      <c r="M299" s="83" t="s">
        <v>141</v>
      </c>
      <c r="N299" s="83" t="s">
        <v>141</v>
      </c>
      <c r="O299" s="12" t="s">
        <v>141</v>
      </c>
      <c r="P299" s="12" t="s">
        <v>141</v>
      </c>
    </row>
    <row r="300" spans="1:23" ht="15.75" customHeight="1">
      <c r="A300" s="93" t="s">
        <v>1186</v>
      </c>
      <c r="B300" s="40">
        <f t="shared" si="13"/>
        <v>4888</v>
      </c>
      <c r="C300" s="83" t="s">
        <v>141</v>
      </c>
      <c r="D300" s="83" t="s">
        <v>141</v>
      </c>
      <c r="E300" s="83" t="s">
        <v>141</v>
      </c>
      <c r="F300" s="83" t="s">
        <v>141</v>
      </c>
      <c r="G300" s="83" t="s">
        <v>141</v>
      </c>
      <c r="H300" s="83" t="s">
        <v>141</v>
      </c>
      <c r="I300" s="83" t="s">
        <v>141</v>
      </c>
      <c r="J300" s="83" t="s">
        <v>141</v>
      </c>
      <c r="K300" s="12">
        <v>4888</v>
      </c>
      <c r="L300" s="83" t="s">
        <v>141</v>
      </c>
      <c r="M300" s="83" t="s">
        <v>141</v>
      </c>
      <c r="N300" s="83" t="s">
        <v>141</v>
      </c>
      <c r="O300" s="12" t="s">
        <v>141</v>
      </c>
      <c r="P300" s="12" t="s">
        <v>141</v>
      </c>
    </row>
    <row r="301" spans="1:23" ht="15.75" customHeight="1">
      <c r="A301" s="84" t="s">
        <v>1187</v>
      </c>
      <c r="B301" s="40">
        <f t="shared" si="13"/>
        <v>5826</v>
      </c>
      <c r="C301" s="83" t="s">
        <v>141</v>
      </c>
      <c r="D301" s="83" t="s">
        <v>141</v>
      </c>
      <c r="E301" s="83" t="s">
        <v>141</v>
      </c>
      <c r="F301" s="83" t="s">
        <v>141</v>
      </c>
      <c r="G301" s="83" t="s">
        <v>141</v>
      </c>
      <c r="H301" s="83" t="s">
        <v>141</v>
      </c>
      <c r="I301" s="83" t="s">
        <v>141</v>
      </c>
      <c r="J301" s="83" t="s">
        <v>141</v>
      </c>
      <c r="K301" s="12">
        <v>5826</v>
      </c>
      <c r="L301" s="83" t="s">
        <v>141</v>
      </c>
      <c r="M301" s="83" t="s">
        <v>141</v>
      </c>
      <c r="N301" s="83" t="s">
        <v>141</v>
      </c>
      <c r="O301" s="12" t="s">
        <v>141</v>
      </c>
      <c r="P301" s="12" t="s">
        <v>141</v>
      </c>
    </row>
    <row r="302" spans="1:23" ht="15.75" customHeight="1">
      <c r="A302" s="84" t="s">
        <v>1188</v>
      </c>
      <c r="B302" s="40">
        <f t="shared" si="13"/>
        <v>1668</v>
      </c>
      <c r="C302" s="83" t="s">
        <v>141</v>
      </c>
      <c r="D302" s="83" t="s">
        <v>141</v>
      </c>
      <c r="E302" s="83" t="s">
        <v>141</v>
      </c>
      <c r="F302" s="83" t="s">
        <v>141</v>
      </c>
      <c r="G302" s="83" t="s">
        <v>141</v>
      </c>
      <c r="H302" s="83" t="s">
        <v>141</v>
      </c>
      <c r="I302" s="83" t="s">
        <v>141</v>
      </c>
      <c r="J302" s="83" t="s">
        <v>141</v>
      </c>
      <c r="K302" s="12">
        <v>1668</v>
      </c>
      <c r="L302" s="83" t="s">
        <v>141</v>
      </c>
      <c r="M302" s="83" t="s">
        <v>141</v>
      </c>
      <c r="N302" s="83" t="s">
        <v>141</v>
      </c>
      <c r="O302" s="12" t="s">
        <v>141</v>
      </c>
      <c r="P302" s="12" t="s">
        <v>141</v>
      </c>
    </row>
    <row r="303" spans="1:23" ht="15.75" customHeight="1">
      <c r="A303" s="84" t="s">
        <v>1166</v>
      </c>
      <c r="B303" s="40">
        <f t="shared" si="13"/>
        <v>1336</v>
      </c>
      <c r="C303" s="83" t="s">
        <v>141</v>
      </c>
      <c r="D303" s="83" t="s">
        <v>141</v>
      </c>
      <c r="E303" s="83" t="s">
        <v>141</v>
      </c>
      <c r="F303" s="83" t="s">
        <v>141</v>
      </c>
      <c r="G303" s="83" t="s">
        <v>141</v>
      </c>
      <c r="H303" s="83" t="s">
        <v>141</v>
      </c>
      <c r="I303" s="83" t="s">
        <v>141</v>
      </c>
      <c r="J303" s="83" t="s">
        <v>141</v>
      </c>
      <c r="K303" s="12">
        <v>1336</v>
      </c>
      <c r="L303" s="83" t="s">
        <v>141</v>
      </c>
      <c r="M303" s="83" t="s">
        <v>141</v>
      </c>
      <c r="N303" s="83" t="s">
        <v>141</v>
      </c>
      <c r="O303" s="12" t="s">
        <v>141</v>
      </c>
      <c r="P303" s="12" t="s">
        <v>141</v>
      </c>
    </row>
    <row r="304" spans="1:23" ht="15.75" customHeight="1">
      <c r="A304" s="84" t="s">
        <v>1189</v>
      </c>
      <c r="B304" s="40">
        <f t="shared" si="13"/>
        <v>1496</v>
      </c>
      <c r="C304" s="83" t="s">
        <v>141</v>
      </c>
      <c r="D304" s="83" t="s">
        <v>141</v>
      </c>
      <c r="E304" s="83" t="s">
        <v>141</v>
      </c>
      <c r="F304" s="83" t="s">
        <v>141</v>
      </c>
      <c r="G304" s="83" t="s">
        <v>141</v>
      </c>
      <c r="H304" s="83" t="s">
        <v>141</v>
      </c>
      <c r="I304" s="83" t="s">
        <v>141</v>
      </c>
      <c r="J304" s="83" t="s">
        <v>141</v>
      </c>
      <c r="K304" s="12">
        <v>1496</v>
      </c>
      <c r="L304" s="83" t="s">
        <v>141</v>
      </c>
      <c r="M304" s="83" t="s">
        <v>141</v>
      </c>
      <c r="N304" s="83" t="s">
        <v>141</v>
      </c>
      <c r="O304" s="12" t="s">
        <v>141</v>
      </c>
      <c r="P304" s="12" t="s">
        <v>141</v>
      </c>
    </row>
    <row r="305" spans="1:23" ht="15.75" customHeight="1">
      <c r="A305" s="79"/>
      <c r="B305" s="40"/>
      <c r="C305" s="12"/>
      <c r="D305" s="12"/>
      <c r="E305" s="12"/>
      <c r="F305" s="12"/>
      <c r="G305" s="12"/>
      <c r="H305" s="12"/>
      <c r="I305" s="12"/>
      <c r="J305" s="12"/>
      <c r="K305" s="12"/>
      <c r="L305" s="83"/>
      <c r="M305" s="12"/>
      <c r="O305" s="12"/>
      <c r="P305" s="12"/>
    </row>
    <row r="306" spans="1:23" ht="15.75" customHeight="1">
      <c r="A306" s="76" t="s">
        <v>35</v>
      </c>
      <c r="B306" s="51">
        <f>SUM(B308:B315)</f>
        <v>10499</v>
      </c>
      <c r="C306" s="71" t="s">
        <v>141</v>
      </c>
      <c r="D306" s="71" t="s">
        <v>141</v>
      </c>
      <c r="E306" s="71" t="s">
        <v>141</v>
      </c>
      <c r="F306" s="71" t="s">
        <v>141</v>
      </c>
      <c r="G306" s="71" t="s">
        <v>141</v>
      </c>
      <c r="H306" s="71" t="s">
        <v>141</v>
      </c>
      <c r="I306" s="71" t="s">
        <v>141</v>
      </c>
      <c r="J306" s="71" t="s">
        <v>141</v>
      </c>
      <c r="K306" s="71" t="s">
        <v>141</v>
      </c>
      <c r="L306" s="71">
        <f>SUM(L308:L315)</f>
        <v>10499</v>
      </c>
      <c r="M306" s="71" t="s">
        <v>141</v>
      </c>
      <c r="N306" s="71" t="s">
        <v>141</v>
      </c>
      <c r="O306" s="81" t="s">
        <v>141</v>
      </c>
      <c r="P306" s="81" t="s">
        <v>141</v>
      </c>
    </row>
    <row r="307" spans="1:23" ht="15.75" customHeight="1">
      <c r="A307" s="84"/>
      <c r="B307" s="53"/>
      <c r="C307" s="12"/>
      <c r="D307" s="12"/>
      <c r="E307" s="12"/>
      <c r="F307" s="12"/>
      <c r="G307" s="12"/>
      <c r="H307" s="12"/>
      <c r="I307" s="12"/>
      <c r="J307" s="12"/>
      <c r="K307" s="12"/>
      <c r="L307" s="83"/>
      <c r="M307" s="83"/>
      <c r="N307" s="83"/>
      <c r="O307" s="12"/>
      <c r="P307" s="12"/>
    </row>
    <row r="308" spans="1:23" ht="15.75" customHeight="1">
      <c r="A308" s="84" t="s">
        <v>1190</v>
      </c>
      <c r="B308" s="40">
        <f t="shared" ref="B308:B315" si="14">SUM(C308:P308)</f>
        <v>1401</v>
      </c>
      <c r="C308" s="83" t="s">
        <v>141</v>
      </c>
      <c r="D308" s="83" t="s">
        <v>141</v>
      </c>
      <c r="E308" s="83" t="s">
        <v>141</v>
      </c>
      <c r="F308" s="83" t="s">
        <v>141</v>
      </c>
      <c r="G308" s="83" t="s">
        <v>141</v>
      </c>
      <c r="H308" s="83" t="s">
        <v>141</v>
      </c>
      <c r="I308" s="83" t="s">
        <v>141</v>
      </c>
      <c r="J308" s="83" t="s">
        <v>141</v>
      </c>
      <c r="K308" s="83" t="s">
        <v>141</v>
      </c>
      <c r="L308" s="12">
        <v>1401</v>
      </c>
      <c r="M308" s="83" t="s">
        <v>141</v>
      </c>
      <c r="N308" s="83" t="s">
        <v>141</v>
      </c>
      <c r="O308" s="12" t="s">
        <v>141</v>
      </c>
      <c r="P308" s="12" t="s">
        <v>141</v>
      </c>
    </row>
    <row r="309" spans="1:23" ht="15.75" customHeight="1">
      <c r="A309" s="84" t="s">
        <v>1061</v>
      </c>
      <c r="B309" s="40">
        <f t="shared" si="14"/>
        <v>4407</v>
      </c>
      <c r="C309" s="83" t="s">
        <v>141</v>
      </c>
      <c r="D309" s="83" t="s">
        <v>141</v>
      </c>
      <c r="E309" s="83" t="s">
        <v>141</v>
      </c>
      <c r="F309" s="83" t="s">
        <v>141</v>
      </c>
      <c r="G309" s="83" t="s">
        <v>141</v>
      </c>
      <c r="H309" s="83" t="s">
        <v>141</v>
      </c>
      <c r="I309" s="83" t="s">
        <v>141</v>
      </c>
      <c r="J309" s="83" t="s">
        <v>141</v>
      </c>
      <c r="K309" s="83" t="s">
        <v>141</v>
      </c>
      <c r="L309" s="12">
        <v>4407</v>
      </c>
      <c r="M309" s="83" t="s">
        <v>141</v>
      </c>
      <c r="N309" s="83" t="s">
        <v>141</v>
      </c>
      <c r="O309" s="12" t="s">
        <v>141</v>
      </c>
      <c r="P309" s="12" t="s">
        <v>141</v>
      </c>
    </row>
    <row r="310" spans="1:23" ht="15.75" customHeight="1">
      <c r="A310" s="79" t="s">
        <v>1191</v>
      </c>
      <c r="B310" s="40">
        <f t="shared" si="14"/>
        <v>902</v>
      </c>
      <c r="C310" s="83" t="s">
        <v>141</v>
      </c>
      <c r="D310" s="83" t="s">
        <v>141</v>
      </c>
      <c r="E310" s="83" t="s">
        <v>141</v>
      </c>
      <c r="F310" s="83" t="s">
        <v>141</v>
      </c>
      <c r="G310" s="83" t="s">
        <v>141</v>
      </c>
      <c r="H310" s="83" t="s">
        <v>141</v>
      </c>
      <c r="I310" s="83" t="s">
        <v>141</v>
      </c>
      <c r="J310" s="83" t="s">
        <v>141</v>
      </c>
      <c r="K310" s="83" t="s">
        <v>141</v>
      </c>
      <c r="L310" s="12">
        <v>902</v>
      </c>
      <c r="M310" s="83" t="s">
        <v>141</v>
      </c>
      <c r="N310" s="83" t="s">
        <v>141</v>
      </c>
      <c r="O310" s="12" t="s">
        <v>141</v>
      </c>
      <c r="P310" s="12" t="s">
        <v>141</v>
      </c>
    </row>
    <row r="311" spans="1:23" ht="15.75" customHeight="1">
      <c r="A311" s="79" t="s">
        <v>1192</v>
      </c>
      <c r="B311" s="40">
        <f t="shared" si="14"/>
        <v>750</v>
      </c>
      <c r="C311" s="83" t="s">
        <v>141</v>
      </c>
      <c r="D311" s="83" t="s">
        <v>141</v>
      </c>
      <c r="E311" s="83" t="s">
        <v>141</v>
      </c>
      <c r="F311" s="83" t="s">
        <v>141</v>
      </c>
      <c r="G311" s="83" t="s">
        <v>141</v>
      </c>
      <c r="H311" s="83" t="s">
        <v>141</v>
      </c>
      <c r="I311" s="83" t="s">
        <v>141</v>
      </c>
      <c r="J311" s="83" t="s">
        <v>141</v>
      </c>
      <c r="K311" s="83" t="s">
        <v>141</v>
      </c>
      <c r="L311" s="12">
        <v>750</v>
      </c>
      <c r="M311" s="83" t="s">
        <v>141</v>
      </c>
      <c r="N311" s="83" t="s">
        <v>141</v>
      </c>
      <c r="O311" s="12" t="s">
        <v>141</v>
      </c>
      <c r="P311" s="12" t="s">
        <v>141</v>
      </c>
    </row>
    <row r="312" spans="1:23" ht="15.75" customHeight="1">
      <c r="A312" s="79" t="s">
        <v>1193</v>
      </c>
      <c r="B312" s="40">
        <f t="shared" si="14"/>
        <v>859</v>
      </c>
      <c r="C312" s="83" t="s">
        <v>141</v>
      </c>
      <c r="D312" s="83" t="s">
        <v>141</v>
      </c>
      <c r="E312" s="83" t="s">
        <v>141</v>
      </c>
      <c r="F312" s="83" t="s">
        <v>141</v>
      </c>
      <c r="G312" s="83" t="s">
        <v>141</v>
      </c>
      <c r="H312" s="83" t="s">
        <v>141</v>
      </c>
      <c r="I312" s="83" t="s">
        <v>141</v>
      </c>
      <c r="J312" s="83" t="s">
        <v>141</v>
      </c>
      <c r="K312" s="83" t="s">
        <v>141</v>
      </c>
      <c r="L312" s="12">
        <v>859</v>
      </c>
      <c r="M312" s="83" t="s">
        <v>141</v>
      </c>
      <c r="N312" s="83" t="s">
        <v>141</v>
      </c>
      <c r="O312" s="12" t="s">
        <v>141</v>
      </c>
      <c r="P312" s="12" t="s">
        <v>141</v>
      </c>
    </row>
    <row r="313" spans="1:23" ht="15.75" customHeight="1">
      <c r="A313" s="79" t="s">
        <v>1078</v>
      </c>
      <c r="B313" s="40">
        <f t="shared" si="14"/>
        <v>1138</v>
      </c>
      <c r="C313" s="83" t="s">
        <v>141</v>
      </c>
      <c r="D313" s="83" t="s">
        <v>141</v>
      </c>
      <c r="E313" s="83" t="s">
        <v>141</v>
      </c>
      <c r="F313" s="83" t="s">
        <v>141</v>
      </c>
      <c r="G313" s="83" t="s">
        <v>141</v>
      </c>
      <c r="H313" s="83" t="s">
        <v>141</v>
      </c>
      <c r="I313" s="83" t="s">
        <v>141</v>
      </c>
      <c r="J313" s="83" t="s">
        <v>141</v>
      </c>
      <c r="K313" s="83" t="s">
        <v>141</v>
      </c>
      <c r="L313" s="12">
        <v>1138</v>
      </c>
      <c r="M313" s="83" t="s">
        <v>141</v>
      </c>
      <c r="N313" s="83" t="s">
        <v>141</v>
      </c>
      <c r="O313" s="12" t="s">
        <v>141</v>
      </c>
      <c r="P313" s="12" t="s">
        <v>141</v>
      </c>
    </row>
    <row r="314" spans="1:23" ht="15.75" customHeight="1">
      <c r="A314" s="84" t="s">
        <v>1180</v>
      </c>
      <c r="B314" s="40">
        <f t="shared" si="14"/>
        <v>457</v>
      </c>
      <c r="C314" s="83" t="s">
        <v>141</v>
      </c>
      <c r="D314" s="83" t="s">
        <v>141</v>
      </c>
      <c r="E314" s="83" t="s">
        <v>141</v>
      </c>
      <c r="F314" s="83" t="s">
        <v>141</v>
      </c>
      <c r="G314" s="83" t="s">
        <v>141</v>
      </c>
      <c r="H314" s="83" t="s">
        <v>141</v>
      </c>
      <c r="I314" s="83" t="s">
        <v>141</v>
      </c>
      <c r="J314" s="83" t="s">
        <v>141</v>
      </c>
      <c r="K314" s="83" t="s">
        <v>141</v>
      </c>
      <c r="L314" s="99">
        <v>457</v>
      </c>
      <c r="M314" s="83" t="s">
        <v>141</v>
      </c>
      <c r="N314" s="83" t="s">
        <v>141</v>
      </c>
      <c r="O314" s="12" t="s">
        <v>141</v>
      </c>
      <c r="P314" s="12" t="s">
        <v>141</v>
      </c>
    </row>
    <row r="315" spans="1:23" ht="15.75" customHeight="1">
      <c r="A315" s="79" t="s">
        <v>1194</v>
      </c>
      <c r="B315" s="40">
        <f t="shared" si="14"/>
        <v>585</v>
      </c>
      <c r="C315" s="83" t="s">
        <v>141</v>
      </c>
      <c r="D315" s="83" t="s">
        <v>141</v>
      </c>
      <c r="E315" s="83" t="s">
        <v>141</v>
      </c>
      <c r="F315" s="83" t="s">
        <v>141</v>
      </c>
      <c r="G315" s="83" t="s">
        <v>141</v>
      </c>
      <c r="H315" s="83" t="s">
        <v>141</v>
      </c>
      <c r="I315" s="83" t="s">
        <v>141</v>
      </c>
      <c r="J315" s="83" t="s">
        <v>141</v>
      </c>
      <c r="K315" s="83" t="s">
        <v>141</v>
      </c>
      <c r="L315" s="12">
        <v>585</v>
      </c>
      <c r="M315" s="83" t="s">
        <v>141</v>
      </c>
      <c r="N315" s="83" t="s">
        <v>141</v>
      </c>
      <c r="O315" s="12" t="s">
        <v>141</v>
      </c>
      <c r="P315" s="12" t="s">
        <v>141</v>
      </c>
    </row>
    <row r="316" spans="1:23" s="23" customFormat="1" ht="15.75" customHeight="1">
      <c r="A316" s="79"/>
      <c r="B316" s="5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12"/>
      <c r="P316" s="12"/>
      <c r="V316" s="5"/>
      <c r="W316" s="5"/>
    </row>
    <row r="317" spans="1:23" ht="15.75" customHeight="1">
      <c r="A317" s="76" t="s">
        <v>505</v>
      </c>
      <c r="B317" s="51">
        <f>SUM(B319:B325)</f>
        <v>6488</v>
      </c>
      <c r="C317" s="71" t="s">
        <v>141</v>
      </c>
      <c r="D317" s="71" t="s">
        <v>141</v>
      </c>
      <c r="E317" s="71" t="s">
        <v>141</v>
      </c>
      <c r="F317" s="71" t="s">
        <v>141</v>
      </c>
      <c r="G317" s="71" t="s">
        <v>141</v>
      </c>
      <c r="H317" s="71" t="s">
        <v>141</v>
      </c>
      <c r="I317" s="71" t="s">
        <v>141</v>
      </c>
      <c r="J317" s="71" t="s">
        <v>141</v>
      </c>
      <c r="K317" s="71" t="s">
        <v>141</v>
      </c>
      <c r="L317" s="71">
        <f>SUM(L319:L325)</f>
        <v>2361</v>
      </c>
      <c r="M317" s="71" t="s">
        <v>141</v>
      </c>
      <c r="N317" s="71">
        <f>SUM(N319:N325)</f>
        <v>4127</v>
      </c>
      <c r="O317" s="81" t="s">
        <v>141</v>
      </c>
      <c r="P317" s="81" t="s">
        <v>141</v>
      </c>
    </row>
    <row r="318" spans="1:23" ht="15.75" customHeight="1">
      <c r="A318" s="84"/>
      <c r="B318" s="5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12"/>
      <c r="P318" s="12"/>
    </row>
    <row r="319" spans="1:23" ht="15.75" customHeight="1">
      <c r="A319" s="84" t="s">
        <v>320</v>
      </c>
      <c r="B319" s="40">
        <f t="shared" ref="B319:B325" si="15">SUM(C319:P319)</f>
        <v>0</v>
      </c>
      <c r="C319" s="83" t="s">
        <v>141</v>
      </c>
      <c r="D319" s="83" t="s">
        <v>141</v>
      </c>
      <c r="E319" s="83" t="s">
        <v>141</v>
      </c>
      <c r="F319" s="83" t="s">
        <v>141</v>
      </c>
      <c r="G319" s="83" t="s">
        <v>141</v>
      </c>
      <c r="H319" s="83" t="s">
        <v>141</v>
      </c>
      <c r="I319" s="83" t="s">
        <v>141</v>
      </c>
      <c r="J319" s="83" t="s">
        <v>141</v>
      </c>
      <c r="K319" s="83" t="s">
        <v>141</v>
      </c>
      <c r="L319" s="83" t="s">
        <v>141</v>
      </c>
      <c r="M319" s="83" t="s">
        <v>141</v>
      </c>
      <c r="N319" s="83" t="s">
        <v>141</v>
      </c>
      <c r="O319" s="12" t="s">
        <v>141</v>
      </c>
      <c r="P319" s="12" t="s">
        <v>141</v>
      </c>
    </row>
    <row r="320" spans="1:23" ht="15.75" customHeight="1">
      <c r="A320" s="84" t="s">
        <v>1005</v>
      </c>
      <c r="B320" s="40">
        <f t="shared" si="15"/>
        <v>1897</v>
      </c>
      <c r="C320" s="83" t="s">
        <v>141</v>
      </c>
      <c r="D320" s="83" t="s">
        <v>141</v>
      </c>
      <c r="E320" s="83" t="s">
        <v>141</v>
      </c>
      <c r="F320" s="83" t="s">
        <v>141</v>
      </c>
      <c r="G320" s="83" t="s">
        <v>141</v>
      </c>
      <c r="H320" s="83" t="s">
        <v>141</v>
      </c>
      <c r="I320" s="83" t="s">
        <v>141</v>
      </c>
      <c r="J320" s="83" t="s">
        <v>141</v>
      </c>
      <c r="K320" s="83" t="s">
        <v>141</v>
      </c>
      <c r="L320" s="99">
        <v>725</v>
      </c>
      <c r="M320" s="83" t="s">
        <v>141</v>
      </c>
      <c r="N320" s="99">
        <v>1172</v>
      </c>
      <c r="O320" s="12" t="s">
        <v>141</v>
      </c>
      <c r="P320" s="12" t="s">
        <v>141</v>
      </c>
    </row>
    <row r="321" spans="1:23" ht="15.75" customHeight="1">
      <c r="A321" s="84" t="s">
        <v>1006</v>
      </c>
      <c r="B321" s="40">
        <f t="shared" si="15"/>
        <v>696</v>
      </c>
      <c r="C321" s="83" t="s">
        <v>141</v>
      </c>
      <c r="D321" s="83" t="s">
        <v>141</v>
      </c>
      <c r="E321" s="83" t="s">
        <v>141</v>
      </c>
      <c r="F321" s="83" t="s">
        <v>141</v>
      </c>
      <c r="G321" s="83" t="s">
        <v>141</v>
      </c>
      <c r="H321" s="83" t="s">
        <v>141</v>
      </c>
      <c r="I321" s="83" t="s">
        <v>141</v>
      </c>
      <c r="J321" s="83" t="s">
        <v>141</v>
      </c>
      <c r="K321" s="83" t="s">
        <v>141</v>
      </c>
      <c r="L321" s="99">
        <v>359</v>
      </c>
      <c r="M321" s="83" t="s">
        <v>141</v>
      </c>
      <c r="N321" s="99">
        <v>337</v>
      </c>
      <c r="O321" s="12" t="s">
        <v>141</v>
      </c>
      <c r="P321" s="12" t="s">
        <v>141</v>
      </c>
    </row>
    <row r="322" spans="1:23" ht="15.75" customHeight="1">
      <c r="A322" s="84" t="s">
        <v>339</v>
      </c>
      <c r="B322" s="40">
        <f t="shared" si="15"/>
        <v>859</v>
      </c>
      <c r="C322" s="83" t="s">
        <v>141</v>
      </c>
      <c r="D322" s="83" t="s">
        <v>141</v>
      </c>
      <c r="E322" s="83" t="s">
        <v>141</v>
      </c>
      <c r="F322" s="83" t="s">
        <v>141</v>
      </c>
      <c r="G322" s="83" t="s">
        <v>141</v>
      </c>
      <c r="H322" s="83" t="s">
        <v>141</v>
      </c>
      <c r="I322" s="83" t="s">
        <v>141</v>
      </c>
      <c r="J322" s="83" t="s">
        <v>141</v>
      </c>
      <c r="K322" s="83" t="s">
        <v>141</v>
      </c>
      <c r="L322" s="99">
        <v>280</v>
      </c>
      <c r="M322" s="83" t="s">
        <v>141</v>
      </c>
      <c r="N322" s="99">
        <v>579</v>
      </c>
      <c r="O322" s="12" t="s">
        <v>141</v>
      </c>
      <c r="P322" s="12" t="s">
        <v>141</v>
      </c>
    </row>
    <row r="323" spans="1:23" ht="15.75" customHeight="1">
      <c r="A323" s="84" t="s">
        <v>1007</v>
      </c>
      <c r="B323" s="40">
        <f t="shared" si="15"/>
        <v>919</v>
      </c>
      <c r="C323" s="83" t="s">
        <v>141</v>
      </c>
      <c r="D323" s="83" t="s">
        <v>141</v>
      </c>
      <c r="E323" s="83" t="s">
        <v>141</v>
      </c>
      <c r="F323" s="83" t="s">
        <v>141</v>
      </c>
      <c r="G323" s="83" t="s">
        <v>141</v>
      </c>
      <c r="H323" s="83" t="s">
        <v>141</v>
      </c>
      <c r="I323" s="83" t="s">
        <v>141</v>
      </c>
      <c r="J323" s="83" t="s">
        <v>141</v>
      </c>
      <c r="K323" s="83" t="s">
        <v>141</v>
      </c>
      <c r="L323" s="99">
        <v>190</v>
      </c>
      <c r="M323" s="83" t="s">
        <v>141</v>
      </c>
      <c r="N323" s="99">
        <v>729</v>
      </c>
      <c r="O323" s="12" t="s">
        <v>141</v>
      </c>
      <c r="P323" s="12" t="s">
        <v>141</v>
      </c>
    </row>
    <row r="324" spans="1:23" ht="15.75" customHeight="1">
      <c r="A324" s="84" t="s">
        <v>346</v>
      </c>
      <c r="B324" s="40">
        <f t="shared" si="15"/>
        <v>898</v>
      </c>
      <c r="C324" s="83" t="s">
        <v>141</v>
      </c>
      <c r="D324" s="83" t="s">
        <v>141</v>
      </c>
      <c r="E324" s="83" t="s">
        <v>141</v>
      </c>
      <c r="F324" s="83" t="s">
        <v>141</v>
      </c>
      <c r="G324" s="83" t="s">
        <v>141</v>
      </c>
      <c r="H324" s="83" t="s">
        <v>141</v>
      </c>
      <c r="I324" s="83" t="s">
        <v>141</v>
      </c>
      <c r="J324" s="83" t="s">
        <v>141</v>
      </c>
      <c r="K324" s="83" t="s">
        <v>141</v>
      </c>
      <c r="L324" s="99">
        <v>353</v>
      </c>
      <c r="M324" s="83" t="s">
        <v>141</v>
      </c>
      <c r="N324" s="99">
        <v>545</v>
      </c>
      <c r="O324" s="12" t="s">
        <v>141</v>
      </c>
      <c r="P324" s="12" t="s">
        <v>141</v>
      </c>
    </row>
    <row r="325" spans="1:23" ht="15.75" customHeight="1">
      <c r="A325" s="84" t="s">
        <v>24</v>
      </c>
      <c r="B325" s="40">
        <f t="shared" si="15"/>
        <v>1219</v>
      </c>
      <c r="C325" s="83" t="s">
        <v>141</v>
      </c>
      <c r="D325" s="83" t="s">
        <v>141</v>
      </c>
      <c r="E325" s="83" t="s">
        <v>141</v>
      </c>
      <c r="F325" s="83" t="s">
        <v>141</v>
      </c>
      <c r="G325" s="83" t="s">
        <v>141</v>
      </c>
      <c r="H325" s="83" t="s">
        <v>141</v>
      </c>
      <c r="I325" s="83" t="s">
        <v>141</v>
      </c>
      <c r="J325" s="83" t="s">
        <v>141</v>
      </c>
      <c r="K325" s="83" t="s">
        <v>141</v>
      </c>
      <c r="L325" s="99">
        <v>454</v>
      </c>
      <c r="M325" s="83" t="s">
        <v>141</v>
      </c>
      <c r="N325" s="99">
        <v>765</v>
      </c>
      <c r="O325" s="12" t="s">
        <v>141</v>
      </c>
      <c r="P325" s="12" t="s">
        <v>141</v>
      </c>
    </row>
    <row r="326" spans="1:23" ht="15.75" customHeight="1">
      <c r="A326" s="79"/>
      <c r="B326" s="5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12"/>
      <c r="P326" s="12"/>
      <c r="V326" s="23"/>
      <c r="W326" s="23"/>
    </row>
    <row r="327" spans="1:23" ht="15.75" customHeight="1">
      <c r="A327" s="76" t="s">
        <v>506</v>
      </c>
      <c r="B327" s="51">
        <f>SUM(B329:B333)</f>
        <v>11640</v>
      </c>
      <c r="C327" s="52">
        <f>SUM(C329:C333)</f>
        <v>937</v>
      </c>
      <c r="D327" s="71">
        <f>SUM(D329:D333)</f>
        <v>8693</v>
      </c>
      <c r="E327" s="71" t="s">
        <v>141</v>
      </c>
      <c r="F327" s="71" t="s">
        <v>141</v>
      </c>
      <c r="G327" s="71" t="s">
        <v>141</v>
      </c>
      <c r="H327" s="71">
        <f>SUM(H329:H333)</f>
        <v>2010</v>
      </c>
      <c r="I327" s="71" t="s">
        <v>141</v>
      </c>
      <c r="J327" s="71" t="s">
        <v>141</v>
      </c>
      <c r="K327" s="71" t="s">
        <v>141</v>
      </c>
      <c r="L327" s="71" t="s">
        <v>141</v>
      </c>
      <c r="M327" s="71" t="s">
        <v>141</v>
      </c>
      <c r="N327" s="71" t="s">
        <v>141</v>
      </c>
      <c r="O327" s="81" t="s">
        <v>141</v>
      </c>
      <c r="P327" s="81" t="s">
        <v>141</v>
      </c>
      <c r="V327" s="23"/>
      <c r="W327" s="23"/>
    </row>
    <row r="328" spans="1:23" ht="15.75" customHeight="1">
      <c r="A328" s="84"/>
      <c r="B328" s="53"/>
      <c r="C328" s="55"/>
      <c r="D328" s="83"/>
      <c r="E328" s="12"/>
      <c r="F328" s="12"/>
      <c r="G328" s="12"/>
      <c r="H328" s="83"/>
      <c r="I328" s="12"/>
      <c r="J328" s="12"/>
      <c r="K328" s="12"/>
      <c r="L328" s="83"/>
      <c r="M328" s="12"/>
      <c r="O328" s="12"/>
      <c r="P328" s="12"/>
      <c r="V328" s="23"/>
      <c r="W328" s="23"/>
    </row>
    <row r="329" spans="1:23" ht="15.75" customHeight="1">
      <c r="A329" s="84" t="s">
        <v>1082</v>
      </c>
      <c r="B329" s="40">
        <f>SUM(C329:P329)</f>
        <v>750</v>
      </c>
      <c r="C329" s="95">
        <v>294</v>
      </c>
      <c r="D329" s="99" t="s">
        <v>141</v>
      </c>
      <c r="E329" s="83" t="s">
        <v>141</v>
      </c>
      <c r="F329" s="83" t="s">
        <v>141</v>
      </c>
      <c r="G329" s="83" t="s">
        <v>141</v>
      </c>
      <c r="H329" s="99">
        <v>456</v>
      </c>
      <c r="I329" s="83" t="s">
        <v>141</v>
      </c>
      <c r="J329" s="83" t="s">
        <v>141</v>
      </c>
      <c r="K329" s="83" t="s">
        <v>141</v>
      </c>
      <c r="L329" s="83" t="s">
        <v>141</v>
      </c>
      <c r="M329" s="83" t="s">
        <v>141</v>
      </c>
      <c r="N329" s="83" t="s">
        <v>141</v>
      </c>
      <c r="O329" s="12" t="s">
        <v>141</v>
      </c>
      <c r="P329" s="12" t="s">
        <v>141</v>
      </c>
      <c r="V329" s="23"/>
      <c r="W329" s="23"/>
    </row>
    <row r="330" spans="1:23" ht="15.75" customHeight="1">
      <c r="A330" s="84" t="s">
        <v>1195</v>
      </c>
      <c r="B330" s="40">
        <f>SUM(C330:P330)</f>
        <v>4717</v>
      </c>
      <c r="C330" s="95">
        <v>169</v>
      </c>
      <c r="D330" s="99">
        <v>4150</v>
      </c>
      <c r="E330" s="83" t="s">
        <v>141</v>
      </c>
      <c r="F330" s="83" t="s">
        <v>141</v>
      </c>
      <c r="G330" s="83" t="s">
        <v>141</v>
      </c>
      <c r="H330" s="99">
        <v>398</v>
      </c>
      <c r="I330" s="83" t="s">
        <v>141</v>
      </c>
      <c r="J330" s="83" t="s">
        <v>141</v>
      </c>
      <c r="K330" s="83" t="s">
        <v>141</v>
      </c>
      <c r="L330" s="83" t="s">
        <v>141</v>
      </c>
      <c r="M330" s="83" t="s">
        <v>141</v>
      </c>
      <c r="N330" s="83" t="s">
        <v>141</v>
      </c>
      <c r="O330" s="12" t="s">
        <v>141</v>
      </c>
      <c r="P330" s="12" t="s">
        <v>141</v>
      </c>
    </row>
    <row r="331" spans="1:23" ht="15.75" customHeight="1">
      <c r="A331" s="84" t="s">
        <v>1179</v>
      </c>
      <c r="B331" s="40">
        <f>SUM(C331:P331)</f>
        <v>2804</v>
      </c>
      <c r="C331" s="95">
        <v>167</v>
      </c>
      <c r="D331" s="99">
        <v>2177</v>
      </c>
      <c r="E331" s="83" t="s">
        <v>141</v>
      </c>
      <c r="F331" s="83" t="s">
        <v>141</v>
      </c>
      <c r="G331" s="83" t="s">
        <v>141</v>
      </c>
      <c r="H331" s="99">
        <v>460</v>
      </c>
      <c r="I331" s="83" t="s">
        <v>141</v>
      </c>
      <c r="J331" s="83" t="s">
        <v>141</v>
      </c>
      <c r="K331" s="83" t="s">
        <v>141</v>
      </c>
      <c r="L331" s="83" t="s">
        <v>141</v>
      </c>
      <c r="M331" s="83" t="s">
        <v>141</v>
      </c>
      <c r="N331" s="83" t="s">
        <v>141</v>
      </c>
      <c r="O331" s="12" t="s">
        <v>141</v>
      </c>
      <c r="P331" s="12" t="s">
        <v>141</v>
      </c>
    </row>
    <row r="332" spans="1:23" ht="15.75" customHeight="1">
      <c r="A332" s="84" t="s">
        <v>1196</v>
      </c>
      <c r="B332" s="40">
        <f>SUM(C332:P332)</f>
        <v>1642</v>
      </c>
      <c r="C332" s="95">
        <v>189</v>
      </c>
      <c r="D332" s="99">
        <v>1194</v>
      </c>
      <c r="E332" s="83" t="s">
        <v>141</v>
      </c>
      <c r="F332" s="83" t="s">
        <v>141</v>
      </c>
      <c r="G332" s="83" t="s">
        <v>141</v>
      </c>
      <c r="H332" s="99">
        <v>259</v>
      </c>
      <c r="I332" s="83" t="s">
        <v>141</v>
      </c>
      <c r="J332" s="83" t="s">
        <v>141</v>
      </c>
      <c r="K332" s="83" t="s">
        <v>141</v>
      </c>
      <c r="L332" s="83" t="s">
        <v>141</v>
      </c>
      <c r="M332" s="83" t="s">
        <v>141</v>
      </c>
      <c r="N332" s="83" t="s">
        <v>141</v>
      </c>
      <c r="O332" s="12" t="s">
        <v>141</v>
      </c>
      <c r="P332" s="12" t="s">
        <v>141</v>
      </c>
    </row>
    <row r="333" spans="1:23" ht="15.75" customHeight="1">
      <c r="A333" s="84" t="s">
        <v>1197</v>
      </c>
      <c r="B333" s="40">
        <f>SUM(C333:P333)</f>
        <v>1727</v>
      </c>
      <c r="C333" s="95">
        <v>118</v>
      </c>
      <c r="D333" s="99">
        <v>1172</v>
      </c>
      <c r="E333" s="83" t="s">
        <v>141</v>
      </c>
      <c r="F333" s="83" t="s">
        <v>141</v>
      </c>
      <c r="G333" s="83" t="s">
        <v>141</v>
      </c>
      <c r="H333" s="99">
        <v>437</v>
      </c>
      <c r="I333" s="83" t="s">
        <v>141</v>
      </c>
      <c r="J333" s="83" t="s">
        <v>141</v>
      </c>
      <c r="K333" s="83" t="s">
        <v>141</v>
      </c>
      <c r="L333" s="83" t="s">
        <v>141</v>
      </c>
      <c r="M333" s="83" t="s">
        <v>141</v>
      </c>
      <c r="N333" s="83" t="s">
        <v>141</v>
      </c>
      <c r="O333" s="12" t="s">
        <v>141</v>
      </c>
      <c r="P333" s="12" t="s">
        <v>141</v>
      </c>
    </row>
    <row r="334" spans="1:23" ht="15.75" customHeight="1">
      <c r="A334" s="84"/>
      <c r="B334" s="53"/>
      <c r="C334" s="55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12"/>
      <c r="P334" s="12"/>
    </row>
    <row r="335" spans="1:23" ht="15.75" customHeight="1">
      <c r="A335" s="76" t="s">
        <v>507</v>
      </c>
      <c r="B335" s="51">
        <f>SUM(B337:B353,B362:B405)</f>
        <v>63398</v>
      </c>
      <c r="C335" s="52">
        <f>SUM(C337:C353,C362:C405)</f>
        <v>4024</v>
      </c>
      <c r="D335" s="71">
        <f>SUM(D337:D353,D362:D405)</f>
        <v>2231</v>
      </c>
      <c r="E335" s="71" t="s">
        <v>141</v>
      </c>
      <c r="F335" s="71" t="s">
        <v>141</v>
      </c>
      <c r="G335" s="71" t="s">
        <v>141</v>
      </c>
      <c r="H335" s="71">
        <f>SUM(H337:H353,H362:H405)</f>
        <v>4044</v>
      </c>
      <c r="I335" s="71" t="s">
        <v>141</v>
      </c>
      <c r="J335" s="71">
        <f>SUM(J337:J353,J362:J405)</f>
        <v>22846</v>
      </c>
      <c r="K335" s="71">
        <f>SUM(K337:K353,K362:K405)</f>
        <v>9545</v>
      </c>
      <c r="L335" s="71">
        <f>SUM(L337:L353,L362:L405)</f>
        <v>8487</v>
      </c>
      <c r="M335" s="71" t="s">
        <v>141</v>
      </c>
      <c r="N335" s="71">
        <f>SUM(N337:N353,N362:N405)</f>
        <v>12221</v>
      </c>
      <c r="O335" s="81" t="s">
        <v>141</v>
      </c>
      <c r="P335" s="81" t="s">
        <v>141</v>
      </c>
    </row>
    <row r="336" spans="1:23" ht="15.75" customHeight="1">
      <c r="A336" s="84"/>
      <c r="B336" s="53"/>
      <c r="C336" s="83"/>
      <c r="D336" s="83"/>
      <c r="E336" s="12"/>
      <c r="F336" s="12"/>
      <c r="G336" s="83"/>
      <c r="H336" s="83"/>
      <c r="I336" s="12"/>
      <c r="J336" s="83"/>
      <c r="K336" s="83"/>
      <c r="L336" s="83"/>
      <c r="M336" s="12"/>
      <c r="N336" s="83"/>
      <c r="O336" s="12"/>
      <c r="P336" s="12"/>
    </row>
    <row r="337" spans="1:16" ht="15.75" customHeight="1">
      <c r="A337" s="84" t="s">
        <v>1083</v>
      </c>
      <c r="B337" s="40">
        <f t="shared" ref="B337:B353" si="16">SUM(C337:P337)</f>
        <v>1029</v>
      </c>
      <c r="C337" s="95">
        <v>131</v>
      </c>
      <c r="D337" s="99" t="s">
        <v>141</v>
      </c>
      <c r="E337" s="83" t="s">
        <v>141</v>
      </c>
      <c r="F337" s="83" t="s">
        <v>141</v>
      </c>
      <c r="G337" s="83" t="s">
        <v>141</v>
      </c>
      <c r="H337" s="12">
        <v>87</v>
      </c>
      <c r="I337" s="83" t="s">
        <v>141</v>
      </c>
      <c r="J337" s="12">
        <v>547</v>
      </c>
      <c r="K337" s="83" t="s">
        <v>141</v>
      </c>
      <c r="L337" s="12">
        <v>264</v>
      </c>
      <c r="M337" s="83" t="s">
        <v>141</v>
      </c>
      <c r="N337" s="83" t="s">
        <v>141</v>
      </c>
      <c r="O337" s="12" t="s">
        <v>141</v>
      </c>
      <c r="P337" s="12" t="s">
        <v>141</v>
      </c>
    </row>
    <row r="338" spans="1:16" ht="15.75" customHeight="1">
      <c r="A338" s="84" t="s">
        <v>1198</v>
      </c>
      <c r="B338" s="40">
        <f t="shared" si="16"/>
        <v>744</v>
      </c>
      <c r="C338" s="95">
        <v>132</v>
      </c>
      <c r="D338" s="99" t="s">
        <v>141</v>
      </c>
      <c r="E338" s="83" t="s">
        <v>141</v>
      </c>
      <c r="F338" s="83" t="s">
        <v>141</v>
      </c>
      <c r="G338" s="83" t="s">
        <v>141</v>
      </c>
      <c r="H338" s="12">
        <v>38</v>
      </c>
      <c r="I338" s="83" t="s">
        <v>141</v>
      </c>
      <c r="J338" s="12">
        <v>333</v>
      </c>
      <c r="K338" s="83" t="s">
        <v>141</v>
      </c>
      <c r="L338" s="12">
        <v>241</v>
      </c>
      <c r="M338" s="83" t="s">
        <v>141</v>
      </c>
      <c r="N338" s="83" t="s">
        <v>141</v>
      </c>
      <c r="O338" s="12" t="s">
        <v>141</v>
      </c>
      <c r="P338" s="12" t="s">
        <v>141</v>
      </c>
    </row>
    <row r="339" spans="1:16" ht="15.75" customHeight="1">
      <c r="A339" s="84" t="s">
        <v>1199</v>
      </c>
      <c r="B339" s="40">
        <f t="shared" si="16"/>
        <v>1042</v>
      </c>
      <c r="C339" s="95">
        <v>184</v>
      </c>
      <c r="D339" s="99" t="s">
        <v>141</v>
      </c>
      <c r="E339" s="83" t="s">
        <v>141</v>
      </c>
      <c r="F339" s="83" t="s">
        <v>141</v>
      </c>
      <c r="G339" s="83" t="s">
        <v>141</v>
      </c>
      <c r="H339" s="12">
        <v>46</v>
      </c>
      <c r="I339" s="83" t="s">
        <v>141</v>
      </c>
      <c r="J339" s="12">
        <v>508</v>
      </c>
      <c r="K339" s="83" t="s">
        <v>141</v>
      </c>
      <c r="L339" s="12">
        <v>304</v>
      </c>
      <c r="M339" s="83" t="s">
        <v>141</v>
      </c>
      <c r="N339" s="83" t="s">
        <v>141</v>
      </c>
      <c r="O339" s="12" t="s">
        <v>141</v>
      </c>
      <c r="P339" s="12" t="s">
        <v>141</v>
      </c>
    </row>
    <row r="340" spans="1:16" ht="15.75" customHeight="1">
      <c r="A340" s="84" t="s">
        <v>1200</v>
      </c>
      <c r="B340" s="40">
        <f t="shared" si="16"/>
        <v>2489</v>
      </c>
      <c r="C340" s="95">
        <v>129</v>
      </c>
      <c r="D340" s="99" t="s">
        <v>141</v>
      </c>
      <c r="E340" s="83" t="s">
        <v>141</v>
      </c>
      <c r="F340" s="83" t="s">
        <v>141</v>
      </c>
      <c r="G340" s="83" t="s">
        <v>141</v>
      </c>
      <c r="H340" s="12">
        <v>51</v>
      </c>
      <c r="I340" s="83" t="s">
        <v>141</v>
      </c>
      <c r="J340" s="12">
        <v>727</v>
      </c>
      <c r="K340" s="83" t="s">
        <v>141</v>
      </c>
      <c r="L340" s="12">
        <v>277</v>
      </c>
      <c r="M340" s="83" t="s">
        <v>141</v>
      </c>
      <c r="N340" s="12">
        <v>1305</v>
      </c>
      <c r="O340" s="12" t="s">
        <v>141</v>
      </c>
      <c r="P340" s="12" t="s">
        <v>141</v>
      </c>
    </row>
    <row r="341" spans="1:16" ht="15.75" customHeight="1">
      <c r="A341" s="84" t="s">
        <v>1201</v>
      </c>
      <c r="B341" s="40">
        <f t="shared" si="16"/>
        <v>606</v>
      </c>
      <c r="C341" s="95">
        <v>20</v>
      </c>
      <c r="D341" s="99" t="s">
        <v>141</v>
      </c>
      <c r="E341" s="83" t="s">
        <v>141</v>
      </c>
      <c r="F341" s="83" t="s">
        <v>141</v>
      </c>
      <c r="G341" s="83" t="s">
        <v>141</v>
      </c>
      <c r="H341" s="12">
        <v>36</v>
      </c>
      <c r="I341" s="83" t="s">
        <v>141</v>
      </c>
      <c r="J341" s="12">
        <v>205</v>
      </c>
      <c r="K341" s="12">
        <v>70</v>
      </c>
      <c r="L341" s="12">
        <v>95</v>
      </c>
      <c r="M341" s="83" t="s">
        <v>141</v>
      </c>
      <c r="N341" s="12">
        <v>180</v>
      </c>
      <c r="O341" s="12" t="s">
        <v>141</v>
      </c>
      <c r="P341" s="12" t="s">
        <v>141</v>
      </c>
    </row>
    <row r="342" spans="1:16" ht="15.75" customHeight="1">
      <c r="A342" s="84" t="s">
        <v>1202</v>
      </c>
      <c r="B342" s="40">
        <f t="shared" si="16"/>
        <v>781</v>
      </c>
      <c r="C342" s="95">
        <v>110</v>
      </c>
      <c r="D342" s="99" t="s">
        <v>141</v>
      </c>
      <c r="E342" s="83" t="s">
        <v>141</v>
      </c>
      <c r="F342" s="83" t="s">
        <v>141</v>
      </c>
      <c r="G342" s="83" t="s">
        <v>141</v>
      </c>
      <c r="H342" s="12">
        <v>92</v>
      </c>
      <c r="I342" s="83" t="s">
        <v>141</v>
      </c>
      <c r="J342" s="12">
        <v>579</v>
      </c>
      <c r="K342" s="83" t="s">
        <v>141</v>
      </c>
      <c r="L342" s="83" t="s">
        <v>141</v>
      </c>
      <c r="M342" s="83" t="s">
        <v>141</v>
      </c>
      <c r="N342" s="83" t="s">
        <v>141</v>
      </c>
      <c r="O342" s="12" t="s">
        <v>141</v>
      </c>
      <c r="P342" s="12" t="s">
        <v>141</v>
      </c>
    </row>
    <row r="343" spans="1:16" ht="15.75" customHeight="1">
      <c r="A343" s="84" t="s">
        <v>1203</v>
      </c>
      <c r="B343" s="40">
        <f t="shared" si="16"/>
        <v>1104</v>
      </c>
      <c r="C343" s="95">
        <v>271</v>
      </c>
      <c r="D343" s="99" t="s">
        <v>141</v>
      </c>
      <c r="E343" s="83" t="s">
        <v>141</v>
      </c>
      <c r="F343" s="83" t="s">
        <v>141</v>
      </c>
      <c r="G343" s="83" t="s">
        <v>141</v>
      </c>
      <c r="H343" s="12">
        <v>196</v>
      </c>
      <c r="I343" s="83" t="s">
        <v>141</v>
      </c>
      <c r="J343" s="12">
        <v>637</v>
      </c>
      <c r="K343" s="83" t="s">
        <v>141</v>
      </c>
      <c r="L343" s="83" t="s">
        <v>141</v>
      </c>
      <c r="M343" s="83" t="s">
        <v>141</v>
      </c>
      <c r="N343" s="83" t="s">
        <v>141</v>
      </c>
      <c r="O343" s="12" t="s">
        <v>141</v>
      </c>
      <c r="P343" s="12" t="s">
        <v>141</v>
      </c>
    </row>
    <row r="344" spans="1:16" ht="15.75" customHeight="1">
      <c r="A344" s="84" t="s">
        <v>1204</v>
      </c>
      <c r="B344" s="40">
        <f t="shared" si="16"/>
        <v>3236</v>
      </c>
      <c r="C344" s="95">
        <v>160</v>
      </c>
      <c r="D344" s="99" t="s">
        <v>141</v>
      </c>
      <c r="E344" s="83" t="s">
        <v>141</v>
      </c>
      <c r="F344" s="83" t="s">
        <v>141</v>
      </c>
      <c r="G344" s="83" t="s">
        <v>141</v>
      </c>
      <c r="H344" s="12">
        <v>139</v>
      </c>
      <c r="I344" s="83" t="s">
        <v>141</v>
      </c>
      <c r="J344" s="12">
        <v>481</v>
      </c>
      <c r="K344" s="12">
        <v>1376</v>
      </c>
      <c r="L344" s="12">
        <v>696</v>
      </c>
      <c r="M344" s="83" t="s">
        <v>141</v>
      </c>
      <c r="N344" s="12">
        <v>384</v>
      </c>
      <c r="O344" s="12" t="s">
        <v>141</v>
      </c>
      <c r="P344" s="12" t="s">
        <v>141</v>
      </c>
    </row>
    <row r="345" spans="1:16" ht="15.75" customHeight="1">
      <c r="A345" s="84" t="s">
        <v>1205</v>
      </c>
      <c r="B345" s="40">
        <f t="shared" si="16"/>
        <v>688</v>
      </c>
      <c r="C345" s="95">
        <v>34</v>
      </c>
      <c r="D345" s="99" t="s">
        <v>141</v>
      </c>
      <c r="E345" s="83" t="s">
        <v>141</v>
      </c>
      <c r="F345" s="83" t="s">
        <v>141</v>
      </c>
      <c r="G345" s="83" t="s">
        <v>141</v>
      </c>
      <c r="H345" s="12">
        <v>59</v>
      </c>
      <c r="I345" s="83" t="s">
        <v>141</v>
      </c>
      <c r="J345" s="12">
        <v>170</v>
      </c>
      <c r="K345" s="12">
        <v>227</v>
      </c>
      <c r="L345" s="12">
        <v>78</v>
      </c>
      <c r="M345" s="83" t="s">
        <v>141</v>
      </c>
      <c r="N345" s="12">
        <v>120</v>
      </c>
      <c r="O345" s="12" t="s">
        <v>141</v>
      </c>
      <c r="P345" s="12" t="s">
        <v>141</v>
      </c>
    </row>
    <row r="346" spans="1:16" ht="15.75" customHeight="1">
      <c r="A346" s="84" t="s">
        <v>1206</v>
      </c>
      <c r="B346" s="40">
        <f t="shared" si="16"/>
        <v>1433</v>
      </c>
      <c r="C346" s="95">
        <v>59</v>
      </c>
      <c r="D346" s="99" t="s">
        <v>141</v>
      </c>
      <c r="E346" s="83" t="s">
        <v>141</v>
      </c>
      <c r="F346" s="83" t="s">
        <v>141</v>
      </c>
      <c r="G346" s="83" t="s">
        <v>141</v>
      </c>
      <c r="H346" s="12">
        <v>118</v>
      </c>
      <c r="I346" s="83" t="s">
        <v>141</v>
      </c>
      <c r="J346" s="12">
        <v>717</v>
      </c>
      <c r="K346" s="12">
        <v>383</v>
      </c>
      <c r="L346" s="12">
        <v>156</v>
      </c>
      <c r="M346" s="83" t="s">
        <v>141</v>
      </c>
      <c r="N346" s="83" t="s">
        <v>141</v>
      </c>
      <c r="O346" s="12" t="s">
        <v>141</v>
      </c>
      <c r="P346" s="12" t="s">
        <v>141</v>
      </c>
    </row>
    <row r="347" spans="1:16" ht="15.75" customHeight="1">
      <c r="A347" s="84" t="s">
        <v>1207</v>
      </c>
      <c r="B347" s="40">
        <f t="shared" si="16"/>
        <v>221</v>
      </c>
      <c r="C347" s="95">
        <v>4</v>
      </c>
      <c r="D347" s="99" t="s">
        <v>141</v>
      </c>
      <c r="E347" s="83" t="s">
        <v>141</v>
      </c>
      <c r="F347" s="83" t="s">
        <v>141</v>
      </c>
      <c r="G347" s="83" t="s">
        <v>141</v>
      </c>
      <c r="H347" s="12">
        <v>4</v>
      </c>
      <c r="I347" s="83" t="s">
        <v>141</v>
      </c>
      <c r="J347" s="12">
        <v>123</v>
      </c>
      <c r="K347" s="12">
        <v>13</v>
      </c>
      <c r="L347" s="12">
        <v>18</v>
      </c>
      <c r="M347" s="83" t="s">
        <v>141</v>
      </c>
      <c r="N347" s="12">
        <v>59</v>
      </c>
      <c r="O347" s="12" t="s">
        <v>141</v>
      </c>
      <c r="P347" s="12" t="s">
        <v>141</v>
      </c>
    </row>
    <row r="348" spans="1:16" ht="15.75" customHeight="1">
      <c r="A348" s="84" t="s">
        <v>1208</v>
      </c>
      <c r="B348" s="40">
        <f t="shared" si="16"/>
        <v>1173</v>
      </c>
      <c r="C348" s="95">
        <v>92</v>
      </c>
      <c r="D348" s="99" t="s">
        <v>141</v>
      </c>
      <c r="E348" s="83" t="s">
        <v>141</v>
      </c>
      <c r="F348" s="83" t="s">
        <v>141</v>
      </c>
      <c r="G348" s="83" t="s">
        <v>141</v>
      </c>
      <c r="H348" s="12">
        <v>45</v>
      </c>
      <c r="I348" s="83" t="s">
        <v>141</v>
      </c>
      <c r="J348" s="12">
        <v>501</v>
      </c>
      <c r="K348" s="12">
        <v>191</v>
      </c>
      <c r="L348" s="12">
        <v>171</v>
      </c>
      <c r="M348" s="83" t="s">
        <v>141</v>
      </c>
      <c r="N348" s="12">
        <v>173</v>
      </c>
      <c r="O348" s="12" t="s">
        <v>141</v>
      </c>
      <c r="P348" s="12" t="s">
        <v>141</v>
      </c>
    </row>
    <row r="349" spans="1:16" ht="15.75" customHeight="1">
      <c r="A349" s="84" t="s">
        <v>1209</v>
      </c>
      <c r="B349" s="40">
        <f t="shared" si="16"/>
        <v>2781</v>
      </c>
      <c r="C349" s="95">
        <v>108</v>
      </c>
      <c r="D349" s="99">
        <v>1792</v>
      </c>
      <c r="E349" s="83" t="s">
        <v>141</v>
      </c>
      <c r="F349" s="83" t="s">
        <v>141</v>
      </c>
      <c r="G349" s="83" t="s">
        <v>141</v>
      </c>
      <c r="H349" s="12">
        <v>192</v>
      </c>
      <c r="I349" s="83" t="s">
        <v>141</v>
      </c>
      <c r="J349" s="12">
        <v>420</v>
      </c>
      <c r="K349" s="83" t="s">
        <v>141</v>
      </c>
      <c r="L349" s="12">
        <v>269</v>
      </c>
      <c r="M349" s="83" t="s">
        <v>141</v>
      </c>
      <c r="N349" s="83" t="s">
        <v>141</v>
      </c>
      <c r="O349" s="12" t="s">
        <v>141</v>
      </c>
      <c r="P349" s="12" t="s">
        <v>141</v>
      </c>
    </row>
    <row r="350" spans="1:16" ht="15.75" customHeight="1">
      <c r="A350" s="84" t="s">
        <v>1210</v>
      </c>
      <c r="B350" s="40">
        <f t="shared" si="16"/>
        <v>483</v>
      </c>
      <c r="C350" s="95">
        <v>24</v>
      </c>
      <c r="D350" s="99" t="s">
        <v>141</v>
      </c>
      <c r="E350" s="83" t="s">
        <v>141</v>
      </c>
      <c r="F350" s="83" t="s">
        <v>141</v>
      </c>
      <c r="G350" s="83" t="s">
        <v>141</v>
      </c>
      <c r="H350" s="12">
        <v>37</v>
      </c>
      <c r="I350" s="83" t="s">
        <v>141</v>
      </c>
      <c r="J350" s="12">
        <v>106</v>
      </c>
      <c r="K350" s="12">
        <v>207</v>
      </c>
      <c r="L350" s="12">
        <v>20</v>
      </c>
      <c r="M350" s="83" t="s">
        <v>141</v>
      </c>
      <c r="N350" s="12">
        <v>89</v>
      </c>
      <c r="O350" s="12" t="s">
        <v>141</v>
      </c>
      <c r="P350" s="12" t="s">
        <v>141</v>
      </c>
    </row>
    <row r="351" spans="1:16" ht="15.75" customHeight="1">
      <c r="A351" s="84" t="s">
        <v>1211</v>
      </c>
      <c r="B351" s="40">
        <f t="shared" si="16"/>
        <v>778</v>
      </c>
      <c r="C351" s="95">
        <v>15</v>
      </c>
      <c r="D351" s="99" t="s">
        <v>141</v>
      </c>
      <c r="E351" s="83" t="s">
        <v>141</v>
      </c>
      <c r="F351" s="83" t="s">
        <v>141</v>
      </c>
      <c r="G351" s="83" t="s">
        <v>141</v>
      </c>
      <c r="H351" s="12">
        <v>15</v>
      </c>
      <c r="I351" s="83" t="s">
        <v>141</v>
      </c>
      <c r="J351" s="12">
        <v>195</v>
      </c>
      <c r="K351" s="12">
        <v>185</v>
      </c>
      <c r="L351" s="12">
        <v>91</v>
      </c>
      <c r="M351" s="83" t="s">
        <v>141</v>
      </c>
      <c r="N351" s="12">
        <v>277</v>
      </c>
      <c r="O351" s="12" t="s">
        <v>141</v>
      </c>
      <c r="P351" s="12" t="s">
        <v>141</v>
      </c>
    </row>
    <row r="352" spans="1:16" ht="15.75" customHeight="1">
      <c r="A352" s="84" t="s">
        <v>1286</v>
      </c>
      <c r="B352" s="40">
        <f t="shared" si="16"/>
        <v>465</v>
      </c>
      <c r="C352" s="95">
        <v>24</v>
      </c>
      <c r="D352" s="99" t="s">
        <v>141</v>
      </c>
      <c r="E352" s="83" t="s">
        <v>141</v>
      </c>
      <c r="F352" s="83" t="s">
        <v>141</v>
      </c>
      <c r="G352" s="83" t="s">
        <v>141</v>
      </c>
      <c r="H352" s="12">
        <v>23</v>
      </c>
      <c r="I352" s="83" t="s">
        <v>141</v>
      </c>
      <c r="J352" s="12">
        <v>160</v>
      </c>
      <c r="K352" s="83" t="s">
        <v>141</v>
      </c>
      <c r="L352" s="12">
        <v>98</v>
      </c>
      <c r="M352" s="83" t="s">
        <v>141</v>
      </c>
      <c r="N352" s="12">
        <v>160</v>
      </c>
      <c r="O352" s="12" t="s">
        <v>141</v>
      </c>
      <c r="P352" s="12" t="s">
        <v>141</v>
      </c>
    </row>
    <row r="353" spans="1:23" ht="15.75" customHeight="1">
      <c r="A353" s="82" t="s">
        <v>1212</v>
      </c>
      <c r="B353" s="40">
        <f t="shared" si="16"/>
        <v>1809</v>
      </c>
      <c r="C353" s="95">
        <v>707</v>
      </c>
      <c r="D353" s="99" t="s">
        <v>141</v>
      </c>
      <c r="E353" s="83" t="s">
        <v>141</v>
      </c>
      <c r="F353" s="83" t="s">
        <v>141</v>
      </c>
      <c r="G353" s="83" t="s">
        <v>141</v>
      </c>
      <c r="H353" s="12">
        <v>53</v>
      </c>
      <c r="I353" s="83" t="s">
        <v>141</v>
      </c>
      <c r="J353" s="12">
        <v>396</v>
      </c>
      <c r="K353" s="83" t="s">
        <v>141</v>
      </c>
      <c r="L353" s="12">
        <v>317</v>
      </c>
      <c r="M353" s="83" t="s">
        <v>141</v>
      </c>
      <c r="N353" s="12">
        <v>336</v>
      </c>
      <c r="O353" s="12" t="s">
        <v>141</v>
      </c>
      <c r="P353" s="12" t="s">
        <v>141</v>
      </c>
    </row>
    <row r="354" spans="1:23" ht="15.75" customHeight="1">
      <c r="A354" s="105"/>
      <c r="B354" s="75"/>
      <c r="C354" s="98"/>
      <c r="D354" s="142"/>
      <c r="E354" s="148"/>
      <c r="F354" s="148"/>
      <c r="G354" s="148"/>
      <c r="H354" s="142"/>
      <c r="I354" s="148"/>
      <c r="J354" s="142"/>
      <c r="K354" s="148"/>
      <c r="L354" s="142"/>
      <c r="M354" s="148"/>
      <c r="N354" s="142"/>
      <c r="O354" s="141"/>
      <c r="P354" s="141"/>
    </row>
    <row r="355" spans="1:23" ht="15.75" customHeight="1">
      <c r="A355" s="82"/>
      <c r="B355" s="83"/>
      <c r="C355" s="99"/>
      <c r="D355" s="99"/>
      <c r="E355" s="83"/>
      <c r="F355" s="83"/>
      <c r="G355" s="83"/>
      <c r="H355" s="99"/>
      <c r="I355" s="83"/>
      <c r="J355" s="99"/>
      <c r="K355" s="83"/>
      <c r="L355" s="99"/>
      <c r="M355" s="83"/>
      <c r="N355" s="99"/>
      <c r="O355" s="12"/>
      <c r="P355" s="12"/>
    </row>
    <row r="356" spans="1:23" ht="15.75" customHeight="1">
      <c r="A356" s="82"/>
      <c r="B356" s="83"/>
      <c r="C356" s="99"/>
      <c r="D356" s="99"/>
      <c r="E356" s="83"/>
      <c r="F356" s="83"/>
      <c r="G356" s="83"/>
      <c r="H356" s="99"/>
      <c r="I356" s="83"/>
      <c r="J356" s="99"/>
      <c r="K356" s="83"/>
      <c r="L356" s="99"/>
      <c r="M356" s="83"/>
      <c r="N356" s="99"/>
      <c r="O356" s="12"/>
      <c r="P356" s="12"/>
    </row>
    <row r="357" spans="1:23" s="23" customFormat="1" ht="15.75" customHeight="1">
      <c r="A357" s="66" t="s">
        <v>249</v>
      </c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59"/>
      <c r="P357" s="59"/>
      <c r="V357" s="5"/>
      <c r="W357" s="5"/>
    </row>
    <row r="358" spans="1:23" s="23" customFormat="1" ht="15.75" customHeight="1">
      <c r="A358" s="91"/>
      <c r="B358" s="68"/>
      <c r="C358" s="390" t="s">
        <v>716</v>
      </c>
      <c r="D358" s="390"/>
      <c r="E358" s="390"/>
      <c r="F358" s="390"/>
      <c r="G358" s="390"/>
      <c r="H358" s="390"/>
      <c r="I358" s="390"/>
      <c r="J358" s="390"/>
      <c r="K358" s="390"/>
      <c r="L358" s="390"/>
      <c r="M358" s="390"/>
      <c r="N358" s="390"/>
      <c r="O358" s="390"/>
      <c r="P358" s="390"/>
      <c r="V358" s="5"/>
      <c r="W358" s="5"/>
    </row>
    <row r="359" spans="1:23" s="23" customFormat="1" ht="15.75" customHeight="1">
      <c r="A359" s="48" t="s">
        <v>714</v>
      </c>
      <c r="B359" s="69" t="s">
        <v>27</v>
      </c>
      <c r="C359" s="69" t="s">
        <v>116</v>
      </c>
      <c r="D359" s="69" t="s">
        <v>127</v>
      </c>
      <c r="E359" s="69" t="s">
        <v>128</v>
      </c>
      <c r="F359" s="69" t="s">
        <v>34</v>
      </c>
      <c r="G359" s="69" t="s">
        <v>129</v>
      </c>
      <c r="H359" s="69" t="s">
        <v>37</v>
      </c>
      <c r="I359" s="69" t="s">
        <v>38</v>
      </c>
      <c r="J359" s="69" t="s">
        <v>130</v>
      </c>
      <c r="K359" s="69" t="s">
        <v>40</v>
      </c>
      <c r="L359" s="69" t="s">
        <v>131</v>
      </c>
      <c r="M359" s="69" t="s">
        <v>132</v>
      </c>
      <c r="N359" s="71" t="s">
        <v>133</v>
      </c>
      <c r="O359" s="52" t="s">
        <v>134</v>
      </c>
      <c r="P359" s="78" t="s">
        <v>135</v>
      </c>
      <c r="V359" s="5"/>
      <c r="W359" s="5"/>
    </row>
    <row r="360" spans="1:23" s="23" customFormat="1" ht="15.75" customHeight="1">
      <c r="A360" s="92"/>
      <c r="B360" s="74"/>
      <c r="C360" s="74"/>
      <c r="D360" s="80"/>
      <c r="E360" s="69" t="s">
        <v>136</v>
      </c>
      <c r="F360" s="69"/>
      <c r="G360" s="69"/>
      <c r="H360" s="80"/>
      <c r="I360" s="69"/>
      <c r="J360" s="69" t="s">
        <v>137</v>
      </c>
      <c r="K360" s="80"/>
      <c r="L360" s="69" t="s">
        <v>138</v>
      </c>
      <c r="M360" s="69" t="s">
        <v>139</v>
      </c>
      <c r="N360" s="71" t="s">
        <v>140</v>
      </c>
      <c r="O360" s="52" t="s">
        <v>137</v>
      </c>
      <c r="P360" s="136"/>
      <c r="V360" s="5"/>
      <c r="W360" s="5"/>
    </row>
    <row r="361" spans="1:23" ht="15.75" customHeight="1">
      <c r="A361" s="84"/>
      <c r="B361" s="53"/>
      <c r="C361" s="95"/>
      <c r="D361" s="150"/>
      <c r="E361" s="147"/>
      <c r="F361" s="147"/>
      <c r="G361" s="147"/>
      <c r="H361" s="150"/>
      <c r="I361" s="147"/>
      <c r="J361" s="150"/>
      <c r="K361" s="147"/>
      <c r="L361" s="150"/>
      <c r="M361" s="147"/>
      <c r="N361" s="150"/>
      <c r="O361" s="146"/>
      <c r="P361" s="146"/>
    </row>
    <row r="362" spans="1:23" ht="15.75" customHeight="1">
      <c r="A362" s="84" t="s">
        <v>1213</v>
      </c>
      <c r="B362" s="40">
        <f t="shared" ref="B362:B405" si="17">SUM(C362:P362)</f>
        <v>723</v>
      </c>
      <c r="C362" s="95">
        <v>33</v>
      </c>
      <c r="D362" s="99" t="s">
        <v>141</v>
      </c>
      <c r="E362" s="83" t="s">
        <v>141</v>
      </c>
      <c r="F362" s="83" t="s">
        <v>141</v>
      </c>
      <c r="G362" s="83" t="s">
        <v>141</v>
      </c>
      <c r="H362" s="12">
        <v>41</v>
      </c>
      <c r="I362" s="83" t="s">
        <v>141</v>
      </c>
      <c r="J362" s="12">
        <v>244</v>
      </c>
      <c r="K362" s="83" t="s">
        <v>141</v>
      </c>
      <c r="L362" s="12">
        <v>112</v>
      </c>
      <c r="M362" s="83" t="s">
        <v>141</v>
      </c>
      <c r="N362" s="12">
        <v>293</v>
      </c>
      <c r="O362" s="12" t="s">
        <v>141</v>
      </c>
      <c r="P362" s="12" t="s">
        <v>141</v>
      </c>
    </row>
    <row r="363" spans="1:23" ht="15.75" customHeight="1">
      <c r="A363" s="84" t="s">
        <v>1214</v>
      </c>
      <c r="B363" s="40">
        <f t="shared" si="17"/>
        <v>950</v>
      </c>
      <c r="C363" s="95">
        <v>41</v>
      </c>
      <c r="D363" s="99" t="s">
        <v>141</v>
      </c>
      <c r="E363" s="83" t="s">
        <v>141</v>
      </c>
      <c r="F363" s="83" t="s">
        <v>141</v>
      </c>
      <c r="G363" s="83" t="s">
        <v>141</v>
      </c>
      <c r="H363" s="12">
        <v>41</v>
      </c>
      <c r="I363" s="83" t="s">
        <v>141</v>
      </c>
      <c r="J363" s="12">
        <v>294</v>
      </c>
      <c r="K363" s="12">
        <v>299</v>
      </c>
      <c r="L363" s="12">
        <v>69</v>
      </c>
      <c r="M363" s="83" t="s">
        <v>141</v>
      </c>
      <c r="N363" s="12">
        <v>206</v>
      </c>
      <c r="O363" s="12" t="s">
        <v>141</v>
      </c>
      <c r="P363" s="12" t="s">
        <v>141</v>
      </c>
    </row>
    <row r="364" spans="1:23" ht="15.75" customHeight="1">
      <c r="A364" s="84" t="s">
        <v>1215</v>
      </c>
      <c r="B364" s="40">
        <f t="shared" si="17"/>
        <v>836</v>
      </c>
      <c r="C364" s="95">
        <v>52</v>
      </c>
      <c r="D364" s="99" t="s">
        <v>141</v>
      </c>
      <c r="E364" s="83" t="s">
        <v>141</v>
      </c>
      <c r="F364" s="83" t="s">
        <v>141</v>
      </c>
      <c r="G364" s="83" t="s">
        <v>141</v>
      </c>
      <c r="H364" s="12">
        <v>9</v>
      </c>
      <c r="I364" s="83" t="s">
        <v>141</v>
      </c>
      <c r="J364" s="12">
        <v>105</v>
      </c>
      <c r="K364" s="12">
        <v>576</v>
      </c>
      <c r="L364" s="12">
        <v>19</v>
      </c>
      <c r="M364" s="83" t="s">
        <v>141</v>
      </c>
      <c r="N364" s="12">
        <v>75</v>
      </c>
      <c r="O364" s="12" t="s">
        <v>141</v>
      </c>
      <c r="P364" s="12" t="s">
        <v>141</v>
      </c>
    </row>
    <row r="365" spans="1:23" ht="15.75" customHeight="1">
      <c r="A365" s="84" t="s">
        <v>1216</v>
      </c>
      <c r="B365" s="40">
        <f t="shared" si="17"/>
        <v>635</v>
      </c>
      <c r="C365" s="95">
        <v>66</v>
      </c>
      <c r="D365" s="99" t="s">
        <v>141</v>
      </c>
      <c r="E365" s="83" t="s">
        <v>141</v>
      </c>
      <c r="F365" s="83" t="s">
        <v>141</v>
      </c>
      <c r="G365" s="83" t="s">
        <v>141</v>
      </c>
      <c r="H365" s="12">
        <v>44</v>
      </c>
      <c r="I365" s="83" t="s">
        <v>141</v>
      </c>
      <c r="J365" s="12">
        <v>225</v>
      </c>
      <c r="K365" s="99" t="s">
        <v>141</v>
      </c>
      <c r="L365" s="12">
        <v>108</v>
      </c>
      <c r="M365" s="83" t="s">
        <v>141</v>
      </c>
      <c r="N365" s="12">
        <v>192</v>
      </c>
      <c r="O365" s="12" t="s">
        <v>141</v>
      </c>
      <c r="P365" s="12" t="s">
        <v>141</v>
      </c>
    </row>
    <row r="366" spans="1:23" ht="15.75" customHeight="1">
      <c r="A366" s="84" t="s">
        <v>1217</v>
      </c>
      <c r="B366" s="40">
        <f t="shared" si="17"/>
        <v>1539</v>
      </c>
      <c r="C366" s="95">
        <v>23</v>
      </c>
      <c r="D366" s="99" t="s">
        <v>141</v>
      </c>
      <c r="E366" s="83" t="s">
        <v>141</v>
      </c>
      <c r="F366" s="83" t="s">
        <v>141</v>
      </c>
      <c r="G366" s="83" t="s">
        <v>141</v>
      </c>
      <c r="H366" s="12">
        <v>123</v>
      </c>
      <c r="I366" s="83" t="s">
        <v>141</v>
      </c>
      <c r="J366" s="12">
        <v>519</v>
      </c>
      <c r="K366" s="12">
        <v>123</v>
      </c>
      <c r="L366" s="12">
        <v>190</v>
      </c>
      <c r="M366" s="83" t="s">
        <v>141</v>
      </c>
      <c r="N366" s="12">
        <v>561</v>
      </c>
      <c r="O366" s="12" t="s">
        <v>141</v>
      </c>
      <c r="P366" s="12" t="s">
        <v>141</v>
      </c>
    </row>
    <row r="367" spans="1:23" ht="15.75" customHeight="1">
      <c r="A367" s="84" t="s">
        <v>1218</v>
      </c>
      <c r="B367" s="40">
        <f t="shared" si="17"/>
        <v>610</v>
      </c>
      <c r="C367" s="95">
        <v>16</v>
      </c>
      <c r="D367" s="99" t="s">
        <v>141</v>
      </c>
      <c r="E367" s="83" t="s">
        <v>141</v>
      </c>
      <c r="F367" s="83" t="s">
        <v>141</v>
      </c>
      <c r="G367" s="83" t="s">
        <v>141</v>
      </c>
      <c r="H367" s="12">
        <v>14</v>
      </c>
      <c r="I367" s="83" t="s">
        <v>141</v>
      </c>
      <c r="J367" s="12">
        <v>264</v>
      </c>
      <c r="K367" s="12">
        <v>77</v>
      </c>
      <c r="L367" s="12">
        <v>69</v>
      </c>
      <c r="M367" s="83" t="s">
        <v>141</v>
      </c>
      <c r="N367" s="12">
        <v>170</v>
      </c>
      <c r="O367" s="12" t="s">
        <v>141</v>
      </c>
      <c r="P367" s="12" t="s">
        <v>141</v>
      </c>
    </row>
    <row r="368" spans="1:23" ht="15.75" customHeight="1">
      <c r="A368" s="84" t="s">
        <v>1219</v>
      </c>
      <c r="B368" s="40">
        <f t="shared" si="17"/>
        <v>676</v>
      </c>
      <c r="C368" s="95">
        <v>11</v>
      </c>
      <c r="D368" s="99" t="s">
        <v>141</v>
      </c>
      <c r="E368" s="83" t="s">
        <v>141</v>
      </c>
      <c r="F368" s="83" t="s">
        <v>141</v>
      </c>
      <c r="G368" s="83" t="s">
        <v>141</v>
      </c>
      <c r="H368" s="12">
        <v>39</v>
      </c>
      <c r="I368" s="83" t="s">
        <v>141</v>
      </c>
      <c r="J368" s="12">
        <v>198</v>
      </c>
      <c r="K368" s="12">
        <v>32</v>
      </c>
      <c r="L368" s="12">
        <v>88</v>
      </c>
      <c r="M368" s="83" t="s">
        <v>141</v>
      </c>
      <c r="N368" s="12">
        <v>308</v>
      </c>
      <c r="O368" s="12" t="s">
        <v>141</v>
      </c>
      <c r="P368" s="12" t="s">
        <v>141</v>
      </c>
    </row>
    <row r="369" spans="1:23" ht="15.75" customHeight="1">
      <c r="A369" s="84" t="s">
        <v>1220</v>
      </c>
      <c r="B369" s="40">
        <f t="shared" si="17"/>
        <v>1162</v>
      </c>
      <c r="C369" s="95">
        <v>20</v>
      </c>
      <c r="D369" s="99" t="s">
        <v>141</v>
      </c>
      <c r="E369" s="83" t="s">
        <v>141</v>
      </c>
      <c r="F369" s="83" t="s">
        <v>141</v>
      </c>
      <c r="G369" s="83" t="s">
        <v>141</v>
      </c>
      <c r="H369" s="12">
        <v>60</v>
      </c>
      <c r="I369" s="83" t="s">
        <v>141</v>
      </c>
      <c r="J369" s="12">
        <v>378</v>
      </c>
      <c r="K369" s="12">
        <v>217</v>
      </c>
      <c r="L369" s="12">
        <v>124</v>
      </c>
      <c r="M369" s="83" t="s">
        <v>141</v>
      </c>
      <c r="N369" s="12">
        <v>363</v>
      </c>
      <c r="O369" s="12" t="s">
        <v>141</v>
      </c>
      <c r="P369" s="12" t="s">
        <v>141</v>
      </c>
      <c r="V369" s="23"/>
      <c r="W369" s="23"/>
    </row>
    <row r="370" spans="1:23" ht="15.75" customHeight="1">
      <c r="A370" s="84" t="s">
        <v>1221</v>
      </c>
      <c r="B370" s="40">
        <f t="shared" si="17"/>
        <v>1447</v>
      </c>
      <c r="C370" s="95">
        <v>101</v>
      </c>
      <c r="D370" s="99" t="s">
        <v>141</v>
      </c>
      <c r="E370" s="83" t="s">
        <v>141</v>
      </c>
      <c r="F370" s="83" t="s">
        <v>141</v>
      </c>
      <c r="G370" s="83" t="s">
        <v>141</v>
      </c>
      <c r="H370" s="12">
        <v>109</v>
      </c>
      <c r="I370" s="83" t="s">
        <v>141</v>
      </c>
      <c r="J370" s="12">
        <v>1237</v>
      </c>
      <c r="K370" s="83" t="s">
        <v>141</v>
      </c>
      <c r="L370" s="83" t="s">
        <v>141</v>
      </c>
      <c r="M370" s="83" t="s">
        <v>141</v>
      </c>
      <c r="N370" s="83" t="s">
        <v>141</v>
      </c>
      <c r="O370" s="12" t="s">
        <v>141</v>
      </c>
      <c r="P370" s="12" t="s">
        <v>141</v>
      </c>
    </row>
    <row r="371" spans="1:23" ht="15.75" customHeight="1">
      <c r="A371" s="84" t="s">
        <v>1222</v>
      </c>
      <c r="B371" s="40">
        <f t="shared" si="17"/>
        <v>870</v>
      </c>
      <c r="C371" s="95">
        <v>15</v>
      </c>
      <c r="D371" s="99" t="s">
        <v>141</v>
      </c>
      <c r="E371" s="83" t="s">
        <v>141</v>
      </c>
      <c r="F371" s="83" t="s">
        <v>141</v>
      </c>
      <c r="G371" s="83" t="s">
        <v>141</v>
      </c>
      <c r="H371" s="12">
        <v>55</v>
      </c>
      <c r="I371" s="83" t="s">
        <v>141</v>
      </c>
      <c r="J371" s="12">
        <v>255</v>
      </c>
      <c r="K371" s="83" t="s">
        <v>141</v>
      </c>
      <c r="L371" s="12">
        <v>165</v>
      </c>
      <c r="M371" s="83" t="s">
        <v>141</v>
      </c>
      <c r="N371" s="12">
        <v>380</v>
      </c>
      <c r="O371" s="12" t="s">
        <v>141</v>
      </c>
      <c r="P371" s="12" t="s">
        <v>141</v>
      </c>
    </row>
    <row r="372" spans="1:23" ht="15.75" customHeight="1">
      <c r="A372" s="84" t="s">
        <v>1223</v>
      </c>
      <c r="B372" s="40">
        <f t="shared" si="17"/>
        <v>268</v>
      </c>
      <c r="C372" s="95">
        <v>7</v>
      </c>
      <c r="D372" s="99" t="s">
        <v>141</v>
      </c>
      <c r="E372" s="83" t="s">
        <v>141</v>
      </c>
      <c r="F372" s="83" t="s">
        <v>141</v>
      </c>
      <c r="G372" s="83" t="s">
        <v>141</v>
      </c>
      <c r="H372" s="12">
        <v>8</v>
      </c>
      <c r="I372" s="83" t="s">
        <v>141</v>
      </c>
      <c r="J372" s="12">
        <v>77</v>
      </c>
      <c r="K372" s="12">
        <v>66</v>
      </c>
      <c r="L372" s="12">
        <v>32</v>
      </c>
      <c r="M372" s="83" t="s">
        <v>141</v>
      </c>
      <c r="N372" s="12">
        <v>78</v>
      </c>
      <c r="O372" s="12" t="s">
        <v>141</v>
      </c>
      <c r="P372" s="12" t="s">
        <v>141</v>
      </c>
    </row>
    <row r="373" spans="1:23" ht="15.75" customHeight="1">
      <c r="A373" s="84" t="s">
        <v>1224</v>
      </c>
      <c r="B373" s="40">
        <f t="shared" si="17"/>
        <v>1973</v>
      </c>
      <c r="C373" s="95">
        <v>154</v>
      </c>
      <c r="D373" s="99" t="s">
        <v>141</v>
      </c>
      <c r="E373" s="83" t="s">
        <v>141</v>
      </c>
      <c r="F373" s="83" t="s">
        <v>141</v>
      </c>
      <c r="G373" s="83" t="s">
        <v>141</v>
      </c>
      <c r="H373" s="12">
        <v>199</v>
      </c>
      <c r="I373" s="83" t="s">
        <v>141</v>
      </c>
      <c r="J373" s="12">
        <v>836</v>
      </c>
      <c r="K373" s="12">
        <v>506</v>
      </c>
      <c r="L373" s="12">
        <v>278</v>
      </c>
      <c r="M373" s="83" t="s">
        <v>141</v>
      </c>
      <c r="N373" s="12" t="s">
        <v>141</v>
      </c>
      <c r="O373" s="12" t="s">
        <v>141</v>
      </c>
      <c r="P373" s="12" t="s">
        <v>141</v>
      </c>
    </row>
    <row r="374" spans="1:23" ht="15.75" customHeight="1">
      <c r="A374" s="84" t="s">
        <v>1225</v>
      </c>
      <c r="B374" s="40">
        <f t="shared" si="17"/>
        <v>638</v>
      </c>
      <c r="C374" s="95">
        <v>21</v>
      </c>
      <c r="D374" s="99" t="s">
        <v>141</v>
      </c>
      <c r="E374" s="83" t="s">
        <v>141</v>
      </c>
      <c r="F374" s="83" t="s">
        <v>141</v>
      </c>
      <c r="G374" s="83" t="s">
        <v>141</v>
      </c>
      <c r="H374" s="12">
        <v>36</v>
      </c>
      <c r="I374" s="83" t="s">
        <v>141</v>
      </c>
      <c r="J374" s="12">
        <v>259</v>
      </c>
      <c r="K374" s="12">
        <v>66</v>
      </c>
      <c r="L374" s="12">
        <v>78</v>
      </c>
      <c r="M374" s="83" t="s">
        <v>141</v>
      </c>
      <c r="N374" s="12">
        <v>178</v>
      </c>
      <c r="O374" s="12" t="s">
        <v>141</v>
      </c>
      <c r="P374" s="12" t="s">
        <v>141</v>
      </c>
    </row>
    <row r="375" spans="1:23" ht="15.75" customHeight="1">
      <c r="A375" s="84" t="s">
        <v>1226</v>
      </c>
      <c r="B375" s="40">
        <f t="shared" si="17"/>
        <v>1636</v>
      </c>
      <c r="C375" s="95">
        <v>59</v>
      </c>
      <c r="D375" s="99" t="s">
        <v>141</v>
      </c>
      <c r="E375" s="83" t="s">
        <v>141</v>
      </c>
      <c r="F375" s="83" t="s">
        <v>141</v>
      </c>
      <c r="G375" s="83" t="s">
        <v>141</v>
      </c>
      <c r="H375" s="12">
        <v>2</v>
      </c>
      <c r="I375" s="83" t="s">
        <v>141</v>
      </c>
      <c r="J375" s="12">
        <v>278</v>
      </c>
      <c r="K375" s="12">
        <v>756</v>
      </c>
      <c r="L375" s="12">
        <v>149</v>
      </c>
      <c r="M375" s="83" t="s">
        <v>141</v>
      </c>
      <c r="N375" s="12">
        <v>392</v>
      </c>
      <c r="O375" s="12" t="s">
        <v>141</v>
      </c>
      <c r="P375" s="12" t="s">
        <v>141</v>
      </c>
    </row>
    <row r="376" spans="1:23" ht="15.75" customHeight="1">
      <c r="A376" s="84" t="s">
        <v>1227</v>
      </c>
      <c r="B376" s="40">
        <f t="shared" si="17"/>
        <v>1381</v>
      </c>
      <c r="C376" s="95">
        <v>64</v>
      </c>
      <c r="D376" s="99" t="s">
        <v>141</v>
      </c>
      <c r="E376" s="83" t="s">
        <v>141</v>
      </c>
      <c r="F376" s="83" t="s">
        <v>141</v>
      </c>
      <c r="G376" s="83" t="s">
        <v>141</v>
      </c>
      <c r="H376" s="12">
        <v>0</v>
      </c>
      <c r="I376" s="83" t="s">
        <v>141</v>
      </c>
      <c r="J376" s="12">
        <v>511</v>
      </c>
      <c r="K376" s="12">
        <v>228</v>
      </c>
      <c r="L376" s="12">
        <v>199</v>
      </c>
      <c r="M376" s="83" t="s">
        <v>141</v>
      </c>
      <c r="N376" s="12">
        <v>379</v>
      </c>
      <c r="O376" s="12" t="s">
        <v>141</v>
      </c>
      <c r="P376" s="12" t="s">
        <v>141</v>
      </c>
    </row>
    <row r="377" spans="1:23" ht="15.75" customHeight="1">
      <c r="A377" s="84" t="s">
        <v>1228</v>
      </c>
      <c r="B377" s="40">
        <f t="shared" si="17"/>
        <v>706</v>
      </c>
      <c r="C377" s="95">
        <v>32</v>
      </c>
      <c r="D377" s="99" t="s">
        <v>141</v>
      </c>
      <c r="E377" s="83" t="s">
        <v>141</v>
      </c>
      <c r="F377" s="83" t="s">
        <v>141</v>
      </c>
      <c r="G377" s="83" t="s">
        <v>141</v>
      </c>
      <c r="H377" s="12">
        <v>1</v>
      </c>
      <c r="I377" s="83" t="s">
        <v>141</v>
      </c>
      <c r="J377" s="12">
        <v>269</v>
      </c>
      <c r="K377" s="12">
        <v>179</v>
      </c>
      <c r="L377" s="12">
        <v>91</v>
      </c>
      <c r="M377" s="83" t="s">
        <v>141</v>
      </c>
      <c r="N377" s="12">
        <v>134</v>
      </c>
      <c r="O377" s="12" t="s">
        <v>141</v>
      </c>
      <c r="P377" s="12" t="s">
        <v>141</v>
      </c>
    </row>
    <row r="378" spans="1:23" ht="15.75" customHeight="1">
      <c r="A378" s="84" t="s">
        <v>1229</v>
      </c>
      <c r="B378" s="40">
        <f t="shared" si="17"/>
        <v>870</v>
      </c>
      <c r="C378" s="95">
        <v>154</v>
      </c>
      <c r="D378" s="99" t="s">
        <v>141</v>
      </c>
      <c r="E378" s="83" t="s">
        <v>141</v>
      </c>
      <c r="F378" s="83" t="s">
        <v>141</v>
      </c>
      <c r="G378" s="83" t="s">
        <v>141</v>
      </c>
      <c r="H378" s="12">
        <v>139</v>
      </c>
      <c r="I378" s="83" t="s">
        <v>141</v>
      </c>
      <c r="J378" s="12">
        <v>577</v>
      </c>
      <c r="K378" s="83" t="s">
        <v>141</v>
      </c>
      <c r="L378" s="83" t="s">
        <v>141</v>
      </c>
      <c r="M378" s="83" t="s">
        <v>141</v>
      </c>
      <c r="N378" s="83" t="s">
        <v>141</v>
      </c>
      <c r="O378" s="12" t="s">
        <v>141</v>
      </c>
      <c r="P378" s="12" t="s">
        <v>141</v>
      </c>
    </row>
    <row r="379" spans="1:23" ht="15.75" customHeight="1">
      <c r="A379" s="84" t="s">
        <v>1230</v>
      </c>
      <c r="B379" s="40">
        <f t="shared" si="17"/>
        <v>1394</v>
      </c>
      <c r="C379" s="95">
        <v>65</v>
      </c>
      <c r="D379" s="99" t="s">
        <v>141</v>
      </c>
      <c r="E379" s="83" t="s">
        <v>141</v>
      </c>
      <c r="F379" s="83" t="s">
        <v>141</v>
      </c>
      <c r="G379" s="83" t="s">
        <v>141</v>
      </c>
      <c r="H379" s="12">
        <v>93</v>
      </c>
      <c r="I379" s="83" t="s">
        <v>141</v>
      </c>
      <c r="J379" s="12">
        <v>723</v>
      </c>
      <c r="K379" s="12">
        <v>513</v>
      </c>
      <c r="L379" s="12" t="s">
        <v>141</v>
      </c>
      <c r="M379" s="83" t="s">
        <v>141</v>
      </c>
      <c r="N379" s="12" t="s">
        <v>141</v>
      </c>
      <c r="O379" s="12" t="s">
        <v>141</v>
      </c>
      <c r="P379" s="12" t="s">
        <v>141</v>
      </c>
    </row>
    <row r="380" spans="1:23" ht="15.75" customHeight="1">
      <c r="A380" s="84" t="s">
        <v>1231</v>
      </c>
      <c r="B380" s="40">
        <f t="shared" si="17"/>
        <v>659</v>
      </c>
      <c r="C380" s="95">
        <v>42</v>
      </c>
      <c r="D380" s="99" t="s">
        <v>141</v>
      </c>
      <c r="E380" s="83" t="s">
        <v>141</v>
      </c>
      <c r="F380" s="83" t="s">
        <v>141</v>
      </c>
      <c r="G380" s="83" t="s">
        <v>141</v>
      </c>
      <c r="H380" s="12">
        <v>39</v>
      </c>
      <c r="I380" s="83" t="s">
        <v>141</v>
      </c>
      <c r="J380" s="12">
        <v>171</v>
      </c>
      <c r="K380" s="12">
        <v>154</v>
      </c>
      <c r="L380" s="12">
        <v>87</v>
      </c>
      <c r="M380" s="83" t="s">
        <v>141</v>
      </c>
      <c r="N380" s="12">
        <v>166</v>
      </c>
      <c r="O380" s="12" t="s">
        <v>141</v>
      </c>
      <c r="P380" s="12" t="s">
        <v>141</v>
      </c>
    </row>
    <row r="381" spans="1:23" ht="15.75" customHeight="1">
      <c r="A381" s="84" t="s">
        <v>1232</v>
      </c>
      <c r="B381" s="40">
        <f t="shared" si="17"/>
        <v>981</v>
      </c>
      <c r="C381" s="95">
        <v>19</v>
      </c>
      <c r="D381" s="99" t="s">
        <v>141</v>
      </c>
      <c r="E381" s="83" t="s">
        <v>141</v>
      </c>
      <c r="F381" s="83" t="s">
        <v>141</v>
      </c>
      <c r="G381" s="83" t="s">
        <v>141</v>
      </c>
      <c r="H381" s="12">
        <v>38</v>
      </c>
      <c r="I381" s="83" t="s">
        <v>141</v>
      </c>
      <c r="J381" s="12">
        <v>467</v>
      </c>
      <c r="K381" s="12">
        <v>92</v>
      </c>
      <c r="L381" s="12">
        <v>76</v>
      </c>
      <c r="M381" s="83" t="s">
        <v>141</v>
      </c>
      <c r="N381" s="12">
        <v>289</v>
      </c>
      <c r="O381" s="12" t="s">
        <v>141</v>
      </c>
      <c r="P381" s="12" t="s">
        <v>141</v>
      </c>
    </row>
    <row r="382" spans="1:23" ht="15.75" customHeight="1">
      <c r="A382" s="84" t="s">
        <v>1233</v>
      </c>
      <c r="B382" s="40">
        <f t="shared" si="17"/>
        <v>964</v>
      </c>
      <c r="C382" s="95">
        <v>97</v>
      </c>
      <c r="D382" s="99" t="s">
        <v>141</v>
      </c>
      <c r="E382" s="83" t="s">
        <v>141</v>
      </c>
      <c r="F382" s="83" t="s">
        <v>141</v>
      </c>
      <c r="G382" s="83" t="s">
        <v>141</v>
      </c>
      <c r="H382" s="12">
        <v>118</v>
      </c>
      <c r="I382" s="83" t="s">
        <v>141</v>
      </c>
      <c r="J382" s="12">
        <v>364</v>
      </c>
      <c r="K382" s="12">
        <v>266</v>
      </c>
      <c r="L382" s="12">
        <v>119</v>
      </c>
      <c r="M382" s="83" t="s">
        <v>141</v>
      </c>
      <c r="N382" s="83" t="s">
        <v>141</v>
      </c>
      <c r="O382" s="12" t="s">
        <v>141</v>
      </c>
      <c r="P382" s="12" t="s">
        <v>141</v>
      </c>
    </row>
    <row r="383" spans="1:23" ht="15.75" customHeight="1">
      <c r="A383" s="84" t="s">
        <v>1234</v>
      </c>
      <c r="B383" s="40">
        <f t="shared" si="17"/>
        <v>874</v>
      </c>
      <c r="C383" s="95">
        <v>41</v>
      </c>
      <c r="D383" s="99" t="s">
        <v>141</v>
      </c>
      <c r="E383" s="83" t="s">
        <v>141</v>
      </c>
      <c r="F383" s="83" t="s">
        <v>141</v>
      </c>
      <c r="G383" s="83" t="s">
        <v>141</v>
      </c>
      <c r="H383" s="12">
        <v>57</v>
      </c>
      <c r="I383" s="83" t="s">
        <v>141</v>
      </c>
      <c r="J383" s="12">
        <v>240</v>
      </c>
      <c r="K383" s="12">
        <v>84</v>
      </c>
      <c r="L383" s="12">
        <v>106</v>
      </c>
      <c r="M383" s="83" t="s">
        <v>141</v>
      </c>
      <c r="N383" s="12">
        <v>346</v>
      </c>
      <c r="O383" s="12" t="s">
        <v>141</v>
      </c>
      <c r="P383" s="12" t="s">
        <v>141</v>
      </c>
    </row>
    <row r="384" spans="1:23" ht="15.75" customHeight="1">
      <c r="A384" s="84" t="s">
        <v>1235</v>
      </c>
      <c r="B384" s="40">
        <f t="shared" si="17"/>
        <v>921</v>
      </c>
      <c r="C384" s="95">
        <v>25</v>
      </c>
      <c r="D384" s="99" t="s">
        <v>141</v>
      </c>
      <c r="E384" s="83" t="s">
        <v>141</v>
      </c>
      <c r="F384" s="83" t="s">
        <v>141</v>
      </c>
      <c r="G384" s="83" t="s">
        <v>141</v>
      </c>
      <c r="H384" s="12">
        <v>36</v>
      </c>
      <c r="I384" s="83" t="s">
        <v>141</v>
      </c>
      <c r="J384" s="12">
        <v>232</v>
      </c>
      <c r="K384" s="12">
        <v>223</v>
      </c>
      <c r="L384" s="12">
        <v>135</v>
      </c>
      <c r="M384" s="83" t="s">
        <v>141</v>
      </c>
      <c r="N384" s="12">
        <v>270</v>
      </c>
      <c r="O384" s="12" t="s">
        <v>141</v>
      </c>
      <c r="P384" s="12" t="s">
        <v>141</v>
      </c>
    </row>
    <row r="385" spans="1:16" ht="15.75" customHeight="1">
      <c r="A385" s="84" t="s">
        <v>1236</v>
      </c>
      <c r="B385" s="40">
        <f t="shared" si="17"/>
        <v>360</v>
      </c>
      <c r="C385" s="95">
        <v>11</v>
      </c>
      <c r="D385" s="99" t="s">
        <v>141</v>
      </c>
      <c r="E385" s="83" t="s">
        <v>141</v>
      </c>
      <c r="F385" s="83" t="s">
        <v>141</v>
      </c>
      <c r="G385" s="83" t="s">
        <v>141</v>
      </c>
      <c r="H385" s="12">
        <v>24</v>
      </c>
      <c r="I385" s="83" t="s">
        <v>141</v>
      </c>
      <c r="J385" s="12">
        <v>124</v>
      </c>
      <c r="K385" s="12">
        <v>33</v>
      </c>
      <c r="L385" s="12">
        <v>56</v>
      </c>
      <c r="M385" s="83" t="s">
        <v>141</v>
      </c>
      <c r="N385" s="12">
        <v>112</v>
      </c>
      <c r="O385" s="12" t="s">
        <v>141</v>
      </c>
      <c r="P385" s="12" t="s">
        <v>141</v>
      </c>
    </row>
    <row r="386" spans="1:16" ht="15.75" customHeight="1">
      <c r="A386" s="84" t="s">
        <v>1237</v>
      </c>
      <c r="B386" s="40">
        <f t="shared" si="17"/>
        <v>1757</v>
      </c>
      <c r="C386" s="95">
        <v>56</v>
      </c>
      <c r="D386" s="99" t="s">
        <v>141</v>
      </c>
      <c r="E386" s="83" t="s">
        <v>141</v>
      </c>
      <c r="F386" s="83" t="s">
        <v>141</v>
      </c>
      <c r="G386" s="83" t="s">
        <v>141</v>
      </c>
      <c r="H386" s="12">
        <v>162</v>
      </c>
      <c r="I386" s="83" t="s">
        <v>141</v>
      </c>
      <c r="J386" s="12">
        <v>430</v>
      </c>
      <c r="K386" s="12">
        <v>205</v>
      </c>
      <c r="L386" s="12">
        <v>131</v>
      </c>
      <c r="M386" s="83" t="s">
        <v>141</v>
      </c>
      <c r="N386" s="12">
        <v>773</v>
      </c>
      <c r="O386" s="12" t="s">
        <v>141</v>
      </c>
      <c r="P386" s="12" t="s">
        <v>141</v>
      </c>
    </row>
    <row r="387" spans="1:16" ht="15.75" customHeight="1">
      <c r="A387" s="84" t="s">
        <v>1238</v>
      </c>
      <c r="B387" s="40">
        <f t="shared" si="17"/>
        <v>187</v>
      </c>
      <c r="C387" s="95">
        <v>19</v>
      </c>
      <c r="D387" s="99" t="s">
        <v>141</v>
      </c>
      <c r="E387" s="83" t="s">
        <v>141</v>
      </c>
      <c r="F387" s="83" t="s">
        <v>141</v>
      </c>
      <c r="G387" s="83" t="s">
        <v>141</v>
      </c>
      <c r="H387" s="12">
        <v>9</v>
      </c>
      <c r="I387" s="83" t="s">
        <v>141</v>
      </c>
      <c r="J387" s="12">
        <v>48</v>
      </c>
      <c r="K387" s="12">
        <v>31</v>
      </c>
      <c r="L387" s="12">
        <v>25</v>
      </c>
      <c r="M387" s="83" t="s">
        <v>141</v>
      </c>
      <c r="N387" s="12">
        <v>55</v>
      </c>
      <c r="O387" s="12" t="s">
        <v>141</v>
      </c>
      <c r="P387" s="12" t="s">
        <v>141</v>
      </c>
    </row>
    <row r="388" spans="1:16" ht="15.75" customHeight="1">
      <c r="A388" s="84" t="s">
        <v>1239</v>
      </c>
      <c r="B388" s="40">
        <f t="shared" si="17"/>
        <v>839</v>
      </c>
      <c r="C388" s="95">
        <v>23</v>
      </c>
      <c r="D388" s="99" t="s">
        <v>141</v>
      </c>
      <c r="E388" s="83" t="s">
        <v>141</v>
      </c>
      <c r="F388" s="83" t="s">
        <v>141</v>
      </c>
      <c r="G388" s="83" t="s">
        <v>141</v>
      </c>
      <c r="H388" s="12">
        <v>1</v>
      </c>
      <c r="I388" s="83" t="s">
        <v>141</v>
      </c>
      <c r="J388" s="12">
        <v>302</v>
      </c>
      <c r="K388" s="83" t="s">
        <v>141</v>
      </c>
      <c r="L388" s="12">
        <v>150</v>
      </c>
      <c r="M388" s="83" t="s">
        <v>141</v>
      </c>
      <c r="N388" s="12">
        <v>363</v>
      </c>
      <c r="O388" s="12" t="s">
        <v>141</v>
      </c>
      <c r="P388" s="12" t="s">
        <v>141</v>
      </c>
    </row>
    <row r="389" spans="1:16" ht="15.75" customHeight="1">
      <c r="A389" s="84" t="s">
        <v>1240</v>
      </c>
      <c r="B389" s="40">
        <f t="shared" si="17"/>
        <v>390</v>
      </c>
      <c r="C389" s="95">
        <v>27</v>
      </c>
      <c r="D389" s="99" t="s">
        <v>141</v>
      </c>
      <c r="E389" s="83" t="s">
        <v>141</v>
      </c>
      <c r="F389" s="83" t="s">
        <v>141</v>
      </c>
      <c r="G389" s="83" t="s">
        <v>141</v>
      </c>
      <c r="H389" s="12">
        <v>13</v>
      </c>
      <c r="I389" s="83" t="s">
        <v>141</v>
      </c>
      <c r="J389" s="12">
        <v>134</v>
      </c>
      <c r="K389" s="83" t="s">
        <v>141</v>
      </c>
      <c r="L389" s="12">
        <v>66</v>
      </c>
      <c r="M389" s="83" t="s">
        <v>141</v>
      </c>
      <c r="N389" s="12">
        <v>150</v>
      </c>
      <c r="O389" s="12" t="s">
        <v>141</v>
      </c>
      <c r="P389" s="12" t="s">
        <v>141</v>
      </c>
    </row>
    <row r="390" spans="1:16" ht="15.75" customHeight="1">
      <c r="A390" s="84" t="s">
        <v>1241</v>
      </c>
      <c r="B390" s="40">
        <f t="shared" si="17"/>
        <v>1303</v>
      </c>
      <c r="C390" s="95">
        <v>25</v>
      </c>
      <c r="D390" s="99" t="s">
        <v>141</v>
      </c>
      <c r="E390" s="83" t="s">
        <v>141</v>
      </c>
      <c r="F390" s="83" t="s">
        <v>141</v>
      </c>
      <c r="G390" s="83" t="s">
        <v>141</v>
      </c>
      <c r="H390" s="12">
        <v>100</v>
      </c>
      <c r="I390" s="83" t="s">
        <v>141</v>
      </c>
      <c r="J390" s="12">
        <v>281</v>
      </c>
      <c r="K390" s="12">
        <v>501</v>
      </c>
      <c r="L390" s="12">
        <v>73</v>
      </c>
      <c r="M390" s="83" t="s">
        <v>141</v>
      </c>
      <c r="N390" s="12">
        <v>323</v>
      </c>
      <c r="O390" s="12" t="s">
        <v>141</v>
      </c>
      <c r="P390" s="12" t="s">
        <v>141</v>
      </c>
    </row>
    <row r="391" spans="1:16" ht="15.75" customHeight="1">
      <c r="A391" s="84" t="s">
        <v>1242</v>
      </c>
      <c r="B391" s="40">
        <f t="shared" si="17"/>
        <v>546</v>
      </c>
      <c r="C391" s="95">
        <v>25</v>
      </c>
      <c r="D391" s="99" t="s">
        <v>141</v>
      </c>
      <c r="E391" s="83" t="s">
        <v>141</v>
      </c>
      <c r="F391" s="83" t="s">
        <v>141</v>
      </c>
      <c r="G391" s="83" t="s">
        <v>141</v>
      </c>
      <c r="H391" s="12">
        <v>35</v>
      </c>
      <c r="I391" s="83" t="s">
        <v>141</v>
      </c>
      <c r="J391" s="12">
        <v>200</v>
      </c>
      <c r="K391" s="12">
        <v>42</v>
      </c>
      <c r="L391" s="12">
        <v>84</v>
      </c>
      <c r="M391" s="83" t="s">
        <v>141</v>
      </c>
      <c r="N391" s="12">
        <v>160</v>
      </c>
      <c r="O391" s="12" t="s">
        <v>141</v>
      </c>
      <c r="P391" s="12" t="s">
        <v>141</v>
      </c>
    </row>
    <row r="392" spans="1:16" ht="15.75" customHeight="1">
      <c r="A392" s="84" t="s">
        <v>1243</v>
      </c>
      <c r="B392" s="40">
        <f t="shared" si="17"/>
        <v>492</v>
      </c>
      <c r="C392" s="95">
        <v>18</v>
      </c>
      <c r="D392" s="99" t="s">
        <v>141</v>
      </c>
      <c r="E392" s="83" t="s">
        <v>141</v>
      </c>
      <c r="F392" s="83" t="s">
        <v>141</v>
      </c>
      <c r="G392" s="83" t="s">
        <v>141</v>
      </c>
      <c r="H392" s="12">
        <v>33</v>
      </c>
      <c r="I392" s="83" t="s">
        <v>141</v>
      </c>
      <c r="J392" s="12">
        <v>236</v>
      </c>
      <c r="K392" s="12">
        <v>67</v>
      </c>
      <c r="L392" s="12">
        <v>52</v>
      </c>
      <c r="M392" s="83" t="s">
        <v>141</v>
      </c>
      <c r="N392" s="12">
        <v>86</v>
      </c>
      <c r="O392" s="12" t="s">
        <v>141</v>
      </c>
      <c r="P392" s="12" t="s">
        <v>141</v>
      </c>
    </row>
    <row r="393" spans="1:16" ht="15.75" customHeight="1">
      <c r="A393" s="84" t="s">
        <v>1244</v>
      </c>
      <c r="B393" s="40">
        <f>SUM(C393:P393)</f>
        <v>38</v>
      </c>
      <c r="C393" s="95">
        <v>1</v>
      </c>
      <c r="D393" s="99" t="s">
        <v>141</v>
      </c>
      <c r="E393" s="83" t="s">
        <v>141</v>
      </c>
      <c r="F393" s="83" t="s">
        <v>141</v>
      </c>
      <c r="G393" s="83" t="s">
        <v>141</v>
      </c>
      <c r="H393" s="12">
        <v>5</v>
      </c>
      <c r="I393" s="83" t="s">
        <v>141</v>
      </c>
      <c r="J393" s="12">
        <v>18</v>
      </c>
      <c r="K393" s="12">
        <v>6</v>
      </c>
      <c r="L393" s="12">
        <v>2</v>
      </c>
      <c r="M393" s="83" t="s">
        <v>141</v>
      </c>
      <c r="N393" s="12">
        <v>6</v>
      </c>
      <c r="O393" s="12" t="s">
        <v>141</v>
      </c>
      <c r="P393" s="12" t="s">
        <v>141</v>
      </c>
    </row>
    <row r="394" spans="1:16" ht="15.75" customHeight="1">
      <c r="A394" s="84" t="s">
        <v>1245</v>
      </c>
      <c r="B394" s="40">
        <f t="shared" si="17"/>
        <v>1219</v>
      </c>
      <c r="C394" s="95">
        <v>81</v>
      </c>
      <c r="D394" s="99" t="s">
        <v>141</v>
      </c>
      <c r="E394" s="83" t="s">
        <v>141</v>
      </c>
      <c r="F394" s="83" t="s">
        <v>141</v>
      </c>
      <c r="G394" s="83" t="s">
        <v>141</v>
      </c>
      <c r="H394" s="12">
        <v>107</v>
      </c>
      <c r="I394" s="83" t="s">
        <v>141</v>
      </c>
      <c r="J394" s="12">
        <v>562</v>
      </c>
      <c r="K394" s="12">
        <v>278</v>
      </c>
      <c r="L394" s="12">
        <v>191</v>
      </c>
      <c r="M394" s="83" t="s">
        <v>141</v>
      </c>
      <c r="N394" s="83" t="s">
        <v>141</v>
      </c>
      <c r="O394" s="12" t="s">
        <v>141</v>
      </c>
      <c r="P394" s="12" t="s">
        <v>141</v>
      </c>
    </row>
    <row r="395" spans="1:16" ht="15.75" customHeight="1">
      <c r="A395" s="84" t="s">
        <v>1246</v>
      </c>
      <c r="B395" s="40">
        <f t="shared" si="17"/>
        <v>817</v>
      </c>
      <c r="C395" s="95">
        <v>12</v>
      </c>
      <c r="D395" s="99" t="s">
        <v>141</v>
      </c>
      <c r="E395" s="83"/>
      <c r="F395" s="83" t="s">
        <v>141</v>
      </c>
      <c r="G395" s="83" t="s">
        <v>141</v>
      </c>
      <c r="H395" s="12">
        <v>34</v>
      </c>
      <c r="I395" s="83"/>
      <c r="J395" s="12">
        <v>249</v>
      </c>
      <c r="K395" s="12">
        <v>152</v>
      </c>
      <c r="L395" s="12">
        <v>78</v>
      </c>
      <c r="M395" s="83" t="s">
        <v>141</v>
      </c>
      <c r="N395" s="83">
        <v>292</v>
      </c>
      <c r="O395" s="12"/>
      <c r="P395" s="12"/>
    </row>
    <row r="396" spans="1:16" ht="15.75" customHeight="1">
      <c r="A396" s="84" t="s">
        <v>1247</v>
      </c>
      <c r="B396" s="40">
        <f t="shared" si="17"/>
        <v>1645</v>
      </c>
      <c r="C396" s="95">
        <v>32</v>
      </c>
      <c r="D396" s="99">
        <v>439</v>
      </c>
      <c r="E396" s="83" t="s">
        <v>141</v>
      </c>
      <c r="F396" s="83" t="s">
        <v>141</v>
      </c>
      <c r="G396" s="83" t="s">
        <v>141</v>
      </c>
      <c r="H396" s="12">
        <v>75</v>
      </c>
      <c r="I396" s="83" t="s">
        <v>141</v>
      </c>
      <c r="J396" s="12">
        <v>626</v>
      </c>
      <c r="K396" s="12">
        <v>177</v>
      </c>
      <c r="L396" s="12">
        <v>296</v>
      </c>
      <c r="M396" s="83" t="s">
        <v>141</v>
      </c>
      <c r="N396" s="83" t="s">
        <v>141</v>
      </c>
      <c r="O396" s="12" t="s">
        <v>141</v>
      </c>
      <c r="P396" s="12" t="s">
        <v>141</v>
      </c>
    </row>
    <row r="397" spans="1:16" ht="15.75" customHeight="1">
      <c r="A397" s="84" t="s">
        <v>1248</v>
      </c>
      <c r="B397" s="40">
        <f t="shared" si="17"/>
        <v>861</v>
      </c>
      <c r="C397" s="95">
        <v>20</v>
      </c>
      <c r="D397" s="99" t="s">
        <v>141</v>
      </c>
      <c r="E397" s="83" t="s">
        <v>141</v>
      </c>
      <c r="F397" s="83" t="s">
        <v>141</v>
      </c>
      <c r="G397" s="83" t="s">
        <v>141</v>
      </c>
      <c r="H397" s="12">
        <v>85</v>
      </c>
      <c r="I397" s="83" t="s">
        <v>141</v>
      </c>
      <c r="J397" s="12">
        <v>313</v>
      </c>
      <c r="K397" s="12">
        <v>249</v>
      </c>
      <c r="L397" s="12">
        <v>194</v>
      </c>
      <c r="M397" s="83" t="s">
        <v>141</v>
      </c>
      <c r="N397" s="83" t="s">
        <v>141</v>
      </c>
      <c r="O397" s="12" t="s">
        <v>141</v>
      </c>
      <c r="P397" s="12" t="s">
        <v>141</v>
      </c>
    </row>
    <row r="398" spans="1:16" ht="15.75" customHeight="1">
      <c r="A398" s="84" t="s">
        <v>1149</v>
      </c>
      <c r="B398" s="40">
        <f t="shared" si="17"/>
        <v>1850</v>
      </c>
      <c r="C398" s="95">
        <v>94</v>
      </c>
      <c r="D398" s="99" t="s">
        <v>141</v>
      </c>
      <c r="E398" s="83" t="s">
        <v>141</v>
      </c>
      <c r="F398" s="83" t="s">
        <v>141</v>
      </c>
      <c r="G398" s="83" t="s">
        <v>141</v>
      </c>
      <c r="H398" s="12">
        <v>185</v>
      </c>
      <c r="I398" s="83" t="s">
        <v>141</v>
      </c>
      <c r="J398" s="12">
        <v>723</v>
      </c>
      <c r="K398" s="12">
        <v>339</v>
      </c>
      <c r="L398" s="12">
        <v>509</v>
      </c>
      <c r="M398" s="83" t="s">
        <v>141</v>
      </c>
      <c r="N398" s="83" t="s">
        <v>141</v>
      </c>
      <c r="O398" s="12" t="s">
        <v>141</v>
      </c>
      <c r="P398" s="12" t="s">
        <v>141</v>
      </c>
    </row>
    <row r="399" spans="1:16" ht="15.75" customHeight="1">
      <c r="A399" s="84" t="s">
        <v>1249</v>
      </c>
      <c r="B399" s="40">
        <f t="shared" si="17"/>
        <v>849</v>
      </c>
      <c r="C399" s="95">
        <v>39</v>
      </c>
      <c r="D399" s="99" t="s">
        <v>141</v>
      </c>
      <c r="E399" s="83" t="s">
        <v>141</v>
      </c>
      <c r="F399" s="83" t="s">
        <v>141</v>
      </c>
      <c r="G399" s="83" t="s">
        <v>141</v>
      </c>
      <c r="H399" s="12">
        <v>72</v>
      </c>
      <c r="I399" s="83" t="s">
        <v>141</v>
      </c>
      <c r="J399" s="12">
        <v>394</v>
      </c>
      <c r="K399" s="12">
        <v>134</v>
      </c>
      <c r="L399" s="12">
        <v>210</v>
      </c>
      <c r="M399" s="83" t="s">
        <v>141</v>
      </c>
      <c r="N399" s="83" t="s">
        <v>141</v>
      </c>
      <c r="O399" s="12" t="s">
        <v>141</v>
      </c>
      <c r="P399" s="12" t="s">
        <v>141</v>
      </c>
    </row>
    <row r="400" spans="1:16" ht="15.75" customHeight="1">
      <c r="A400" s="84" t="s">
        <v>1250</v>
      </c>
      <c r="B400" s="40">
        <f t="shared" si="17"/>
        <v>1442</v>
      </c>
      <c r="C400" s="95">
        <v>35</v>
      </c>
      <c r="D400" s="99" t="s">
        <v>141</v>
      </c>
      <c r="E400" s="83" t="s">
        <v>141</v>
      </c>
      <c r="F400" s="83" t="s">
        <v>141</v>
      </c>
      <c r="G400" s="83" t="s">
        <v>141</v>
      </c>
      <c r="H400" s="12">
        <v>79</v>
      </c>
      <c r="I400" s="83" t="s">
        <v>141</v>
      </c>
      <c r="J400" s="12">
        <v>415</v>
      </c>
      <c r="K400" s="12">
        <v>126</v>
      </c>
      <c r="L400" s="12">
        <v>225</v>
      </c>
      <c r="M400" s="83" t="s">
        <v>141</v>
      </c>
      <c r="N400" s="12">
        <v>562</v>
      </c>
      <c r="O400" s="12" t="s">
        <v>141</v>
      </c>
      <c r="P400" s="12" t="s">
        <v>141</v>
      </c>
    </row>
    <row r="401" spans="1:24" ht="15.75" customHeight="1">
      <c r="A401" s="84" t="s">
        <v>1251</v>
      </c>
      <c r="B401" s="40">
        <f>SUM(C401:P401)</f>
        <v>205</v>
      </c>
      <c r="C401" s="95">
        <v>0</v>
      </c>
      <c r="D401" s="99" t="s">
        <v>141</v>
      </c>
      <c r="E401" s="83" t="s">
        <v>141</v>
      </c>
      <c r="F401" s="83" t="s">
        <v>141</v>
      </c>
      <c r="G401" s="83" t="s">
        <v>141</v>
      </c>
      <c r="H401" s="12">
        <v>6</v>
      </c>
      <c r="I401" s="83" t="s">
        <v>141</v>
      </c>
      <c r="J401" s="12">
        <v>52</v>
      </c>
      <c r="K401" s="99">
        <v>7</v>
      </c>
      <c r="L401" s="12">
        <v>45</v>
      </c>
      <c r="M401" s="83" t="s">
        <v>141</v>
      </c>
      <c r="N401" s="12">
        <v>95</v>
      </c>
      <c r="O401" s="12" t="s">
        <v>141</v>
      </c>
      <c r="P401" s="12" t="s">
        <v>141</v>
      </c>
      <c r="Q401" s="23"/>
      <c r="R401" s="23"/>
      <c r="S401" s="23"/>
      <c r="T401" s="23"/>
      <c r="U401" s="23"/>
      <c r="X401" s="23"/>
    </row>
    <row r="402" spans="1:24" s="23" customFormat="1" ht="15.75" customHeight="1">
      <c r="A402" s="84" t="s">
        <v>1252</v>
      </c>
      <c r="B402" s="40">
        <f t="shared" si="17"/>
        <v>1115</v>
      </c>
      <c r="C402" s="95">
        <v>9</v>
      </c>
      <c r="D402" s="99" t="s">
        <v>141</v>
      </c>
      <c r="E402" s="83" t="s">
        <v>141</v>
      </c>
      <c r="F402" s="83" t="s">
        <v>141</v>
      </c>
      <c r="G402" s="83" t="s">
        <v>141</v>
      </c>
      <c r="H402" s="12">
        <v>61</v>
      </c>
      <c r="I402" s="83" t="s">
        <v>141</v>
      </c>
      <c r="J402" s="12">
        <v>378</v>
      </c>
      <c r="K402" s="99">
        <v>89</v>
      </c>
      <c r="L402" s="12">
        <v>110</v>
      </c>
      <c r="M402" s="83" t="s">
        <v>141</v>
      </c>
      <c r="N402" s="12">
        <v>468</v>
      </c>
      <c r="O402" s="12" t="s">
        <v>141</v>
      </c>
      <c r="P402" s="12" t="s">
        <v>141</v>
      </c>
      <c r="V402" s="5"/>
      <c r="W402" s="5"/>
    </row>
    <row r="403" spans="1:24" ht="15.75" customHeight="1">
      <c r="A403" s="84" t="s">
        <v>1253</v>
      </c>
      <c r="B403" s="40">
        <f t="shared" si="17"/>
        <v>1254</v>
      </c>
      <c r="C403" s="95">
        <v>9</v>
      </c>
      <c r="D403" s="99" t="s">
        <v>141</v>
      </c>
      <c r="E403" s="83" t="s">
        <v>141</v>
      </c>
      <c r="F403" s="83" t="s">
        <v>141</v>
      </c>
      <c r="G403" s="83" t="s">
        <v>141</v>
      </c>
      <c r="H403" s="12">
        <v>53</v>
      </c>
      <c r="I403" s="83" t="s">
        <v>141</v>
      </c>
      <c r="J403" s="12">
        <v>488</v>
      </c>
      <c r="K403" s="83" t="s">
        <v>141</v>
      </c>
      <c r="L403" s="12">
        <v>227</v>
      </c>
      <c r="M403" s="83" t="s">
        <v>141</v>
      </c>
      <c r="N403" s="12">
        <v>477</v>
      </c>
      <c r="O403" s="12" t="s">
        <v>141</v>
      </c>
      <c r="P403" s="12" t="s">
        <v>141</v>
      </c>
    </row>
    <row r="404" spans="1:24" ht="15.75" customHeight="1">
      <c r="A404" s="84" t="s">
        <v>1254</v>
      </c>
      <c r="B404" s="40">
        <f t="shared" si="17"/>
        <v>1504</v>
      </c>
      <c r="C404" s="95">
        <v>80</v>
      </c>
      <c r="D404" s="99" t="s">
        <v>141</v>
      </c>
      <c r="E404" s="83" t="s">
        <v>141</v>
      </c>
      <c r="F404" s="83" t="s">
        <v>141</v>
      </c>
      <c r="G404" s="83" t="s">
        <v>141</v>
      </c>
      <c r="H404" s="12">
        <v>90</v>
      </c>
      <c r="I404" s="83" t="s">
        <v>141</v>
      </c>
      <c r="J404" s="12">
        <v>524</v>
      </c>
      <c r="K404" s="83" t="s">
        <v>141</v>
      </c>
      <c r="L404" s="12">
        <v>374</v>
      </c>
      <c r="M404" s="83" t="s">
        <v>141</v>
      </c>
      <c r="N404" s="12">
        <v>436</v>
      </c>
      <c r="O404" s="12" t="s">
        <v>141</v>
      </c>
      <c r="P404" s="12" t="s">
        <v>141</v>
      </c>
    </row>
    <row r="405" spans="1:24" ht="15.75" customHeight="1">
      <c r="A405" s="84" t="s">
        <v>1130</v>
      </c>
      <c r="B405" s="40">
        <f t="shared" si="17"/>
        <v>1150</v>
      </c>
      <c r="C405" s="95">
        <v>46</v>
      </c>
      <c r="D405" s="99" t="s">
        <v>141</v>
      </c>
      <c r="E405" s="83" t="s">
        <v>141</v>
      </c>
      <c r="F405" s="83" t="s">
        <v>141</v>
      </c>
      <c r="G405" s="83" t="s">
        <v>141</v>
      </c>
      <c r="H405" s="12">
        <v>283</v>
      </c>
      <c r="I405" s="83" t="s">
        <v>141</v>
      </c>
      <c r="J405" s="12">
        <v>821</v>
      </c>
      <c r="K405" s="83" t="s">
        <v>141</v>
      </c>
      <c r="L405" s="83" t="s">
        <v>141</v>
      </c>
      <c r="M405" s="83" t="s">
        <v>141</v>
      </c>
      <c r="N405" s="83" t="s">
        <v>141</v>
      </c>
      <c r="O405" s="12" t="s">
        <v>141</v>
      </c>
      <c r="P405" s="12" t="s">
        <v>141</v>
      </c>
    </row>
    <row r="406" spans="1:24" ht="15.75" customHeight="1">
      <c r="A406" s="84"/>
      <c r="B406" s="53"/>
      <c r="C406" s="95"/>
      <c r="D406" s="99"/>
      <c r="E406" s="83"/>
      <c r="F406" s="83"/>
      <c r="G406" s="83"/>
      <c r="H406" s="99"/>
      <c r="I406" s="83"/>
      <c r="J406" s="99"/>
      <c r="K406" s="83"/>
      <c r="L406" s="83"/>
      <c r="M406" s="83"/>
      <c r="N406" s="99"/>
      <c r="O406" s="12"/>
      <c r="P406" s="12"/>
    </row>
    <row r="407" spans="1:24" ht="15.75" customHeight="1">
      <c r="A407" s="76" t="s">
        <v>244</v>
      </c>
      <c r="B407" s="51">
        <f>SUM(B409:B411)</f>
        <v>4950</v>
      </c>
      <c r="C407" s="52">
        <f>SUM(C409:C411)</f>
        <v>323</v>
      </c>
      <c r="D407" s="71">
        <f>SUM(D409:D411)</f>
        <v>2584</v>
      </c>
      <c r="E407" s="137" t="str">
        <f>+E410</f>
        <v>-</v>
      </c>
      <c r="F407" s="137" t="str">
        <f>+F410</f>
        <v>-</v>
      </c>
      <c r="G407" s="137" t="str">
        <f>+G410</f>
        <v>-</v>
      </c>
      <c r="H407" s="71">
        <f>SUM(H409:H411)</f>
        <v>476</v>
      </c>
      <c r="I407" s="137" t="str">
        <f>+I410</f>
        <v>-</v>
      </c>
      <c r="J407" s="137" t="str">
        <f>+J410</f>
        <v>-</v>
      </c>
      <c r="K407" s="71">
        <f>SUM(K409:K411)</f>
        <v>1567</v>
      </c>
      <c r="L407" s="137" t="str">
        <f>+L410</f>
        <v>-</v>
      </c>
      <c r="M407" s="137" t="str">
        <f>+M410</f>
        <v>-</v>
      </c>
      <c r="N407" s="137" t="str">
        <f>+N410</f>
        <v>-</v>
      </c>
      <c r="O407" s="137" t="str">
        <f>+O410</f>
        <v>-</v>
      </c>
      <c r="P407" s="137" t="str">
        <f>+P410</f>
        <v>-</v>
      </c>
    </row>
    <row r="408" spans="1:24" ht="15.75" customHeight="1">
      <c r="A408" s="84"/>
      <c r="B408" s="53"/>
      <c r="C408" s="95"/>
      <c r="D408" s="99"/>
      <c r="E408" s="83"/>
      <c r="F408" s="83"/>
      <c r="G408" s="83"/>
      <c r="H408" s="99"/>
      <c r="I408" s="83"/>
      <c r="J408" s="99"/>
      <c r="K408" s="83"/>
      <c r="L408" s="83"/>
      <c r="M408" s="83"/>
      <c r="N408" s="99"/>
      <c r="O408" s="12"/>
      <c r="P408" s="12"/>
    </row>
    <row r="409" spans="1:24" ht="15.75" customHeight="1">
      <c r="A409" s="84" t="s">
        <v>1255</v>
      </c>
      <c r="B409" s="40">
        <f>SUM(C409:P409)</f>
        <v>2387</v>
      </c>
      <c r="C409" s="95">
        <v>142</v>
      </c>
      <c r="D409" s="99">
        <v>1166</v>
      </c>
      <c r="E409" s="83" t="s">
        <v>141</v>
      </c>
      <c r="F409" s="83" t="s">
        <v>141</v>
      </c>
      <c r="G409" s="83" t="s">
        <v>141</v>
      </c>
      <c r="H409" s="83">
        <v>304</v>
      </c>
      <c r="I409" s="83" t="s">
        <v>141</v>
      </c>
      <c r="J409" s="83" t="s">
        <v>141</v>
      </c>
      <c r="K409" s="12">
        <v>775</v>
      </c>
      <c r="L409" s="83" t="s">
        <v>141</v>
      </c>
      <c r="M409" s="83" t="s">
        <v>141</v>
      </c>
      <c r="N409" s="83" t="s">
        <v>141</v>
      </c>
      <c r="O409" s="83" t="s">
        <v>141</v>
      </c>
      <c r="P409" s="83" t="s">
        <v>141</v>
      </c>
    </row>
    <row r="410" spans="1:24" ht="15.75" customHeight="1">
      <c r="A410" s="84" t="s">
        <v>1256</v>
      </c>
      <c r="B410" s="40">
        <f>SUM(C410:P410)</f>
        <v>774</v>
      </c>
      <c r="C410" s="95">
        <v>181</v>
      </c>
      <c r="D410" s="99" t="s">
        <v>141</v>
      </c>
      <c r="E410" s="83" t="s">
        <v>141</v>
      </c>
      <c r="F410" s="83" t="s">
        <v>141</v>
      </c>
      <c r="G410" s="83" t="s">
        <v>141</v>
      </c>
      <c r="H410" s="99">
        <v>172</v>
      </c>
      <c r="I410" s="83" t="s">
        <v>141</v>
      </c>
      <c r="J410" s="83" t="s">
        <v>141</v>
      </c>
      <c r="K410" s="83">
        <v>421</v>
      </c>
      <c r="L410" s="83" t="s">
        <v>141</v>
      </c>
      <c r="M410" s="83" t="s">
        <v>141</v>
      </c>
      <c r="N410" s="83" t="s">
        <v>141</v>
      </c>
      <c r="O410" s="12" t="s">
        <v>141</v>
      </c>
      <c r="P410" s="12" t="s">
        <v>141</v>
      </c>
    </row>
    <row r="411" spans="1:24" ht="15.75" customHeight="1">
      <c r="A411" s="84" t="s">
        <v>1154</v>
      </c>
      <c r="B411" s="40">
        <f>SUM(C411:P411)</f>
        <v>1789</v>
      </c>
      <c r="C411" s="4" t="s">
        <v>141</v>
      </c>
      <c r="D411" s="12">
        <v>1418</v>
      </c>
      <c r="E411" s="83" t="s">
        <v>141</v>
      </c>
      <c r="F411" s="83" t="s">
        <v>141</v>
      </c>
      <c r="G411" s="83" t="s">
        <v>141</v>
      </c>
      <c r="H411" s="83" t="s">
        <v>141</v>
      </c>
      <c r="I411" s="83" t="s">
        <v>141</v>
      </c>
      <c r="J411" s="83" t="s">
        <v>141</v>
      </c>
      <c r="K411" s="12">
        <v>371</v>
      </c>
      <c r="L411" s="83" t="s">
        <v>141</v>
      </c>
      <c r="M411" s="83" t="s">
        <v>141</v>
      </c>
      <c r="N411" s="83" t="s">
        <v>141</v>
      </c>
      <c r="O411" s="83" t="s">
        <v>141</v>
      </c>
      <c r="P411" s="83" t="s">
        <v>141</v>
      </c>
    </row>
    <row r="412" spans="1:24" ht="15.75" customHeight="1">
      <c r="A412" s="79"/>
      <c r="B412" s="40"/>
      <c r="C412" s="54"/>
      <c r="D412" s="12"/>
      <c r="E412" s="83"/>
      <c r="F412" s="12"/>
      <c r="G412" s="83"/>
      <c r="H412" s="12"/>
      <c r="I412" s="83"/>
      <c r="J412" s="12"/>
      <c r="K412" s="12"/>
      <c r="L412" s="83"/>
      <c r="M412" s="12"/>
      <c r="O412" s="12"/>
      <c r="P412" s="12"/>
    </row>
    <row r="413" spans="1:24" ht="15.75" customHeight="1">
      <c r="A413" s="76" t="s">
        <v>245</v>
      </c>
      <c r="B413" s="51">
        <f>SUM(B415:B481)</f>
        <v>213703</v>
      </c>
      <c r="C413" s="71" t="s">
        <v>141</v>
      </c>
      <c r="D413" s="71" t="s">
        <v>141</v>
      </c>
      <c r="E413" s="71" t="s">
        <v>141</v>
      </c>
      <c r="F413" s="71" t="s">
        <v>141</v>
      </c>
      <c r="G413" s="71" t="s">
        <v>141</v>
      </c>
      <c r="H413" s="71" t="s">
        <v>141</v>
      </c>
      <c r="I413" s="71">
        <f>SUM(I415:I481)</f>
        <v>203466</v>
      </c>
      <c r="J413" s="71" t="s">
        <v>141</v>
      </c>
      <c r="K413" s="71" t="s">
        <v>141</v>
      </c>
      <c r="L413" s="71" t="s">
        <v>141</v>
      </c>
      <c r="M413" s="71">
        <f>SUM(M415:M481)</f>
        <v>10237</v>
      </c>
      <c r="N413" s="71" t="s">
        <v>141</v>
      </c>
      <c r="O413" s="81" t="s">
        <v>141</v>
      </c>
      <c r="P413" s="81" t="s">
        <v>141</v>
      </c>
    </row>
    <row r="414" spans="1:24" ht="15.75" customHeight="1">
      <c r="A414" s="84"/>
      <c r="B414" s="53"/>
      <c r="C414" s="83"/>
      <c r="D414" s="83"/>
      <c r="E414" s="83"/>
      <c r="F414" s="83"/>
      <c r="G414" s="83"/>
      <c r="H414" s="83"/>
      <c r="I414" s="20"/>
      <c r="J414" s="83"/>
      <c r="K414" s="83"/>
      <c r="L414" s="83"/>
      <c r="M414" s="83"/>
      <c r="N414" s="83"/>
      <c r="O414" s="12"/>
      <c r="P414" s="12"/>
    </row>
    <row r="415" spans="1:24" ht="15.75" customHeight="1">
      <c r="A415" s="84" t="s">
        <v>1257</v>
      </c>
      <c r="B415" s="40">
        <f t="shared" ref="B415:B481" si="18">SUM(C415:P415)</f>
        <v>4131</v>
      </c>
      <c r="C415" s="83" t="s">
        <v>141</v>
      </c>
      <c r="D415" s="83" t="s">
        <v>141</v>
      </c>
      <c r="E415" s="83" t="s">
        <v>141</v>
      </c>
      <c r="F415" s="83" t="s">
        <v>141</v>
      </c>
      <c r="G415" s="83" t="s">
        <v>141</v>
      </c>
      <c r="H415" s="83" t="s">
        <v>141</v>
      </c>
      <c r="I415" s="99">
        <v>4131</v>
      </c>
      <c r="J415" s="83" t="s">
        <v>141</v>
      </c>
      <c r="K415" s="83" t="s">
        <v>141</v>
      </c>
      <c r="L415" s="83" t="s">
        <v>141</v>
      </c>
      <c r="M415" s="83" t="s">
        <v>141</v>
      </c>
      <c r="N415" s="83" t="s">
        <v>141</v>
      </c>
      <c r="O415" s="12" t="s">
        <v>141</v>
      </c>
      <c r="P415" s="12" t="s">
        <v>141</v>
      </c>
    </row>
    <row r="416" spans="1:24" ht="15.75" customHeight="1">
      <c r="A416" s="84" t="s">
        <v>1010</v>
      </c>
      <c r="B416" s="40">
        <f t="shared" si="18"/>
        <v>871</v>
      </c>
      <c r="C416" s="83" t="s">
        <v>141</v>
      </c>
      <c r="D416" s="83" t="s">
        <v>141</v>
      </c>
      <c r="E416" s="83" t="s">
        <v>141</v>
      </c>
      <c r="F416" s="83" t="s">
        <v>141</v>
      </c>
      <c r="G416" s="83" t="s">
        <v>141</v>
      </c>
      <c r="H416" s="83" t="s">
        <v>141</v>
      </c>
      <c r="I416" s="99">
        <v>871</v>
      </c>
      <c r="J416" s="83" t="s">
        <v>141</v>
      </c>
      <c r="K416" s="83" t="s">
        <v>141</v>
      </c>
      <c r="L416" s="83" t="s">
        <v>141</v>
      </c>
      <c r="M416" s="83" t="s">
        <v>141</v>
      </c>
      <c r="N416" s="83" t="s">
        <v>141</v>
      </c>
      <c r="O416" s="12" t="s">
        <v>141</v>
      </c>
      <c r="P416" s="12" t="s">
        <v>141</v>
      </c>
    </row>
    <row r="417" spans="1:16" ht="15.75" customHeight="1">
      <c r="A417" s="84" t="s">
        <v>1258</v>
      </c>
      <c r="B417" s="40">
        <f t="shared" si="18"/>
        <v>4582</v>
      </c>
      <c r="C417" s="83" t="s">
        <v>141</v>
      </c>
      <c r="D417" s="83" t="s">
        <v>141</v>
      </c>
      <c r="E417" s="83" t="s">
        <v>141</v>
      </c>
      <c r="F417" s="83" t="s">
        <v>141</v>
      </c>
      <c r="G417" s="83" t="s">
        <v>141</v>
      </c>
      <c r="H417" s="83" t="s">
        <v>141</v>
      </c>
      <c r="I417" s="99">
        <v>4582</v>
      </c>
      <c r="J417" s="83" t="s">
        <v>141</v>
      </c>
      <c r="K417" s="83" t="s">
        <v>141</v>
      </c>
      <c r="L417" s="83" t="s">
        <v>141</v>
      </c>
      <c r="M417" s="83" t="s">
        <v>141</v>
      </c>
      <c r="N417" s="83" t="s">
        <v>141</v>
      </c>
      <c r="O417" s="12" t="s">
        <v>141</v>
      </c>
      <c r="P417" s="12" t="s">
        <v>141</v>
      </c>
    </row>
    <row r="418" spans="1:16" ht="15.75" customHeight="1">
      <c r="A418" s="84" t="s">
        <v>1287</v>
      </c>
      <c r="B418" s="40">
        <f t="shared" si="18"/>
        <v>50</v>
      </c>
      <c r="C418" s="83" t="s">
        <v>141</v>
      </c>
      <c r="D418" s="83" t="s">
        <v>141</v>
      </c>
      <c r="E418" s="83" t="s">
        <v>141</v>
      </c>
      <c r="F418" s="83" t="s">
        <v>141</v>
      </c>
      <c r="G418" s="83" t="s">
        <v>141</v>
      </c>
      <c r="H418" s="83" t="s">
        <v>141</v>
      </c>
      <c r="I418" s="99">
        <v>50</v>
      </c>
      <c r="J418" s="83" t="s">
        <v>141</v>
      </c>
      <c r="K418" s="83" t="s">
        <v>141</v>
      </c>
      <c r="L418" s="83" t="s">
        <v>141</v>
      </c>
      <c r="M418" s="83" t="s">
        <v>141</v>
      </c>
      <c r="N418" s="83" t="s">
        <v>141</v>
      </c>
      <c r="O418" s="12" t="s">
        <v>141</v>
      </c>
      <c r="P418" s="12" t="s">
        <v>141</v>
      </c>
    </row>
    <row r="419" spans="1:16" ht="15.75" customHeight="1">
      <c r="A419" s="84" t="s">
        <v>1259</v>
      </c>
      <c r="B419" s="40">
        <f t="shared" si="18"/>
        <v>5366</v>
      </c>
      <c r="C419" s="83" t="s">
        <v>141</v>
      </c>
      <c r="D419" s="83" t="s">
        <v>141</v>
      </c>
      <c r="E419" s="83" t="s">
        <v>141</v>
      </c>
      <c r="F419" s="83" t="s">
        <v>141</v>
      </c>
      <c r="G419" s="83" t="s">
        <v>141</v>
      </c>
      <c r="H419" s="83" t="s">
        <v>141</v>
      </c>
      <c r="I419" s="99">
        <v>5366</v>
      </c>
      <c r="J419" s="83" t="s">
        <v>141</v>
      </c>
      <c r="K419" s="83" t="s">
        <v>141</v>
      </c>
      <c r="L419" s="83" t="s">
        <v>141</v>
      </c>
      <c r="M419" s="83" t="s">
        <v>141</v>
      </c>
      <c r="N419" s="83" t="s">
        <v>141</v>
      </c>
      <c r="O419" s="12" t="s">
        <v>141</v>
      </c>
      <c r="P419" s="12" t="s">
        <v>141</v>
      </c>
    </row>
    <row r="420" spans="1:16" ht="15.75" customHeight="1">
      <c r="A420" s="82" t="s">
        <v>659</v>
      </c>
      <c r="B420" s="40">
        <f t="shared" si="18"/>
        <v>9075</v>
      </c>
      <c r="C420" s="83" t="s">
        <v>141</v>
      </c>
      <c r="D420" s="83" t="s">
        <v>141</v>
      </c>
      <c r="E420" s="83" t="s">
        <v>141</v>
      </c>
      <c r="F420" s="83" t="s">
        <v>141</v>
      </c>
      <c r="G420" s="83" t="s">
        <v>141</v>
      </c>
      <c r="H420" s="83" t="s">
        <v>141</v>
      </c>
      <c r="I420" s="99">
        <v>9075</v>
      </c>
      <c r="J420" s="83" t="s">
        <v>141</v>
      </c>
      <c r="K420" s="83" t="s">
        <v>141</v>
      </c>
      <c r="L420" s="83" t="s">
        <v>141</v>
      </c>
      <c r="M420" s="83" t="s">
        <v>141</v>
      </c>
      <c r="N420" s="83" t="s">
        <v>141</v>
      </c>
      <c r="O420" s="83" t="s">
        <v>141</v>
      </c>
      <c r="P420" s="12" t="s">
        <v>141</v>
      </c>
    </row>
    <row r="421" spans="1:16" ht="15.75" customHeight="1">
      <c r="A421" s="84" t="s">
        <v>594</v>
      </c>
      <c r="B421" s="40">
        <f t="shared" si="18"/>
        <v>1385</v>
      </c>
      <c r="C421" s="83" t="s">
        <v>141</v>
      </c>
      <c r="D421" s="83" t="s">
        <v>141</v>
      </c>
      <c r="E421" s="83" t="s">
        <v>141</v>
      </c>
      <c r="F421" s="83" t="s">
        <v>141</v>
      </c>
      <c r="G421" s="83" t="s">
        <v>141</v>
      </c>
      <c r="H421" s="83" t="s">
        <v>141</v>
      </c>
      <c r="I421" s="99">
        <v>1385</v>
      </c>
      <c r="J421" s="83" t="s">
        <v>141</v>
      </c>
      <c r="K421" s="83" t="s">
        <v>141</v>
      </c>
      <c r="L421" s="83" t="s">
        <v>141</v>
      </c>
      <c r="M421" s="83" t="s">
        <v>141</v>
      </c>
      <c r="N421" s="83" t="s">
        <v>141</v>
      </c>
      <c r="O421" s="12" t="s">
        <v>141</v>
      </c>
      <c r="P421" s="12" t="s">
        <v>141</v>
      </c>
    </row>
    <row r="422" spans="1:16" ht="15.75" customHeight="1">
      <c r="A422" s="84" t="s">
        <v>1260</v>
      </c>
      <c r="B422" s="40">
        <f t="shared" si="18"/>
        <v>16236</v>
      </c>
      <c r="C422" s="83" t="s">
        <v>141</v>
      </c>
      <c r="D422" s="83" t="s">
        <v>141</v>
      </c>
      <c r="E422" s="83" t="s">
        <v>141</v>
      </c>
      <c r="F422" s="83" t="s">
        <v>141</v>
      </c>
      <c r="G422" s="83" t="s">
        <v>141</v>
      </c>
      <c r="H422" s="83" t="s">
        <v>141</v>
      </c>
      <c r="I422" s="99">
        <v>16236</v>
      </c>
      <c r="J422" s="83" t="s">
        <v>141</v>
      </c>
      <c r="K422" s="83" t="s">
        <v>141</v>
      </c>
      <c r="L422" s="83" t="s">
        <v>141</v>
      </c>
      <c r="M422" s="83" t="s">
        <v>141</v>
      </c>
      <c r="N422" s="83" t="s">
        <v>141</v>
      </c>
      <c r="O422" s="12" t="s">
        <v>141</v>
      </c>
      <c r="P422" s="12" t="s">
        <v>141</v>
      </c>
    </row>
    <row r="423" spans="1:16" ht="15.75" customHeight="1">
      <c r="A423" s="84" t="s">
        <v>1012</v>
      </c>
      <c r="B423" s="40">
        <f t="shared" si="18"/>
        <v>1317</v>
      </c>
      <c r="C423" s="83" t="s">
        <v>141</v>
      </c>
      <c r="D423" s="83" t="s">
        <v>141</v>
      </c>
      <c r="E423" s="83" t="s">
        <v>141</v>
      </c>
      <c r="F423" s="83" t="s">
        <v>141</v>
      </c>
      <c r="G423" s="83" t="s">
        <v>141</v>
      </c>
      <c r="H423" s="83" t="s">
        <v>141</v>
      </c>
      <c r="I423" s="99">
        <v>1317</v>
      </c>
      <c r="J423" s="83" t="s">
        <v>141</v>
      </c>
      <c r="K423" s="83" t="s">
        <v>141</v>
      </c>
      <c r="L423" s="83" t="s">
        <v>141</v>
      </c>
      <c r="M423" s="83" t="s">
        <v>141</v>
      </c>
      <c r="N423" s="83" t="s">
        <v>141</v>
      </c>
      <c r="O423" s="12" t="s">
        <v>141</v>
      </c>
      <c r="P423" s="12" t="s">
        <v>141</v>
      </c>
    </row>
    <row r="424" spans="1:16" ht="15.75" customHeight="1">
      <c r="A424" s="84" t="s">
        <v>1261</v>
      </c>
      <c r="B424" s="40">
        <f t="shared" si="18"/>
        <v>6297</v>
      </c>
      <c r="C424" s="83" t="s">
        <v>141</v>
      </c>
      <c r="D424" s="83" t="s">
        <v>141</v>
      </c>
      <c r="E424" s="83" t="s">
        <v>141</v>
      </c>
      <c r="F424" s="83" t="s">
        <v>141</v>
      </c>
      <c r="G424" s="83" t="s">
        <v>141</v>
      </c>
      <c r="H424" s="83" t="s">
        <v>141</v>
      </c>
      <c r="I424" s="99">
        <v>6297</v>
      </c>
      <c r="J424" s="83" t="s">
        <v>141</v>
      </c>
      <c r="K424" s="83" t="s">
        <v>141</v>
      </c>
      <c r="L424" s="83" t="s">
        <v>141</v>
      </c>
      <c r="M424" s="83" t="s">
        <v>141</v>
      </c>
      <c r="N424" s="83" t="s">
        <v>141</v>
      </c>
      <c r="O424" s="12" t="s">
        <v>141</v>
      </c>
      <c r="P424" s="12" t="s">
        <v>141</v>
      </c>
    </row>
    <row r="425" spans="1:16" ht="15.75" customHeight="1">
      <c r="A425" s="84" t="s">
        <v>1082</v>
      </c>
      <c r="B425" s="40">
        <f t="shared" si="18"/>
        <v>8660</v>
      </c>
      <c r="C425" s="83" t="s">
        <v>141</v>
      </c>
      <c r="D425" s="83" t="s">
        <v>141</v>
      </c>
      <c r="E425" s="83" t="s">
        <v>141</v>
      </c>
      <c r="F425" s="83" t="s">
        <v>141</v>
      </c>
      <c r="G425" s="83" t="s">
        <v>141</v>
      </c>
      <c r="H425" s="83" t="s">
        <v>141</v>
      </c>
      <c r="I425" s="99">
        <v>8660</v>
      </c>
      <c r="J425" s="83" t="s">
        <v>141</v>
      </c>
      <c r="K425" s="83" t="s">
        <v>141</v>
      </c>
      <c r="L425" s="83" t="s">
        <v>141</v>
      </c>
      <c r="M425" s="83" t="s">
        <v>141</v>
      </c>
      <c r="N425" s="83" t="s">
        <v>141</v>
      </c>
      <c r="O425" s="12" t="s">
        <v>141</v>
      </c>
      <c r="P425" s="12" t="s">
        <v>141</v>
      </c>
    </row>
    <row r="426" spans="1:16" ht="15.75" customHeight="1">
      <c r="A426" s="84" t="s">
        <v>1262</v>
      </c>
      <c r="B426" s="40">
        <f t="shared" si="18"/>
        <v>8194</v>
      </c>
      <c r="C426" s="83" t="s">
        <v>141</v>
      </c>
      <c r="D426" s="83" t="s">
        <v>141</v>
      </c>
      <c r="E426" s="83" t="s">
        <v>141</v>
      </c>
      <c r="F426" s="83" t="s">
        <v>141</v>
      </c>
      <c r="G426" s="83" t="s">
        <v>141</v>
      </c>
      <c r="H426" s="83" t="s">
        <v>141</v>
      </c>
      <c r="I426" s="99">
        <v>8194</v>
      </c>
      <c r="J426" s="83" t="s">
        <v>141</v>
      </c>
      <c r="K426" s="83" t="s">
        <v>141</v>
      </c>
      <c r="L426" s="83" t="s">
        <v>141</v>
      </c>
      <c r="M426" s="83" t="s">
        <v>141</v>
      </c>
      <c r="N426" s="83" t="s">
        <v>141</v>
      </c>
      <c r="O426" s="12" t="s">
        <v>141</v>
      </c>
      <c r="P426" s="12" t="s">
        <v>141</v>
      </c>
    </row>
    <row r="427" spans="1:16" ht="15.75" customHeight="1">
      <c r="A427" s="84" t="s">
        <v>1263</v>
      </c>
      <c r="B427" s="40">
        <f t="shared" si="18"/>
        <v>991</v>
      </c>
      <c r="C427" s="83" t="s">
        <v>141</v>
      </c>
      <c r="D427" s="83" t="s">
        <v>141</v>
      </c>
      <c r="E427" s="83" t="s">
        <v>141</v>
      </c>
      <c r="F427" s="83" t="s">
        <v>141</v>
      </c>
      <c r="G427" s="83" t="s">
        <v>141</v>
      </c>
      <c r="H427" s="83" t="s">
        <v>141</v>
      </c>
      <c r="I427" s="99">
        <v>991</v>
      </c>
      <c r="J427" s="83" t="s">
        <v>141</v>
      </c>
      <c r="K427" s="83" t="s">
        <v>141</v>
      </c>
      <c r="L427" s="83" t="s">
        <v>141</v>
      </c>
      <c r="M427" s="83" t="s">
        <v>141</v>
      </c>
      <c r="N427" s="83" t="s">
        <v>141</v>
      </c>
      <c r="O427" s="12" t="s">
        <v>141</v>
      </c>
      <c r="P427" s="12" t="s">
        <v>141</v>
      </c>
    </row>
    <row r="428" spans="1:16" ht="15.75" customHeight="1">
      <c r="A428" s="84" t="s">
        <v>1264</v>
      </c>
      <c r="B428" s="40">
        <f t="shared" si="18"/>
        <v>1684</v>
      </c>
      <c r="C428" s="83" t="s">
        <v>141</v>
      </c>
      <c r="D428" s="83" t="s">
        <v>141</v>
      </c>
      <c r="E428" s="83" t="s">
        <v>141</v>
      </c>
      <c r="F428" s="83" t="s">
        <v>141</v>
      </c>
      <c r="G428" s="83" t="s">
        <v>141</v>
      </c>
      <c r="H428" s="83" t="s">
        <v>141</v>
      </c>
      <c r="I428" s="99">
        <v>1606</v>
      </c>
      <c r="J428" s="83" t="s">
        <v>141</v>
      </c>
      <c r="K428" s="83" t="s">
        <v>141</v>
      </c>
      <c r="L428" s="83" t="s">
        <v>141</v>
      </c>
      <c r="M428" s="83">
        <v>78</v>
      </c>
      <c r="N428" s="83" t="s">
        <v>141</v>
      </c>
      <c r="O428" s="12" t="s">
        <v>141</v>
      </c>
      <c r="P428" s="12" t="s">
        <v>141</v>
      </c>
    </row>
    <row r="429" spans="1:16" ht="15.75" customHeight="1">
      <c r="A429" s="84" t="s">
        <v>1288</v>
      </c>
      <c r="B429" s="40">
        <f t="shared" si="18"/>
        <v>202</v>
      </c>
      <c r="C429" s="83" t="s">
        <v>141</v>
      </c>
      <c r="D429" s="83" t="s">
        <v>141</v>
      </c>
      <c r="E429" s="83" t="s">
        <v>141</v>
      </c>
      <c r="F429" s="83" t="s">
        <v>141</v>
      </c>
      <c r="G429" s="83" t="s">
        <v>141</v>
      </c>
      <c r="H429" s="83" t="s">
        <v>141</v>
      </c>
      <c r="I429" s="99">
        <v>202</v>
      </c>
      <c r="J429" s="83" t="s">
        <v>141</v>
      </c>
      <c r="K429" s="83" t="s">
        <v>141</v>
      </c>
      <c r="L429" s="83" t="s">
        <v>141</v>
      </c>
      <c r="M429" s="83" t="s">
        <v>141</v>
      </c>
      <c r="N429" s="83" t="s">
        <v>141</v>
      </c>
      <c r="O429" s="83" t="s">
        <v>141</v>
      </c>
      <c r="P429" s="12" t="s">
        <v>141</v>
      </c>
    </row>
    <row r="430" spans="1:16" ht="15.75" customHeight="1">
      <c r="A430" s="84" t="s">
        <v>1289</v>
      </c>
      <c r="B430" s="40">
        <f t="shared" si="18"/>
        <v>224</v>
      </c>
      <c r="C430" s="83" t="s">
        <v>141</v>
      </c>
      <c r="D430" s="83" t="s">
        <v>141</v>
      </c>
      <c r="E430" s="83" t="s">
        <v>141</v>
      </c>
      <c r="F430" s="83" t="s">
        <v>141</v>
      </c>
      <c r="G430" s="83" t="s">
        <v>141</v>
      </c>
      <c r="H430" s="83" t="s">
        <v>141</v>
      </c>
      <c r="I430" s="99">
        <v>224</v>
      </c>
      <c r="J430" s="83" t="s">
        <v>141</v>
      </c>
      <c r="K430" s="83" t="s">
        <v>141</v>
      </c>
      <c r="L430" s="83" t="s">
        <v>141</v>
      </c>
      <c r="M430" s="83" t="s">
        <v>141</v>
      </c>
      <c r="N430" s="83" t="s">
        <v>141</v>
      </c>
      <c r="O430" s="12" t="s">
        <v>141</v>
      </c>
      <c r="P430" s="12" t="s">
        <v>141</v>
      </c>
    </row>
    <row r="431" spans="1:16" ht="15.75" customHeight="1">
      <c r="A431" s="84" t="s">
        <v>1265</v>
      </c>
      <c r="B431" s="40">
        <f t="shared" si="18"/>
        <v>132</v>
      </c>
      <c r="C431" s="83" t="s">
        <v>141</v>
      </c>
      <c r="D431" s="83" t="s">
        <v>141</v>
      </c>
      <c r="E431" s="83" t="s">
        <v>141</v>
      </c>
      <c r="F431" s="83" t="s">
        <v>141</v>
      </c>
      <c r="G431" s="83" t="s">
        <v>141</v>
      </c>
      <c r="H431" s="83" t="s">
        <v>141</v>
      </c>
      <c r="I431" s="99">
        <v>132</v>
      </c>
      <c r="J431" s="83" t="s">
        <v>141</v>
      </c>
      <c r="K431" s="83" t="s">
        <v>141</v>
      </c>
      <c r="L431" s="83" t="s">
        <v>141</v>
      </c>
      <c r="M431" s="83" t="s">
        <v>141</v>
      </c>
      <c r="N431" s="83" t="s">
        <v>141</v>
      </c>
      <c r="O431" s="12" t="s">
        <v>141</v>
      </c>
      <c r="P431" s="12" t="s">
        <v>141</v>
      </c>
    </row>
    <row r="432" spans="1:16" ht="15.75" customHeight="1">
      <c r="A432" s="93" t="s">
        <v>1266</v>
      </c>
      <c r="B432" s="40">
        <f t="shared" si="18"/>
        <v>65</v>
      </c>
      <c r="C432" s="83" t="s">
        <v>141</v>
      </c>
      <c r="D432" s="83" t="s">
        <v>141</v>
      </c>
      <c r="E432" s="83" t="s">
        <v>141</v>
      </c>
      <c r="F432" s="83" t="s">
        <v>141</v>
      </c>
      <c r="G432" s="83" t="s">
        <v>141</v>
      </c>
      <c r="H432" s="83" t="s">
        <v>141</v>
      </c>
      <c r="I432" s="99">
        <v>65</v>
      </c>
      <c r="J432" s="83" t="s">
        <v>141</v>
      </c>
      <c r="K432" s="83" t="s">
        <v>141</v>
      </c>
      <c r="L432" s="83" t="s">
        <v>141</v>
      </c>
      <c r="M432" s="83" t="s">
        <v>141</v>
      </c>
      <c r="N432" s="83" t="s">
        <v>141</v>
      </c>
      <c r="O432" s="12" t="s">
        <v>141</v>
      </c>
      <c r="P432" s="12" t="s">
        <v>141</v>
      </c>
    </row>
    <row r="433" spans="1:16" ht="15.75" customHeight="1">
      <c r="A433" s="93" t="s">
        <v>1267</v>
      </c>
      <c r="B433" s="40">
        <f>SUM(C433:P433)</f>
        <v>14</v>
      </c>
      <c r="C433" s="83" t="s">
        <v>141</v>
      </c>
      <c r="D433" s="83" t="s">
        <v>141</v>
      </c>
      <c r="E433" s="83" t="s">
        <v>141</v>
      </c>
      <c r="F433" s="83" t="s">
        <v>141</v>
      </c>
      <c r="G433" s="83" t="s">
        <v>141</v>
      </c>
      <c r="H433" s="83" t="s">
        <v>141</v>
      </c>
      <c r="I433" s="99">
        <v>14</v>
      </c>
      <c r="J433" s="83" t="s">
        <v>141</v>
      </c>
      <c r="K433" s="83" t="s">
        <v>141</v>
      </c>
      <c r="L433" s="83" t="s">
        <v>141</v>
      </c>
      <c r="M433" s="83" t="s">
        <v>141</v>
      </c>
      <c r="N433" s="83" t="s">
        <v>141</v>
      </c>
      <c r="O433" s="12" t="s">
        <v>141</v>
      </c>
      <c r="P433" s="12" t="s">
        <v>141</v>
      </c>
    </row>
    <row r="434" spans="1:16" ht="15.75" customHeight="1">
      <c r="A434" s="93" t="s">
        <v>1268</v>
      </c>
      <c r="B434" s="40">
        <f t="shared" si="18"/>
        <v>3232</v>
      </c>
      <c r="C434" s="83" t="s">
        <v>141</v>
      </c>
      <c r="D434" s="83" t="s">
        <v>141</v>
      </c>
      <c r="E434" s="83" t="s">
        <v>141</v>
      </c>
      <c r="F434" s="83" t="s">
        <v>141</v>
      </c>
      <c r="G434" s="83" t="s">
        <v>141</v>
      </c>
      <c r="H434" s="83" t="s">
        <v>141</v>
      </c>
      <c r="I434" s="12" t="s">
        <v>141</v>
      </c>
      <c r="J434" s="83" t="s">
        <v>141</v>
      </c>
      <c r="K434" s="83" t="s">
        <v>141</v>
      </c>
      <c r="L434" s="83" t="s">
        <v>141</v>
      </c>
      <c r="M434" s="83">
        <v>3232</v>
      </c>
      <c r="N434" s="83" t="s">
        <v>141</v>
      </c>
      <c r="O434" s="12" t="s">
        <v>141</v>
      </c>
      <c r="P434" s="12" t="s">
        <v>141</v>
      </c>
    </row>
    <row r="435" spans="1:16" ht="15.75" customHeight="1">
      <c r="A435" s="93" t="s">
        <v>1269</v>
      </c>
      <c r="B435" s="40">
        <f t="shared" si="18"/>
        <v>5904</v>
      </c>
      <c r="C435" s="83" t="s">
        <v>141</v>
      </c>
      <c r="D435" s="83" t="s">
        <v>141</v>
      </c>
      <c r="E435" s="83" t="s">
        <v>141</v>
      </c>
      <c r="F435" s="83" t="s">
        <v>141</v>
      </c>
      <c r="G435" s="83" t="s">
        <v>141</v>
      </c>
      <c r="H435" s="83" t="s">
        <v>141</v>
      </c>
      <c r="I435" s="99">
        <v>5478</v>
      </c>
      <c r="J435" s="83" t="s">
        <v>141</v>
      </c>
      <c r="K435" s="83" t="s">
        <v>141</v>
      </c>
      <c r="L435" s="83" t="s">
        <v>141</v>
      </c>
      <c r="M435" s="83">
        <v>426</v>
      </c>
      <c r="N435" s="83" t="s">
        <v>141</v>
      </c>
      <c r="O435" s="12" t="s">
        <v>141</v>
      </c>
      <c r="P435" s="12" t="s">
        <v>141</v>
      </c>
    </row>
    <row r="436" spans="1:16" ht="15.75" customHeight="1">
      <c r="A436" s="93" t="s">
        <v>1270</v>
      </c>
      <c r="B436" s="40">
        <f t="shared" si="18"/>
        <v>428</v>
      </c>
      <c r="C436" s="83" t="s">
        <v>141</v>
      </c>
      <c r="D436" s="83" t="s">
        <v>141</v>
      </c>
      <c r="E436" s="83" t="s">
        <v>141</v>
      </c>
      <c r="F436" s="83" t="s">
        <v>141</v>
      </c>
      <c r="G436" s="83" t="s">
        <v>141</v>
      </c>
      <c r="H436" s="83" t="s">
        <v>141</v>
      </c>
      <c r="I436" s="99">
        <v>428</v>
      </c>
      <c r="J436" s="83" t="s">
        <v>141</v>
      </c>
      <c r="K436" s="83" t="s">
        <v>141</v>
      </c>
      <c r="L436" s="83" t="s">
        <v>141</v>
      </c>
      <c r="M436" s="83" t="s">
        <v>141</v>
      </c>
      <c r="N436" s="83" t="s">
        <v>141</v>
      </c>
      <c r="O436" s="83" t="s">
        <v>141</v>
      </c>
      <c r="P436" s="12" t="s">
        <v>141</v>
      </c>
    </row>
    <row r="437" spans="1:16" ht="15.75" customHeight="1">
      <c r="A437" s="93" t="s">
        <v>1208</v>
      </c>
      <c r="B437" s="40">
        <f t="shared" si="18"/>
        <v>920</v>
      </c>
      <c r="C437" s="83" t="s">
        <v>141</v>
      </c>
      <c r="D437" s="83" t="s">
        <v>141</v>
      </c>
      <c r="E437" s="83" t="s">
        <v>141</v>
      </c>
      <c r="F437" s="83" t="s">
        <v>141</v>
      </c>
      <c r="G437" s="83" t="s">
        <v>141</v>
      </c>
      <c r="H437" s="83" t="s">
        <v>141</v>
      </c>
      <c r="I437" s="99">
        <v>920</v>
      </c>
      <c r="J437" s="83" t="s">
        <v>141</v>
      </c>
      <c r="K437" s="83" t="s">
        <v>141</v>
      </c>
      <c r="L437" s="83" t="s">
        <v>141</v>
      </c>
      <c r="M437" s="83" t="s">
        <v>141</v>
      </c>
      <c r="N437" s="83" t="s">
        <v>141</v>
      </c>
      <c r="O437" s="12" t="s">
        <v>141</v>
      </c>
      <c r="P437" s="12" t="s">
        <v>141</v>
      </c>
    </row>
    <row r="438" spans="1:16" ht="15.75" customHeight="1">
      <c r="A438" s="93" t="s">
        <v>1192</v>
      </c>
      <c r="B438" s="40">
        <f t="shared" si="18"/>
        <v>12123</v>
      </c>
      <c r="C438" s="83" t="s">
        <v>141</v>
      </c>
      <c r="D438" s="83" t="s">
        <v>141</v>
      </c>
      <c r="E438" s="83" t="s">
        <v>141</v>
      </c>
      <c r="F438" s="83" t="s">
        <v>141</v>
      </c>
      <c r="G438" s="83" t="s">
        <v>141</v>
      </c>
      <c r="H438" s="83" t="s">
        <v>141</v>
      </c>
      <c r="I438" s="99">
        <v>11588</v>
      </c>
      <c r="J438" s="83" t="s">
        <v>141</v>
      </c>
      <c r="K438" s="83" t="s">
        <v>141</v>
      </c>
      <c r="L438" s="83" t="s">
        <v>141</v>
      </c>
      <c r="M438" s="83">
        <v>535</v>
      </c>
      <c r="N438" s="83" t="s">
        <v>141</v>
      </c>
      <c r="O438" s="12" t="s">
        <v>141</v>
      </c>
      <c r="P438" s="12" t="s">
        <v>141</v>
      </c>
    </row>
    <row r="439" spans="1:16" ht="15.75" customHeight="1">
      <c r="A439" s="84" t="s">
        <v>1015</v>
      </c>
      <c r="B439" s="40">
        <f t="shared" si="18"/>
        <v>565</v>
      </c>
      <c r="C439" s="83" t="s">
        <v>141</v>
      </c>
      <c r="D439" s="83" t="s">
        <v>141</v>
      </c>
      <c r="E439" s="83" t="s">
        <v>141</v>
      </c>
      <c r="F439" s="83" t="s">
        <v>141</v>
      </c>
      <c r="G439" s="83" t="s">
        <v>141</v>
      </c>
      <c r="H439" s="83" t="s">
        <v>141</v>
      </c>
      <c r="I439" s="99">
        <v>565</v>
      </c>
      <c r="J439" s="83" t="s">
        <v>141</v>
      </c>
      <c r="K439" s="83" t="s">
        <v>141</v>
      </c>
      <c r="L439" s="83" t="s">
        <v>141</v>
      </c>
      <c r="M439" s="83" t="s">
        <v>141</v>
      </c>
      <c r="N439" s="83" t="s">
        <v>141</v>
      </c>
      <c r="O439" s="12" t="s">
        <v>141</v>
      </c>
      <c r="P439" s="12" t="s">
        <v>141</v>
      </c>
    </row>
    <row r="440" spans="1:16" ht="15.75" customHeight="1">
      <c r="A440" s="93" t="s">
        <v>1271</v>
      </c>
      <c r="B440" s="40">
        <f t="shared" si="18"/>
        <v>1836</v>
      </c>
      <c r="C440" s="83" t="s">
        <v>141</v>
      </c>
      <c r="D440" s="83" t="s">
        <v>141</v>
      </c>
      <c r="E440" s="83" t="s">
        <v>141</v>
      </c>
      <c r="F440" s="83" t="s">
        <v>141</v>
      </c>
      <c r="G440" s="83" t="s">
        <v>141</v>
      </c>
      <c r="H440" s="83" t="s">
        <v>141</v>
      </c>
      <c r="I440" s="99">
        <v>1836</v>
      </c>
      <c r="J440" s="83" t="s">
        <v>141</v>
      </c>
      <c r="K440" s="83" t="s">
        <v>141</v>
      </c>
      <c r="L440" s="83" t="s">
        <v>141</v>
      </c>
      <c r="M440" s="83" t="s">
        <v>141</v>
      </c>
      <c r="N440" s="83" t="s">
        <v>141</v>
      </c>
      <c r="O440" s="83" t="s">
        <v>141</v>
      </c>
      <c r="P440" s="12" t="s">
        <v>141</v>
      </c>
    </row>
    <row r="441" spans="1:16" ht="15.75" customHeight="1">
      <c r="A441" s="84" t="s">
        <v>1105</v>
      </c>
      <c r="B441" s="40">
        <f t="shared" si="18"/>
        <v>3122</v>
      </c>
      <c r="C441" s="83" t="s">
        <v>141</v>
      </c>
      <c r="D441" s="83" t="s">
        <v>141</v>
      </c>
      <c r="E441" s="83" t="s">
        <v>141</v>
      </c>
      <c r="F441" s="83" t="s">
        <v>141</v>
      </c>
      <c r="G441" s="83" t="s">
        <v>141</v>
      </c>
      <c r="H441" s="83" t="s">
        <v>141</v>
      </c>
      <c r="I441" s="99">
        <v>2962</v>
      </c>
      <c r="J441" s="83" t="s">
        <v>141</v>
      </c>
      <c r="K441" s="83" t="s">
        <v>141</v>
      </c>
      <c r="L441" s="83" t="s">
        <v>141</v>
      </c>
      <c r="M441" s="83">
        <v>160</v>
      </c>
      <c r="N441" s="83" t="s">
        <v>141</v>
      </c>
      <c r="O441" s="12" t="s">
        <v>141</v>
      </c>
      <c r="P441" s="12" t="s">
        <v>141</v>
      </c>
    </row>
    <row r="442" spans="1:16" ht="15.75" customHeight="1">
      <c r="A442" s="84" t="s">
        <v>1151</v>
      </c>
      <c r="B442" s="40">
        <f t="shared" si="18"/>
        <v>3401</v>
      </c>
      <c r="C442" s="83" t="s">
        <v>141</v>
      </c>
      <c r="D442" s="83" t="s">
        <v>141</v>
      </c>
      <c r="E442" s="83" t="s">
        <v>141</v>
      </c>
      <c r="F442" s="83" t="s">
        <v>141</v>
      </c>
      <c r="G442" s="83" t="s">
        <v>141</v>
      </c>
      <c r="H442" s="83" t="s">
        <v>141</v>
      </c>
      <c r="I442" s="99">
        <v>3269</v>
      </c>
      <c r="J442" s="83" t="s">
        <v>141</v>
      </c>
      <c r="K442" s="83" t="s">
        <v>141</v>
      </c>
      <c r="L442" s="83" t="s">
        <v>141</v>
      </c>
      <c r="M442" s="83">
        <v>132</v>
      </c>
      <c r="N442" s="83" t="s">
        <v>141</v>
      </c>
      <c r="O442" s="12" t="s">
        <v>141</v>
      </c>
      <c r="P442" s="12" t="s">
        <v>141</v>
      </c>
    </row>
    <row r="443" spans="1:16" ht="15.75" customHeight="1">
      <c r="A443" s="84" t="s">
        <v>1272</v>
      </c>
      <c r="B443" s="40">
        <f t="shared" si="18"/>
        <v>303</v>
      </c>
      <c r="C443" s="83" t="s">
        <v>141</v>
      </c>
      <c r="D443" s="83" t="s">
        <v>141</v>
      </c>
      <c r="E443" s="83" t="s">
        <v>141</v>
      </c>
      <c r="F443" s="83" t="s">
        <v>141</v>
      </c>
      <c r="G443" s="83" t="s">
        <v>141</v>
      </c>
      <c r="H443" s="83" t="s">
        <v>141</v>
      </c>
      <c r="I443" s="99">
        <v>303</v>
      </c>
      <c r="J443" s="83" t="s">
        <v>141</v>
      </c>
      <c r="K443" s="83" t="s">
        <v>141</v>
      </c>
      <c r="L443" s="83" t="s">
        <v>141</v>
      </c>
      <c r="M443" s="83" t="s">
        <v>141</v>
      </c>
      <c r="N443" s="83" t="s">
        <v>141</v>
      </c>
      <c r="O443" s="12" t="s">
        <v>141</v>
      </c>
      <c r="P443" s="12" t="s">
        <v>141</v>
      </c>
    </row>
    <row r="444" spans="1:16" ht="15.75" customHeight="1">
      <c r="A444" s="84" t="s">
        <v>1273</v>
      </c>
      <c r="B444" s="40">
        <f t="shared" si="18"/>
        <v>5319</v>
      </c>
      <c r="C444" s="83" t="s">
        <v>141</v>
      </c>
      <c r="D444" s="83" t="s">
        <v>141</v>
      </c>
      <c r="E444" s="83" t="s">
        <v>141</v>
      </c>
      <c r="F444" s="83" t="s">
        <v>141</v>
      </c>
      <c r="G444" s="83" t="s">
        <v>141</v>
      </c>
      <c r="H444" s="83" t="s">
        <v>141</v>
      </c>
      <c r="I444" s="99">
        <v>4814</v>
      </c>
      <c r="J444" s="83" t="s">
        <v>141</v>
      </c>
      <c r="K444" s="83" t="s">
        <v>141</v>
      </c>
      <c r="L444" s="83" t="s">
        <v>141</v>
      </c>
      <c r="M444" s="83">
        <v>505</v>
      </c>
      <c r="N444" s="83" t="s">
        <v>141</v>
      </c>
      <c r="O444" s="12" t="s">
        <v>141</v>
      </c>
      <c r="P444" s="12" t="s">
        <v>141</v>
      </c>
    </row>
    <row r="445" spans="1:16" ht="15.75" customHeight="1">
      <c r="A445" s="84" t="s">
        <v>1274</v>
      </c>
      <c r="B445" s="40">
        <f t="shared" si="18"/>
        <v>508</v>
      </c>
      <c r="C445" s="83" t="s">
        <v>141</v>
      </c>
      <c r="D445" s="83" t="s">
        <v>141</v>
      </c>
      <c r="E445" s="83" t="s">
        <v>141</v>
      </c>
      <c r="F445" s="83" t="s">
        <v>141</v>
      </c>
      <c r="G445" s="83" t="s">
        <v>141</v>
      </c>
      <c r="H445" s="83" t="s">
        <v>141</v>
      </c>
      <c r="I445" s="99">
        <v>508</v>
      </c>
      <c r="J445" s="83" t="s">
        <v>141</v>
      </c>
      <c r="K445" s="83" t="s">
        <v>141</v>
      </c>
      <c r="L445" s="83" t="s">
        <v>141</v>
      </c>
      <c r="M445" s="83" t="s">
        <v>141</v>
      </c>
      <c r="N445" s="83" t="s">
        <v>141</v>
      </c>
      <c r="O445" s="83" t="s">
        <v>141</v>
      </c>
      <c r="P445" s="83" t="s">
        <v>141</v>
      </c>
    </row>
    <row r="446" spans="1:16" ht="15.75" customHeight="1">
      <c r="A446" s="84" t="s">
        <v>1275</v>
      </c>
      <c r="B446" s="40">
        <f t="shared" si="18"/>
        <v>1286</v>
      </c>
      <c r="C446" s="83" t="s">
        <v>141</v>
      </c>
      <c r="D446" s="83" t="s">
        <v>141</v>
      </c>
      <c r="E446" s="83" t="s">
        <v>141</v>
      </c>
      <c r="F446" s="83" t="s">
        <v>141</v>
      </c>
      <c r="G446" s="83" t="s">
        <v>141</v>
      </c>
      <c r="H446" s="83" t="s">
        <v>141</v>
      </c>
      <c r="I446" s="99">
        <v>1286</v>
      </c>
      <c r="J446" s="83" t="s">
        <v>141</v>
      </c>
      <c r="K446" s="83" t="s">
        <v>141</v>
      </c>
      <c r="L446" s="83" t="s">
        <v>141</v>
      </c>
      <c r="M446" s="83" t="s">
        <v>141</v>
      </c>
      <c r="N446" s="83" t="s">
        <v>141</v>
      </c>
      <c r="O446" s="83" t="s">
        <v>141</v>
      </c>
      <c r="P446" s="83" t="s">
        <v>141</v>
      </c>
    </row>
    <row r="447" spans="1:16" ht="15.75" customHeight="1">
      <c r="A447" s="84" t="s">
        <v>1217</v>
      </c>
      <c r="B447" s="40">
        <f t="shared" si="18"/>
        <v>2248</v>
      </c>
      <c r="C447" s="83" t="s">
        <v>141</v>
      </c>
      <c r="D447" s="83" t="s">
        <v>141</v>
      </c>
      <c r="E447" s="83" t="s">
        <v>141</v>
      </c>
      <c r="F447" s="83" t="s">
        <v>141</v>
      </c>
      <c r="G447" s="83" t="s">
        <v>141</v>
      </c>
      <c r="H447" s="83" t="s">
        <v>141</v>
      </c>
      <c r="I447" s="99">
        <v>2248</v>
      </c>
      <c r="J447" s="83" t="s">
        <v>141</v>
      </c>
      <c r="K447" s="83" t="s">
        <v>141</v>
      </c>
      <c r="L447" s="83" t="s">
        <v>141</v>
      </c>
      <c r="M447" s="83" t="s">
        <v>141</v>
      </c>
      <c r="N447" s="83" t="s">
        <v>141</v>
      </c>
      <c r="O447" s="12" t="s">
        <v>141</v>
      </c>
      <c r="P447" s="12" t="s">
        <v>141</v>
      </c>
    </row>
    <row r="448" spans="1:16" ht="15.75" customHeight="1">
      <c r="A448" s="84" t="s">
        <v>1218</v>
      </c>
      <c r="B448" s="40">
        <f t="shared" si="18"/>
        <v>1037</v>
      </c>
      <c r="C448" s="83" t="s">
        <v>141</v>
      </c>
      <c r="D448" s="83" t="s">
        <v>141</v>
      </c>
      <c r="E448" s="83" t="s">
        <v>141</v>
      </c>
      <c r="F448" s="83" t="s">
        <v>141</v>
      </c>
      <c r="G448" s="83" t="s">
        <v>141</v>
      </c>
      <c r="H448" s="83" t="s">
        <v>141</v>
      </c>
      <c r="I448" s="99">
        <v>1037</v>
      </c>
      <c r="J448" s="83" t="s">
        <v>141</v>
      </c>
      <c r="K448" s="83" t="s">
        <v>141</v>
      </c>
      <c r="L448" s="83" t="s">
        <v>141</v>
      </c>
      <c r="M448" s="83" t="s">
        <v>141</v>
      </c>
      <c r="N448" s="83" t="s">
        <v>141</v>
      </c>
      <c r="O448" s="12" t="s">
        <v>141</v>
      </c>
      <c r="P448" s="12" t="s">
        <v>141</v>
      </c>
    </row>
    <row r="449" spans="1:16" ht="15.75" customHeight="1">
      <c r="A449" s="84" t="s">
        <v>1276</v>
      </c>
      <c r="B449" s="40">
        <f t="shared" si="18"/>
        <v>822</v>
      </c>
      <c r="C449" s="83" t="s">
        <v>141</v>
      </c>
      <c r="D449" s="83" t="s">
        <v>141</v>
      </c>
      <c r="E449" s="83" t="s">
        <v>141</v>
      </c>
      <c r="F449" s="83" t="s">
        <v>141</v>
      </c>
      <c r="G449" s="83" t="s">
        <v>141</v>
      </c>
      <c r="H449" s="83" t="s">
        <v>141</v>
      </c>
      <c r="I449" s="99">
        <v>822</v>
      </c>
      <c r="J449" s="83" t="s">
        <v>141</v>
      </c>
      <c r="K449" s="83" t="s">
        <v>141</v>
      </c>
      <c r="L449" s="83" t="s">
        <v>141</v>
      </c>
      <c r="M449" s="83" t="s">
        <v>141</v>
      </c>
      <c r="N449" s="83" t="s">
        <v>141</v>
      </c>
      <c r="O449" s="12" t="s">
        <v>141</v>
      </c>
      <c r="P449" s="12" t="s">
        <v>141</v>
      </c>
    </row>
    <row r="450" spans="1:16" ht="15.75" customHeight="1">
      <c r="A450" s="84" t="s">
        <v>1077</v>
      </c>
      <c r="B450" s="40">
        <f t="shared" si="18"/>
        <v>8904</v>
      </c>
      <c r="C450" s="83" t="s">
        <v>141</v>
      </c>
      <c r="D450" s="83" t="s">
        <v>141</v>
      </c>
      <c r="E450" s="83" t="s">
        <v>141</v>
      </c>
      <c r="F450" s="83" t="s">
        <v>141</v>
      </c>
      <c r="G450" s="83" t="s">
        <v>141</v>
      </c>
      <c r="H450" s="83" t="s">
        <v>141</v>
      </c>
      <c r="I450" s="99">
        <v>7924</v>
      </c>
      <c r="J450" s="83" t="s">
        <v>141</v>
      </c>
      <c r="K450" s="83" t="s">
        <v>141</v>
      </c>
      <c r="L450" s="83" t="s">
        <v>141</v>
      </c>
      <c r="M450" s="83">
        <v>980</v>
      </c>
      <c r="N450" s="83" t="s">
        <v>141</v>
      </c>
      <c r="O450" s="12" t="s">
        <v>141</v>
      </c>
      <c r="P450" s="12" t="s">
        <v>141</v>
      </c>
    </row>
    <row r="451" spans="1:16" ht="15.75" customHeight="1">
      <c r="A451" s="84" t="s">
        <v>608</v>
      </c>
      <c r="B451" s="40">
        <f t="shared" si="18"/>
        <v>443</v>
      </c>
      <c r="C451" s="83" t="s">
        <v>141</v>
      </c>
      <c r="D451" s="83" t="s">
        <v>141</v>
      </c>
      <c r="E451" s="83" t="s">
        <v>141</v>
      </c>
      <c r="F451" s="83" t="s">
        <v>141</v>
      </c>
      <c r="G451" s="83" t="s">
        <v>141</v>
      </c>
      <c r="H451" s="83" t="s">
        <v>141</v>
      </c>
      <c r="I451" s="99">
        <v>443</v>
      </c>
      <c r="J451" s="83" t="s">
        <v>141</v>
      </c>
      <c r="K451" s="83" t="s">
        <v>141</v>
      </c>
      <c r="L451" s="83" t="s">
        <v>141</v>
      </c>
      <c r="M451" s="83" t="s">
        <v>141</v>
      </c>
      <c r="N451" s="83" t="s">
        <v>141</v>
      </c>
      <c r="O451" s="83" t="s">
        <v>141</v>
      </c>
      <c r="P451" s="83" t="s">
        <v>141</v>
      </c>
    </row>
    <row r="452" spans="1:16" ht="15.75" customHeight="1">
      <c r="A452" s="84" t="s">
        <v>1221</v>
      </c>
      <c r="B452" s="40">
        <f t="shared" si="18"/>
        <v>2914</v>
      </c>
      <c r="C452" s="83" t="s">
        <v>141</v>
      </c>
      <c r="D452" s="83" t="s">
        <v>141</v>
      </c>
      <c r="E452" s="83" t="s">
        <v>141</v>
      </c>
      <c r="F452" s="83" t="s">
        <v>141</v>
      </c>
      <c r="G452" s="83" t="s">
        <v>141</v>
      </c>
      <c r="H452" s="83" t="s">
        <v>141</v>
      </c>
      <c r="I452" s="99">
        <v>2914</v>
      </c>
      <c r="J452" s="83" t="s">
        <v>141</v>
      </c>
      <c r="K452" s="83" t="s">
        <v>141</v>
      </c>
      <c r="L452" s="83" t="s">
        <v>141</v>
      </c>
      <c r="M452" s="83" t="s">
        <v>141</v>
      </c>
      <c r="N452" s="83" t="s">
        <v>141</v>
      </c>
      <c r="O452" s="12" t="s">
        <v>141</v>
      </c>
      <c r="P452" s="12" t="s">
        <v>141</v>
      </c>
    </row>
    <row r="453" spans="1:16" ht="15.75" customHeight="1">
      <c r="A453" s="84" t="s">
        <v>1111</v>
      </c>
      <c r="B453" s="40">
        <f t="shared" si="18"/>
        <v>3945</v>
      </c>
      <c r="C453" s="83" t="s">
        <v>141</v>
      </c>
      <c r="D453" s="83" t="s">
        <v>141</v>
      </c>
      <c r="E453" s="83" t="s">
        <v>141</v>
      </c>
      <c r="F453" s="83" t="s">
        <v>141</v>
      </c>
      <c r="G453" s="83" t="s">
        <v>141</v>
      </c>
      <c r="H453" s="83" t="s">
        <v>141</v>
      </c>
      <c r="I453" s="99">
        <v>3729</v>
      </c>
      <c r="J453" s="83" t="s">
        <v>141</v>
      </c>
      <c r="K453" s="83" t="s">
        <v>141</v>
      </c>
      <c r="L453" s="83" t="s">
        <v>141</v>
      </c>
      <c r="M453" s="83">
        <v>216</v>
      </c>
      <c r="N453" s="83" t="s">
        <v>141</v>
      </c>
      <c r="O453" s="12" t="s">
        <v>141</v>
      </c>
      <c r="P453" s="12" t="s">
        <v>141</v>
      </c>
    </row>
    <row r="454" spans="1:16" ht="15.75" customHeight="1">
      <c r="A454" s="84" t="s">
        <v>1078</v>
      </c>
      <c r="B454" s="40">
        <f t="shared" si="18"/>
        <v>11957</v>
      </c>
      <c r="C454" s="83" t="s">
        <v>141</v>
      </c>
      <c r="D454" s="83" t="s">
        <v>141</v>
      </c>
      <c r="E454" s="83" t="s">
        <v>141</v>
      </c>
      <c r="F454" s="83" t="s">
        <v>141</v>
      </c>
      <c r="G454" s="83" t="s">
        <v>141</v>
      </c>
      <c r="H454" s="83" t="s">
        <v>141</v>
      </c>
      <c r="I454" s="99">
        <v>11181</v>
      </c>
      <c r="J454" s="83" t="s">
        <v>141</v>
      </c>
      <c r="K454" s="83" t="s">
        <v>141</v>
      </c>
      <c r="L454" s="83" t="s">
        <v>141</v>
      </c>
      <c r="M454" s="83">
        <v>776</v>
      </c>
      <c r="N454" s="83" t="s">
        <v>141</v>
      </c>
      <c r="O454" s="12" t="s">
        <v>141</v>
      </c>
      <c r="P454" s="12" t="s">
        <v>141</v>
      </c>
    </row>
    <row r="455" spans="1:16" ht="15.75" customHeight="1">
      <c r="A455" s="84" t="s">
        <v>1016</v>
      </c>
      <c r="B455" s="40">
        <f t="shared" si="18"/>
        <v>672</v>
      </c>
      <c r="C455" s="83" t="s">
        <v>141</v>
      </c>
      <c r="D455" s="83" t="s">
        <v>141</v>
      </c>
      <c r="E455" s="83" t="s">
        <v>141</v>
      </c>
      <c r="F455" s="83" t="s">
        <v>141</v>
      </c>
      <c r="G455" s="83" t="s">
        <v>141</v>
      </c>
      <c r="H455" s="83" t="s">
        <v>141</v>
      </c>
      <c r="I455" s="99">
        <v>672</v>
      </c>
      <c r="J455" s="83" t="s">
        <v>141</v>
      </c>
      <c r="K455" s="83" t="s">
        <v>141</v>
      </c>
      <c r="L455" s="83" t="s">
        <v>141</v>
      </c>
      <c r="M455" s="83" t="s">
        <v>141</v>
      </c>
      <c r="N455" s="83" t="s">
        <v>141</v>
      </c>
      <c r="O455" s="83" t="s">
        <v>141</v>
      </c>
      <c r="P455" s="83" t="s">
        <v>141</v>
      </c>
    </row>
    <row r="456" spans="1:16" ht="15.75" customHeight="1">
      <c r="A456" s="84" t="s">
        <v>1277</v>
      </c>
      <c r="B456" s="40">
        <f t="shared" si="18"/>
        <v>2348</v>
      </c>
      <c r="C456" s="83" t="s">
        <v>141</v>
      </c>
      <c r="D456" s="83" t="s">
        <v>141</v>
      </c>
      <c r="E456" s="83" t="s">
        <v>141</v>
      </c>
      <c r="F456" s="83" t="s">
        <v>141</v>
      </c>
      <c r="G456" s="83" t="s">
        <v>141</v>
      </c>
      <c r="H456" s="83" t="s">
        <v>141</v>
      </c>
      <c r="I456" s="99">
        <v>2348</v>
      </c>
      <c r="J456" s="83" t="s">
        <v>141</v>
      </c>
      <c r="K456" s="83" t="s">
        <v>141</v>
      </c>
      <c r="L456" s="83" t="s">
        <v>141</v>
      </c>
      <c r="M456" s="83" t="s">
        <v>141</v>
      </c>
      <c r="N456" s="83" t="s">
        <v>141</v>
      </c>
      <c r="O456" s="12" t="s">
        <v>141</v>
      </c>
      <c r="P456" s="12" t="s">
        <v>141</v>
      </c>
    </row>
    <row r="457" spans="1:16" ht="15.75" customHeight="1">
      <c r="A457" s="84" t="s">
        <v>1230</v>
      </c>
      <c r="B457" s="40">
        <f t="shared" si="18"/>
        <v>2883</v>
      </c>
      <c r="C457" s="83" t="s">
        <v>141</v>
      </c>
      <c r="D457" s="83" t="s">
        <v>141</v>
      </c>
      <c r="E457" s="83" t="s">
        <v>141</v>
      </c>
      <c r="F457" s="83" t="s">
        <v>141</v>
      </c>
      <c r="G457" s="83" t="s">
        <v>141</v>
      </c>
      <c r="H457" s="83" t="s">
        <v>141</v>
      </c>
      <c r="I457" s="99">
        <v>2883</v>
      </c>
      <c r="J457" s="83" t="s">
        <v>141</v>
      </c>
      <c r="K457" s="83" t="s">
        <v>141</v>
      </c>
      <c r="L457" s="83" t="s">
        <v>141</v>
      </c>
      <c r="M457" s="83" t="s">
        <v>141</v>
      </c>
      <c r="N457" s="83" t="s">
        <v>141</v>
      </c>
      <c r="O457" s="12" t="s">
        <v>141</v>
      </c>
      <c r="P457" s="12" t="s">
        <v>141</v>
      </c>
    </row>
    <row r="458" spans="1:16" ht="15.75" customHeight="1">
      <c r="A458" s="84" t="s">
        <v>1115</v>
      </c>
      <c r="B458" s="40">
        <f t="shared" si="18"/>
        <v>6391</v>
      </c>
      <c r="C458" s="83" t="s">
        <v>141</v>
      </c>
      <c r="D458" s="83" t="s">
        <v>141</v>
      </c>
      <c r="E458" s="83" t="s">
        <v>141</v>
      </c>
      <c r="F458" s="83" t="s">
        <v>141</v>
      </c>
      <c r="G458" s="83" t="s">
        <v>141</v>
      </c>
      <c r="H458" s="83" t="s">
        <v>141</v>
      </c>
      <c r="I458" s="99">
        <v>6049</v>
      </c>
      <c r="J458" s="83" t="s">
        <v>141</v>
      </c>
      <c r="K458" s="83" t="s">
        <v>141</v>
      </c>
      <c r="L458" s="83" t="s">
        <v>141</v>
      </c>
      <c r="M458" s="83">
        <v>342</v>
      </c>
      <c r="N458" s="83" t="s">
        <v>141</v>
      </c>
      <c r="O458" s="12" t="s">
        <v>141</v>
      </c>
      <c r="P458" s="12" t="s">
        <v>141</v>
      </c>
    </row>
    <row r="459" spans="1:16" ht="15.75" customHeight="1">
      <c r="A459" s="84" t="s">
        <v>1290</v>
      </c>
      <c r="B459" s="40">
        <f t="shared" si="18"/>
        <v>490</v>
      </c>
      <c r="C459" s="83" t="s">
        <v>141</v>
      </c>
      <c r="D459" s="83" t="s">
        <v>141</v>
      </c>
      <c r="E459" s="83" t="s">
        <v>141</v>
      </c>
      <c r="F459" s="83" t="s">
        <v>141</v>
      </c>
      <c r="G459" s="83" t="s">
        <v>141</v>
      </c>
      <c r="H459" s="83" t="s">
        <v>141</v>
      </c>
      <c r="I459" s="99">
        <v>490</v>
      </c>
      <c r="J459" s="83" t="s">
        <v>141</v>
      </c>
      <c r="K459" s="83" t="s">
        <v>141</v>
      </c>
      <c r="L459" s="83" t="s">
        <v>141</v>
      </c>
      <c r="M459" s="83" t="s">
        <v>141</v>
      </c>
      <c r="N459" s="83" t="s">
        <v>141</v>
      </c>
      <c r="O459" s="83" t="s">
        <v>141</v>
      </c>
      <c r="P459" s="83" t="s">
        <v>141</v>
      </c>
    </row>
    <row r="460" spans="1:16" ht="15.75" customHeight="1">
      <c r="A460" s="84" t="s">
        <v>1233</v>
      </c>
      <c r="B460" s="40">
        <f t="shared" si="18"/>
        <v>3270</v>
      </c>
      <c r="C460" s="83" t="s">
        <v>141</v>
      </c>
      <c r="D460" s="83" t="s">
        <v>141</v>
      </c>
      <c r="E460" s="83" t="s">
        <v>141</v>
      </c>
      <c r="F460" s="83" t="s">
        <v>141</v>
      </c>
      <c r="G460" s="83" t="s">
        <v>141</v>
      </c>
      <c r="H460" s="83" t="s">
        <v>141</v>
      </c>
      <c r="I460" s="99">
        <v>3078</v>
      </c>
      <c r="J460" s="83" t="s">
        <v>141</v>
      </c>
      <c r="K460" s="83" t="s">
        <v>141</v>
      </c>
      <c r="L460" s="83" t="s">
        <v>141</v>
      </c>
      <c r="M460" s="83">
        <v>192</v>
      </c>
      <c r="N460" s="83" t="s">
        <v>141</v>
      </c>
      <c r="O460" s="12" t="s">
        <v>141</v>
      </c>
      <c r="P460" s="12" t="s">
        <v>141</v>
      </c>
    </row>
    <row r="461" spans="1:16" ht="15.75" customHeight="1">
      <c r="A461" s="84" t="s">
        <v>1278</v>
      </c>
      <c r="B461" s="40">
        <f t="shared" si="18"/>
        <v>4898</v>
      </c>
      <c r="C461" s="83" t="s">
        <v>141</v>
      </c>
      <c r="D461" s="83" t="s">
        <v>141</v>
      </c>
      <c r="E461" s="83" t="s">
        <v>141</v>
      </c>
      <c r="F461" s="83" t="s">
        <v>141</v>
      </c>
      <c r="G461" s="83" t="s">
        <v>141</v>
      </c>
      <c r="H461" s="83" t="s">
        <v>141</v>
      </c>
      <c r="I461" s="99">
        <v>4716</v>
      </c>
      <c r="J461" s="83" t="s">
        <v>141</v>
      </c>
      <c r="K461" s="83" t="s">
        <v>141</v>
      </c>
      <c r="L461" s="83" t="s">
        <v>141</v>
      </c>
      <c r="M461" s="83">
        <v>182</v>
      </c>
      <c r="N461" s="83" t="s">
        <v>141</v>
      </c>
      <c r="O461" s="12" t="s">
        <v>141</v>
      </c>
      <c r="P461" s="12" t="s">
        <v>141</v>
      </c>
    </row>
    <row r="462" spans="1:16" ht="15.75" customHeight="1">
      <c r="A462" s="84" t="s">
        <v>1154</v>
      </c>
      <c r="B462" s="40">
        <f t="shared" si="18"/>
        <v>4853</v>
      </c>
      <c r="C462" s="83" t="s">
        <v>141</v>
      </c>
      <c r="D462" s="83" t="s">
        <v>141</v>
      </c>
      <c r="E462" s="83" t="s">
        <v>141</v>
      </c>
      <c r="F462" s="83" t="s">
        <v>141</v>
      </c>
      <c r="G462" s="83" t="s">
        <v>141</v>
      </c>
      <c r="H462" s="83" t="s">
        <v>141</v>
      </c>
      <c r="I462" s="99">
        <v>4661</v>
      </c>
      <c r="J462" s="83" t="s">
        <v>141</v>
      </c>
      <c r="K462" s="83" t="s">
        <v>141</v>
      </c>
      <c r="L462" s="83" t="s">
        <v>141</v>
      </c>
      <c r="M462" s="83">
        <v>192</v>
      </c>
      <c r="N462" s="83" t="s">
        <v>141</v>
      </c>
      <c r="O462" s="12" t="s">
        <v>141</v>
      </c>
      <c r="P462" s="12" t="s">
        <v>141</v>
      </c>
    </row>
    <row r="463" spans="1:16" ht="15.75" customHeight="1">
      <c r="A463" s="84" t="s">
        <v>1291</v>
      </c>
      <c r="B463" s="40">
        <f t="shared" si="18"/>
        <v>411</v>
      </c>
      <c r="C463" s="83" t="s">
        <v>141</v>
      </c>
      <c r="D463" s="83" t="s">
        <v>141</v>
      </c>
      <c r="E463" s="83" t="s">
        <v>141</v>
      </c>
      <c r="F463" s="83" t="s">
        <v>141</v>
      </c>
      <c r="G463" s="83" t="s">
        <v>141</v>
      </c>
      <c r="H463" s="83" t="s">
        <v>141</v>
      </c>
      <c r="I463" s="99">
        <v>411</v>
      </c>
      <c r="J463" s="83" t="s">
        <v>141</v>
      </c>
      <c r="K463" s="83" t="s">
        <v>141</v>
      </c>
      <c r="L463" s="83" t="s">
        <v>141</v>
      </c>
      <c r="M463" s="83" t="s">
        <v>141</v>
      </c>
      <c r="N463" s="83" t="s">
        <v>141</v>
      </c>
      <c r="O463" s="83" t="s">
        <v>141</v>
      </c>
      <c r="P463" s="83" t="s">
        <v>141</v>
      </c>
    </row>
    <row r="464" spans="1:16" ht="15.75" customHeight="1">
      <c r="A464" s="84" t="s">
        <v>1188</v>
      </c>
      <c r="B464" s="40">
        <f t="shared" si="18"/>
        <v>6693</v>
      </c>
      <c r="C464" s="83" t="s">
        <v>141</v>
      </c>
      <c r="D464" s="83" t="s">
        <v>141</v>
      </c>
      <c r="E464" s="83" t="s">
        <v>141</v>
      </c>
      <c r="F464" s="83" t="s">
        <v>141</v>
      </c>
      <c r="G464" s="83" t="s">
        <v>141</v>
      </c>
      <c r="H464" s="83" t="s">
        <v>141</v>
      </c>
      <c r="I464" s="99">
        <v>6372</v>
      </c>
      <c r="J464" s="83" t="s">
        <v>141</v>
      </c>
      <c r="K464" s="83" t="s">
        <v>141</v>
      </c>
      <c r="L464" s="83" t="s">
        <v>141</v>
      </c>
      <c r="M464" s="83">
        <v>321</v>
      </c>
      <c r="N464" s="83" t="s">
        <v>141</v>
      </c>
      <c r="O464" s="12" t="s">
        <v>141</v>
      </c>
      <c r="P464" s="12" t="s">
        <v>141</v>
      </c>
    </row>
    <row r="465" spans="1:16" ht="15.75" customHeight="1">
      <c r="A465" s="84" t="s">
        <v>1279</v>
      </c>
      <c r="B465" s="40">
        <f t="shared" si="18"/>
        <v>535</v>
      </c>
      <c r="C465" s="83" t="s">
        <v>141</v>
      </c>
      <c r="D465" s="83" t="s">
        <v>141</v>
      </c>
      <c r="E465" s="83" t="s">
        <v>141</v>
      </c>
      <c r="F465" s="83" t="s">
        <v>141</v>
      </c>
      <c r="G465" s="83" t="s">
        <v>141</v>
      </c>
      <c r="H465" s="83" t="s">
        <v>141</v>
      </c>
      <c r="I465" s="99">
        <v>535</v>
      </c>
      <c r="J465" s="83" t="s">
        <v>141</v>
      </c>
      <c r="K465" s="83" t="s">
        <v>141</v>
      </c>
      <c r="L465" s="83" t="s">
        <v>141</v>
      </c>
      <c r="M465" s="83" t="s">
        <v>141</v>
      </c>
      <c r="N465" s="83" t="s">
        <v>141</v>
      </c>
      <c r="O465" s="12" t="s">
        <v>141</v>
      </c>
      <c r="P465" s="12" t="s">
        <v>141</v>
      </c>
    </row>
    <row r="466" spans="1:16" ht="15.75" customHeight="1">
      <c r="A466" s="84" t="s">
        <v>1121</v>
      </c>
      <c r="B466" s="40">
        <f t="shared" si="18"/>
        <v>2202</v>
      </c>
      <c r="C466" s="83" t="s">
        <v>141</v>
      </c>
      <c r="D466" s="83" t="s">
        <v>141</v>
      </c>
      <c r="E466" s="83" t="s">
        <v>141</v>
      </c>
      <c r="F466" s="83" t="s">
        <v>141</v>
      </c>
      <c r="G466" s="83" t="s">
        <v>141</v>
      </c>
      <c r="H466" s="83" t="s">
        <v>141</v>
      </c>
      <c r="I466" s="99">
        <v>2202</v>
      </c>
      <c r="J466" s="83" t="s">
        <v>141</v>
      </c>
      <c r="K466" s="83" t="s">
        <v>141</v>
      </c>
      <c r="L466" s="83" t="s">
        <v>141</v>
      </c>
      <c r="M466" s="83" t="s">
        <v>141</v>
      </c>
      <c r="N466" s="83" t="s">
        <v>141</v>
      </c>
      <c r="O466" s="12" t="s">
        <v>141</v>
      </c>
      <c r="P466" s="12" t="s">
        <v>141</v>
      </c>
    </row>
    <row r="467" spans="1:16" ht="15.75" customHeight="1">
      <c r="A467" s="84" t="s">
        <v>1243</v>
      </c>
      <c r="B467" s="40">
        <f t="shared" si="18"/>
        <v>943</v>
      </c>
      <c r="C467" s="83" t="s">
        <v>141</v>
      </c>
      <c r="D467" s="83" t="s">
        <v>141</v>
      </c>
      <c r="E467" s="83" t="s">
        <v>141</v>
      </c>
      <c r="F467" s="83" t="s">
        <v>141</v>
      </c>
      <c r="G467" s="83" t="s">
        <v>141</v>
      </c>
      <c r="H467" s="83" t="s">
        <v>141</v>
      </c>
      <c r="I467" s="99">
        <v>943</v>
      </c>
      <c r="J467" s="83" t="s">
        <v>141</v>
      </c>
      <c r="K467" s="83" t="s">
        <v>141</v>
      </c>
      <c r="L467" s="83" t="s">
        <v>141</v>
      </c>
      <c r="M467" s="83" t="s">
        <v>141</v>
      </c>
      <c r="N467" s="83" t="s">
        <v>141</v>
      </c>
      <c r="O467" s="12" t="s">
        <v>141</v>
      </c>
      <c r="P467" s="12" t="s">
        <v>141</v>
      </c>
    </row>
    <row r="468" spans="1:16" ht="15.75" customHeight="1">
      <c r="A468" s="84" t="s">
        <v>1280</v>
      </c>
      <c r="B468" s="40">
        <f t="shared" si="18"/>
        <v>3136</v>
      </c>
      <c r="C468" s="83" t="s">
        <v>141</v>
      </c>
      <c r="D468" s="83" t="s">
        <v>141</v>
      </c>
      <c r="E468" s="83" t="s">
        <v>141</v>
      </c>
      <c r="F468" s="83" t="s">
        <v>141</v>
      </c>
      <c r="G468" s="83" t="s">
        <v>141</v>
      </c>
      <c r="H468" s="83" t="s">
        <v>141</v>
      </c>
      <c r="I468" s="99">
        <v>2985</v>
      </c>
      <c r="J468" s="83" t="s">
        <v>141</v>
      </c>
      <c r="K468" s="83" t="s">
        <v>141</v>
      </c>
      <c r="L468" s="83" t="s">
        <v>141</v>
      </c>
      <c r="M468" s="83">
        <v>151</v>
      </c>
      <c r="N468" s="83" t="s">
        <v>141</v>
      </c>
      <c r="O468" s="12" t="s">
        <v>141</v>
      </c>
      <c r="P468" s="12" t="s">
        <v>141</v>
      </c>
    </row>
    <row r="469" spans="1:16" ht="15.75" customHeight="1">
      <c r="A469" s="84" t="s">
        <v>1247</v>
      </c>
      <c r="B469" s="40">
        <f t="shared" si="18"/>
        <v>2600</v>
      </c>
      <c r="C469" s="83" t="s">
        <v>141</v>
      </c>
      <c r="D469" s="83" t="s">
        <v>141</v>
      </c>
      <c r="E469" s="83" t="s">
        <v>141</v>
      </c>
      <c r="F469" s="83" t="s">
        <v>141</v>
      </c>
      <c r="G469" s="83" t="s">
        <v>141</v>
      </c>
      <c r="H469" s="83" t="s">
        <v>141</v>
      </c>
      <c r="I469" s="99">
        <v>2487</v>
      </c>
      <c r="J469" s="83" t="s">
        <v>141</v>
      </c>
      <c r="K469" s="83" t="s">
        <v>141</v>
      </c>
      <c r="L469" s="83" t="s">
        <v>141</v>
      </c>
      <c r="M469" s="83">
        <v>113</v>
      </c>
      <c r="N469" s="83" t="s">
        <v>141</v>
      </c>
      <c r="O469" s="12" t="s">
        <v>141</v>
      </c>
      <c r="P469" s="12" t="s">
        <v>141</v>
      </c>
    </row>
    <row r="470" spans="1:16" ht="15.75" customHeight="1">
      <c r="A470" s="84" t="s">
        <v>1123</v>
      </c>
      <c r="B470" s="40">
        <f t="shared" si="18"/>
        <v>2154</v>
      </c>
      <c r="C470" s="83" t="s">
        <v>141</v>
      </c>
      <c r="D470" s="83" t="s">
        <v>141</v>
      </c>
      <c r="E470" s="83" t="s">
        <v>141</v>
      </c>
      <c r="F470" s="83" t="s">
        <v>141</v>
      </c>
      <c r="G470" s="83" t="s">
        <v>141</v>
      </c>
      <c r="H470" s="83" t="s">
        <v>141</v>
      </c>
      <c r="I470" s="99">
        <v>2064</v>
      </c>
      <c r="J470" s="83" t="s">
        <v>141</v>
      </c>
      <c r="K470" s="83" t="s">
        <v>141</v>
      </c>
      <c r="L470" s="83" t="s">
        <v>141</v>
      </c>
      <c r="M470" s="83">
        <v>90</v>
      </c>
      <c r="N470" s="83" t="s">
        <v>141</v>
      </c>
      <c r="O470" s="12" t="s">
        <v>141</v>
      </c>
      <c r="P470" s="12" t="s">
        <v>141</v>
      </c>
    </row>
    <row r="471" spans="1:16" ht="15.75" customHeight="1">
      <c r="A471" s="84" t="s">
        <v>1281</v>
      </c>
      <c r="B471" s="40">
        <f t="shared" si="18"/>
        <v>188</v>
      </c>
      <c r="C471" s="83" t="s">
        <v>141</v>
      </c>
      <c r="D471" s="83" t="s">
        <v>141</v>
      </c>
      <c r="E471" s="83" t="s">
        <v>141</v>
      </c>
      <c r="F471" s="83" t="s">
        <v>141</v>
      </c>
      <c r="G471" s="83" t="s">
        <v>141</v>
      </c>
      <c r="H471" s="83" t="s">
        <v>141</v>
      </c>
      <c r="I471" s="99">
        <v>188</v>
      </c>
      <c r="J471" s="83" t="s">
        <v>141</v>
      </c>
      <c r="K471" s="83" t="s">
        <v>141</v>
      </c>
      <c r="L471" s="83" t="s">
        <v>141</v>
      </c>
      <c r="M471" s="83" t="s">
        <v>141</v>
      </c>
      <c r="N471" s="83" t="s">
        <v>141</v>
      </c>
      <c r="O471" s="12" t="s">
        <v>141</v>
      </c>
      <c r="P471" s="12" t="s">
        <v>141</v>
      </c>
    </row>
    <row r="472" spans="1:16" ht="15.75" customHeight="1">
      <c r="A472" s="84" t="s">
        <v>1155</v>
      </c>
      <c r="B472" s="40">
        <f t="shared" si="18"/>
        <v>2607</v>
      </c>
      <c r="C472" s="83" t="s">
        <v>141</v>
      </c>
      <c r="D472" s="83" t="s">
        <v>141</v>
      </c>
      <c r="E472" s="83" t="s">
        <v>141</v>
      </c>
      <c r="F472" s="83" t="s">
        <v>141</v>
      </c>
      <c r="G472" s="83" t="s">
        <v>141</v>
      </c>
      <c r="H472" s="83" t="s">
        <v>141</v>
      </c>
      <c r="I472" s="99">
        <v>2360</v>
      </c>
      <c r="J472" s="83" t="s">
        <v>141</v>
      </c>
      <c r="K472" s="83" t="s">
        <v>141</v>
      </c>
      <c r="L472" s="83" t="s">
        <v>141</v>
      </c>
      <c r="M472" s="83">
        <v>247</v>
      </c>
      <c r="N472" s="83" t="s">
        <v>141</v>
      </c>
      <c r="O472" s="12" t="s">
        <v>141</v>
      </c>
      <c r="P472" s="12" t="s">
        <v>141</v>
      </c>
    </row>
    <row r="473" spans="1:16" ht="15.75" customHeight="1">
      <c r="A473" s="84" t="s">
        <v>1292</v>
      </c>
      <c r="B473" s="40">
        <f t="shared" si="18"/>
        <v>176</v>
      </c>
      <c r="C473" s="83" t="s">
        <v>141</v>
      </c>
      <c r="D473" s="83" t="s">
        <v>141</v>
      </c>
      <c r="E473" s="83" t="s">
        <v>141</v>
      </c>
      <c r="F473" s="83" t="s">
        <v>141</v>
      </c>
      <c r="G473" s="83" t="s">
        <v>141</v>
      </c>
      <c r="H473" s="83" t="s">
        <v>141</v>
      </c>
      <c r="I473" s="99">
        <v>176</v>
      </c>
      <c r="J473" s="83" t="s">
        <v>141</v>
      </c>
      <c r="K473" s="83" t="s">
        <v>141</v>
      </c>
      <c r="L473" s="83" t="s">
        <v>141</v>
      </c>
      <c r="M473" s="83" t="s">
        <v>141</v>
      </c>
      <c r="N473" s="83" t="s">
        <v>141</v>
      </c>
      <c r="O473" s="83" t="s">
        <v>141</v>
      </c>
      <c r="P473" s="83" t="s">
        <v>141</v>
      </c>
    </row>
    <row r="474" spans="1:16" ht="15.75" customHeight="1">
      <c r="A474" s="84" t="s">
        <v>1250</v>
      </c>
      <c r="B474" s="40">
        <f t="shared" si="18"/>
        <v>1103</v>
      </c>
      <c r="C474" s="83" t="s">
        <v>141</v>
      </c>
      <c r="D474" s="83" t="s">
        <v>141</v>
      </c>
      <c r="E474" s="83" t="s">
        <v>141</v>
      </c>
      <c r="F474" s="83" t="s">
        <v>141</v>
      </c>
      <c r="G474" s="83" t="s">
        <v>141</v>
      </c>
      <c r="H474" s="83" t="s">
        <v>141</v>
      </c>
      <c r="I474" s="99">
        <v>1103</v>
      </c>
      <c r="J474" s="83" t="s">
        <v>141</v>
      </c>
      <c r="K474" s="83" t="s">
        <v>141</v>
      </c>
      <c r="L474" s="83" t="s">
        <v>141</v>
      </c>
      <c r="M474" s="83" t="s">
        <v>141</v>
      </c>
      <c r="N474" s="83" t="s">
        <v>141</v>
      </c>
      <c r="O474" s="12" t="s">
        <v>141</v>
      </c>
      <c r="P474" s="12" t="s">
        <v>141</v>
      </c>
    </row>
    <row r="475" spans="1:16" ht="15.75" customHeight="1">
      <c r="A475" s="84" t="s">
        <v>1249</v>
      </c>
      <c r="B475" s="40">
        <f t="shared" si="18"/>
        <v>1361</v>
      </c>
      <c r="C475" s="83" t="s">
        <v>141</v>
      </c>
      <c r="D475" s="83" t="s">
        <v>141</v>
      </c>
      <c r="E475" s="83" t="s">
        <v>141</v>
      </c>
      <c r="F475" s="83" t="s">
        <v>141</v>
      </c>
      <c r="G475" s="83" t="s">
        <v>141</v>
      </c>
      <c r="H475" s="83" t="s">
        <v>141</v>
      </c>
      <c r="I475" s="99">
        <v>1361</v>
      </c>
      <c r="J475" s="83" t="s">
        <v>141</v>
      </c>
      <c r="K475" s="83" t="s">
        <v>141</v>
      </c>
      <c r="L475" s="83" t="s">
        <v>141</v>
      </c>
      <c r="M475" s="83" t="s">
        <v>141</v>
      </c>
      <c r="N475" s="83" t="s">
        <v>141</v>
      </c>
      <c r="O475" s="12" t="s">
        <v>141</v>
      </c>
      <c r="P475" s="12" t="s">
        <v>141</v>
      </c>
    </row>
    <row r="476" spans="1:16" ht="15.75" customHeight="1">
      <c r="A476" s="84" t="s">
        <v>1127</v>
      </c>
      <c r="B476" s="40">
        <f t="shared" si="18"/>
        <v>8144</v>
      </c>
      <c r="C476" s="83" t="s">
        <v>141</v>
      </c>
      <c r="D476" s="83" t="s">
        <v>141</v>
      </c>
      <c r="E476" s="83" t="s">
        <v>141</v>
      </c>
      <c r="F476" s="83" t="s">
        <v>141</v>
      </c>
      <c r="G476" s="83" t="s">
        <v>141</v>
      </c>
      <c r="H476" s="83" t="s">
        <v>141</v>
      </c>
      <c r="I476" s="99">
        <v>7497</v>
      </c>
      <c r="J476" s="83" t="s">
        <v>141</v>
      </c>
      <c r="K476" s="83" t="s">
        <v>141</v>
      </c>
      <c r="L476" s="83" t="s">
        <v>141</v>
      </c>
      <c r="M476" s="83">
        <v>647</v>
      </c>
      <c r="N476" s="83" t="s">
        <v>141</v>
      </c>
      <c r="O476" s="12" t="s">
        <v>141</v>
      </c>
      <c r="P476" s="12" t="s">
        <v>141</v>
      </c>
    </row>
    <row r="477" spans="1:16" ht="15.75" customHeight="1">
      <c r="A477" s="84" t="s">
        <v>1282</v>
      </c>
      <c r="B477" s="40">
        <f t="shared" si="18"/>
        <v>300</v>
      </c>
      <c r="C477" s="83" t="s">
        <v>141</v>
      </c>
      <c r="D477" s="83" t="s">
        <v>141</v>
      </c>
      <c r="E477" s="83" t="s">
        <v>141</v>
      </c>
      <c r="F477" s="83" t="s">
        <v>141</v>
      </c>
      <c r="G477" s="83" t="s">
        <v>141</v>
      </c>
      <c r="H477" s="83" t="s">
        <v>141</v>
      </c>
      <c r="I477" s="99">
        <v>300</v>
      </c>
      <c r="J477" s="83" t="s">
        <v>141</v>
      </c>
      <c r="K477" s="83" t="s">
        <v>141</v>
      </c>
      <c r="L477" s="83" t="s">
        <v>141</v>
      </c>
      <c r="M477" s="83" t="s">
        <v>141</v>
      </c>
      <c r="N477" s="83" t="s">
        <v>141</v>
      </c>
      <c r="O477" s="12" t="s">
        <v>141</v>
      </c>
      <c r="P477" s="12" t="s">
        <v>141</v>
      </c>
    </row>
    <row r="478" spans="1:16" ht="15.75" customHeight="1">
      <c r="A478" s="84" t="s">
        <v>1252</v>
      </c>
      <c r="B478" s="40">
        <f t="shared" si="18"/>
        <v>1892</v>
      </c>
      <c r="C478" s="83" t="s">
        <v>141</v>
      </c>
      <c r="D478" s="83" t="s">
        <v>141</v>
      </c>
      <c r="E478" s="83" t="s">
        <v>141</v>
      </c>
      <c r="F478" s="83" t="s">
        <v>141</v>
      </c>
      <c r="G478" s="83" t="s">
        <v>141</v>
      </c>
      <c r="H478" s="83" t="s">
        <v>141</v>
      </c>
      <c r="I478" s="99">
        <v>1892</v>
      </c>
      <c r="J478" s="83" t="s">
        <v>141</v>
      </c>
      <c r="K478" s="83" t="s">
        <v>141</v>
      </c>
      <c r="L478" s="83" t="s">
        <v>141</v>
      </c>
      <c r="M478" s="83" t="s">
        <v>141</v>
      </c>
      <c r="N478" s="83" t="s">
        <v>141</v>
      </c>
      <c r="O478" s="12" t="s">
        <v>141</v>
      </c>
      <c r="P478" s="12" t="s">
        <v>141</v>
      </c>
    </row>
    <row r="479" spans="1:16" ht="15.75" customHeight="1">
      <c r="A479" s="84" t="s">
        <v>1128</v>
      </c>
      <c r="B479" s="40">
        <f t="shared" si="18"/>
        <v>8929</v>
      </c>
      <c r="C479" s="83" t="s">
        <v>141</v>
      </c>
      <c r="D479" s="83" t="s">
        <v>141</v>
      </c>
      <c r="E479" s="83" t="s">
        <v>141</v>
      </c>
      <c r="F479" s="83" t="s">
        <v>141</v>
      </c>
      <c r="G479" s="83" t="s">
        <v>141</v>
      </c>
      <c r="H479" s="83" t="s">
        <v>141</v>
      </c>
      <c r="I479" s="99">
        <v>8209</v>
      </c>
      <c r="J479" s="83" t="s">
        <v>141</v>
      </c>
      <c r="K479" s="83" t="s">
        <v>141</v>
      </c>
      <c r="L479" s="83" t="s">
        <v>141</v>
      </c>
      <c r="M479" s="83">
        <v>720</v>
      </c>
      <c r="N479" s="83" t="s">
        <v>141</v>
      </c>
      <c r="O479" s="12" t="s">
        <v>141</v>
      </c>
      <c r="P479" s="12" t="s">
        <v>141</v>
      </c>
    </row>
    <row r="480" spans="1:16" ht="15.75" customHeight="1">
      <c r="A480" s="84" t="s">
        <v>1283</v>
      </c>
      <c r="B480" s="40">
        <f t="shared" si="18"/>
        <v>487</v>
      </c>
      <c r="C480" s="83" t="s">
        <v>141</v>
      </c>
      <c r="D480" s="83" t="s">
        <v>141</v>
      </c>
      <c r="E480" s="83" t="s">
        <v>141</v>
      </c>
      <c r="F480" s="83" t="s">
        <v>141</v>
      </c>
      <c r="G480" s="83" t="s">
        <v>141</v>
      </c>
      <c r="H480" s="83" t="s">
        <v>141</v>
      </c>
      <c r="I480" s="99">
        <v>487</v>
      </c>
      <c r="J480" s="83" t="s">
        <v>141</v>
      </c>
      <c r="K480" s="83" t="s">
        <v>141</v>
      </c>
      <c r="L480" s="83" t="s">
        <v>141</v>
      </c>
      <c r="M480" s="83" t="s">
        <v>141</v>
      </c>
      <c r="N480" s="83" t="s">
        <v>141</v>
      </c>
      <c r="O480" s="83" t="s">
        <v>141</v>
      </c>
      <c r="P480" s="83" t="s">
        <v>141</v>
      </c>
    </row>
    <row r="481" spans="1:16" ht="15.75" customHeight="1">
      <c r="A481" s="84" t="s">
        <v>1130</v>
      </c>
      <c r="B481" s="40">
        <f t="shared" si="18"/>
        <v>3344</v>
      </c>
      <c r="C481" s="83" t="s">
        <v>141</v>
      </c>
      <c r="D481" s="83" t="s">
        <v>141</v>
      </c>
      <c r="E481" s="83" t="s">
        <v>141</v>
      </c>
      <c r="F481" s="83" t="s">
        <v>141</v>
      </c>
      <c r="G481" s="83" t="s">
        <v>141</v>
      </c>
      <c r="H481" s="83" t="s">
        <v>141</v>
      </c>
      <c r="I481" s="99">
        <v>3344</v>
      </c>
      <c r="J481" s="83" t="s">
        <v>141</v>
      </c>
      <c r="K481" s="83" t="s">
        <v>141</v>
      </c>
      <c r="L481" s="83" t="s">
        <v>141</v>
      </c>
      <c r="M481" s="83" t="s">
        <v>141</v>
      </c>
      <c r="N481" s="83" t="s">
        <v>141</v>
      </c>
      <c r="O481" s="12" t="s">
        <v>141</v>
      </c>
      <c r="P481" s="12" t="s">
        <v>141</v>
      </c>
    </row>
    <row r="482" spans="1:16" ht="15.75" customHeight="1">
      <c r="A482" s="105"/>
      <c r="B482" s="75"/>
      <c r="C482" s="75"/>
      <c r="D482" s="148"/>
      <c r="E482" s="148"/>
      <c r="F482" s="148"/>
      <c r="G482" s="148"/>
      <c r="H482" s="148"/>
      <c r="I482" s="148"/>
      <c r="J482" s="148"/>
      <c r="K482" s="148"/>
      <c r="L482" s="148"/>
      <c r="M482" s="148"/>
      <c r="N482" s="148"/>
      <c r="O482" s="149"/>
      <c r="P482" s="149"/>
    </row>
    <row r="483" spans="1:16" ht="15.75" customHeight="1">
      <c r="A483" s="180" t="s">
        <v>1385</v>
      </c>
    </row>
    <row r="484" spans="1:16" ht="15.75" customHeight="1">
      <c r="A484" s="180" t="s">
        <v>1386</v>
      </c>
    </row>
    <row r="485" spans="1:16" ht="15.75" customHeight="1">
      <c r="A485" s="108" t="s">
        <v>206</v>
      </c>
    </row>
  </sheetData>
  <sheetProtection selectLockedCells="1" selectUnlockedCells="1"/>
  <mergeCells count="8">
    <mergeCell ref="C358:P358"/>
    <mergeCell ref="A3:P3"/>
    <mergeCell ref="C8:P8"/>
    <mergeCell ref="C137:P137"/>
    <mergeCell ref="C255:P255"/>
    <mergeCell ref="A4:P4"/>
    <mergeCell ref="A5:P5"/>
    <mergeCell ref="A6:P6"/>
  </mergeCells>
  <phoneticPr fontId="0" type="noConversion"/>
  <printOptions horizontalCentered="1" verticalCentered="1"/>
  <pageMargins left="0" right="0" top="0" bottom="0" header="0.51180555555555551" footer="0.51180555555555551"/>
  <pageSetup scale="37" firstPageNumber="0" orientation="portrait" horizontalDpi="300" verticalDpi="300" r:id="rId1"/>
  <headerFooter alignWithMargins="0"/>
  <rowBreaks count="3" manualBreakCount="3">
    <brk id="133" max="16383" man="1"/>
    <brk id="252" max="16383" man="1"/>
    <brk id="3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T485"/>
  <sheetViews>
    <sheetView zoomScaleSheetLayoutView="75" workbookViewId="0">
      <selection activeCell="A17" sqref="A17"/>
    </sheetView>
  </sheetViews>
  <sheetFormatPr baseColWidth="10" defaultColWidth="0" defaultRowHeight="15.75" customHeight="1" zeroHeight="1"/>
  <cols>
    <col min="1" max="1" width="76.33203125" style="14" customWidth="1"/>
    <col min="2" max="2" width="8.6640625" style="4" bestFit="1" customWidth="1"/>
    <col min="3" max="3" width="7.5546875" style="4" bestFit="1" customWidth="1"/>
    <col min="4" max="4" width="8.6640625" style="4" bestFit="1" customWidth="1"/>
    <col min="5" max="5" width="10" style="4" customWidth="1"/>
    <col min="6" max="6" width="9.109375" style="4" bestFit="1" customWidth="1"/>
    <col min="7" max="7" width="8.88671875" style="4" bestFit="1" customWidth="1"/>
    <col min="8" max="8" width="9.109375" style="4" bestFit="1" customWidth="1"/>
    <col min="9" max="9" width="9.33203125" style="4" bestFit="1" customWidth="1"/>
    <col min="10" max="10" width="12.88671875" style="4" customWidth="1"/>
    <col min="11" max="11" width="9.88671875" style="4" bestFit="1" customWidth="1"/>
    <col min="12" max="12" width="15.33203125" style="4" customWidth="1"/>
    <col min="13" max="13" width="11.5546875" style="4" customWidth="1"/>
    <col min="14" max="14" width="12.44140625" style="12" customWidth="1"/>
    <col min="15" max="15" width="10.6640625" style="20" customWidth="1"/>
    <col min="16" max="16" width="9.6640625" style="20" bestFit="1" customWidth="1"/>
    <col min="17" max="20" width="0" style="5" hidden="1" customWidth="1"/>
    <col min="21" max="256" width="13.109375" style="5" hidden="1" customWidth="1"/>
    <col min="257" max="16384" width="13.109375" style="5" hidden="1"/>
  </cols>
  <sheetData>
    <row r="1" spans="1:20" s="10" customFormat="1" ht="15.75" customHeight="1">
      <c r="A1" s="27" t="s">
        <v>609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R1" s="11"/>
    </row>
    <row r="2" spans="1:20" s="23" customFormat="1" ht="15.75" customHeight="1">
      <c r="A2" s="14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0" s="23" customFormat="1" ht="15.75" customHeight="1">
      <c r="A3" s="391" t="s">
        <v>652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</row>
    <row r="4" spans="1:20" s="23" customFormat="1" ht="15.75" customHeight="1">
      <c r="A4" s="391" t="s">
        <v>715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</row>
    <row r="5" spans="1:20" s="23" customFormat="1" ht="15.75" customHeight="1">
      <c r="A5" s="391" t="s">
        <v>642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</row>
    <row r="6" spans="1:20" s="23" customFormat="1" ht="15.75" customHeight="1">
      <c r="A6" s="391" t="s">
        <v>641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</row>
    <row r="7" spans="1:20" s="23" customFormat="1" ht="15.75" customHeight="1">
      <c r="A7" s="66"/>
      <c r="B7" s="106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20"/>
      <c r="P7" s="107"/>
    </row>
    <row r="8" spans="1:20" s="23" customFormat="1" ht="15.75" customHeight="1">
      <c r="A8" s="91"/>
      <c r="B8" s="68"/>
      <c r="C8" s="390" t="s">
        <v>716</v>
      </c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</row>
    <row r="9" spans="1:20" s="23" customFormat="1" ht="15.75" customHeight="1">
      <c r="A9" s="48" t="s">
        <v>714</v>
      </c>
      <c r="B9" s="69" t="s">
        <v>27</v>
      </c>
      <c r="C9" s="69" t="s">
        <v>116</v>
      </c>
      <c r="D9" s="69" t="s">
        <v>127</v>
      </c>
      <c r="E9" s="69" t="s">
        <v>128</v>
      </c>
      <c r="F9" s="69" t="s">
        <v>34</v>
      </c>
      <c r="G9" s="69" t="s">
        <v>129</v>
      </c>
      <c r="H9" s="69" t="s">
        <v>37</v>
      </c>
      <c r="I9" s="69" t="s">
        <v>1382</v>
      </c>
      <c r="J9" s="69" t="s">
        <v>130</v>
      </c>
      <c r="K9" s="69" t="s">
        <v>40</v>
      </c>
      <c r="L9" s="69" t="s">
        <v>131</v>
      </c>
      <c r="M9" s="69" t="s">
        <v>132</v>
      </c>
      <c r="N9" s="71" t="s">
        <v>133</v>
      </c>
      <c r="O9" s="52" t="s">
        <v>134</v>
      </c>
      <c r="P9" s="101" t="s">
        <v>135</v>
      </c>
    </row>
    <row r="10" spans="1:20" s="23" customFormat="1" ht="15.75" customHeight="1">
      <c r="A10" s="92"/>
      <c r="B10" s="74"/>
      <c r="C10" s="74"/>
      <c r="D10" s="80"/>
      <c r="E10" s="69" t="s">
        <v>136</v>
      </c>
      <c r="F10" s="69"/>
      <c r="G10" s="69"/>
      <c r="H10" s="80"/>
      <c r="I10" s="69"/>
      <c r="J10" s="69" t="s">
        <v>137</v>
      </c>
      <c r="K10" s="80"/>
      <c r="L10" s="69" t="s">
        <v>138</v>
      </c>
      <c r="M10" s="69" t="s">
        <v>658</v>
      </c>
      <c r="N10" s="71" t="s">
        <v>140</v>
      </c>
      <c r="O10" s="52" t="s">
        <v>137</v>
      </c>
      <c r="P10" s="136"/>
    </row>
    <row r="11" spans="1:20" s="23" customFormat="1" ht="15.75" customHeight="1">
      <c r="A11" s="76"/>
      <c r="B11" s="68"/>
      <c r="C11" s="135"/>
      <c r="D11" s="138"/>
      <c r="E11" s="139"/>
      <c r="F11" s="139"/>
      <c r="G11" s="139"/>
      <c r="H11" s="138"/>
      <c r="I11" s="139"/>
      <c r="J11" s="139"/>
      <c r="K11" s="138"/>
      <c r="L11" s="139"/>
      <c r="M11" s="139"/>
      <c r="N11" s="139"/>
      <c r="O11" s="140"/>
      <c r="P11" s="143"/>
    </row>
    <row r="12" spans="1:20" s="23" customFormat="1" ht="15.75" customHeight="1">
      <c r="A12" s="179" t="s">
        <v>27</v>
      </c>
      <c r="B12" s="77">
        <f>SUM(C12:P12)</f>
        <v>931010</v>
      </c>
      <c r="C12" s="71">
        <f>SUM(C62,C77,C203,C239,C327,C335,C407)</f>
        <v>76098</v>
      </c>
      <c r="D12" s="71">
        <f>SUM(D77+D89+D239+D327+D335+D407)</f>
        <v>368160</v>
      </c>
      <c r="E12" s="71">
        <f>SUM(E83)</f>
        <v>15850</v>
      </c>
      <c r="F12" s="71">
        <f>SUM(F93,F203,F225)</f>
        <v>19209</v>
      </c>
      <c r="G12" s="71">
        <f>SUM(G62,G121,G203)</f>
        <v>7066</v>
      </c>
      <c r="H12" s="71">
        <f>SUM(H141,H203,H259,H327,H335,H407)</f>
        <v>44581</v>
      </c>
      <c r="I12" s="71">
        <f>SUM(I18,I153,I413)</f>
        <v>115775</v>
      </c>
      <c r="J12" s="71">
        <f>SUM(J269,J335)</f>
        <v>22528</v>
      </c>
      <c r="K12" s="71">
        <f>SUM(K288,K335,K407)</f>
        <v>25585</v>
      </c>
      <c r="L12" s="71">
        <f>SUM(L269,L306,L317,L335)</f>
        <v>171546</v>
      </c>
      <c r="M12" s="71">
        <f>SUM(M194,M203,M225,M413)</f>
        <v>12210</v>
      </c>
      <c r="N12" s="71">
        <f>SUM(N106,N203,N225,N317,N335)</f>
        <v>48221</v>
      </c>
      <c r="O12" s="81">
        <f>SUM(O16)</f>
        <v>1070</v>
      </c>
      <c r="P12" s="81">
        <f>SUM(P14)</f>
        <v>3111</v>
      </c>
      <c r="S12" s="5"/>
      <c r="T12" s="5"/>
    </row>
    <row r="13" spans="1:20" ht="15.75" customHeight="1">
      <c r="A13" s="79"/>
      <c r="B13" s="4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20" ht="15.75" customHeight="1">
      <c r="A14" s="79" t="s">
        <v>995</v>
      </c>
      <c r="B14" s="40">
        <f>SUM(C14:P14)</f>
        <v>3111</v>
      </c>
      <c r="C14" s="12" t="s">
        <v>141</v>
      </c>
      <c r="D14" s="12" t="s">
        <v>141</v>
      </c>
      <c r="E14" s="12" t="s">
        <v>141</v>
      </c>
      <c r="F14" s="12" t="s">
        <v>141</v>
      </c>
      <c r="G14" s="12" t="s">
        <v>141</v>
      </c>
      <c r="H14" s="12" t="s">
        <v>141</v>
      </c>
      <c r="I14" s="12" t="s">
        <v>141</v>
      </c>
      <c r="J14" s="12" t="s">
        <v>141</v>
      </c>
      <c r="K14" s="12" t="s">
        <v>141</v>
      </c>
      <c r="L14" s="12" t="s">
        <v>141</v>
      </c>
      <c r="M14" s="12" t="s">
        <v>141</v>
      </c>
      <c r="N14" s="12" t="s">
        <v>141</v>
      </c>
      <c r="O14" s="12" t="s">
        <v>141</v>
      </c>
      <c r="P14" s="12">
        <v>3111</v>
      </c>
    </row>
    <row r="15" spans="1:20" ht="15.75" customHeight="1">
      <c r="A15" s="79"/>
      <c r="B15" s="4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20" ht="15.75" customHeight="1">
      <c r="A16" s="79" t="s">
        <v>1293</v>
      </c>
      <c r="B16" s="40">
        <f>SUM(C16:P16)</f>
        <v>1070</v>
      </c>
      <c r="C16" s="12" t="s">
        <v>141</v>
      </c>
      <c r="D16" s="12" t="s">
        <v>141</v>
      </c>
      <c r="E16" s="12" t="s">
        <v>141</v>
      </c>
      <c r="F16" s="12" t="s">
        <v>141</v>
      </c>
      <c r="G16" s="12" t="s">
        <v>141</v>
      </c>
      <c r="H16" s="12" t="s">
        <v>141</v>
      </c>
      <c r="I16" s="12" t="s">
        <v>141</v>
      </c>
      <c r="J16" s="12" t="s">
        <v>141</v>
      </c>
      <c r="K16" s="12" t="s">
        <v>141</v>
      </c>
      <c r="L16" s="12" t="s">
        <v>141</v>
      </c>
      <c r="M16" s="12" t="s">
        <v>141</v>
      </c>
      <c r="N16" s="12" t="s">
        <v>141</v>
      </c>
      <c r="O16" s="12">
        <v>1070</v>
      </c>
      <c r="P16" s="81" t="s">
        <v>141</v>
      </c>
    </row>
    <row r="17" spans="1:20" ht="15.75" customHeight="1">
      <c r="A17" s="79"/>
      <c r="B17" s="4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20" s="23" customFormat="1" ht="15.75" customHeight="1">
      <c r="A18" s="76" t="s">
        <v>142</v>
      </c>
      <c r="B18" s="51">
        <f>SUM(B20:B58)</f>
        <v>26907</v>
      </c>
      <c r="C18" s="71" t="s">
        <v>141</v>
      </c>
      <c r="D18" s="71" t="s">
        <v>141</v>
      </c>
      <c r="E18" s="71" t="s">
        <v>141</v>
      </c>
      <c r="F18" s="71" t="s">
        <v>141</v>
      </c>
      <c r="G18" s="71" t="s">
        <v>141</v>
      </c>
      <c r="H18" s="71" t="s">
        <v>141</v>
      </c>
      <c r="I18" s="71">
        <f>SUM(I20:I58)</f>
        <v>26907</v>
      </c>
      <c r="J18" s="71" t="s">
        <v>141</v>
      </c>
      <c r="K18" s="71" t="s">
        <v>141</v>
      </c>
      <c r="L18" s="71" t="s">
        <v>141</v>
      </c>
      <c r="M18" s="71" t="s">
        <v>141</v>
      </c>
      <c r="N18" s="71" t="s">
        <v>141</v>
      </c>
      <c r="O18" s="81" t="s">
        <v>141</v>
      </c>
      <c r="P18" s="81" t="s">
        <v>141</v>
      </c>
      <c r="S18" s="5"/>
      <c r="T18" s="5"/>
    </row>
    <row r="19" spans="1:20" s="23" customFormat="1" ht="15.75" customHeight="1">
      <c r="A19" s="76"/>
      <c r="B19" s="51"/>
      <c r="C19" s="81"/>
      <c r="D19" s="81"/>
      <c r="E19" s="81"/>
      <c r="F19" s="81"/>
      <c r="G19" s="81"/>
      <c r="H19" s="81"/>
      <c r="I19" s="71"/>
      <c r="J19" s="81"/>
      <c r="K19" s="81"/>
      <c r="L19" s="81"/>
      <c r="M19" s="81"/>
      <c r="N19" s="81"/>
      <c r="O19" s="12"/>
      <c r="P19" s="12"/>
      <c r="S19" s="5"/>
      <c r="T19" s="5"/>
    </row>
    <row r="20" spans="1:20" ht="15.75" customHeight="1">
      <c r="A20" s="82" t="s">
        <v>1294</v>
      </c>
      <c r="B20" s="40">
        <f t="shared" ref="B20:B58" si="0">SUM(C20:P20)</f>
        <v>1791</v>
      </c>
      <c r="C20" s="83" t="s">
        <v>141</v>
      </c>
      <c r="D20" s="83" t="s">
        <v>141</v>
      </c>
      <c r="E20" s="83" t="s">
        <v>141</v>
      </c>
      <c r="F20" s="83" t="s">
        <v>141</v>
      </c>
      <c r="G20" s="83" t="s">
        <v>141</v>
      </c>
      <c r="H20" s="83" t="s">
        <v>141</v>
      </c>
      <c r="I20" s="99">
        <v>1791</v>
      </c>
      <c r="J20" s="83" t="s">
        <v>141</v>
      </c>
      <c r="K20" s="83" t="s">
        <v>141</v>
      </c>
      <c r="L20" s="83" t="s">
        <v>141</v>
      </c>
      <c r="M20" s="83" t="s">
        <v>141</v>
      </c>
      <c r="N20" s="83" t="s">
        <v>141</v>
      </c>
      <c r="O20" s="12" t="s">
        <v>141</v>
      </c>
      <c r="P20" s="12" t="s">
        <v>141</v>
      </c>
    </row>
    <row r="21" spans="1:20" ht="15.75" customHeight="1">
      <c r="A21" s="82" t="s">
        <v>1295</v>
      </c>
      <c r="B21" s="40">
        <f t="shared" si="0"/>
        <v>809</v>
      </c>
      <c r="C21" s="83" t="s">
        <v>141</v>
      </c>
      <c r="D21" s="83" t="s">
        <v>141</v>
      </c>
      <c r="E21" s="83" t="s">
        <v>141</v>
      </c>
      <c r="F21" s="83" t="s">
        <v>141</v>
      </c>
      <c r="G21" s="83" t="s">
        <v>141</v>
      </c>
      <c r="H21" s="83" t="s">
        <v>141</v>
      </c>
      <c r="I21" s="99">
        <v>809</v>
      </c>
      <c r="J21" s="83" t="s">
        <v>141</v>
      </c>
      <c r="K21" s="83" t="s">
        <v>141</v>
      </c>
      <c r="L21" s="83" t="s">
        <v>141</v>
      </c>
      <c r="M21" s="83" t="s">
        <v>141</v>
      </c>
      <c r="N21" s="83" t="s">
        <v>141</v>
      </c>
      <c r="O21" s="12" t="s">
        <v>141</v>
      </c>
      <c r="P21" s="12" t="s">
        <v>141</v>
      </c>
    </row>
    <row r="22" spans="1:20" ht="15.75" customHeight="1">
      <c r="A22" s="82" t="s">
        <v>320</v>
      </c>
      <c r="B22" s="40">
        <f t="shared" si="0"/>
        <v>1611</v>
      </c>
      <c r="C22" s="83" t="s">
        <v>141</v>
      </c>
      <c r="D22" s="83" t="s">
        <v>141</v>
      </c>
      <c r="E22" s="83" t="s">
        <v>141</v>
      </c>
      <c r="F22" s="83" t="s">
        <v>141</v>
      </c>
      <c r="G22" s="83" t="s">
        <v>141</v>
      </c>
      <c r="H22" s="83" t="s">
        <v>141</v>
      </c>
      <c r="I22" s="99">
        <v>1611</v>
      </c>
      <c r="J22" s="83" t="s">
        <v>141</v>
      </c>
      <c r="K22" s="83" t="s">
        <v>141</v>
      </c>
      <c r="L22" s="83" t="s">
        <v>141</v>
      </c>
      <c r="M22" s="83" t="s">
        <v>141</v>
      </c>
      <c r="N22" s="83" t="s">
        <v>141</v>
      </c>
      <c r="O22" s="12" t="s">
        <v>141</v>
      </c>
      <c r="P22" s="12" t="s">
        <v>141</v>
      </c>
    </row>
    <row r="23" spans="1:20" ht="15.75" customHeight="1">
      <c r="A23" s="82" t="s">
        <v>319</v>
      </c>
      <c r="B23" s="40">
        <f t="shared" si="0"/>
        <v>470</v>
      </c>
      <c r="C23" s="83" t="s">
        <v>141</v>
      </c>
      <c r="D23" s="83" t="s">
        <v>141</v>
      </c>
      <c r="E23" s="83" t="s">
        <v>141</v>
      </c>
      <c r="F23" s="83" t="s">
        <v>141</v>
      </c>
      <c r="G23" s="83" t="s">
        <v>141</v>
      </c>
      <c r="H23" s="83" t="s">
        <v>141</v>
      </c>
      <c r="I23" s="99">
        <v>470</v>
      </c>
      <c r="J23" s="83" t="s">
        <v>141</v>
      </c>
      <c r="K23" s="83" t="s">
        <v>141</v>
      </c>
      <c r="L23" s="83" t="s">
        <v>141</v>
      </c>
      <c r="M23" s="83" t="s">
        <v>141</v>
      </c>
      <c r="N23" s="83" t="s">
        <v>141</v>
      </c>
      <c r="O23" s="12" t="s">
        <v>141</v>
      </c>
      <c r="P23" s="12" t="s">
        <v>141</v>
      </c>
    </row>
    <row r="24" spans="1:20" ht="15.75" customHeight="1">
      <c r="A24" s="82" t="s">
        <v>1296</v>
      </c>
      <c r="B24" s="40">
        <f t="shared" si="0"/>
        <v>1279</v>
      </c>
      <c r="C24" s="83" t="s">
        <v>141</v>
      </c>
      <c r="D24" s="83" t="s">
        <v>141</v>
      </c>
      <c r="E24" s="83" t="s">
        <v>141</v>
      </c>
      <c r="F24" s="83" t="s">
        <v>141</v>
      </c>
      <c r="G24" s="83" t="s">
        <v>141</v>
      </c>
      <c r="H24" s="83" t="s">
        <v>141</v>
      </c>
      <c r="I24" s="99">
        <v>1279</v>
      </c>
      <c r="J24" s="83" t="s">
        <v>141</v>
      </c>
      <c r="K24" s="83" t="s">
        <v>141</v>
      </c>
      <c r="L24" s="83" t="s">
        <v>141</v>
      </c>
      <c r="M24" s="83" t="s">
        <v>141</v>
      </c>
      <c r="N24" s="83" t="s">
        <v>141</v>
      </c>
      <c r="O24" s="12" t="s">
        <v>141</v>
      </c>
      <c r="P24" s="12" t="s">
        <v>141</v>
      </c>
    </row>
    <row r="25" spans="1:20" ht="15.75" customHeight="1">
      <c r="A25" s="82" t="s">
        <v>1297</v>
      </c>
      <c r="B25" s="40">
        <f t="shared" si="0"/>
        <v>886</v>
      </c>
      <c r="C25" s="83" t="s">
        <v>141</v>
      </c>
      <c r="D25" s="83" t="s">
        <v>141</v>
      </c>
      <c r="E25" s="83" t="s">
        <v>141</v>
      </c>
      <c r="F25" s="83" t="s">
        <v>141</v>
      </c>
      <c r="G25" s="83" t="s">
        <v>141</v>
      </c>
      <c r="H25" s="83" t="s">
        <v>141</v>
      </c>
      <c r="I25" s="99">
        <v>886</v>
      </c>
      <c r="J25" s="83" t="s">
        <v>141</v>
      </c>
      <c r="K25" s="83" t="s">
        <v>141</v>
      </c>
      <c r="L25" s="83" t="s">
        <v>141</v>
      </c>
      <c r="M25" s="83" t="s">
        <v>141</v>
      </c>
      <c r="N25" s="83" t="s">
        <v>141</v>
      </c>
      <c r="O25" s="12" t="s">
        <v>141</v>
      </c>
      <c r="P25" s="12" t="s">
        <v>141</v>
      </c>
    </row>
    <row r="26" spans="1:20" ht="15.75" customHeight="1">
      <c r="A26" s="82" t="s">
        <v>429</v>
      </c>
      <c r="B26" s="40">
        <f t="shared" si="0"/>
        <v>432</v>
      </c>
      <c r="C26" s="83" t="s">
        <v>141</v>
      </c>
      <c r="D26" s="83" t="s">
        <v>141</v>
      </c>
      <c r="E26" s="83" t="s">
        <v>141</v>
      </c>
      <c r="F26" s="83" t="s">
        <v>141</v>
      </c>
      <c r="G26" s="83" t="s">
        <v>141</v>
      </c>
      <c r="H26" s="83" t="s">
        <v>141</v>
      </c>
      <c r="I26" s="99">
        <v>432</v>
      </c>
      <c r="J26" s="83" t="s">
        <v>141</v>
      </c>
      <c r="K26" s="83" t="s">
        <v>141</v>
      </c>
      <c r="L26" s="83" t="s">
        <v>141</v>
      </c>
      <c r="M26" s="83" t="s">
        <v>141</v>
      </c>
      <c r="N26" s="83" t="s">
        <v>141</v>
      </c>
      <c r="O26" s="12" t="s">
        <v>141</v>
      </c>
      <c r="P26" s="12" t="s">
        <v>141</v>
      </c>
    </row>
    <row r="27" spans="1:20" ht="15.75" customHeight="1">
      <c r="A27" s="82" t="s">
        <v>1298</v>
      </c>
      <c r="B27" s="40">
        <f t="shared" si="0"/>
        <v>157</v>
      </c>
      <c r="C27" s="83" t="s">
        <v>141</v>
      </c>
      <c r="D27" s="83" t="s">
        <v>141</v>
      </c>
      <c r="E27" s="83" t="s">
        <v>141</v>
      </c>
      <c r="F27" s="83" t="s">
        <v>141</v>
      </c>
      <c r="G27" s="83" t="s">
        <v>141</v>
      </c>
      <c r="H27" s="83" t="s">
        <v>141</v>
      </c>
      <c r="I27" s="99">
        <v>157</v>
      </c>
      <c r="J27" s="83" t="s">
        <v>141</v>
      </c>
      <c r="K27" s="83" t="s">
        <v>141</v>
      </c>
      <c r="L27" s="83" t="s">
        <v>141</v>
      </c>
      <c r="M27" s="83" t="s">
        <v>141</v>
      </c>
      <c r="N27" s="83" t="s">
        <v>141</v>
      </c>
      <c r="O27" s="12" t="s">
        <v>141</v>
      </c>
      <c r="P27" s="12" t="s">
        <v>141</v>
      </c>
    </row>
    <row r="28" spans="1:20" ht="15.75" customHeight="1">
      <c r="A28" s="82" t="s">
        <v>1001</v>
      </c>
      <c r="B28" s="40">
        <f t="shared" si="0"/>
        <v>988</v>
      </c>
      <c r="C28" s="83" t="s">
        <v>141</v>
      </c>
      <c r="D28" s="83" t="s">
        <v>141</v>
      </c>
      <c r="E28" s="83" t="s">
        <v>141</v>
      </c>
      <c r="F28" s="83" t="s">
        <v>141</v>
      </c>
      <c r="G28" s="83" t="s">
        <v>141</v>
      </c>
      <c r="H28" s="83" t="s">
        <v>141</v>
      </c>
      <c r="I28" s="99">
        <v>988</v>
      </c>
      <c r="J28" s="83" t="s">
        <v>141</v>
      </c>
      <c r="K28" s="83" t="s">
        <v>141</v>
      </c>
      <c r="L28" s="83" t="s">
        <v>141</v>
      </c>
      <c r="M28" s="83" t="s">
        <v>141</v>
      </c>
      <c r="N28" s="83" t="s">
        <v>141</v>
      </c>
      <c r="O28" s="12" t="s">
        <v>141</v>
      </c>
      <c r="P28" s="12" t="s">
        <v>141</v>
      </c>
    </row>
    <row r="29" spans="1:20" ht="15.75" customHeight="1">
      <c r="A29" s="82" t="s">
        <v>1299</v>
      </c>
      <c r="B29" s="40">
        <f t="shared" si="0"/>
        <v>349</v>
      </c>
      <c r="C29" s="83" t="s">
        <v>141</v>
      </c>
      <c r="D29" s="83" t="s">
        <v>141</v>
      </c>
      <c r="E29" s="83" t="s">
        <v>141</v>
      </c>
      <c r="F29" s="83" t="s">
        <v>141</v>
      </c>
      <c r="G29" s="83" t="s">
        <v>141</v>
      </c>
      <c r="H29" s="83" t="s">
        <v>141</v>
      </c>
      <c r="I29" s="99">
        <v>349</v>
      </c>
      <c r="J29" s="83" t="s">
        <v>141</v>
      </c>
      <c r="K29" s="83" t="s">
        <v>141</v>
      </c>
      <c r="L29" s="83" t="s">
        <v>141</v>
      </c>
      <c r="M29" s="83" t="s">
        <v>141</v>
      </c>
      <c r="N29" s="83" t="s">
        <v>141</v>
      </c>
      <c r="O29" s="12" t="s">
        <v>141</v>
      </c>
      <c r="P29" s="12" t="s">
        <v>141</v>
      </c>
      <c r="S29" s="23"/>
      <c r="T29" s="23"/>
    </row>
    <row r="30" spans="1:20" ht="15.75" customHeight="1">
      <c r="A30" s="82" t="s">
        <v>426</v>
      </c>
      <c r="B30" s="40">
        <f t="shared" si="0"/>
        <v>231</v>
      </c>
      <c r="C30" s="83" t="s">
        <v>141</v>
      </c>
      <c r="D30" s="83" t="s">
        <v>141</v>
      </c>
      <c r="E30" s="83" t="s">
        <v>141</v>
      </c>
      <c r="F30" s="83" t="s">
        <v>141</v>
      </c>
      <c r="G30" s="83" t="s">
        <v>141</v>
      </c>
      <c r="H30" s="83" t="s">
        <v>141</v>
      </c>
      <c r="I30" s="99">
        <v>231</v>
      </c>
      <c r="J30" s="83" t="s">
        <v>141</v>
      </c>
      <c r="K30" s="83" t="s">
        <v>141</v>
      </c>
      <c r="L30" s="83" t="s">
        <v>141</v>
      </c>
      <c r="M30" s="83" t="s">
        <v>141</v>
      </c>
      <c r="N30" s="83" t="s">
        <v>141</v>
      </c>
      <c r="O30" s="12" t="s">
        <v>141</v>
      </c>
      <c r="P30" s="12" t="s">
        <v>141</v>
      </c>
      <c r="S30" s="23"/>
      <c r="T30" s="23"/>
    </row>
    <row r="31" spans="1:20" ht="15.75" customHeight="1">
      <c r="A31" s="82" t="s">
        <v>1300</v>
      </c>
      <c r="B31" s="40">
        <f t="shared" si="0"/>
        <v>147</v>
      </c>
      <c r="C31" s="83" t="s">
        <v>141</v>
      </c>
      <c r="D31" s="83" t="s">
        <v>141</v>
      </c>
      <c r="E31" s="83" t="s">
        <v>141</v>
      </c>
      <c r="F31" s="83" t="s">
        <v>141</v>
      </c>
      <c r="G31" s="83" t="s">
        <v>141</v>
      </c>
      <c r="H31" s="83" t="s">
        <v>141</v>
      </c>
      <c r="I31" s="99">
        <v>147</v>
      </c>
      <c r="J31" s="83" t="s">
        <v>141</v>
      </c>
      <c r="K31" s="83" t="s">
        <v>141</v>
      </c>
      <c r="L31" s="83" t="s">
        <v>141</v>
      </c>
      <c r="M31" s="83" t="s">
        <v>141</v>
      </c>
      <c r="N31" s="83" t="s">
        <v>141</v>
      </c>
      <c r="O31" s="12" t="s">
        <v>141</v>
      </c>
      <c r="P31" s="12" t="s">
        <v>141</v>
      </c>
      <c r="S31" s="23"/>
      <c r="T31" s="23"/>
    </row>
    <row r="32" spans="1:20" ht="15.75" customHeight="1">
      <c r="A32" s="82" t="s">
        <v>335</v>
      </c>
      <c r="B32" s="40">
        <f t="shared" si="0"/>
        <v>200</v>
      </c>
      <c r="C32" s="83" t="s">
        <v>141</v>
      </c>
      <c r="D32" s="83" t="s">
        <v>141</v>
      </c>
      <c r="E32" s="83" t="s">
        <v>141</v>
      </c>
      <c r="F32" s="83" t="s">
        <v>141</v>
      </c>
      <c r="G32" s="83" t="s">
        <v>141</v>
      </c>
      <c r="H32" s="83" t="s">
        <v>141</v>
      </c>
      <c r="I32" s="99">
        <v>200</v>
      </c>
      <c r="J32" s="83" t="s">
        <v>141</v>
      </c>
      <c r="K32" s="83" t="s">
        <v>141</v>
      </c>
      <c r="L32" s="83" t="s">
        <v>141</v>
      </c>
      <c r="M32" s="83" t="s">
        <v>141</v>
      </c>
      <c r="N32" s="83" t="s">
        <v>141</v>
      </c>
      <c r="O32" s="12" t="s">
        <v>141</v>
      </c>
      <c r="P32" s="12" t="s">
        <v>141</v>
      </c>
    </row>
    <row r="33" spans="1:20" ht="15.75" customHeight="1">
      <c r="A33" s="82" t="s">
        <v>1301</v>
      </c>
      <c r="B33" s="40">
        <f t="shared" si="0"/>
        <v>572</v>
      </c>
      <c r="C33" s="83" t="s">
        <v>141</v>
      </c>
      <c r="D33" s="83" t="s">
        <v>141</v>
      </c>
      <c r="E33" s="83" t="s">
        <v>141</v>
      </c>
      <c r="F33" s="83" t="s">
        <v>141</v>
      </c>
      <c r="G33" s="83" t="s">
        <v>141</v>
      </c>
      <c r="H33" s="83" t="s">
        <v>141</v>
      </c>
      <c r="I33" s="99">
        <v>572</v>
      </c>
      <c r="J33" s="83" t="s">
        <v>141</v>
      </c>
      <c r="K33" s="83" t="s">
        <v>141</v>
      </c>
      <c r="L33" s="83" t="s">
        <v>141</v>
      </c>
      <c r="M33" s="83" t="s">
        <v>141</v>
      </c>
      <c r="N33" s="83" t="s">
        <v>141</v>
      </c>
      <c r="O33" s="12" t="s">
        <v>141</v>
      </c>
      <c r="P33" s="12" t="s">
        <v>141</v>
      </c>
    </row>
    <row r="34" spans="1:20" ht="15.75" customHeight="1">
      <c r="A34" s="82" t="s">
        <v>1302</v>
      </c>
      <c r="B34" s="40">
        <f t="shared" si="0"/>
        <v>400</v>
      </c>
      <c r="C34" s="83" t="s">
        <v>141</v>
      </c>
      <c r="D34" s="83" t="s">
        <v>141</v>
      </c>
      <c r="E34" s="83" t="s">
        <v>141</v>
      </c>
      <c r="F34" s="83" t="s">
        <v>141</v>
      </c>
      <c r="G34" s="83" t="s">
        <v>141</v>
      </c>
      <c r="H34" s="83" t="s">
        <v>141</v>
      </c>
      <c r="I34" s="99">
        <v>400</v>
      </c>
      <c r="J34" s="83" t="s">
        <v>141</v>
      </c>
      <c r="K34" s="83" t="s">
        <v>141</v>
      </c>
      <c r="L34" s="83" t="s">
        <v>141</v>
      </c>
      <c r="M34" s="83" t="s">
        <v>141</v>
      </c>
      <c r="N34" s="83" t="s">
        <v>141</v>
      </c>
      <c r="O34" s="12" t="s">
        <v>141</v>
      </c>
      <c r="P34" s="12" t="s">
        <v>141</v>
      </c>
    </row>
    <row r="35" spans="1:20" ht="15.75" customHeight="1">
      <c r="A35" s="82" t="s">
        <v>49</v>
      </c>
      <c r="B35" s="40">
        <f t="shared" si="0"/>
        <v>2070</v>
      </c>
      <c r="C35" s="83" t="s">
        <v>141</v>
      </c>
      <c r="D35" s="83" t="s">
        <v>141</v>
      </c>
      <c r="E35" s="83" t="s">
        <v>141</v>
      </c>
      <c r="F35" s="83" t="s">
        <v>141</v>
      </c>
      <c r="G35" s="83" t="s">
        <v>141</v>
      </c>
      <c r="H35" s="83" t="s">
        <v>141</v>
      </c>
      <c r="I35" s="99">
        <v>2070</v>
      </c>
      <c r="J35" s="83" t="s">
        <v>141</v>
      </c>
      <c r="K35" s="83" t="s">
        <v>141</v>
      </c>
      <c r="L35" s="83" t="s">
        <v>141</v>
      </c>
      <c r="M35" s="83" t="s">
        <v>141</v>
      </c>
      <c r="N35" s="83" t="s">
        <v>141</v>
      </c>
      <c r="O35" s="12" t="s">
        <v>141</v>
      </c>
      <c r="P35" s="12" t="s">
        <v>141</v>
      </c>
    </row>
    <row r="36" spans="1:20" ht="15.75" customHeight="1">
      <c r="A36" s="82" t="s">
        <v>608</v>
      </c>
      <c r="B36" s="40">
        <f t="shared" si="0"/>
        <v>333</v>
      </c>
      <c r="C36" s="83" t="s">
        <v>141</v>
      </c>
      <c r="D36" s="83" t="s">
        <v>141</v>
      </c>
      <c r="E36" s="83" t="s">
        <v>141</v>
      </c>
      <c r="F36" s="83" t="s">
        <v>141</v>
      </c>
      <c r="G36" s="83" t="s">
        <v>141</v>
      </c>
      <c r="H36" s="83" t="s">
        <v>141</v>
      </c>
      <c r="I36" s="99">
        <v>333</v>
      </c>
      <c r="J36" s="83" t="s">
        <v>141</v>
      </c>
      <c r="K36" s="83" t="s">
        <v>141</v>
      </c>
      <c r="L36" s="83" t="s">
        <v>141</v>
      </c>
      <c r="M36" s="83" t="s">
        <v>141</v>
      </c>
      <c r="N36" s="83" t="s">
        <v>141</v>
      </c>
      <c r="O36" s="12" t="s">
        <v>141</v>
      </c>
      <c r="P36" s="12" t="s">
        <v>141</v>
      </c>
    </row>
    <row r="37" spans="1:20" ht="15.75" customHeight="1">
      <c r="A37" s="82" t="s">
        <v>340</v>
      </c>
      <c r="B37" s="40">
        <f t="shared" si="0"/>
        <v>229</v>
      </c>
      <c r="C37" s="83" t="s">
        <v>141</v>
      </c>
      <c r="D37" s="83" t="s">
        <v>141</v>
      </c>
      <c r="E37" s="83" t="s">
        <v>141</v>
      </c>
      <c r="F37" s="83" t="s">
        <v>141</v>
      </c>
      <c r="G37" s="83" t="s">
        <v>141</v>
      </c>
      <c r="H37" s="83" t="s">
        <v>141</v>
      </c>
      <c r="I37" s="99">
        <v>229</v>
      </c>
      <c r="J37" s="83" t="s">
        <v>141</v>
      </c>
      <c r="K37" s="83" t="s">
        <v>141</v>
      </c>
      <c r="L37" s="83" t="s">
        <v>141</v>
      </c>
      <c r="M37" s="83" t="s">
        <v>141</v>
      </c>
      <c r="N37" s="83" t="s">
        <v>141</v>
      </c>
      <c r="O37" s="12" t="s">
        <v>141</v>
      </c>
      <c r="P37" s="12" t="s">
        <v>141</v>
      </c>
    </row>
    <row r="38" spans="1:20" ht="15.75" customHeight="1">
      <c r="A38" s="82" t="s">
        <v>265</v>
      </c>
      <c r="B38" s="40">
        <f t="shared" si="0"/>
        <v>1264</v>
      </c>
      <c r="C38" s="83" t="s">
        <v>141</v>
      </c>
      <c r="D38" s="83" t="s">
        <v>141</v>
      </c>
      <c r="E38" s="83" t="s">
        <v>141</v>
      </c>
      <c r="F38" s="83" t="s">
        <v>141</v>
      </c>
      <c r="G38" s="83" t="s">
        <v>141</v>
      </c>
      <c r="H38" s="83" t="s">
        <v>141</v>
      </c>
      <c r="I38" s="99">
        <v>1264</v>
      </c>
      <c r="J38" s="83" t="s">
        <v>141</v>
      </c>
      <c r="K38" s="83" t="s">
        <v>141</v>
      </c>
      <c r="L38" s="83" t="s">
        <v>141</v>
      </c>
      <c r="M38" s="83" t="s">
        <v>141</v>
      </c>
      <c r="N38" s="83" t="s">
        <v>141</v>
      </c>
      <c r="O38" s="12" t="s">
        <v>141</v>
      </c>
      <c r="P38" s="12" t="s">
        <v>141</v>
      </c>
    </row>
    <row r="39" spans="1:20" ht="15.75" customHeight="1">
      <c r="A39" s="82" t="s">
        <v>1016</v>
      </c>
      <c r="B39" s="40">
        <f t="shared" si="0"/>
        <v>528</v>
      </c>
      <c r="C39" s="83" t="s">
        <v>141</v>
      </c>
      <c r="D39" s="83" t="s">
        <v>141</v>
      </c>
      <c r="E39" s="83" t="s">
        <v>141</v>
      </c>
      <c r="F39" s="83" t="s">
        <v>141</v>
      </c>
      <c r="G39" s="83" t="s">
        <v>141</v>
      </c>
      <c r="H39" s="83" t="s">
        <v>141</v>
      </c>
      <c r="I39" s="99">
        <v>528</v>
      </c>
      <c r="J39" s="83" t="s">
        <v>141</v>
      </c>
      <c r="K39" s="83" t="s">
        <v>141</v>
      </c>
      <c r="L39" s="83" t="s">
        <v>141</v>
      </c>
      <c r="M39" s="83" t="s">
        <v>141</v>
      </c>
      <c r="N39" s="83" t="s">
        <v>141</v>
      </c>
      <c r="O39" s="12" t="s">
        <v>141</v>
      </c>
      <c r="P39" s="12" t="s">
        <v>141</v>
      </c>
    </row>
    <row r="40" spans="1:20" ht="15.75" customHeight="1">
      <c r="A40" s="82" t="s">
        <v>346</v>
      </c>
      <c r="B40" s="40">
        <f t="shared" si="0"/>
        <v>233</v>
      </c>
      <c r="C40" s="83" t="s">
        <v>141</v>
      </c>
      <c r="D40" s="83" t="s">
        <v>141</v>
      </c>
      <c r="E40" s="83" t="s">
        <v>141</v>
      </c>
      <c r="F40" s="83" t="s">
        <v>141</v>
      </c>
      <c r="G40" s="83" t="s">
        <v>141</v>
      </c>
      <c r="H40" s="83" t="s">
        <v>141</v>
      </c>
      <c r="I40" s="99">
        <v>233</v>
      </c>
      <c r="J40" s="83" t="s">
        <v>141</v>
      </c>
      <c r="K40" s="83" t="s">
        <v>141</v>
      </c>
      <c r="L40" s="83" t="s">
        <v>141</v>
      </c>
      <c r="M40" s="83" t="s">
        <v>141</v>
      </c>
      <c r="N40" s="83" t="s">
        <v>141</v>
      </c>
      <c r="O40" s="12" t="s">
        <v>141</v>
      </c>
      <c r="P40" s="12" t="s">
        <v>141</v>
      </c>
    </row>
    <row r="41" spans="1:20" ht="15.75" customHeight="1">
      <c r="A41" s="82" t="s">
        <v>1004</v>
      </c>
      <c r="B41" s="40">
        <f t="shared" si="0"/>
        <v>1434</v>
      </c>
      <c r="C41" s="83" t="s">
        <v>141</v>
      </c>
      <c r="D41" s="83" t="s">
        <v>141</v>
      </c>
      <c r="E41" s="83" t="s">
        <v>141</v>
      </c>
      <c r="F41" s="83" t="s">
        <v>141</v>
      </c>
      <c r="G41" s="83" t="s">
        <v>141</v>
      </c>
      <c r="H41" s="83" t="s">
        <v>141</v>
      </c>
      <c r="I41" s="99">
        <v>1434</v>
      </c>
      <c r="J41" s="83" t="s">
        <v>141</v>
      </c>
      <c r="K41" s="83" t="s">
        <v>141</v>
      </c>
      <c r="L41" s="83" t="s">
        <v>141</v>
      </c>
      <c r="M41" s="83" t="s">
        <v>141</v>
      </c>
      <c r="N41" s="83" t="s">
        <v>141</v>
      </c>
      <c r="O41" s="12" t="s">
        <v>141</v>
      </c>
      <c r="P41" s="12" t="s">
        <v>141</v>
      </c>
    </row>
    <row r="42" spans="1:20" ht="15.75" customHeight="1">
      <c r="A42" s="82" t="s">
        <v>1017</v>
      </c>
      <c r="B42" s="40">
        <f t="shared" si="0"/>
        <v>382</v>
      </c>
      <c r="C42" s="83" t="s">
        <v>141</v>
      </c>
      <c r="D42" s="83" t="s">
        <v>141</v>
      </c>
      <c r="E42" s="83" t="s">
        <v>141</v>
      </c>
      <c r="F42" s="83" t="s">
        <v>141</v>
      </c>
      <c r="G42" s="83" t="s">
        <v>141</v>
      </c>
      <c r="H42" s="83" t="s">
        <v>141</v>
      </c>
      <c r="I42" s="99">
        <v>382</v>
      </c>
      <c r="J42" s="83" t="s">
        <v>141</v>
      </c>
      <c r="K42" s="83" t="s">
        <v>141</v>
      </c>
      <c r="L42" s="83" t="s">
        <v>141</v>
      </c>
      <c r="M42" s="83" t="s">
        <v>141</v>
      </c>
      <c r="N42" s="83" t="s">
        <v>141</v>
      </c>
      <c r="O42" s="12" t="s">
        <v>141</v>
      </c>
      <c r="P42" s="12" t="s">
        <v>141</v>
      </c>
    </row>
    <row r="43" spans="1:20" ht="15.75" customHeight="1">
      <c r="A43" s="82" t="s">
        <v>503</v>
      </c>
      <c r="B43" s="40">
        <f t="shared" si="0"/>
        <v>189</v>
      </c>
      <c r="C43" s="83" t="s">
        <v>141</v>
      </c>
      <c r="D43" s="83" t="s">
        <v>141</v>
      </c>
      <c r="E43" s="83" t="s">
        <v>141</v>
      </c>
      <c r="F43" s="83" t="s">
        <v>141</v>
      </c>
      <c r="G43" s="83" t="s">
        <v>141</v>
      </c>
      <c r="H43" s="83" t="s">
        <v>141</v>
      </c>
      <c r="I43" s="99">
        <v>189</v>
      </c>
      <c r="J43" s="83" t="s">
        <v>141</v>
      </c>
      <c r="K43" s="83" t="s">
        <v>141</v>
      </c>
      <c r="L43" s="83" t="s">
        <v>141</v>
      </c>
      <c r="M43" s="83" t="s">
        <v>141</v>
      </c>
      <c r="N43" s="83" t="s">
        <v>141</v>
      </c>
      <c r="O43" s="12" t="s">
        <v>141</v>
      </c>
      <c r="P43" s="12" t="s">
        <v>141</v>
      </c>
    </row>
    <row r="44" spans="1:20" ht="15.75" customHeight="1">
      <c r="A44" s="82" t="s">
        <v>612</v>
      </c>
      <c r="B44" s="40">
        <f t="shared" si="0"/>
        <v>728</v>
      </c>
      <c r="C44" s="83" t="s">
        <v>141</v>
      </c>
      <c r="D44" s="83" t="s">
        <v>141</v>
      </c>
      <c r="E44" s="83" t="s">
        <v>141</v>
      </c>
      <c r="F44" s="83" t="s">
        <v>141</v>
      </c>
      <c r="G44" s="83" t="s">
        <v>141</v>
      </c>
      <c r="H44" s="83" t="s">
        <v>141</v>
      </c>
      <c r="I44" s="99">
        <v>728</v>
      </c>
      <c r="J44" s="83" t="s">
        <v>141</v>
      </c>
      <c r="K44" s="83" t="s">
        <v>141</v>
      </c>
      <c r="L44" s="83" t="s">
        <v>141</v>
      </c>
      <c r="M44" s="83" t="s">
        <v>141</v>
      </c>
      <c r="N44" s="83" t="s">
        <v>141</v>
      </c>
      <c r="O44" s="12" t="s">
        <v>141</v>
      </c>
      <c r="P44" s="12" t="s">
        <v>141</v>
      </c>
      <c r="S44" s="23"/>
      <c r="T44" s="23"/>
    </row>
    <row r="45" spans="1:20" ht="15.75" customHeight="1">
      <c r="A45" s="82" t="s">
        <v>428</v>
      </c>
      <c r="B45" s="40">
        <f t="shared" si="0"/>
        <v>842</v>
      </c>
      <c r="C45" s="83" t="s">
        <v>141</v>
      </c>
      <c r="D45" s="83" t="s">
        <v>141</v>
      </c>
      <c r="E45" s="83" t="s">
        <v>141</v>
      </c>
      <c r="F45" s="83" t="s">
        <v>141</v>
      </c>
      <c r="G45" s="83" t="s">
        <v>141</v>
      </c>
      <c r="H45" s="83" t="s">
        <v>141</v>
      </c>
      <c r="I45" s="99">
        <v>842</v>
      </c>
      <c r="J45" s="83" t="s">
        <v>141</v>
      </c>
      <c r="K45" s="83" t="s">
        <v>141</v>
      </c>
      <c r="L45" s="83" t="s">
        <v>141</v>
      </c>
      <c r="M45" s="83" t="s">
        <v>141</v>
      </c>
      <c r="N45" s="83" t="s">
        <v>141</v>
      </c>
      <c r="O45" s="12" t="s">
        <v>141</v>
      </c>
      <c r="P45" s="12" t="s">
        <v>141</v>
      </c>
    </row>
    <row r="46" spans="1:20" ht="15.75" customHeight="1">
      <c r="A46" s="82" t="s">
        <v>247</v>
      </c>
      <c r="B46" s="40">
        <f t="shared" si="0"/>
        <v>310</v>
      </c>
      <c r="C46" s="83" t="s">
        <v>141</v>
      </c>
      <c r="D46" s="83" t="s">
        <v>141</v>
      </c>
      <c r="E46" s="83" t="s">
        <v>141</v>
      </c>
      <c r="F46" s="83" t="s">
        <v>141</v>
      </c>
      <c r="G46" s="83" t="s">
        <v>141</v>
      </c>
      <c r="H46" s="83" t="s">
        <v>141</v>
      </c>
      <c r="I46" s="99">
        <v>310</v>
      </c>
      <c r="J46" s="83" t="s">
        <v>141</v>
      </c>
      <c r="K46" s="83" t="s">
        <v>141</v>
      </c>
      <c r="L46" s="83" t="s">
        <v>141</v>
      </c>
      <c r="M46" s="83" t="s">
        <v>141</v>
      </c>
      <c r="N46" s="83" t="s">
        <v>141</v>
      </c>
      <c r="O46" s="12" t="s">
        <v>141</v>
      </c>
      <c r="P46" s="12" t="s">
        <v>141</v>
      </c>
    </row>
    <row r="47" spans="1:20" ht="15.75" customHeight="1">
      <c r="A47" s="19" t="s">
        <v>53</v>
      </c>
      <c r="B47" s="40">
        <f t="shared" si="0"/>
        <v>1292</v>
      </c>
      <c r="C47" s="83" t="s">
        <v>141</v>
      </c>
      <c r="D47" s="83" t="s">
        <v>141</v>
      </c>
      <c r="E47" s="83" t="s">
        <v>141</v>
      </c>
      <c r="F47" s="83" t="s">
        <v>141</v>
      </c>
      <c r="G47" s="83" t="s">
        <v>141</v>
      </c>
      <c r="H47" s="83" t="s">
        <v>141</v>
      </c>
      <c r="I47" s="99">
        <v>1292</v>
      </c>
      <c r="J47" s="83" t="s">
        <v>141</v>
      </c>
      <c r="K47" s="83" t="s">
        <v>141</v>
      </c>
      <c r="L47" s="83" t="s">
        <v>141</v>
      </c>
      <c r="M47" s="83" t="s">
        <v>141</v>
      </c>
      <c r="N47" s="83" t="s">
        <v>141</v>
      </c>
      <c r="O47" s="12" t="s">
        <v>141</v>
      </c>
      <c r="P47" s="12" t="s">
        <v>141</v>
      </c>
    </row>
    <row r="48" spans="1:20" ht="15.75" customHeight="1">
      <c r="A48" s="19" t="s">
        <v>1303</v>
      </c>
      <c r="B48" s="40">
        <f t="shared" si="0"/>
        <v>573</v>
      </c>
      <c r="C48" s="83" t="s">
        <v>141</v>
      </c>
      <c r="D48" s="83" t="s">
        <v>141</v>
      </c>
      <c r="E48" s="83" t="s">
        <v>141</v>
      </c>
      <c r="F48" s="83" t="s">
        <v>141</v>
      </c>
      <c r="G48" s="83" t="s">
        <v>141</v>
      </c>
      <c r="H48" s="83" t="s">
        <v>141</v>
      </c>
      <c r="I48" s="99">
        <v>573</v>
      </c>
      <c r="J48" s="83" t="s">
        <v>141</v>
      </c>
      <c r="K48" s="83" t="s">
        <v>141</v>
      </c>
      <c r="L48" s="83" t="s">
        <v>141</v>
      </c>
      <c r="M48" s="83" t="s">
        <v>141</v>
      </c>
      <c r="N48" s="83" t="s">
        <v>141</v>
      </c>
      <c r="O48" s="12" t="s">
        <v>141</v>
      </c>
      <c r="P48" s="12" t="s">
        <v>141</v>
      </c>
    </row>
    <row r="49" spans="1:20" ht="15.75" customHeight="1">
      <c r="A49" s="19" t="s">
        <v>1304</v>
      </c>
      <c r="B49" s="40">
        <f t="shared" si="0"/>
        <v>298</v>
      </c>
      <c r="C49" s="83" t="s">
        <v>141</v>
      </c>
      <c r="D49" s="83" t="s">
        <v>141</v>
      </c>
      <c r="E49" s="83" t="s">
        <v>141</v>
      </c>
      <c r="F49" s="83" t="s">
        <v>141</v>
      </c>
      <c r="G49" s="83" t="s">
        <v>141</v>
      </c>
      <c r="H49" s="83" t="s">
        <v>141</v>
      </c>
      <c r="I49" s="99">
        <v>298</v>
      </c>
      <c r="J49" s="83" t="s">
        <v>141</v>
      </c>
      <c r="K49" s="83" t="s">
        <v>141</v>
      </c>
      <c r="L49" s="83" t="s">
        <v>141</v>
      </c>
      <c r="M49" s="83" t="s">
        <v>141</v>
      </c>
      <c r="N49" s="83" t="s">
        <v>141</v>
      </c>
      <c r="O49" s="12" t="s">
        <v>141</v>
      </c>
      <c r="P49" s="12" t="s">
        <v>141</v>
      </c>
    </row>
    <row r="50" spans="1:20" ht="15.75" customHeight="1">
      <c r="A50" s="19" t="s">
        <v>13</v>
      </c>
      <c r="B50" s="40">
        <f t="shared" si="0"/>
        <v>379</v>
      </c>
      <c r="C50" s="83" t="s">
        <v>141</v>
      </c>
      <c r="D50" s="83" t="s">
        <v>141</v>
      </c>
      <c r="E50" s="83" t="s">
        <v>141</v>
      </c>
      <c r="F50" s="83" t="s">
        <v>141</v>
      </c>
      <c r="G50" s="83" t="s">
        <v>141</v>
      </c>
      <c r="H50" s="83" t="s">
        <v>141</v>
      </c>
      <c r="I50" s="99">
        <v>379</v>
      </c>
      <c r="J50" s="83" t="s">
        <v>141</v>
      </c>
      <c r="K50" s="83" t="s">
        <v>141</v>
      </c>
      <c r="L50" s="83" t="s">
        <v>141</v>
      </c>
      <c r="M50" s="83" t="s">
        <v>141</v>
      </c>
      <c r="N50" s="83" t="s">
        <v>141</v>
      </c>
      <c r="O50" s="12" t="s">
        <v>141</v>
      </c>
      <c r="P50" s="12" t="s">
        <v>141</v>
      </c>
    </row>
    <row r="51" spans="1:20" ht="15.75" customHeight="1">
      <c r="A51" s="19" t="s">
        <v>14</v>
      </c>
      <c r="B51" s="40">
        <f t="shared" si="0"/>
        <v>325</v>
      </c>
      <c r="C51" s="83" t="s">
        <v>141</v>
      </c>
      <c r="D51" s="83" t="s">
        <v>141</v>
      </c>
      <c r="E51" s="83" t="s">
        <v>141</v>
      </c>
      <c r="F51" s="83" t="s">
        <v>141</v>
      </c>
      <c r="G51" s="83" t="s">
        <v>141</v>
      </c>
      <c r="H51" s="83" t="s">
        <v>141</v>
      </c>
      <c r="I51" s="99">
        <v>325</v>
      </c>
      <c r="J51" s="83" t="s">
        <v>141</v>
      </c>
      <c r="K51" s="83" t="s">
        <v>141</v>
      </c>
      <c r="L51" s="83" t="s">
        <v>141</v>
      </c>
      <c r="M51" s="83" t="s">
        <v>141</v>
      </c>
      <c r="N51" s="83" t="s">
        <v>141</v>
      </c>
      <c r="O51" s="12" t="s">
        <v>141</v>
      </c>
      <c r="P51" s="12" t="s">
        <v>141</v>
      </c>
    </row>
    <row r="52" spans="1:20" ht="15.75" customHeight="1">
      <c r="A52" s="19" t="s">
        <v>430</v>
      </c>
      <c r="B52" s="40">
        <f t="shared" si="0"/>
        <v>741</v>
      </c>
      <c r="C52" s="83" t="s">
        <v>141</v>
      </c>
      <c r="D52" s="83" t="s">
        <v>141</v>
      </c>
      <c r="E52" s="83" t="s">
        <v>141</v>
      </c>
      <c r="F52" s="83" t="s">
        <v>141</v>
      </c>
      <c r="G52" s="83" t="s">
        <v>141</v>
      </c>
      <c r="H52" s="83" t="s">
        <v>141</v>
      </c>
      <c r="I52" s="99">
        <v>741</v>
      </c>
      <c r="J52" s="83" t="s">
        <v>141</v>
      </c>
      <c r="K52" s="83" t="s">
        <v>141</v>
      </c>
      <c r="L52" s="83" t="s">
        <v>141</v>
      </c>
      <c r="M52" s="83" t="s">
        <v>141</v>
      </c>
      <c r="N52" s="83" t="s">
        <v>141</v>
      </c>
      <c r="O52" s="12" t="s">
        <v>141</v>
      </c>
      <c r="P52" s="12" t="s">
        <v>141</v>
      </c>
    </row>
    <row r="53" spans="1:20" ht="15.75" customHeight="1">
      <c r="A53" s="19" t="s">
        <v>1018</v>
      </c>
      <c r="B53" s="40">
        <f t="shared" si="0"/>
        <v>94</v>
      </c>
      <c r="C53" s="83" t="s">
        <v>141</v>
      </c>
      <c r="D53" s="83" t="s">
        <v>141</v>
      </c>
      <c r="E53" s="83" t="s">
        <v>141</v>
      </c>
      <c r="F53" s="83" t="s">
        <v>141</v>
      </c>
      <c r="G53" s="83" t="s">
        <v>141</v>
      </c>
      <c r="H53" s="83" t="s">
        <v>141</v>
      </c>
      <c r="I53" s="99">
        <v>94</v>
      </c>
      <c r="J53" s="83" t="s">
        <v>141</v>
      </c>
      <c r="K53" s="83" t="s">
        <v>141</v>
      </c>
      <c r="L53" s="83" t="s">
        <v>141</v>
      </c>
      <c r="M53" s="83" t="s">
        <v>141</v>
      </c>
      <c r="N53" s="83" t="s">
        <v>141</v>
      </c>
      <c r="O53" s="12" t="s">
        <v>141</v>
      </c>
      <c r="P53" s="12" t="s">
        <v>141</v>
      </c>
    </row>
    <row r="54" spans="1:20" ht="15.75" customHeight="1">
      <c r="A54" s="82" t="s">
        <v>1305</v>
      </c>
      <c r="B54" s="40">
        <f t="shared" si="0"/>
        <v>1960</v>
      </c>
      <c r="C54" s="83" t="s">
        <v>141</v>
      </c>
      <c r="D54" s="83" t="s">
        <v>141</v>
      </c>
      <c r="E54" s="83" t="s">
        <v>141</v>
      </c>
      <c r="F54" s="83" t="s">
        <v>141</v>
      </c>
      <c r="G54" s="83" t="s">
        <v>141</v>
      </c>
      <c r="H54" s="83" t="s">
        <v>141</v>
      </c>
      <c r="I54" s="99">
        <v>1960</v>
      </c>
      <c r="J54" s="83" t="s">
        <v>141</v>
      </c>
      <c r="K54" s="83" t="s">
        <v>141</v>
      </c>
      <c r="L54" s="83" t="s">
        <v>141</v>
      </c>
      <c r="M54" s="83" t="s">
        <v>141</v>
      </c>
      <c r="N54" s="83" t="s">
        <v>141</v>
      </c>
      <c r="O54" s="12" t="s">
        <v>141</v>
      </c>
      <c r="P54" s="12" t="s">
        <v>141</v>
      </c>
    </row>
    <row r="55" spans="1:20" ht="15.75" customHeight="1">
      <c r="A55" s="82" t="s">
        <v>1306</v>
      </c>
      <c r="B55" s="40">
        <f t="shared" si="0"/>
        <v>345</v>
      </c>
      <c r="C55" s="83" t="s">
        <v>141</v>
      </c>
      <c r="D55" s="83" t="s">
        <v>141</v>
      </c>
      <c r="E55" s="83" t="s">
        <v>141</v>
      </c>
      <c r="F55" s="83" t="s">
        <v>141</v>
      </c>
      <c r="G55" s="83" t="s">
        <v>141</v>
      </c>
      <c r="H55" s="83" t="s">
        <v>141</v>
      </c>
      <c r="I55" s="99">
        <v>345</v>
      </c>
      <c r="J55" s="83" t="s">
        <v>141</v>
      </c>
      <c r="K55" s="83" t="s">
        <v>141</v>
      </c>
      <c r="L55" s="83" t="s">
        <v>141</v>
      </c>
      <c r="M55" s="83" t="s">
        <v>141</v>
      </c>
      <c r="N55" s="83" t="s">
        <v>141</v>
      </c>
      <c r="O55" s="12" t="s">
        <v>141</v>
      </c>
      <c r="P55" s="12" t="s">
        <v>141</v>
      </c>
    </row>
    <row r="56" spans="1:20" ht="15.75" customHeight="1">
      <c r="A56" s="82" t="s">
        <v>1307</v>
      </c>
      <c r="B56" s="40">
        <f t="shared" si="0"/>
        <v>1320</v>
      </c>
      <c r="C56" s="83" t="s">
        <v>141</v>
      </c>
      <c r="D56" s="83" t="s">
        <v>141</v>
      </c>
      <c r="E56" s="83" t="s">
        <v>141</v>
      </c>
      <c r="F56" s="83" t="s">
        <v>141</v>
      </c>
      <c r="G56" s="83" t="s">
        <v>141</v>
      </c>
      <c r="H56" s="83" t="s">
        <v>141</v>
      </c>
      <c r="I56" s="99">
        <v>1320</v>
      </c>
      <c r="J56" s="83" t="s">
        <v>141</v>
      </c>
      <c r="K56" s="83" t="s">
        <v>141</v>
      </c>
      <c r="L56" s="83" t="s">
        <v>141</v>
      </c>
      <c r="M56" s="83" t="s">
        <v>141</v>
      </c>
      <c r="N56" s="83" t="s">
        <v>141</v>
      </c>
      <c r="O56" s="12" t="s">
        <v>141</v>
      </c>
      <c r="P56" s="12" t="s">
        <v>141</v>
      </c>
    </row>
    <row r="57" spans="1:20" ht="15.75" customHeight="1">
      <c r="A57" s="82" t="s">
        <v>1308</v>
      </c>
      <c r="B57" s="40">
        <f t="shared" si="0"/>
        <v>553</v>
      </c>
      <c r="C57" s="83" t="s">
        <v>141</v>
      </c>
      <c r="D57" s="83" t="s">
        <v>141</v>
      </c>
      <c r="E57" s="83" t="s">
        <v>141</v>
      </c>
      <c r="F57" s="83" t="s">
        <v>141</v>
      </c>
      <c r="G57" s="83" t="s">
        <v>141</v>
      </c>
      <c r="H57" s="83" t="s">
        <v>141</v>
      </c>
      <c r="I57" s="99">
        <v>553</v>
      </c>
      <c r="J57" s="83" t="s">
        <v>141</v>
      </c>
      <c r="K57" s="83" t="s">
        <v>141</v>
      </c>
      <c r="L57" s="83" t="s">
        <v>141</v>
      </c>
      <c r="M57" s="83" t="s">
        <v>141</v>
      </c>
      <c r="N57" s="83" t="s">
        <v>141</v>
      </c>
      <c r="O57" s="12" t="s">
        <v>141</v>
      </c>
      <c r="P57" s="12" t="s">
        <v>141</v>
      </c>
    </row>
    <row r="58" spans="1:20" ht="15.75" customHeight="1">
      <c r="A58" s="82" t="s">
        <v>24</v>
      </c>
      <c r="B58" s="40">
        <f t="shared" si="0"/>
        <v>163</v>
      </c>
      <c r="C58" s="83" t="s">
        <v>141</v>
      </c>
      <c r="D58" s="83" t="s">
        <v>141</v>
      </c>
      <c r="E58" s="83" t="s">
        <v>141</v>
      </c>
      <c r="F58" s="83" t="s">
        <v>141</v>
      </c>
      <c r="G58" s="83" t="s">
        <v>141</v>
      </c>
      <c r="H58" s="83" t="s">
        <v>141</v>
      </c>
      <c r="I58" s="99">
        <v>163</v>
      </c>
      <c r="J58" s="83" t="s">
        <v>141</v>
      </c>
      <c r="K58" s="83" t="s">
        <v>141</v>
      </c>
      <c r="L58" s="83" t="s">
        <v>141</v>
      </c>
      <c r="M58" s="83" t="s">
        <v>141</v>
      </c>
      <c r="N58" s="83" t="s">
        <v>141</v>
      </c>
      <c r="O58" s="12" t="s">
        <v>141</v>
      </c>
      <c r="P58" s="12" t="s">
        <v>141</v>
      </c>
      <c r="S58" s="23"/>
      <c r="T58" s="23"/>
    </row>
    <row r="59" spans="1:20" ht="15.75" customHeight="1">
      <c r="A59" s="79"/>
      <c r="B59" s="40"/>
      <c r="C59" s="12"/>
      <c r="D59" s="12"/>
      <c r="E59" s="12"/>
      <c r="F59" s="12"/>
      <c r="G59" s="12"/>
      <c r="H59" s="12"/>
      <c r="I59" s="12"/>
      <c r="J59" s="83"/>
      <c r="K59" s="83"/>
      <c r="L59" s="83"/>
      <c r="M59" s="83"/>
      <c r="N59" s="83"/>
    </row>
    <row r="60" spans="1:20" s="23" customFormat="1" ht="15.75" customHeight="1">
      <c r="A60" s="76" t="s">
        <v>207</v>
      </c>
      <c r="B60" s="77"/>
      <c r="C60" s="81"/>
      <c r="D60" s="81"/>
      <c r="E60" s="81"/>
      <c r="F60" s="81"/>
      <c r="G60" s="81"/>
      <c r="H60" s="81"/>
      <c r="I60" s="81"/>
      <c r="J60" s="81"/>
      <c r="K60" s="81"/>
      <c r="L60" s="83"/>
      <c r="M60" s="81"/>
      <c r="N60" s="81"/>
      <c r="O60" s="20"/>
      <c r="P60" s="20"/>
      <c r="S60" s="5"/>
      <c r="T60" s="5"/>
    </row>
    <row r="61" spans="1:20" s="23" customFormat="1" ht="15.75" customHeight="1">
      <c r="A61" s="76"/>
      <c r="B61" s="77"/>
      <c r="C61" s="81"/>
      <c r="D61" s="81"/>
      <c r="E61" s="81"/>
      <c r="F61" s="81"/>
      <c r="G61" s="81"/>
      <c r="H61" s="81"/>
      <c r="I61" s="81"/>
      <c r="J61" s="81"/>
      <c r="K61" s="81"/>
      <c r="L61" s="83"/>
      <c r="M61" s="81"/>
      <c r="N61" s="81"/>
      <c r="O61" s="20"/>
      <c r="P61" s="20"/>
      <c r="S61" s="5"/>
      <c r="T61" s="5"/>
    </row>
    <row r="62" spans="1:20" s="23" customFormat="1" ht="15.75" customHeight="1">
      <c r="A62" s="76" t="s">
        <v>208</v>
      </c>
      <c r="B62" s="69">
        <f>SUM(B64:B75)</f>
        <v>23295</v>
      </c>
      <c r="C62" s="71">
        <f>SUM(C64:C75)</f>
        <v>22766</v>
      </c>
      <c r="D62" s="71" t="s">
        <v>141</v>
      </c>
      <c r="E62" s="71" t="s">
        <v>141</v>
      </c>
      <c r="F62" s="71" t="s">
        <v>141</v>
      </c>
      <c r="G62" s="71">
        <f>SUM(G64:G75)</f>
        <v>529</v>
      </c>
      <c r="H62" s="71" t="s">
        <v>141</v>
      </c>
      <c r="I62" s="71" t="s">
        <v>141</v>
      </c>
      <c r="J62" s="71" t="s">
        <v>141</v>
      </c>
      <c r="K62" s="71" t="s">
        <v>141</v>
      </c>
      <c r="L62" s="71" t="s">
        <v>141</v>
      </c>
      <c r="M62" s="71" t="s">
        <v>141</v>
      </c>
      <c r="N62" s="71" t="s">
        <v>141</v>
      </c>
      <c r="O62" s="81" t="s">
        <v>141</v>
      </c>
      <c r="P62" s="81" t="s">
        <v>141</v>
      </c>
      <c r="S62" s="5"/>
      <c r="T62" s="5"/>
    </row>
    <row r="63" spans="1:20" ht="15.75" customHeight="1">
      <c r="A63" s="84"/>
      <c r="B63" s="53"/>
      <c r="C63" s="83"/>
      <c r="D63" s="83"/>
      <c r="E63" s="12"/>
      <c r="F63" s="12"/>
      <c r="G63" s="12"/>
      <c r="H63" s="12"/>
      <c r="I63" s="12"/>
      <c r="J63" s="12"/>
      <c r="K63" s="12"/>
      <c r="L63" s="83"/>
      <c r="M63" s="12"/>
      <c r="N63" s="83"/>
      <c r="O63" s="12"/>
      <c r="P63" s="12"/>
    </row>
    <row r="64" spans="1:20" ht="15.75" customHeight="1">
      <c r="A64" s="84" t="s">
        <v>1309</v>
      </c>
      <c r="B64" s="40">
        <f t="shared" ref="B64:B75" si="1">SUM(C64:P64)</f>
        <v>2020</v>
      </c>
      <c r="C64" s="83">
        <v>2020</v>
      </c>
      <c r="D64" s="99" t="s">
        <v>141</v>
      </c>
      <c r="E64" s="83" t="s">
        <v>141</v>
      </c>
      <c r="F64" s="83" t="s">
        <v>141</v>
      </c>
      <c r="G64" s="83" t="s">
        <v>141</v>
      </c>
      <c r="H64" s="83" t="s">
        <v>141</v>
      </c>
      <c r="I64" s="83" t="s">
        <v>141</v>
      </c>
      <c r="J64" s="83" t="s">
        <v>141</v>
      </c>
      <c r="K64" s="83" t="s">
        <v>141</v>
      </c>
      <c r="L64" s="83" t="s">
        <v>141</v>
      </c>
      <c r="M64" s="83" t="s">
        <v>141</v>
      </c>
      <c r="N64" s="83" t="s">
        <v>141</v>
      </c>
      <c r="O64" s="12" t="s">
        <v>141</v>
      </c>
      <c r="P64" s="12" t="s">
        <v>141</v>
      </c>
    </row>
    <row r="65" spans="1:20" ht="15.75" customHeight="1">
      <c r="A65" s="84" t="s">
        <v>1310</v>
      </c>
      <c r="B65" s="40">
        <f t="shared" si="1"/>
        <v>3295</v>
      </c>
      <c r="C65" s="83">
        <v>3295</v>
      </c>
      <c r="D65" s="99" t="s">
        <v>141</v>
      </c>
      <c r="E65" s="83" t="s">
        <v>141</v>
      </c>
      <c r="F65" s="83" t="s">
        <v>141</v>
      </c>
      <c r="G65" s="83" t="s">
        <v>141</v>
      </c>
      <c r="H65" s="83" t="s">
        <v>141</v>
      </c>
      <c r="I65" s="83" t="s">
        <v>141</v>
      </c>
      <c r="J65" s="83" t="s">
        <v>141</v>
      </c>
      <c r="K65" s="83" t="s">
        <v>141</v>
      </c>
      <c r="L65" s="83" t="s">
        <v>141</v>
      </c>
      <c r="M65" s="83" t="s">
        <v>141</v>
      </c>
      <c r="N65" s="83" t="s">
        <v>141</v>
      </c>
      <c r="O65" s="12" t="s">
        <v>141</v>
      </c>
      <c r="P65" s="12" t="s">
        <v>141</v>
      </c>
    </row>
    <row r="66" spans="1:20" ht="15.75" customHeight="1">
      <c r="A66" s="84" t="s">
        <v>1311</v>
      </c>
      <c r="B66" s="40">
        <f t="shared" si="1"/>
        <v>2622</v>
      </c>
      <c r="C66" s="83">
        <v>2622</v>
      </c>
      <c r="D66" s="99" t="s">
        <v>141</v>
      </c>
      <c r="E66" s="83" t="s">
        <v>141</v>
      </c>
      <c r="F66" s="83" t="s">
        <v>141</v>
      </c>
      <c r="G66" s="83" t="s">
        <v>141</v>
      </c>
      <c r="H66" s="83" t="s">
        <v>141</v>
      </c>
      <c r="I66" s="83" t="s">
        <v>141</v>
      </c>
      <c r="J66" s="83" t="s">
        <v>141</v>
      </c>
      <c r="K66" s="83" t="s">
        <v>141</v>
      </c>
      <c r="L66" s="83" t="s">
        <v>141</v>
      </c>
      <c r="M66" s="83" t="s">
        <v>141</v>
      </c>
      <c r="N66" s="83" t="s">
        <v>141</v>
      </c>
      <c r="O66" s="12" t="s">
        <v>141</v>
      </c>
      <c r="P66" s="12" t="s">
        <v>141</v>
      </c>
    </row>
    <row r="67" spans="1:20" ht="15.75" customHeight="1">
      <c r="A67" s="84" t="s">
        <v>1312</v>
      </c>
      <c r="B67" s="40">
        <f t="shared" si="1"/>
        <v>2882</v>
      </c>
      <c r="C67" s="83">
        <v>2882</v>
      </c>
      <c r="D67" s="99" t="s">
        <v>141</v>
      </c>
      <c r="E67" s="83" t="s">
        <v>141</v>
      </c>
      <c r="F67" s="83" t="s">
        <v>141</v>
      </c>
      <c r="G67" s="83" t="s">
        <v>141</v>
      </c>
      <c r="H67" s="83" t="s">
        <v>141</v>
      </c>
      <c r="I67" s="83" t="s">
        <v>141</v>
      </c>
      <c r="J67" s="83" t="s">
        <v>141</v>
      </c>
      <c r="K67" s="83" t="s">
        <v>141</v>
      </c>
      <c r="L67" s="83" t="s">
        <v>141</v>
      </c>
      <c r="M67" s="83" t="s">
        <v>141</v>
      </c>
      <c r="N67" s="83" t="s">
        <v>141</v>
      </c>
      <c r="O67" s="12" t="s">
        <v>141</v>
      </c>
      <c r="P67" s="12" t="s">
        <v>141</v>
      </c>
    </row>
    <row r="68" spans="1:20" ht="15.75" customHeight="1">
      <c r="A68" s="84" t="s">
        <v>1296</v>
      </c>
      <c r="B68" s="40">
        <f t="shared" si="1"/>
        <v>1929</v>
      </c>
      <c r="C68" s="95">
        <v>1929</v>
      </c>
      <c r="D68" s="99" t="s">
        <v>141</v>
      </c>
      <c r="E68" s="83" t="s">
        <v>141</v>
      </c>
      <c r="F68" s="83" t="s">
        <v>141</v>
      </c>
      <c r="G68" s="99" t="s">
        <v>141</v>
      </c>
      <c r="H68" s="83" t="s">
        <v>141</v>
      </c>
      <c r="I68" s="83" t="s">
        <v>141</v>
      </c>
      <c r="J68" s="83" t="s">
        <v>141</v>
      </c>
      <c r="K68" s="83" t="s">
        <v>141</v>
      </c>
      <c r="L68" s="83" t="s">
        <v>141</v>
      </c>
      <c r="M68" s="83" t="s">
        <v>141</v>
      </c>
      <c r="N68" s="83" t="s">
        <v>141</v>
      </c>
      <c r="O68" s="12" t="s">
        <v>141</v>
      </c>
      <c r="P68" s="12" t="s">
        <v>141</v>
      </c>
    </row>
    <row r="69" spans="1:20" ht="15.75" customHeight="1">
      <c r="A69" s="84" t="s">
        <v>1313</v>
      </c>
      <c r="B69" s="40">
        <f t="shared" si="1"/>
        <v>161</v>
      </c>
      <c r="C69" s="95">
        <v>161</v>
      </c>
      <c r="D69" s="99" t="s">
        <v>141</v>
      </c>
      <c r="E69" s="83" t="s">
        <v>141</v>
      </c>
      <c r="F69" s="83" t="s">
        <v>141</v>
      </c>
      <c r="G69" s="83" t="s">
        <v>141</v>
      </c>
      <c r="H69" s="83" t="s">
        <v>141</v>
      </c>
      <c r="I69" s="83" t="s">
        <v>141</v>
      </c>
      <c r="J69" s="83" t="s">
        <v>141</v>
      </c>
      <c r="K69" s="83" t="s">
        <v>141</v>
      </c>
      <c r="L69" s="83" t="s">
        <v>141</v>
      </c>
      <c r="M69" s="83" t="s">
        <v>141</v>
      </c>
      <c r="N69" s="83" t="s">
        <v>141</v>
      </c>
      <c r="O69" s="12" t="s">
        <v>141</v>
      </c>
      <c r="P69" s="12" t="s">
        <v>141</v>
      </c>
    </row>
    <row r="70" spans="1:20" ht="15.75" customHeight="1">
      <c r="A70" s="84" t="s">
        <v>1001</v>
      </c>
      <c r="B70" s="40">
        <f t="shared" si="1"/>
        <v>2162</v>
      </c>
      <c r="C70" s="95">
        <v>2162</v>
      </c>
      <c r="D70" s="99" t="s">
        <v>141</v>
      </c>
      <c r="E70" s="83" t="s">
        <v>141</v>
      </c>
      <c r="F70" s="83" t="s">
        <v>141</v>
      </c>
      <c r="G70" s="83" t="s">
        <v>141</v>
      </c>
      <c r="H70" s="83" t="s">
        <v>141</v>
      </c>
      <c r="I70" s="83" t="s">
        <v>141</v>
      </c>
      <c r="J70" s="83" t="s">
        <v>141</v>
      </c>
      <c r="K70" s="83" t="s">
        <v>141</v>
      </c>
      <c r="L70" s="83" t="s">
        <v>141</v>
      </c>
      <c r="M70" s="83" t="s">
        <v>141</v>
      </c>
      <c r="N70" s="83" t="s">
        <v>141</v>
      </c>
      <c r="O70" s="12" t="s">
        <v>141</v>
      </c>
      <c r="P70" s="12" t="s">
        <v>141</v>
      </c>
    </row>
    <row r="71" spans="1:20" ht="15.75" customHeight="1">
      <c r="A71" s="84" t="s">
        <v>49</v>
      </c>
      <c r="B71" s="40">
        <f t="shared" si="1"/>
        <v>2422</v>
      </c>
      <c r="C71" s="95">
        <v>2422</v>
      </c>
      <c r="D71" s="99" t="s">
        <v>141</v>
      </c>
      <c r="E71" s="83" t="s">
        <v>141</v>
      </c>
      <c r="F71" s="83" t="s">
        <v>141</v>
      </c>
      <c r="G71" s="99" t="s">
        <v>141</v>
      </c>
      <c r="H71" s="83" t="s">
        <v>141</v>
      </c>
      <c r="I71" s="83" t="s">
        <v>141</v>
      </c>
      <c r="J71" s="83" t="s">
        <v>141</v>
      </c>
      <c r="K71" s="83" t="s">
        <v>141</v>
      </c>
      <c r="L71" s="83" t="s">
        <v>141</v>
      </c>
      <c r="M71" s="83" t="s">
        <v>141</v>
      </c>
      <c r="N71" s="83" t="s">
        <v>141</v>
      </c>
      <c r="O71" s="12" t="s">
        <v>141</v>
      </c>
      <c r="P71" s="12" t="s">
        <v>141</v>
      </c>
    </row>
    <row r="72" spans="1:20" ht="15.75" customHeight="1">
      <c r="A72" s="84" t="s">
        <v>265</v>
      </c>
      <c r="B72" s="40">
        <f t="shared" si="1"/>
        <v>2229</v>
      </c>
      <c r="C72" s="95">
        <v>2229</v>
      </c>
      <c r="D72" s="99" t="s">
        <v>141</v>
      </c>
      <c r="E72" s="83" t="s">
        <v>141</v>
      </c>
      <c r="F72" s="83" t="s">
        <v>141</v>
      </c>
      <c r="G72" s="83" t="s">
        <v>141</v>
      </c>
      <c r="H72" s="83" t="s">
        <v>141</v>
      </c>
      <c r="I72" s="83" t="s">
        <v>141</v>
      </c>
      <c r="J72" s="83" t="s">
        <v>141</v>
      </c>
      <c r="K72" s="83" t="s">
        <v>141</v>
      </c>
      <c r="L72" s="83" t="s">
        <v>141</v>
      </c>
      <c r="M72" s="83" t="s">
        <v>141</v>
      </c>
      <c r="N72" s="83" t="s">
        <v>141</v>
      </c>
      <c r="O72" s="12" t="s">
        <v>141</v>
      </c>
      <c r="P72" s="12" t="s">
        <v>141</v>
      </c>
    </row>
    <row r="73" spans="1:20" ht="15.75" customHeight="1">
      <c r="A73" s="84" t="s">
        <v>53</v>
      </c>
      <c r="B73" s="40">
        <f t="shared" si="1"/>
        <v>1955</v>
      </c>
      <c r="C73" s="95">
        <v>1426</v>
      </c>
      <c r="D73" s="99" t="s">
        <v>141</v>
      </c>
      <c r="E73" s="83" t="s">
        <v>141</v>
      </c>
      <c r="F73" s="83" t="s">
        <v>141</v>
      </c>
      <c r="G73" s="99">
        <v>529</v>
      </c>
      <c r="H73" s="83" t="s">
        <v>141</v>
      </c>
      <c r="I73" s="83" t="s">
        <v>141</v>
      </c>
      <c r="J73" s="83" t="s">
        <v>141</v>
      </c>
      <c r="K73" s="83" t="s">
        <v>141</v>
      </c>
      <c r="L73" s="83" t="s">
        <v>141</v>
      </c>
      <c r="M73" s="83" t="s">
        <v>141</v>
      </c>
      <c r="N73" s="83" t="s">
        <v>141</v>
      </c>
      <c r="O73" s="12" t="s">
        <v>141</v>
      </c>
      <c r="P73" s="12" t="s">
        <v>141</v>
      </c>
    </row>
    <row r="74" spans="1:20" ht="15.75" customHeight="1">
      <c r="A74" s="84" t="s">
        <v>1305</v>
      </c>
      <c r="B74" s="40">
        <f t="shared" si="1"/>
        <v>886</v>
      </c>
      <c r="C74" s="95">
        <v>886</v>
      </c>
      <c r="D74" s="99" t="s">
        <v>141</v>
      </c>
      <c r="E74" s="83" t="s">
        <v>141</v>
      </c>
      <c r="F74" s="83" t="s">
        <v>141</v>
      </c>
      <c r="G74" s="83" t="s">
        <v>141</v>
      </c>
      <c r="H74" s="83" t="s">
        <v>141</v>
      </c>
      <c r="I74" s="83" t="s">
        <v>141</v>
      </c>
      <c r="J74" s="83" t="s">
        <v>141</v>
      </c>
      <c r="K74" s="83" t="s">
        <v>141</v>
      </c>
      <c r="L74" s="83" t="s">
        <v>141</v>
      </c>
      <c r="M74" s="83" t="s">
        <v>141</v>
      </c>
      <c r="N74" s="83" t="s">
        <v>141</v>
      </c>
      <c r="O74" s="12" t="s">
        <v>141</v>
      </c>
      <c r="P74" s="12" t="s">
        <v>141</v>
      </c>
    </row>
    <row r="75" spans="1:20" s="23" customFormat="1" ht="15.75" customHeight="1">
      <c r="A75" s="84" t="s">
        <v>1307</v>
      </c>
      <c r="B75" s="40">
        <f t="shared" si="1"/>
        <v>732</v>
      </c>
      <c r="C75" s="95">
        <v>732</v>
      </c>
      <c r="D75" s="99" t="s">
        <v>141</v>
      </c>
      <c r="E75" s="83" t="s">
        <v>141</v>
      </c>
      <c r="F75" s="83" t="s">
        <v>141</v>
      </c>
      <c r="G75" s="83" t="s">
        <v>141</v>
      </c>
      <c r="H75" s="83" t="s">
        <v>141</v>
      </c>
      <c r="I75" s="83" t="s">
        <v>141</v>
      </c>
      <c r="J75" s="83" t="s">
        <v>141</v>
      </c>
      <c r="K75" s="83" t="s">
        <v>141</v>
      </c>
      <c r="L75" s="83" t="s">
        <v>141</v>
      </c>
      <c r="M75" s="83" t="s">
        <v>141</v>
      </c>
      <c r="N75" s="83" t="s">
        <v>141</v>
      </c>
      <c r="O75" s="12" t="s">
        <v>141</v>
      </c>
      <c r="P75" s="12" t="s">
        <v>141</v>
      </c>
      <c r="S75" s="5"/>
      <c r="T75" s="5"/>
    </row>
    <row r="76" spans="1:20" ht="15.75" customHeight="1">
      <c r="A76" s="79"/>
      <c r="B76" s="40"/>
      <c r="C76" s="54"/>
      <c r="D76" s="12"/>
      <c r="E76" s="12"/>
      <c r="F76" s="12"/>
      <c r="G76" s="12"/>
      <c r="H76" s="12"/>
      <c r="I76" s="12"/>
      <c r="J76" s="12"/>
      <c r="K76" s="12"/>
      <c r="L76" s="83"/>
      <c r="M76" s="12"/>
      <c r="O76" s="12"/>
      <c r="P76" s="12"/>
    </row>
    <row r="77" spans="1:20" ht="15.75" customHeight="1">
      <c r="A77" s="76" t="s">
        <v>31</v>
      </c>
      <c r="B77" s="51">
        <f>SUM(B79:B81)</f>
        <v>202693</v>
      </c>
      <c r="C77" s="52" t="s">
        <v>141</v>
      </c>
      <c r="D77" s="71">
        <f>SUM(D79:D81)</f>
        <v>202693</v>
      </c>
      <c r="E77" s="83" t="s">
        <v>141</v>
      </c>
      <c r="F77" s="71" t="s">
        <v>141</v>
      </c>
      <c r="G77" s="71" t="s">
        <v>141</v>
      </c>
      <c r="H77" s="71" t="s">
        <v>141</v>
      </c>
      <c r="I77" s="71" t="s">
        <v>141</v>
      </c>
      <c r="J77" s="71" t="s">
        <v>141</v>
      </c>
      <c r="K77" s="71" t="s">
        <v>141</v>
      </c>
      <c r="L77" s="71" t="s">
        <v>141</v>
      </c>
      <c r="M77" s="71" t="s">
        <v>141</v>
      </c>
      <c r="N77" s="71" t="s">
        <v>141</v>
      </c>
      <c r="O77" s="81" t="s">
        <v>141</v>
      </c>
      <c r="P77" s="81" t="s">
        <v>141</v>
      </c>
    </row>
    <row r="78" spans="1:20" ht="15.75" customHeight="1">
      <c r="A78" s="79"/>
      <c r="B78" s="40"/>
      <c r="C78" s="54"/>
      <c r="D78" s="12"/>
      <c r="E78" s="12"/>
      <c r="F78" s="12"/>
      <c r="G78" s="12"/>
      <c r="H78" s="12"/>
      <c r="I78" s="12"/>
      <c r="J78" s="12"/>
      <c r="K78" s="12"/>
      <c r="L78" s="83"/>
      <c r="M78" s="12"/>
      <c r="O78" s="12"/>
      <c r="P78" s="12"/>
    </row>
    <row r="79" spans="1:20" ht="15.75" customHeight="1">
      <c r="A79" s="84" t="s">
        <v>996</v>
      </c>
      <c r="B79" s="40">
        <f>SUM(C79:P79)</f>
        <v>63809</v>
      </c>
      <c r="C79" s="95" t="s">
        <v>141</v>
      </c>
      <c r="D79" s="99">
        <v>63809</v>
      </c>
      <c r="E79" s="83" t="s">
        <v>141</v>
      </c>
      <c r="F79" s="83" t="s">
        <v>141</v>
      </c>
      <c r="G79" s="83" t="s">
        <v>141</v>
      </c>
      <c r="H79" s="83" t="s">
        <v>141</v>
      </c>
      <c r="I79" s="83" t="s">
        <v>141</v>
      </c>
      <c r="J79" s="83" t="s">
        <v>141</v>
      </c>
      <c r="K79" s="83" t="s">
        <v>141</v>
      </c>
      <c r="L79" s="83" t="s">
        <v>141</v>
      </c>
      <c r="M79" s="83" t="s">
        <v>141</v>
      </c>
      <c r="N79" s="83" t="s">
        <v>141</v>
      </c>
      <c r="O79" s="12" t="s">
        <v>141</v>
      </c>
      <c r="P79" s="12" t="s">
        <v>141</v>
      </c>
    </row>
    <row r="80" spans="1:20" ht="15.75" customHeight="1">
      <c r="A80" s="84" t="s">
        <v>997</v>
      </c>
      <c r="B80" s="40">
        <f>SUM(C80:P80)</f>
        <v>59841</v>
      </c>
      <c r="C80" s="83" t="s">
        <v>141</v>
      </c>
      <c r="D80" s="83">
        <v>59841</v>
      </c>
      <c r="E80" s="83" t="s">
        <v>141</v>
      </c>
      <c r="F80" s="83" t="s">
        <v>141</v>
      </c>
      <c r="G80" s="83" t="s">
        <v>141</v>
      </c>
      <c r="H80" s="83" t="s">
        <v>141</v>
      </c>
      <c r="I80" s="83" t="s">
        <v>141</v>
      </c>
      <c r="J80" s="83" t="s">
        <v>141</v>
      </c>
      <c r="K80" s="83" t="s">
        <v>141</v>
      </c>
      <c r="L80" s="83" t="s">
        <v>141</v>
      </c>
      <c r="M80" s="83" t="s">
        <v>141</v>
      </c>
      <c r="N80" s="83" t="s">
        <v>141</v>
      </c>
      <c r="O80" s="12" t="s">
        <v>141</v>
      </c>
      <c r="P80" s="12" t="s">
        <v>141</v>
      </c>
    </row>
    <row r="81" spans="1:20" ht="15.75" customHeight="1">
      <c r="A81" s="84" t="s">
        <v>1314</v>
      </c>
      <c r="B81" s="40">
        <f>SUM(C81:P81)</f>
        <v>79043</v>
      </c>
      <c r="C81" s="83" t="s">
        <v>141</v>
      </c>
      <c r="D81" s="83">
        <v>79043</v>
      </c>
      <c r="E81" s="83" t="s">
        <v>141</v>
      </c>
      <c r="F81" s="83" t="s">
        <v>141</v>
      </c>
      <c r="G81" s="83" t="s">
        <v>141</v>
      </c>
      <c r="H81" s="83" t="s">
        <v>141</v>
      </c>
      <c r="I81" s="83" t="s">
        <v>141</v>
      </c>
      <c r="J81" s="83" t="s">
        <v>141</v>
      </c>
      <c r="K81" s="83" t="s">
        <v>141</v>
      </c>
      <c r="L81" s="83" t="s">
        <v>141</v>
      </c>
      <c r="M81" s="83" t="s">
        <v>141</v>
      </c>
      <c r="N81" s="83" t="s">
        <v>141</v>
      </c>
      <c r="O81" s="83" t="s">
        <v>141</v>
      </c>
      <c r="P81" s="83" t="s">
        <v>141</v>
      </c>
    </row>
    <row r="82" spans="1:20" ht="15.75" customHeight="1">
      <c r="A82" s="79"/>
      <c r="B82" s="40"/>
      <c r="C82" s="54"/>
      <c r="D82" s="12"/>
      <c r="E82" s="12"/>
      <c r="F82" s="12"/>
      <c r="G82" s="12"/>
      <c r="H82" s="12"/>
      <c r="I82" s="12"/>
      <c r="J82" s="12"/>
      <c r="K82" s="12"/>
      <c r="L82" s="83"/>
      <c r="M82" s="12"/>
      <c r="O82" s="12"/>
      <c r="P82" s="12"/>
    </row>
    <row r="83" spans="1:20" ht="15.75" customHeight="1">
      <c r="A83" s="76" t="s">
        <v>601</v>
      </c>
      <c r="B83" s="51">
        <f>SUM(B85:B87)</f>
        <v>15850</v>
      </c>
      <c r="C83" s="52" t="s">
        <v>141</v>
      </c>
      <c r="D83" s="71" t="s">
        <v>141</v>
      </c>
      <c r="E83" s="137">
        <f>SUM(E85:E87)</f>
        <v>15850</v>
      </c>
      <c r="F83" s="71" t="s">
        <v>141</v>
      </c>
      <c r="G83" s="71" t="s">
        <v>141</v>
      </c>
      <c r="H83" s="71" t="s">
        <v>141</v>
      </c>
      <c r="I83" s="71" t="s">
        <v>141</v>
      </c>
      <c r="J83" s="71" t="s">
        <v>141</v>
      </c>
      <c r="K83" s="71" t="s">
        <v>141</v>
      </c>
      <c r="L83" s="71" t="s">
        <v>141</v>
      </c>
      <c r="M83" s="71" t="s">
        <v>141</v>
      </c>
      <c r="N83" s="71" t="s">
        <v>141</v>
      </c>
      <c r="O83" s="81" t="s">
        <v>141</v>
      </c>
      <c r="P83" s="81" t="s">
        <v>141</v>
      </c>
    </row>
    <row r="84" spans="1:20" ht="15.75" customHeight="1">
      <c r="A84" s="84"/>
      <c r="B84" s="53"/>
      <c r="C84" s="54"/>
      <c r="D84" s="12"/>
      <c r="E84" s="83"/>
      <c r="F84" s="12"/>
      <c r="G84" s="12"/>
      <c r="H84" s="12"/>
      <c r="I84" s="12"/>
      <c r="J84" s="12"/>
      <c r="K84" s="12"/>
      <c r="L84" s="83"/>
      <c r="M84" s="12"/>
      <c r="O84" s="12"/>
      <c r="P84" s="12"/>
    </row>
    <row r="85" spans="1:20" ht="15.75" customHeight="1">
      <c r="A85" s="84" t="s">
        <v>998</v>
      </c>
      <c r="B85" s="40">
        <f>SUM(C85:P85)</f>
        <v>246</v>
      </c>
      <c r="C85" s="55" t="s">
        <v>141</v>
      </c>
      <c r="D85" s="83" t="s">
        <v>141</v>
      </c>
      <c r="E85" s="99">
        <v>246</v>
      </c>
      <c r="F85" s="83" t="s">
        <v>141</v>
      </c>
      <c r="G85" s="83" t="s">
        <v>141</v>
      </c>
      <c r="H85" s="83" t="s">
        <v>141</v>
      </c>
      <c r="I85" s="83" t="s">
        <v>141</v>
      </c>
      <c r="J85" s="83" t="s">
        <v>141</v>
      </c>
      <c r="K85" s="83" t="s">
        <v>141</v>
      </c>
      <c r="L85" s="83" t="s">
        <v>141</v>
      </c>
      <c r="M85" s="83" t="s">
        <v>141</v>
      </c>
      <c r="N85" s="83" t="s">
        <v>141</v>
      </c>
      <c r="O85" s="12" t="s">
        <v>141</v>
      </c>
      <c r="P85" s="12" t="s">
        <v>141</v>
      </c>
      <c r="S85" s="23"/>
      <c r="T85" s="23"/>
    </row>
    <row r="86" spans="1:20" ht="15.75" customHeight="1">
      <c r="A86" s="84" t="s">
        <v>999</v>
      </c>
      <c r="B86" s="40">
        <f>SUM(C86:P86)</f>
        <v>2741</v>
      </c>
      <c r="C86" s="55" t="s">
        <v>141</v>
      </c>
      <c r="D86" s="83" t="s">
        <v>141</v>
      </c>
      <c r="E86" s="99">
        <v>2741</v>
      </c>
      <c r="F86" s="83" t="s">
        <v>141</v>
      </c>
      <c r="G86" s="83" t="s">
        <v>141</v>
      </c>
      <c r="H86" s="83" t="s">
        <v>141</v>
      </c>
      <c r="I86" s="83" t="s">
        <v>141</v>
      </c>
      <c r="J86" s="83" t="s">
        <v>141</v>
      </c>
      <c r="K86" s="83" t="s">
        <v>141</v>
      </c>
      <c r="L86" s="83" t="s">
        <v>141</v>
      </c>
      <c r="M86" s="83" t="s">
        <v>141</v>
      </c>
      <c r="N86" s="83" t="s">
        <v>141</v>
      </c>
      <c r="O86" s="12" t="s">
        <v>141</v>
      </c>
      <c r="P86" s="12" t="s">
        <v>141</v>
      </c>
    </row>
    <row r="87" spans="1:20" ht="15.75" customHeight="1">
      <c r="A87" s="84" t="s">
        <v>1000</v>
      </c>
      <c r="B87" s="40">
        <f>SUM(C87:P87)</f>
        <v>12863</v>
      </c>
      <c r="C87" s="55" t="s">
        <v>141</v>
      </c>
      <c r="D87" s="83" t="s">
        <v>141</v>
      </c>
      <c r="E87" s="99">
        <v>12863</v>
      </c>
      <c r="F87" s="83" t="s">
        <v>141</v>
      </c>
      <c r="G87" s="83" t="s">
        <v>141</v>
      </c>
      <c r="H87" s="83" t="s">
        <v>141</v>
      </c>
      <c r="I87" s="83" t="s">
        <v>141</v>
      </c>
      <c r="J87" s="83" t="s">
        <v>141</v>
      </c>
      <c r="K87" s="83" t="s">
        <v>141</v>
      </c>
      <c r="L87" s="83" t="s">
        <v>141</v>
      </c>
      <c r="M87" s="83" t="s">
        <v>141</v>
      </c>
      <c r="N87" s="83" t="s">
        <v>141</v>
      </c>
      <c r="O87" s="12" t="s">
        <v>141</v>
      </c>
      <c r="P87" s="12" t="s">
        <v>141</v>
      </c>
      <c r="S87" s="25"/>
      <c r="T87" s="25"/>
    </row>
    <row r="88" spans="1:20" ht="15.75" customHeight="1">
      <c r="A88" s="79"/>
      <c r="B88" s="40"/>
      <c r="C88" s="12"/>
      <c r="D88" s="12"/>
      <c r="E88" s="12"/>
      <c r="F88" s="12"/>
      <c r="G88" s="12"/>
      <c r="H88" s="12"/>
      <c r="I88" s="12"/>
      <c r="J88" s="12"/>
      <c r="K88" s="12"/>
      <c r="L88" s="83"/>
      <c r="M88" s="12"/>
      <c r="O88" s="12"/>
      <c r="P88" s="12"/>
    </row>
    <row r="89" spans="1:20" s="23" customFormat="1" ht="15.75" customHeight="1">
      <c r="A89" s="76" t="s">
        <v>602</v>
      </c>
      <c r="B89" s="51">
        <f>SUM(B91:B91)</f>
        <v>23591</v>
      </c>
      <c r="C89" s="71" t="s">
        <v>141</v>
      </c>
      <c r="D89" s="137">
        <f>SUM(D91:D91)</f>
        <v>23591</v>
      </c>
      <c r="E89" s="71" t="s">
        <v>141</v>
      </c>
      <c r="F89" s="71" t="s">
        <v>141</v>
      </c>
      <c r="G89" s="71" t="s">
        <v>141</v>
      </c>
      <c r="H89" s="71" t="s">
        <v>141</v>
      </c>
      <c r="I89" s="71" t="s">
        <v>141</v>
      </c>
      <c r="J89" s="71" t="s">
        <v>141</v>
      </c>
      <c r="K89" s="71" t="s">
        <v>141</v>
      </c>
      <c r="L89" s="71" t="s">
        <v>141</v>
      </c>
      <c r="M89" s="71" t="s">
        <v>141</v>
      </c>
      <c r="N89" s="71" t="s">
        <v>141</v>
      </c>
      <c r="O89" s="81" t="s">
        <v>141</v>
      </c>
      <c r="P89" s="81" t="s">
        <v>141</v>
      </c>
      <c r="S89" s="5"/>
      <c r="T89" s="5"/>
    </row>
    <row r="90" spans="1:20" ht="15.75" customHeight="1">
      <c r="A90" s="84"/>
      <c r="B90" s="53"/>
      <c r="C90" s="12"/>
      <c r="D90" s="12"/>
      <c r="E90" s="83"/>
      <c r="F90" s="12"/>
      <c r="G90" s="12"/>
      <c r="H90" s="12"/>
      <c r="I90" s="12"/>
      <c r="J90" s="12"/>
      <c r="K90" s="12"/>
      <c r="L90" s="83"/>
      <c r="M90" s="12"/>
      <c r="O90" s="12"/>
      <c r="P90" s="12"/>
    </row>
    <row r="91" spans="1:20" ht="15.75" customHeight="1">
      <c r="A91" s="84" t="s">
        <v>1315</v>
      </c>
      <c r="B91" s="40">
        <f>SUM(C91:P91)</f>
        <v>23591</v>
      </c>
      <c r="C91" s="83" t="s">
        <v>141</v>
      </c>
      <c r="D91" s="83">
        <v>23591</v>
      </c>
      <c r="E91" s="83" t="s">
        <v>141</v>
      </c>
      <c r="F91" s="83" t="s">
        <v>141</v>
      </c>
      <c r="G91" s="83" t="s">
        <v>141</v>
      </c>
      <c r="H91" s="83" t="s">
        <v>141</v>
      </c>
      <c r="I91" s="83" t="s">
        <v>141</v>
      </c>
      <c r="J91" s="83" t="s">
        <v>141</v>
      </c>
      <c r="K91" s="83" t="s">
        <v>141</v>
      </c>
      <c r="L91" s="83" t="s">
        <v>141</v>
      </c>
      <c r="M91" s="83" t="s">
        <v>141</v>
      </c>
      <c r="N91" s="83" t="s">
        <v>141</v>
      </c>
      <c r="O91" s="12" t="s">
        <v>141</v>
      </c>
      <c r="P91" s="12" t="s">
        <v>141</v>
      </c>
    </row>
    <row r="92" spans="1:20" ht="15.75" customHeight="1">
      <c r="A92" s="79"/>
      <c r="B92" s="40"/>
      <c r="C92" s="12"/>
      <c r="D92" s="12"/>
      <c r="E92" s="12"/>
      <c r="F92" s="12"/>
      <c r="G92" s="12"/>
      <c r="H92" s="12"/>
      <c r="I92" s="12"/>
      <c r="J92" s="12"/>
      <c r="K92" s="12"/>
      <c r="L92" s="83"/>
      <c r="M92" s="12"/>
      <c r="O92" s="12"/>
      <c r="P92" s="12"/>
    </row>
    <row r="93" spans="1:20" ht="15.75" customHeight="1">
      <c r="A93" s="76" t="s">
        <v>34</v>
      </c>
      <c r="B93" s="51">
        <f>SUM(B95:B104)</f>
        <v>11493</v>
      </c>
      <c r="C93" s="71" t="s">
        <v>141</v>
      </c>
      <c r="D93" s="71" t="s">
        <v>141</v>
      </c>
      <c r="E93" s="71" t="s">
        <v>141</v>
      </c>
      <c r="F93" s="71">
        <f>SUM(F95:F104)</f>
        <v>11493</v>
      </c>
      <c r="G93" s="71" t="s">
        <v>141</v>
      </c>
      <c r="H93" s="71" t="s">
        <v>141</v>
      </c>
      <c r="I93" s="71" t="s">
        <v>141</v>
      </c>
      <c r="J93" s="71" t="s">
        <v>141</v>
      </c>
      <c r="K93" s="71" t="s">
        <v>141</v>
      </c>
      <c r="L93" s="71" t="s">
        <v>141</v>
      </c>
      <c r="M93" s="71" t="s">
        <v>141</v>
      </c>
      <c r="N93" s="71" t="s">
        <v>141</v>
      </c>
      <c r="O93" s="81" t="s">
        <v>141</v>
      </c>
      <c r="P93" s="81" t="s">
        <v>141</v>
      </c>
    </row>
    <row r="94" spans="1:20" ht="15.75" customHeight="1">
      <c r="A94" s="84"/>
      <c r="B94" s="53"/>
      <c r="C94" s="12"/>
      <c r="D94" s="12"/>
      <c r="E94" s="12"/>
      <c r="F94" s="83"/>
      <c r="G94" s="12"/>
      <c r="H94" s="12"/>
      <c r="I94" s="12"/>
      <c r="J94" s="12"/>
      <c r="K94" s="12"/>
      <c r="L94" s="83"/>
      <c r="M94" s="12"/>
      <c r="N94" s="83"/>
      <c r="O94" s="12"/>
      <c r="P94" s="12"/>
    </row>
    <row r="95" spans="1:20" ht="15.75" customHeight="1">
      <c r="A95" s="84" t="s">
        <v>1309</v>
      </c>
      <c r="B95" s="40">
        <f t="shared" ref="B95:B104" si="2">SUM(C95:P95)</f>
        <v>1537</v>
      </c>
      <c r="C95" s="83" t="s">
        <v>141</v>
      </c>
      <c r="D95" s="83" t="s">
        <v>141</v>
      </c>
      <c r="E95" s="83" t="s">
        <v>141</v>
      </c>
      <c r="F95" s="12">
        <v>1537</v>
      </c>
      <c r="G95" s="83" t="s">
        <v>141</v>
      </c>
      <c r="H95" s="83" t="s">
        <v>141</v>
      </c>
      <c r="I95" s="83" t="s">
        <v>141</v>
      </c>
      <c r="J95" s="83" t="s">
        <v>141</v>
      </c>
      <c r="K95" s="83" t="s">
        <v>141</v>
      </c>
      <c r="L95" s="83" t="s">
        <v>141</v>
      </c>
      <c r="M95" s="83" t="s">
        <v>141</v>
      </c>
      <c r="N95" s="83" t="s">
        <v>141</v>
      </c>
      <c r="O95" s="12" t="s">
        <v>141</v>
      </c>
      <c r="P95" s="12" t="s">
        <v>141</v>
      </c>
    </row>
    <row r="96" spans="1:20" ht="15.75" customHeight="1">
      <c r="A96" s="84" t="s">
        <v>1310</v>
      </c>
      <c r="B96" s="40">
        <f t="shared" si="2"/>
        <v>1601</v>
      </c>
      <c r="C96" s="83" t="s">
        <v>141</v>
      </c>
      <c r="D96" s="83" t="s">
        <v>141</v>
      </c>
      <c r="E96" s="83" t="s">
        <v>141</v>
      </c>
      <c r="F96" s="12">
        <v>1601</v>
      </c>
      <c r="G96" s="83" t="s">
        <v>141</v>
      </c>
      <c r="H96" s="83" t="s">
        <v>141</v>
      </c>
      <c r="I96" s="83" t="s">
        <v>141</v>
      </c>
      <c r="J96" s="83" t="s">
        <v>141</v>
      </c>
      <c r="K96" s="83" t="s">
        <v>141</v>
      </c>
      <c r="L96" s="83" t="s">
        <v>141</v>
      </c>
      <c r="M96" s="83" t="s">
        <v>141</v>
      </c>
      <c r="N96" s="83" t="s">
        <v>141</v>
      </c>
      <c r="O96" s="12" t="s">
        <v>141</v>
      </c>
      <c r="P96" s="12" t="s">
        <v>141</v>
      </c>
    </row>
    <row r="97" spans="1:20" ht="15.75" customHeight="1">
      <c r="A97" s="84" t="s">
        <v>1316</v>
      </c>
      <c r="B97" s="40">
        <f t="shared" si="2"/>
        <v>697</v>
      </c>
      <c r="C97" s="83" t="s">
        <v>141</v>
      </c>
      <c r="D97" s="83" t="s">
        <v>141</v>
      </c>
      <c r="E97" s="83" t="s">
        <v>141</v>
      </c>
      <c r="F97" s="12">
        <v>697</v>
      </c>
      <c r="G97" s="83" t="s">
        <v>141</v>
      </c>
      <c r="H97" s="83" t="s">
        <v>141</v>
      </c>
      <c r="I97" s="83" t="s">
        <v>141</v>
      </c>
      <c r="J97" s="83" t="s">
        <v>141</v>
      </c>
      <c r="K97" s="83" t="s">
        <v>141</v>
      </c>
      <c r="L97" s="83" t="s">
        <v>141</v>
      </c>
      <c r="M97" s="83" t="s">
        <v>141</v>
      </c>
      <c r="N97" s="83" t="s">
        <v>141</v>
      </c>
      <c r="O97" s="12" t="s">
        <v>141</v>
      </c>
      <c r="P97" s="12" t="s">
        <v>141</v>
      </c>
    </row>
    <row r="98" spans="1:20" ht="15.75" customHeight="1">
      <c r="A98" s="84" t="s">
        <v>1296</v>
      </c>
      <c r="B98" s="40">
        <f t="shared" si="2"/>
        <v>1529</v>
      </c>
      <c r="C98" s="83" t="s">
        <v>141</v>
      </c>
      <c r="D98" s="83" t="s">
        <v>141</v>
      </c>
      <c r="E98" s="83" t="s">
        <v>141</v>
      </c>
      <c r="F98" s="12">
        <v>1529</v>
      </c>
      <c r="G98" s="83" t="s">
        <v>141</v>
      </c>
      <c r="H98" s="83" t="s">
        <v>141</v>
      </c>
      <c r="I98" s="83" t="s">
        <v>141</v>
      </c>
      <c r="J98" s="83" t="s">
        <v>141</v>
      </c>
      <c r="K98" s="83" t="s">
        <v>141</v>
      </c>
      <c r="L98" s="83" t="s">
        <v>141</v>
      </c>
      <c r="M98" s="83" t="s">
        <v>141</v>
      </c>
      <c r="N98" s="83" t="s">
        <v>141</v>
      </c>
      <c r="O98" s="12" t="s">
        <v>141</v>
      </c>
      <c r="P98" s="12" t="s">
        <v>141</v>
      </c>
      <c r="S98" s="23"/>
      <c r="T98" s="23"/>
    </row>
    <row r="99" spans="1:20" ht="15.75" customHeight="1">
      <c r="A99" s="84" t="s">
        <v>319</v>
      </c>
      <c r="B99" s="40">
        <f t="shared" si="2"/>
        <v>725</v>
      </c>
      <c r="C99" s="83" t="s">
        <v>141</v>
      </c>
      <c r="D99" s="83" t="s">
        <v>141</v>
      </c>
      <c r="E99" s="83" t="s">
        <v>141</v>
      </c>
      <c r="F99" s="12">
        <v>725</v>
      </c>
      <c r="G99" s="83" t="s">
        <v>141</v>
      </c>
      <c r="H99" s="83" t="s">
        <v>141</v>
      </c>
      <c r="I99" s="83" t="s">
        <v>141</v>
      </c>
      <c r="J99" s="83" t="s">
        <v>141</v>
      </c>
      <c r="K99" s="83" t="s">
        <v>141</v>
      </c>
      <c r="L99" s="83" t="s">
        <v>141</v>
      </c>
      <c r="M99" s="83" t="s">
        <v>141</v>
      </c>
      <c r="N99" s="83" t="s">
        <v>141</v>
      </c>
      <c r="O99" s="12" t="s">
        <v>141</v>
      </c>
      <c r="P99" s="12" t="s">
        <v>141</v>
      </c>
    </row>
    <row r="100" spans="1:20" ht="15.75" customHeight="1">
      <c r="A100" s="84" t="s">
        <v>1001</v>
      </c>
      <c r="B100" s="40">
        <f t="shared" si="2"/>
        <v>1084</v>
      </c>
      <c r="C100" s="83" t="s">
        <v>141</v>
      </c>
      <c r="D100" s="83" t="s">
        <v>141</v>
      </c>
      <c r="E100" s="83" t="s">
        <v>141</v>
      </c>
      <c r="F100" s="12">
        <v>1084</v>
      </c>
      <c r="G100" s="83" t="s">
        <v>141</v>
      </c>
      <c r="H100" s="83" t="s">
        <v>141</v>
      </c>
      <c r="I100" s="83" t="s">
        <v>141</v>
      </c>
      <c r="J100" s="83" t="s">
        <v>141</v>
      </c>
      <c r="K100" s="83" t="s">
        <v>141</v>
      </c>
      <c r="L100" s="83" t="s">
        <v>141</v>
      </c>
      <c r="M100" s="83" t="s">
        <v>141</v>
      </c>
      <c r="N100" s="83" t="s">
        <v>141</v>
      </c>
      <c r="O100" s="12" t="s">
        <v>141</v>
      </c>
      <c r="P100" s="12" t="s">
        <v>141</v>
      </c>
    </row>
    <row r="101" spans="1:20" ht="15.75" customHeight="1">
      <c r="A101" s="84" t="s">
        <v>49</v>
      </c>
      <c r="B101" s="40">
        <f t="shared" si="2"/>
        <v>1423</v>
      </c>
      <c r="C101" s="83" t="s">
        <v>141</v>
      </c>
      <c r="D101" s="83" t="s">
        <v>141</v>
      </c>
      <c r="E101" s="83" t="s">
        <v>141</v>
      </c>
      <c r="F101" s="12">
        <v>1423</v>
      </c>
      <c r="G101" s="83" t="s">
        <v>141</v>
      </c>
      <c r="H101" s="83" t="s">
        <v>141</v>
      </c>
      <c r="I101" s="83" t="s">
        <v>141</v>
      </c>
      <c r="J101" s="83" t="s">
        <v>141</v>
      </c>
      <c r="K101" s="83" t="s">
        <v>141</v>
      </c>
      <c r="L101" s="83" t="s">
        <v>141</v>
      </c>
      <c r="M101" s="83" t="s">
        <v>141</v>
      </c>
      <c r="N101" s="83" t="s">
        <v>141</v>
      </c>
      <c r="O101" s="12" t="s">
        <v>141</v>
      </c>
      <c r="P101" s="12" t="s">
        <v>141</v>
      </c>
    </row>
    <row r="102" spans="1:20" ht="15.75" customHeight="1">
      <c r="A102" s="84" t="s">
        <v>265</v>
      </c>
      <c r="B102" s="40">
        <f t="shared" si="2"/>
        <v>2126</v>
      </c>
      <c r="C102" s="83" t="s">
        <v>141</v>
      </c>
      <c r="D102" s="83" t="s">
        <v>141</v>
      </c>
      <c r="E102" s="83" t="s">
        <v>141</v>
      </c>
      <c r="F102" s="12">
        <v>2126</v>
      </c>
      <c r="G102" s="83" t="s">
        <v>141</v>
      </c>
      <c r="H102" s="83" t="s">
        <v>141</v>
      </c>
      <c r="I102" s="83" t="s">
        <v>141</v>
      </c>
      <c r="J102" s="83" t="s">
        <v>141</v>
      </c>
      <c r="K102" s="83" t="s">
        <v>141</v>
      </c>
      <c r="L102" s="83" t="s">
        <v>141</v>
      </c>
      <c r="M102" s="83" t="s">
        <v>141</v>
      </c>
      <c r="N102" s="83" t="s">
        <v>141</v>
      </c>
      <c r="O102" s="12" t="s">
        <v>141</v>
      </c>
      <c r="P102" s="12" t="s">
        <v>141</v>
      </c>
    </row>
    <row r="103" spans="1:20" ht="15.75" customHeight="1">
      <c r="A103" s="84" t="s">
        <v>53</v>
      </c>
      <c r="B103" s="40">
        <f t="shared" si="2"/>
        <v>364</v>
      </c>
      <c r="C103" s="83" t="s">
        <v>141</v>
      </c>
      <c r="D103" s="83" t="s">
        <v>141</v>
      </c>
      <c r="E103" s="83" t="s">
        <v>141</v>
      </c>
      <c r="F103" s="12">
        <v>364</v>
      </c>
      <c r="G103" s="83" t="s">
        <v>141</v>
      </c>
      <c r="H103" s="83" t="s">
        <v>141</v>
      </c>
      <c r="I103" s="83" t="s">
        <v>141</v>
      </c>
      <c r="J103" s="83" t="s">
        <v>141</v>
      </c>
      <c r="K103" s="83" t="s">
        <v>141</v>
      </c>
      <c r="L103" s="83" t="s">
        <v>141</v>
      </c>
      <c r="M103" s="83" t="s">
        <v>141</v>
      </c>
      <c r="N103" s="83" t="s">
        <v>141</v>
      </c>
      <c r="O103" s="12" t="s">
        <v>141</v>
      </c>
      <c r="P103" s="12" t="s">
        <v>141</v>
      </c>
    </row>
    <row r="104" spans="1:20" ht="15.75" customHeight="1">
      <c r="A104" s="84" t="s">
        <v>1305</v>
      </c>
      <c r="B104" s="40">
        <f t="shared" si="2"/>
        <v>407</v>
      </c>
      <c r="C104" s="83" t="s">
        <v>141</v>
      </c>
      <c r="D104" s="83" t="s">
        <v>141</v>
      </c>
      <c r="E104" s="83" t="s">
        <v>141</v>
      </c>
      <c r="F104" s="12">
        <v>407</v>
      </c>
      <c r="G104" s="83" t="s">
        <v>141</v>
      </c>
      <c r="H104" s="83" t="s">
        <v>141</v>
      </c>
      <c r="I104" s="83" t="s">
        <v>141</v>
      </c>
      <c r="J104" s="83" t="s">
        <v>141</v>
      </c>
      <c r="K104" s="83" t="s">
        <v>141</v>
      </c>
      <c r="L104" s="83" t="s">
        <v>141</v>
      </c>
      <c r="M104" s="83" t="s">
        <v>141</v>
      </c>
      <c r="N104" s="83" t="s">
        <v>141</v>
      </c>
      <c r="O104" s="12" t="s">
        <v>141</v>
      </c>
      <c r="P104" s="12" t="s">
        <v>141</v>
      </c>
    </row>
    <row r="105" spans="1:20" ht="15.75" customHeight="1">
      <c r="A105" s="84"/>
      <c r="B105" s="5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12"/>
      <c r="P105" s="12"/>
      <c r="S105" s="23"/>
      <c r="T105" s="23"/>
    </row>
    <row r="106" spans="1:20" ht="15.75" customHeight="1">
      <c r="A106" s="76" t="s">
        <v>36</v>
      </c>
      <c r="B106" s="51">
        <f>SUM(B108:B119)</f>
        <v>23296</v>
      </c>
      <c r="C106" s="71" t="s">
        <v>141</v>
      </c>
      <c r="D106" s="71" t="s">
        <v>141</v>
      </c>
      <c r="E106" s="71" t="s">
        <v>141</v>
      </c>
      <c r="F106" s="71" t="s">
        <v>141</v>
      </c>
      <c r="G106" s="71" t="s">
        <v>141</v>
      </c>
      <c r="H106" s="71" t="s">
        <v>141</v>
      </c>
      <c r="I106" s="71" t="s">
        <v>141</v>
      </c>
      <c r="J106" s="71" t="s">
        <v>141</v>
      </c>
      <c r="K106" s="71" t="s">
        <v>141</v>
      </c>
      <c r="L106" s="71" t="s">
        <v>141</v>
      </c>
      <c r="M106" s="71" t="s">
        <v>141</v>
      </c>
      <c r="N106" s="71">
        <f>SUM(N108:N119)</f>
        <v>23296</v>
      </c>
      <c r="O106" s="81" t="s">
        <v>141</v>
      </c>
      <c r="P106" s="81" t="s">
        <v>141</v>
      </c>
      <c r="S106" s="23"/>
      <c r="T106" s="23"/>
    </row>
    <row r="107" spans="1:20" ht="15.75" customHeight="1">
      <c r="A107" s="84"/>
      <c r="B107" s="53"/>
      <c r="C107" s="12"/>
      <c r="D107" s="12"/>
      <c r="E107" s="12"/>
      <c r="F107" s="83"/>
      <c r="G107" s="12"/>
      <c r="H107" s="12"/>
      <c r="I107" s="12"/>
      <c r="J107" s="12"/>
      <c r="K107" s="12"/>
      <c r="L107" s="83"/>
      <c r="M107" s="12"/>
      <c r="N107" s="83"/>
      <c r="O107" s="12"/>
      <c r="P107" s="12"/>
      <c r="S107" s="23"/>
      <c r="T107" s="23"/>
    </row>
    <row r="108" spans="1:20" ht="15.75" customHeight="1">
      <c r="A108" s="84" t="s">
        <v>1294</v>
      </c>
      <c r="B108" s="40">
        <f t="shared" ref="B108:B119" si="3">SUM(C108:P108)</f>
        <v>1158</v>
      </c>
      <c r="C108" s="83" t="s">
        <v>141</v>
      </c>
      <c r="D108" s="83" t="s">
        <v>141</v>
      </c>
      <c r="E108" s="83" t="s">
        <v>141</v>
      </c>
      <c r="F108" s="83" t="s">
        <v>141</v>
      </c>
      <c r="G108" s="83" t="s">
        <v>141</v>
      </c>
      <c r="H108" s="83" t="s">
        <v>141</v>
      </c>
      <c r="I108" s="83" t="s">
        <v>141</v>
      </c>
      <c r="J108" s="83" t="s">
        <v>141</v>
      </c>
      <c r="K108" s="83" t="s">
        <v>141</v>
      </c>
      <c r="L108" s="83" t="s">
        <v>141</v>
      </c>
      <c r="M108" s="83" t="s">
        <v>141</v>
      </c>
      <c r="N108" s="12">
        <v>1158</v>
      </c>
      <c r="O108" s="12" t="s">
        <v>141</v>
      </c>
      <c r="P108" s="12" t="s">
        <v>141</v>
      </c>
      <c r="S108" s="23"/>
      <c r="T108" s="23"/>
    </row>
    <row r="109" spans="1:20" ht="15.75" customHeight="1">
      <c r="A109" s="84" t="s">
        <v>1296</v>
      </c>
      <c r="B109" s="40">
        <f t="shared" si="3"/>
        <v>5602</v>
      </c>
      <c r="C109" s="83" t="s">
        <v>141</v>
      </c>
      <c r="D109" s="83" t="s">
        <v>141</v>
      </c>
      <c r="E109" s="83" t="s">
        <v>141</v>
      </c>
      <c r="F109" s="83" t="s">
        <v>141</v>
      </c>
      <c r="G109" s="83" t="s">
        <v>141</v>
      </c>
      <c r="H109" s="83" t="s">
        <v>141</v>
      </c>
      <c r="I109" s="83" t="s">
        <v>141</v>
      </c>
      <c r="J109" s="83" t="s">
        <v>141</v>
      </c>
      <c r="K109" s="83" t="s">
        <v>141</v>
      </c>
      <c r="L109" s="83" t="s">
        <v>141</v>
      </c>
      <c r="M109" s="83" t="s">
        <v>141</v>
      </c>
      <c r="N109" s="12">
        <v>5602</v>
      </c>
      <c r="O109" s="12" t="s">
        <v>141</v>
      </c>
      <c r="P109" s="12" t="s">
        <v>141</v>
      </c>
    </row>
    <row r="110" spans="1:20" ht="15.75" customHeight="1">
      <c r="A110" s="84" t="s">
        <v>319</v>
      </c>
      <c r="B110" s="40">
        <f t="shared" si="3"/>
        <v>2025</v>
      </c>
      <c r="C110" s="83" t="s">
        <v>141</v>
      </c>
      <c r="D110" s="83" t="s">
        <v>141</v>
      </c>
      <c r="E110" s="83" t="s">
        <v>141</v>
      </c>
      <c r="F110" s="83" t="s">
        <v>141</v>
      </c>
      <c r="G110" s="83" t="s">
        <v>141</v>
      </c>
      <c r="H110" s="83" t="s">
        <v>141</v>
      </c>
      <c r="I110" s="83" t="s">
        <v>141</v>
      </c>
      <c r="J110" s="83" t="s">
        <v>141</v>
      </c>
      <c r="K110" s="83" t="s">
        <v>141</v>
      </c>
      <c r="L110" s="83" t="s">
        <v>141</v>
      </c>
      <c r="M110" s="83" t="s">
        <v>141</v>
      </c>
      <c r="N110" s="12">
        <v>2025</v>
      </c>
      <c r="O110" s="12" t="s">
        <v>141</v>
      </c>
      <c r="P110" s="12" t="s">
        <v>141</v>
      </c>
    </row>
    <row r="111" spans="1:20" ht="15.75" customHeight="1">
      <c r="A111" s="84" t="s">
        <v>318</v>
      </c>
      <c r="B111" s="40">
        <f t="shared" si="3"/>
        <v>1491</v>
      </c>
      <c r="C111" s="83" t="s">
        <v>141</v>
      </c>
      <c r="D111" s="83" t="s">
        <v>141</v>
      </c>
      <c r="E111" s="83" t="s">
        <v>141</v>
      </c>
      <c r="F111" s="83" t="s">
        <v>141</v>
      </c>
      <c r="G111" s="83" t="s">
        <v>141</v>
      </c>
      <c r="H111" s="83" t="s">
        <v>141</v>
      </c>
      <c r="I111" s="83" t="s">
        <v>141</v>
      </c>
      <c r="J111" s="83" t="s">
        <v>141</v>
      </c>
      <c r="K111" s="83" t="s">
        <v>141</v>
      </c>
      <c r="L111" s="83" t="s">
        <v>141</v>
      </c>
      <c r="M111" s="83" t="s">
        <v>141</v>
      </c>
      <c r="N111" s="12">
        <v>1491</v>
      </c>
      <c r="O111" s="12" t="s">
        <v>141</v>
      </c>
      <c r="P111" s="12" t="s">
        <v>141</v>
      </c>
    </row>
    <row r="112" spans="1:20" ht="15.75" customHeight="1">
      <c r="A112" s="84" t="s">
        <v>1317</v>
      </c>
      <c r="B112" s="40">
        <f t="shared" si="3"/>
        <v>979</v>
      </c>
      <c r="C112" s="83" t="s">
        <v>141</v>
      </c>
      <c r="D112" s="83" t="s">
        <v>141</v>
      </c>
      <c r="E112" s="83" t="s">
        <v>141</v>
      </c>
      <c r="F112" s="83" t="s">
        <v>141</v>
      </c>
      <c r="G112" s="83" t="s">
        <v>141</v>
      </c>
      <c r="H112" s="83" t="s">
        <v>141</v>
      </c>
      <c r="I112" s="83" t="s">
        <v>141</v>
      </c>
      <c r="J112" s="83" t="s">
        <v>141</v>
      </c>
      <c r="K112" s="83" t="s">
        <v>141</v>
      </c>
      <c r="L112" s="83" t="s">
        <v>141</v>
      </c>
      <c r="M112" s="83" t="s">
        <v>141</v>
      </c>
      <c r="N112" s="12">
        <v>979</v>
      </c>
      <c r="O112" s="12" t="s">
        <v>141</v>
      </c>
      <c r="P112" s="12" t="s">
        <v>141</v>
      </c>
    </row>
    <row r="113" spans="1:20" ht="15.75" customHeight="1">
      <c r="A113" s="84" t="s">
        <v>1001</v>
      </c>
      <c r="B113" s="40">
        <f t="shared" si="3"/>
        <v>3040</v>
      </c>
      <c r="C113" s="83" t="s">
        <v>141</v>
      </c>
      <c r="D113" s="83" t="s">
        <v>141</v>
      </c>
      <c r="E113" s="83" t="s">
        <v>141</v>
      </c>
      <c r="F113" s="83" t="s">
        <v>141</v>
      </c>
      <c r="G113" s="83" t="s">
        <v>141</v>
      </c>
      <c r="H113" s="83" t="s">
        <v>141</v>
      </c>
      <c r="I113" s="83" t="s">
        <v>141</v>
      </c>
      <c r="J113" s="83" t="s">
        <v>141</v>
      </c>
      <c r="K113" s="83" t="s">
        <v>141</v>
      </c>
      <c r="L113" s="83" t="s">
        <v>141</v>
      </c>
      <c r="M113" s="83" t="s">
        <v>141</v>
      </c>
      <c r="N113" s="12">
        <v>3040</v>
      </c>
      <c r="O113" s="12" t="s">
        <v>141</v>
      </c>
      <c r="P113" s="12" t="s">
        <v>141</v>
      </c>
    </row>
    <row r="114" spans="1:20" ht="15.75" customHeight="1">
      <c r="A114" s="84" t="s">
        <v>1318</v>
      </c>
      <c r="B114" s="40">
        <f t="shared" si="3"/>
        <v>990</v>
      </c>
      <c r="C114" s="83" t="s">
        <v>141</v>
      </c>
      <c r="D114" s="83" t="s">
        <v>141</v>
      </c>
      <c r="E114" s="83" t="s">
        <v>141</v>
      </c>
      <c r="F114" s="83" t="s">
        <v>141</v>
      </c>
      <c r="G114" s="83" t="s">
        <v>141</v>
      </c>
      <c r="H114" s="83" t="s">
        <v>141</v>
      </c>
      <c r="I114" s="83" t="s">
        <v>141</v>
      </c>
      <c r="J114" s="83" t="s">
        <v>141</v>
      </c>
      <c r="K114" s="83" t="s">
        <v>141</v>
      </c>
      <c r="L114" s="83" t="s">
        <v>141</v>
      </c>
      <c r="M114" s="83" t="s">
        <v>141</v>
      </c>
      <c r="N114" s="12">
        <v>990</v>
      </c>
      <c r="O114" s="12" t="s">
        <v>141</v>
      </c>
      <c r="P114" s="12" t="s">
        <v>141</v>
      </c>
    </row>
    <row r="115" spans="1:20" ht="15.75" customHeight="1">
      <c r="A115" s="84" t="s">
        <v>49</v>
      </c>
      <c r="B115" s="40">
        <f t="shared" si="3"/>
        <v>2418</v>
      </c>
      <c r="C115" s="83" t="s">
        <v>141</v>
      </c>
      <c r="D115" s="83" t="s">
        <v>141</v>
      </c>
      <c r="E115" s="83" t="s">
        <v>141</v>
      </c>
      <c r="F115" s="83" t="s">
        <v>141</v>
      </c>
      <c r="G115" s="83" t="s">
        <v>141</v>
      </c>
      <c r="H115" s="83" t="s">
        <v>141</v>
      </c>
      <c r="I115" s="83" t="s">
        <v>141</v>
      </c>
      <c r="J115" s="83" t="s">
        <v>141</v>
      </c>
      <c r="K115" s="83" t="s">
        <v>141</v>
      </c>
      <c r="L115" s="83" t="s">
        <v>141</v>
      </c>
      <c r="M115" s="83" t="s">
        <v>141</v>
      </c>
      <c r="N115" s="12">
        <v>2418</v>
      </c>
      <c r="O115" s="12" t="s">
        <v>141</v>
      </c>
      <c r="P115" s="12" t="s">
        <v>141</v>
      </c>
    </row>
    <row r="116" spans="1:20" s="23" customFormat="1" ht="15.75" customHeight="1">
      <c r="A116" s="84" t="s">
        <v>265</v>
      </c>
      <c r="B116" s="40">
        <f t="shared" si="3"/>
        <v>1529</v>
      </c>
      <c r="C116" s="83" t="s">
        <v>141</v>
      </c>
      <c r="D116" s="83" t="s">
        <v>141</v>
      </c>
      <c r="E116" s="83" t="s">
        <v>141</v>
      </c>
      <c r="F116" s="83" t="s">
        <v>141</v>
      </c>
      <c r="G116" s="83" t="s">
        <v>141</v>
      </c>
      <c r="H116" s="83" t="s">
        <v>141</v>
      </c>
      <c r="I116" s="83" t="s">
        <v>141</v>
      </c>
      <c r="J116" s="83" t="s">
        <v>141</v>
      </c>
      <c r="K116" s="83" t="s">
        <v>141</v>
      </c>
      <c r="L116" s="83" t="s">
        <v>141</v>
      </c>
      <c r="M116" s="83" t="s">
        <v>141</v>
      </c>
      <c r="N116" s="12">
        <v>1529</v>
      </c>
      <c r="O116" s="12" t="s">
        <v>141</v>
      </c>
      <c r="P116" s="12" t="s">
        <v>141</v>
      </c>
      <c r="S116" s="5"/>
      <c r="T116" s="5"/>
    </row>
    <row r="117" spans="1:20" ht="15.75" customHeight="1">
      <c r="A117" s="84" t="s">
        <v>53</v>
      </c>
      <c r="B117" s="40">
        <f t="shared" si="3"/>
        <v>1929</v>
      </c>
      <c r="C117" s="83" t="s">
        <v>141</v>
      </c>
      <c r="D117" s="83" t="s">
        <v>141</v>
      </c>
      <c r="E117" s="83" t="s">
        <v>141</v>
      </c>
      <c r="F117" s="83" t="s">
        <v>141</v>
      </c>
      <c r="G117" s="83" t="s">
        <v>141</v>
      </c>
      <c r="H117" s="83" t="s">
        <v>141</v>
      </c>
      <c r="I117" s="83" t="s">
        <v>141</v>
      </c>
      <c r="J117" s="83" t="s">
        <v>141</v>
      </c>
      <c r="K117" s="83" t="s">
        <v>141</v>
      </c>
      <c r="L117" s="83" t="s">
        <v>141</v>
      </c>
      <c r="M117" s="83" t="s">
        <v>141</v>
      </c>
      <c r="N117" s="12">
        <v>1929</v>
      </c>
      <c r="O117" s="12" t="s">
        <v>141</v>
      </c>
      <c r="P117" s="12" t="s">
        <v>141</v>
      </c>
    </row>
    <row r="118" spans="1:20" s="25" customFormat="1" ht="15.75" customHeight="1">
      <c r="A118" s="84" t="s">
        <v>1305</v>
      </c>
      <c r="B118" s="40">
        <f t="shared" si="3"/>
        <v>779</v>
      </c>
      <c r="C118" s="83" t="s">
        <v>141</v>
      </c>
      <c r="D118" s="83" t="s">
        <v>141</v>
      </c>
      <c r="E118" s="83" t="s">
        <v>141</v>
      </c>
      <c r="F118" s="83" t="s">
        <v>141</v>
      </c>
      <c r="G118" s="83" t="s">
        <v>141</v>
      </c>
      <c r="H118" s="83" t="s">
        <v>141</v>
      </c>
      <c r="I118" s="83" t="s">
        <v>141</v>
      </c>
      <c r="J118" s="83" t="s">
        <v>141</v>
      </c>
      <c r="K118" s="83" t="s">
        <v>141</v>
      </c>
      <c r="L118" s="83" t="s">
        <v>141</v>
      </c>
      <c r="M118" s="83" t="s">
        <v>141</v>
      </c>
      <c r="N118" s="12">
        <v>779</v>
      </c>
      <c r="O118" s="12" t="s">
        <v>141</v>
      </c>
      <c r="P118" s="12" t="s">
        <v>141</v>
      </c>
      <c r="S118" s="5"/>
      <c r="T118" s="5"/>
    </row>
    <row r="119" spans="1:20" ht="15.75" customHeight="1">
      <c r="A119" s="84" t="s">
        <v>1307</v>
      </c>
      <c r="B119" s="40">
        <f t="shared" si="3"/>
        <v>1356</v>
      </c>
      <c r="C119" s="83" t="s">
        <v>141</v>
      </c>
      <c r="D119" s="83" t="s">
        <v>141</v>
      </c>
      <c r="E119" s="83" t="s">
        <v>141</v>
      </c>
      <c r="F119" s="83" t="s">
        <v>141</v>
      </c>
      <c r="G119" s="83" t="s">
        <v>141</v>
      </c>
      <c r="H119" s="83" t="s">
        <v>141</v>
      </c>
      <c r="I119" s="83" t="s">
        <v>141</v>
      </c>
      <c r="J119" s="83" t="s">
        <v>141</v>
      </c>
      <c r="K119" s="83" t="s">
        <v>141</v>
      </c>
      <c r="L119" s="83" t="s">
        <v>141</v>
      </c>
      <c r="M119" s="83" t="s">
        <v>141</v>
      </c>
      <c r="N119" s="12">
        <v>1356</v>
      </c>
      <c r="O119" s="12" t="s">
        <v>141</v>
      </c>
      <c r="P119" s="12" t="s">
        <v>141</v>
      </c>
    </row>
    <row r="120" spans="1:20" ht="15.75" customHeight="1">
      <c r="A120" s="84"/>
      <c r="B120" s="5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12"/>
      <c r="P120" s="12"/>
    </row>
    <row r="121" spans="1:20" ht="15.75" customHeight="1">
      <c r="A121" s="76" t="s">
        <v>593</v>
      </c>
      <c r="B121" s="51">
        <f>SUM(B123:B132)</f>
        <v>5817</v>
      </c>
      <c r="C121" s="71" t="s">
        <v>141</v>
      </c>
      <c r="D121" s="71" t="s">
        <v>141</v>
      </c>
      <c r="E121" s="71" t="s">
        <v>141</v>
      </c>
      <c r="F121" s="71" t="s">
        <v>141</v>
      </c>
      <c r="G121" s="71">
        <f>SUM(G123:G132)</f>
        <v>5817</v>
      </c>
      <c r="H121" s="71" t="s">
        <v>141</v>
      </c>
      <c r="I121" s="71" t="s">
        <v>141</v>
      </c>
      <c r="J121" s="71" t="s">
        <v>141</v>
      </c>
      <c r="K121" s="71" t="s">
        <v>141</v>
      </c>
      <c r="L121" s="71" t="s">
        <v>141</v>
      </c>
      <c r="M121" s="71" t="s">
        <v>141</v>
      </c>
      <c r="N121" s="71" t="s">
        <v>141</v>
      </c>
      <c r="O121" s="81" t="s">
        <v>141</v>
      </c>
      <c r="P121" s="81" t="s">
        <v>141</v>
      </c>
    </row>
    <row r="122" spans="1:20" ht="15.75" customHeight="1">
      <c r="A122" s="84"/>
      <c r="B122" s="53"/>
      <c r="C122" s="12"/>
      <c r="D122" s="12"/>
      <c r="E122" s="12"/>
      <c r="F122" s="12"/>
      <c r="G122" s="83"/>
      <c r="H122" s="12"/>
      <c r="I122" s="83"/>
      <c r="J122" s="12"/>
      <c r="K122" s="12"/>
      <c r="L122" s="83"/>
      <c r="M122" s="12"/>
      <c r="O122" s="12"/>
      <c r="P122" s="12"/>
    </row>
    <row r="123" spans="1:20" ht="15.75" customHeight="1">
      <c r="A123" s="84" t="s">
        <v>1296</v>
      </c>
      <c r="B123" s="40">
        <f t="shared" ref="B123:B132" si="4">SUM(C123:P123)</f>
        <v>440</v>
      </c>
      <c r="C123" s="12" t="s">
        <v>141</v>
      </c>
      <c r="D123" s="12" t="s">
        <v>141</v>
      </c>
      <c r="E123" s="12"/>
      <c r="F123" s="12" t="s">
        <v>141</v>
      </c>
      <c r="G123" s="83">
        <v>440</v>
      </c>
      <c r="H123" s="12" t="s">
        <v>141</v>
      </c>
      <c r="I123" s="12" t="s">
        <v>141</v>
      </c>
      <c r="J123" s="12" t="s">
        <v>141</v>
      </c>
      <c r="K123" s="12" t="s">
        <v>141</v>
      </c>
      <c r="L123" s="83" t="s">
        <v>141</v>
      </c>
      <c r="M123" s="12" t="s">
        <v>141</v>
      </c>
      <c r="N123" s="12" t="s">
        <v>141</v>
      </c>
      <c r="O123" s="12"/>
      <c r="P123" s="12"/>
    </row>
    <row r="124" spans="1:20" ht="15.75" customHeight="1">
      <c r="A124" s="84" t="s">
        <v>429</v>
      </c>
      <c r="B124" s="40">
        <f t="shared" si="4"/>
        <v>465</v>
      </c>
      <c r="C124" s="12" t="s">
        <v>141</v>
      </c>
      <c r="D124" s="12" t="s">
        <v>141</v>
      </c>
      <c r="E124" s="12"/>
      <c r="F124" s="12" t="s">
        <v>141</v>
      </c>
      <c r="G124" s="83">
        <v>465</v>
      </c>
      <c r="H124" s="12" t="s">
        <v>141</v>
      </c>
      <c r="I124" s="12" t="s">
        <v>141</v>
      </c>
      <c r="J124" s="12" t="s">
        <v>141</v>
      </c>
      <c r="K124" s="12" t="s">
        <v>141</v>
      </c>
      <c r="L124" s="83" t="s">
        <v>141</v>
      </c>
      <c r="M124" s="12" t="s">
        <v>141</v>
      </c>
      <c r="N124" s="12" t="s">
        <v>141</v>
      </c>
      <c r="O124" s="12"/>
      <c r="P124" s="12"/>
    </row>
    <row r="125" spans="1:20" ht="15.75" customHeight="1">
      <c r="A125" s="84" t="s">
        <v>49</v>
      </c>
      <c r="B125" s="40">
        <f t="shared" si="4"/>
        <v>387</v>
      </c>
      <c r="C125" s="12" t="s">
        <v>141</v>
      </c>
      <c r="D125" s="12" t="s">
        <v>141</v>
      </c>
      <c r="E125" s="12"/>
      <c r="F125" s="12" t="s">
        <v>141</v>
      </c>
      <c r="G125" s="83">
        <v>387</v>
      </c>
      <c r="H125" s="12" t="s">
        <v>141</v>
      </c>
      <c r="I125" s="12" t="s">
        <v>141</v>
      </c>
      <c r="J125" s="12" t="s">
        <v>141</v>
      </c>
      <c r="K125" s="12" t="s">
        <v>141</v>
      </c>
      <c r="L125" s="83" t="s">
        <v>141</v>
      </c>
      <c r="M125" s="12" t="s">
        <v>141</v>
      </c>
      <c r="N125" s="12" t="s">
        <v>141</v>
      </c>
      <c r="O125" s="12"/>
      <c r="P125" s="12"/>
    </row>
    <row r="126" spans="1:20" ht="15.75" customHeight="1">
      <c r="A126" s="84" t="s">
        <v>1001</v>
      </c>
      <c r="B126" s="40">
        <f t="shared" si="4"/>
        <v>301</v>
      </c>
      <c r="C126" s="12" t="s">
        <v>141</v>
      </c>
      <c r="D126" s="12" t="s">
        <v>141</v>
      </c>
      <c r="E126" s="12" t="s">
        <v>141</v>
      </c>
      <c r="F126" s="12" t="s">
        <v>141</v>
      </c>
      <c r="G126" s="99">
        <v>301</v>
      </c>
      <c r="H126" s="12" t="s">
        <v>141</v>
      </c>
      <c r="I126" s="12" t="s">
        <v>141</v>
      </c>
      <c r="J126" s="12" t="s">
        <v>141</v>
      </c>
      <c r="K126" s="12" t="s">
        <v>141</v>
      </c>
      <c r="L126" s="12" t="s">
        <v>141</v>
      </c>
      <c r="M126" s="12" t="s">
        <v>141</v>
      </c>
      <c r="N126" s="12" t="s">
        <v>141</v>
      </c>
      <c r="O126" s="12" t="s">
        <v>141</v>
      </c>
      <c r="P126" s="12" t="s">
        <v>141</v>
      </c>
    </row>
    <row r="127" spans="1:20" ht="15.75" customHeight="1">
      <c r="A127" s="84" t="s">
        <v>1301</v>
      </c>
      <c r="B127" s="40">
        <f t="shared" si="4"/>
        <v>580</v>
      </c>
      <c r="C127" s="12" t="s">
        <v>141</v>
      </c>
      <c r="D127" s="12" t="s">
        <v>141</v>
      </c>
      <c r="E127" s="12" t="s">
        <v>141</v>
      </c>
      <c r="F127" s="12" t="s">
        <v>141</v>
      </c>
      <c r="G127" s="99">
        <v>580</v>
      </c>
      <c r="H127" s="12" t="s">
        <v>141</v>
      </c>
      <c r="I127" s="12" t="s">
        <v>141</v>
      </c>
      <c r="J127" s="12" t="s">
        <v>141</v>
      </c>
      <c r="K127" s="12" t="s">
        <v>141</v>
      </c>
      <c r="L127" s="12" t="s">
        <v>141</v>
      </c>
      <c r="M127" s="12" t="s">
        <v>141</v>
      </c>
      <c r="N127" s="12" t="s">
        <v>141</v>
      </c>
      <c r="O127" s="12" t="s">
        <v>141</v>
      </c>
      <c r="P127" s="12" t="s">
        <v>141</v>
      </c>
    </row>
    <row r="128" spans="1:20" ht="15.75" customHeight="1">
      <c r="A128" s="84" t="s">
        <v>1004</v>
      </c>
      <c r="B128" s="40">
        <f t="shared" si="4"/>
        <v>598</v>
      </c>
      <c r="C128" s="12" t="s">
        <v>141</v>
      </c>
      <c r="D128" s="12" t="s">
        <v>141</v>
      </c>
      <c r="E128" s="12" t="s">
        <v>141</v>
      </c>
      <c r="F128" s="12" t="s">
        <v>141</v>
      </c>
      <c r="G128" s="99">
        <v>598</v>
      </c>
      <c r="H128" s="12" t="s">
        <v>141</v>
      </c>
      <c r="I128" s="12" t="s">
        <v>141</v>
      </c>
      <c r="J128" s="12" t="s">
        <v>141</v>
      </c>
      <c r="K128" s="12" t="s">
        <v>141</v>
      </c>
      <c r="L128" s="12" t="s">
        <v>141</v>
      </c>
      <c r="M128" s="12" t="s">
        <v>141</v>
      </c>
      <c r="N128" s="12" t="s">
        <v>141</v>
      </c>
      <c r="O128" s="12" t="s">
        <v>141</v>
      </c>
      <c r="P128" s="12" t="s">
        <v>141</v>
      </c>
    </row>
    <row r="129" spans="1:20" s="23" customFormat="1" ht="15.75" customHeight="1">
      <c r="A129" s="84" t="s">
        <v>428</v>
      </c>
      <c r="B129" s="40">
        <f t="shared" si="4"/>
        <v>1029</v>
      </c>
      <c r="C129" s="12" t="s">
        <v>141</v>
      </c>
      <c r="D129" s="12" t="s">
        <v>141</v>
      </c>
      <c r="E129" s="12" t="s">
        <v>141</v>
      </c>
      <c r="F129" s="12" t="s">
        <v>141</v>
      </c>
      <c r="G129" s="99">
        <v>1029</v>
      </c>
      <c r="H129" s="12" t="s">
        <v>141</v>
      </c>
      <c r="I129" s="12" t="s">
        <v>141</v>
      </c>
      <c r="J129" s="12" t="s">
        <v>141</v>
      </c>
      <c r="K129" s="12" t="s">
        <v>141</v>
      </c>
      <c r="L129" s="12" t="s">
        <v>141</v>
      </c>
      <c r="M129" s="12" t="s">
        <v>141</v>
      </c>
      <c r="N129" s="12" t="s">
        <v>141</v>
      </c>
      <c r="O129" s="12" t="s">
        <v>141</v>
      </c>
      <c r="P129" s="12" t="s">
        <v>141</v>
      </c>
      <c r="S129" s="5"/>
      <c r="T129" s="5"/>
    </row>
    <row r="130" spans="1:20" ht="15.75" customHeight="1">
      <c r="A130" s="82" t="s">
        <v>430</v>
      </c>
      <c r="B130" s="40">
        <f t="shared" si="4"/>
        <v>658</v>
      </c>
      <c r="C130" s="54" t="s">
        <v>141</v>
      </c>
      <c r="D130" s="12" t="s">
        <v>141</v>
      </c>
      <c r="E130" s="12" t="s">
        <v>141</v>
      </c>
      <c r="F130" s="12" t="s">
        <v>141</v>
      </c>
      <c r="G130" s="99">
        <v>658</v>
      </c>
      <c r="H130" s="12" t="s">
        <v>141</v>
      </c>
      <c r="I130" s="12" t="s">
        <v>141</v>
      </c>
      <c r="J130" s="12" t="s">
        <v>141</v>
      </c>
      <c r="K130" s="12" t="s">
        <v>141</v>
      </c>
      <c r="L130" s="12" t="s">
        <v>141</v>
      </c>
      <c r="M130" s="12" t="s">
        <v>141</v>
      </c>
      <c r="N130" s="12" t="s">
        <v>141</v>
      </c>
      <c r="O130" s="12" t="s">
        <v>141</v>
      </c>
      <c r="P130" s="12" t="s">
        <v>141</v>
      </c>
    </row>
    <row r="131" spans="1:20" ht="15.75" customHeight="1">
      <c r="A131" s="84" t="s">
        <v>1305</v>
      </c>
      <c r="B131" s="40">
        <f t="shared" si="4"/>
        <v>610</v>
      </c>
      <c r="C131" s="12" t="s">
        <v>141</v>
      </c>
      <c r="D131" s="12" t="s">
        <v>141</v>
      </c>
      <c r="E131" s="12" t="s">
        <v>141</v>
      </c>
      <c r="F131" s="12" t="s">
        <v>141</v>
      </c>
      <c r="G131" s="99">
        <v>610</v>
      </c>
      <c r="H131" s="12" t="s">
        <v>141</v>
      </c>
      <c r="I131" s="12" t="s">
        <v>141</v>
      </c>
      <c r="J131" s="12" t="s">
        <v>141</v>
      </c>
      <c r="K131" s="12" t="s">
        <v>141</v>
      </c>
      <c r="L131" s="12" t="s">
        <v>141</v>
      </c>
      <c r="M131" s="12" t="s">
        <v>141</v>
      </c>
      <c r="N131" s="12" t="s">
        <v>141</v>
      </c>
      <c r="O131" s="12" t="s">
        <v>141</v>
      </c>
      <c r="P131" s="12" t="s">
        <v>141</v>
      </c>
    </row>
    <row r="132" spans="1:20" ht="15.75" customHeight="1">
      <c r="A132" s="84" t="s">
        <v>1307</v>
      </c>
      <c r="B132" s="40">
        <f t="shared" si="4"/>
        <v>749</v>
      </c>
      <c r="C132" s="12" t="s">
        <v>141</v>
      </c>
      <c r="D132" s="12" t="s">
        <v>141</v>
      </c>
      <c r="E132" s="12" t="s">
        <v>141</v>
      </c>
      <c r="F132" s="12" t="s">
        <v>141</v>
      </c>
      <c r="G132" s="99">
        <v>749</v>
      </c>
      <c r="H132" s="12" t="s">
        <v>141</v>
      </c>
      <c r="I132" s="12" t="s">
        <v>141</v>
      </c>
      <c r="J132" s="12" t="s">
        <v>141</v>
      </c>
      <c r="K132" s="12" t="s">
        <v>141</v>
      </c>
      <c r="L132" s="12" t="s">
        <v>141</v>
      </c>
      <c r="M132" s="12" t="s">
        <v>141</v>
      </c>
      <c r="N132" s="12" t="s">
        <v>141</v>
      </c>
      <c r="O132" s="12" t="s">
        <v>141</v>
      </c>
      <c r="P132" s="12" t="s">
        <v>141</v>
      </c>
    </row>
    <row r="133" spans="1:20" ht="15.75" customHeight="1">
      <c r="A133" s="105"/>
      <c r="B133" s="60"/>
      <c r="C133" s="60"/>
      <c r="D133" s="141"/>
      <c r="E133" s="141"/>
      <c r="F133" s="141"/>
      <c r="G133" s="142"/>
      <c r="H133" s="141"/>
      <c r="I133" s="141"/>
      <c r="J133" s="141"/>
      <c r="K133" s="141"/>
      <c r="L133" s="141"/>
      <c r="M133" s="141"/>
      <c r="N133" s="141"/>
      <c r="O133" s="141"/>
      <c r="P133" s="141"/>
    </row>
    <row r="134" spans="1:20" ht="15.75" customHeight="1">
      <c r="A134" s="82"/>
      <c r="B134" s="83"/>
      <c r="C134" s="12"/>
      <c r="D134" s="12"/>
      <c r="E134" s="12"/>
      <c r="F134" s="12"/>
      <c r="G134" s="99"/>
      <c r="H134" s="12"/>
      <c r="I134" s="12"/>
      <c r="J134" s="12"/>
      <c r="K134" s="12"/>
      <c r="L134" s="12"/>
      <c r="M134" s="12"/>
      <c r="O134" s="12"/>
      <c r="P134" s="12"/>
    </row>
    <row r="135" spans="1:20" ht="15.75" customHeight="1">
      <c r="A135" s="82"/>
      <c r="B135" s="83"/>
      <c r="C135" s="12"/>
      <c r="D135" s="12"/>
      <c r="E135" s="12"/>
      <c r="F135" s="12"/>
      <c r="G135" s="99"/>
      <c r="H135" s="12"/>
      <c r="I135" s="12"/>
      <c r="J135" s="12"/>
      <c r="K135" s="12"/>
      <c r="L135" s="12"/>
      <c r="M135" s="12"/>
      <c r="O135" s="12"/>
      <c r="P135" s="12"/>
    </row>
    <row r="136" spans="1:20" s="23" customFormat="1" ht="15.75" customHeight="1">
      <c r="A136" s="66" t="s">
        <v>610</v>
      </c>
      <c r="B136" s="106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20"/>
      <c r="P136" s="20"/>
      <c r="S136" s="5"/>
      <c r="T136" s="5"/>
    </row>
    <row r="137" spans="1:20" s="23" customFormat="1" ht="15.75" customHeight="1">
      <c r="A137" s="91"/>
      <c r="B137" s="68"/>
      <c r="C137" s="390" t="s">
        <v>28</v>
      </c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S137" s="5"/>
      <c r="T137" s="5"/>
    </row>
    <row r="138" spans="1:20" s="23" customFormat="1" ht="15.75" customHeight="1">
      <c r="A138" s="48" t="s">
        <v>126</v>
      </c>
      <c r="B138" s="69" t="s">
        <v>27</v>
      </c>
      <c r="C138" s="69" t="s">
        <v>116</v>
      </c>
      <c r="D138" s="69" t="s">
        <v>127</v>
      </c>
      <c r="E138" s="69" t="s">
        <v>128</v>
      </c>
      <c r="F138" s="69" t="s">
        <v>34</v>
      </c>
      <c r="G138" s="69" t="s">
        <v>129</v>
      </c>
      <c r="H138" s="69" t="s">
        <v>37</v>
      </c>
      <c r="I138" s="69" t="s">
        <v>38</v>
      </c>
      <c r="J138" s="69" t="s">
        <v>130</v>
      </c>
      <c r="K138" s="69" t="s">
        <v>40</v>
      </c>
      <c r="L138" s="69" t="s">
        <v>131</v>
      </c>
      <c r="M138" s="69" t="s">
        <v>132</v>
      </c>
      <c r="N138" s="71" t="s">
        <v>133</v>
      </c>
      <c r="O138" s="52" t="s">
        <v>134</v>
      </c>
      <c r="P138" s="52" t="s">
        <v>135</v>
      </c>
      <c r="S138" s="5"/>
      <c r="T138" s="5"/>
    </row>
    <row r="139" spans="1:20" s="23" customFormat="1" ht="15.75" customHeight="1">
      <c r="A139" s="92"/>
      <c r="B139" s="74"/>
      <c r="C139" s="74"/>
      <c r="D139" s="80"/>
      <c r="E139" s="69" t="s">
        <v>136</v>
      </c>
      <c r="F139" s="69"/>
      <c r="G139" s="69"/>
      <c r="H139" s="80"/>
      <c r="I139" s="69"/>
      <c r="J139" s="69" t="s">
        <v>137</v>
      </c>
      <c r="K139" s="80"/>
      <c r="L139" s="69" t="s">
        <v>138</v>
      </c>
      <c r="M139" s="69" t="s">
        <v>139</v>
      </c>
      <c r="N139" s="71" t="s">
        <v>140</v>
      </c>
      <c r="O139" s="52" t="s">
        <v>137</v>
      </c>
      <c r="P139" s="55"/>
      <c r="S139" s="5"/>
      <c r="T139" s="5"/>
    </row>
    <row r="140" spans="1:20" ht="15.75" customHeight="1">
      <c r="A140" s="84"/>
      <c r="B140" s="53"/>
      <c r="C140" s="12"/>
      <c r="D140" s="146"/>
      <c r="E140" s="146"/>
      <c r="F140" s="146"/>
      <c r="G140" s="150"/>
      <c r="H140" s="146"/>
      <c r="I140" s="146"/>
      <c r="J140" s="146"/>
      <c r="K140" s="146"/>
      <c r="L140" s="146"/>
      <c r="M140" s="146"/>
      <c r="N140" s="146"/>
      <c r="O140" s="146"/>
      <c r="P140" s="146"/>
    </row>
    <row r="141" spans="1:20" ht="15.75" customHeight="1">
      <c r="A141" s="76" t="s">
        <v>498</v>
      </c>
      <c r="B141" s="51">
        <f>SUM(B143:B151)</f>
        <v>23052</v>
      </c>
      <c r="C141" s="71" t="s">
        <v>141</v>
      </c>
      <c r="D141" s="71" t="s">
        <v>141</v>
      </c>
      <c r="E141" s="71" t="s">
        <v>141</v>
      </c>
      <c r="F141" s="71" t="s">
        <v>141</v>
      </c>
      <c r="G141" s="71" t="s">
        <v>141</v>
      </c>
      <c r="H141" s="71">
        <f>SUM(H143:H151)</f>
        <v>23052</v>
      </c>
      <c r="I141" s="71" t="s">
        <v>141</v>
      </c>
      <c r="J141" s="71" t="s">
        <v>141</v>
      </c>
      <c r="K141" s="71" t="s">
        <v>141</v>
      </c>
      <c r="L141" s="71" t="s">
        <v>141</v>
      </c>
      <c r="M141" s="71" t="s">
        <v>141</v>
      </c>
      <c r="N141" s="71" t="s">
        <v>141</v>
      </c>
      <c r="O141" s="81" t="s">
        <v>141</v>
      </c>
      <c r="P141" s="81" t="s">
        <v>141</v>
      </c>
    </row>
    <row r="142" spans="1:20" ht="15.75" customHeight="1">
      <c r="A142" s="84"/>
      <c r="B142" s="53"/>
      <c r="C142" s="12"/>
      <c r="D142" s="12"/>
      <c r="E142" s="12"/>
      <c r="F142" s="12"/>
      <c r="G142" s="12"/>
      <c r="H142" s="83"/>
      <c r="I142" s="12"/>
      <c r="J142" s="12"/>
      <c r="K142" s="12"/>
      <c r="L142" s="83"/>
      <c r="M142" s="12"/>
      <c r="O142" s="12"/>
      <c r="P142" s="12"/>
    </row>
    <row r="143" spans="1:20" ht="15.75" customHeight="1">
      <c r="A143" s="84" t="s">
        <v>1002</v>
      </c>
      <c r="B143" s="40">
        <f t="shared" ref="B143:B151" si="5">SUM(C143:P143)</f>
        <v>2603</v>
      </c>
      <c r="C143" s="83" t="s">
        <v>141</v>
      </c>
      <c r="D143" s="83" t="s">
        <v>141</v>
      </c>
      <c r="E143" s="83" t="s">
        <v>141</v>
      </c>
      <c r="F143" s="83" t="s">
        <v>141</v>
      </c>
      <c r="G143" s="83" t="s">
        <v>141</v>
      </c>
      <c r="H143" s="12">
        <v>2603</v>
      </c>
      <c r="I143" s="83" t="s">
        <v>141</v>
      </c>
      <c r="J143" s="83" t="s">
        <v>141</v>
      </c>
      <c r="K143" s="83" t="s">
        <v>141</v>
      </c>
      <c r="L143" s="83" t="s">
        <v>141</v>
      </c>
      <c r="M143" s="83" t="s">
        <v>141</v>
      </c>
      <c r="N143" s="83" t="s">
        <v>141</v>
      </c>
      <c r="O143" s="12" t="s">
        <v>141</v>
      </c>
      <c r="P143" s="12" t="s">
        <v>141</v>
      </c>
    </row>
    <row r="144" spans="1:20" ht="15.75" customHeight="1">
      <c r="A144" s="84" t="s">
        <v>1296</v>
      </c>
      <c r="B144" s="40">
        <f t="shared" si="5"/>
        <v>1378</v>
      </c>
      <c r="C144" s="83" t="s">
        <v>141</v>
      </c>
      <c r="D144" s="83" t="s">
        <v>141</v>
      </c>
      <c r="E144" s="83" t="s">
        <v>141</v>
      </c>
      <c r="F144" s="83" t="s">
        <v>141</v>
      </c>
      <c r="G144" s="83" t="s">
        <v>141</v>
      </c>
      <c r="H144" s="12">
        <v>1378</v>
      </c>
      <c r="I144" s="83" t="s">
        <v>141</v>
      </c>
      <c r="J144" s="83" t="s">
        <v>141</v>
      </c>
      <c r="K144" s="83" t="s">
        <v>141</v>
      </c>
      <c r="L144" s="83" t="s">
        <v>141</v>
      </c>
      <c r="M144" s="83" t="s">
        <v>141</v>
      </c>
      <c r="N144" s="83" t="s">
        <v>141</v>
      </c>
      <c r="O144" s="12" t="s">
        <v>141</v>
      </c>
      <c r="P144" s="12" t="s">
        <v>141</v>
      </c>
    </row>
    <row r="145" spans="1:20" ht="15.75" customHeight="1">
      <c r="A145" s="84" t="s">
        <v>1319</v>
      </c>
      <c r="B145" s="40">
        <f t="shared" si="5"/>
        <v>7739</v>
      </c>
      <c r="C145" s="83" t="s">
        <v>141</v>
      </c>
      <c r="D145" s="83" t="s">
        <v>141</v>
      </c>
      <c r="E145" s="83" t="s">
        <v>141</v>
      </c>
      <c r="F145" s="83" t="s">
        <v>141</v>
      </c>
      <c r="G145" s="83" t="s">
        <v>141</v>
      </c>
      <c r="H145" s="99">
        <v>7739</v>
      </c>
      <c r="I145" s="83" t="s">
        <v>141</v>
      </c>
      <c r="J145" s="83" t="s">
        <v>141</v>
      </c>
      <c r="K145" s="83" t="s">
        <v>141</v>
      </c>
      <c r="L145" s="83" t="s">
        <v>141</v>
      </c>
      <c r="M145" s="83" t="s">
        <v>141</v>
      </c>
      <c r="N145" s="83" t="s">
        <v>141</v>
      </c>
      <c r="O145" s="12" t="s">
        <v>141</v>
      </c>
      <c r="P145" s="12" t="s">
        <v>141</v>
      </c>
    </row>
    <row r="146" spans="1:20" ht="15.75" customHeight="1">
      <c r="A146" s="84" t="s">
        <v>1001</v>
      </c>
      <c r="B146" s="40">
        <f t="shared" si="5"/>
        <v>2127</v>
      </c>
      <c r="C146" s="83" t="s">
        <v>141</v>
      </c>
      <c r="D146" s="83" t="s">
        <v>141</v>
      </c>
      <c r="E146" s="83" t="s">
        <v>141</v>
      </c>
      <c r="F146" s="83" t="s">
        <v>141</v>
      </c>
      <c r="G146" s="83" t="s">
        <v>141</v>
      </c>
      <c r="H146" s="99">
        <v>2127</v>
      </c>
      <c r="I146" s="83" t="s">
        <v>141</v>
      </c>
      <c r="J146" s="83" t="s">
        <v>141</v>
      </c>
      <c r="K146" s="83" t="s">
        <v>141</v>
      </c>
      <c r="L146" s="83" t="s">
        <v>141</v>
      </c>
      <c r="M146" s="83" t="s">
        <v>141</v>
      </c>
      <c r="N146" s="83" t="s">
        <v>141</v>
      </c>
      <c r="O146" s="12" t="s">
        <v>141</v>
      </c>
      <c r="P146" s="12" t="s">
        <v>141</v>
      </c>
    </row>
    <row r="147" spans="1:20" ht="15.75" customHeight="1">
      <c r="A147" s="84" t="s">
        <v>49</v>
      </c>
      <c r="B147" s="40">
        <f t="shared" si="5"/>
        <v>1345</v>
      </c>
      <c r="C147" s="83" t="s">
        <v>141</v>
      </c>
      <c r="D147" s="83" t="s">
        <v>141</v>
      </c>
      <c r="E147" s="83" t="s">
        <v>141</v>
      </c>
      <c r="F147" s="83" t="s">
        <v>141</v>
      </c>
      <c r="G147" s="83" t="s">
        <v>141</v>
      </c>
      <c r="H147" s="99">
        <v>1345</v>
      </c>
      <c r="I147" s="83" t="s">
        <v>141</v>
      </c>
      <c r="J147" s="83" t="s">
        <v>141</v>
      </c>
      <c r="K147" s="83" t="s">
        <v>141</v>
      </c>
      <c r="L147" s="83" t="s">
        <v>141</v>
      </c>
      <c r="M147" s="83" t="s">
        <v>141</v>
      </c>
      <c r="N147" s="83" t="s">
        <v>141</v>
      </c>
      <c r="O147" s="12" t="s">
        <v>141</v>
      </c>
      <c r="P147" s="12" t="s">
        <v>141</v>
      </c>
    </row>
    <row r="148" spans="1:20" ht="15.75" customHeight="1">
      <c r="A148" s="84" t="s">
        <v>265</v>
      </c>
      <c r="B148" s="40">
        <f t="shared" si="5"/>
        <v>1100</v>
      </c>
      <c r="C148" s="83" t="s">
        <v>141</v>
      </c>
      <c r="D148" s="83" t="s">
        <v>141</v>
      </c>
      <c r="E148" s="83" t="s">
        <v>141</v>
      </c>
      <c r="F148" s="83" t="s">
        <v>141</v>
      </c>
      <c r="G148" s="83" t="s">
        <v>141</v>
      </c>
      <c r="H148" s="99">
        <v>1100</v>
      </c>
      <c r="I148" s="83" t="s">
        <v>141</v>
      </c>
      <c r="J148" s="83" t="s">
        <v>141</v>
      </c>
      <c r="K148" s="83" t="s">
        <v>141</v>
      </c>
      <c r="L148" s="83" t="s">
        <v>141</v>
      </c>
      <c r="M148" s="83" t="s">
        <v>141</v>
      </c>
      <c r="N148" s="83" t="s">
        <v>141</v>
      </c>
      <c r="O148" s="12" t="s">
        <v>141</v>
      </c>
      <c r="P148" s="12" t="s">
        <v>141</v>
      </c>
    </row>
    <row r="149" spans="1:20" ht="15.75" customHeight="1">
      <c r="A149" s="84" t="s">
        <v>53</v>
      </c>
      <c r="B149" s="40">
        <f t="shared" si="5"/>
        <v>2433</v>
      </c>
      <c r="C149" s="83" t="s">
        <v>141</v>
      </c>
      <c r="D149" s="83" t="s">
        <v>141</v>
      </c>
      <c r="E149" s="83" t="s">
        <v>141</v>
      </c>
      <c r="F149" s="83" t="s">
        <v>141</v>
      </c>
      <c r="G149" s="83" t="s">
        <v>141</v>
      </c>
      <c r="H149" s="99">
        <v>2433</v>
      </c>
      <c r="I149" s="83" t="s">
        <v>141</v>
      </c>
      <c r="J149" s="83" t="s">
        <v>141</v>
      </c>
      <c r="K149" s="83" t="s">
        <v>141</v>
      </c>
      <c r="L149" s="83" t="s">
        <v>141</v>
      </c>
      <c r="M149" s="83" t="s">
        <v>141</v>
      </c>
      <c r="N149" s="83" t="s">
        <v>141</v>
      </c>
      <c r="O149" s="12" t="s">
        <v>141</v>
      </c>
      <c r="P149" s="12" t="s">
        <v>141</v>
      </c>
    </row>
    <row r="150" spans="1:20" ht="15.75" customHeight="1">
      <c r="A150" s="84" t="s">
        <v>1305</v>
      </c>
      <c r="B150" s="40">
        <f t="shared" si="5"/>
        <v>2745</v>
      </c>
      <c r="C150" s="83" t="s">
        <v>141</v>
      </c>
      <c r="D150" s="83" t="s">
        <v>141</v>
      </c>
      <c r="E150" s="83" t="s">
        <v>141</v>
      </c>
      <c r="F150" s="83" t="s">
        <v>141</v>
      </c>
      <c r="G150" s="83" t="s">
        <v>141</v>
      </c>
      <c r="H150" s="99">
        <v>2745</v>
      </c>
      <c r="I150" s="83" t="s">
        <v>141</v>
      </c>
      <c r="J150" s="83" t="s">
        <v>141</v>
      </c>
      <c r="K150" s="83" t="s">
        <v>141</v>
      </c>
      <c r="L150" s="83" t="s">
        <v>141</v>
      </c>
      <c r="M150" s="83" t="s">
        <v>141</v>
      </c>
      <c r="N150" s="83" t="s">
        <v>141</v>
      </c>
      <c r="O150" s="12" t="s">
        <v>141</v>
      </c>
      <c r="P150" s="12" t="s">
        <v>141</v>
      </c>
    </row>
    <row r="151" spans="1:20" ht="15.75" customHeight="1">
      <c r="A151" s="84" t="s">
        <v>1307</v>
      </c>
      <c r="B151" s="40">
        <f t="shared" si="5"/>
        <v>1582</v>
      </c>
      <c r="C151" s="83" t="s">
        <v>141</v>
      </c>
      <c r="D151" s="83" t="s">
        <v>141</v>
      </c>
      <c r="E151" s="83" t="s">
        <v>141</v>
      </c>
      <c r="F151" s="83" t="s">
        <v>141</v>
      </c>
      <c r="G151" s="83" t="s">
        <v>141</v>
      </c>
      <c r="H151" s="99">
        <v>1582</v>
      </c>
      <c r="I151" s="83" t="s">
        <v>141</v>
      </c>
      <c r="J151" s="83" t="s">
        <v>141</v>
      </c>
      <c r="K151" s="83" t="s">
        <v>141</v>
      </c>
      <c r="L151" s="83" t="s">
        <v>141</v>
      </c>
      <c r="M151" s="83" t="s">
        <v>141</v>
      </c>
      <c r="N151" s="83" t="s">
        <v>141</v>
      </c>
      <c r="O151" s="12" t="s">
        <v>141</v>
      </c>
      <c r="P151" s="12" t="s">
        <v>141</v>
      </c>
    </row>
    <row r="152" spans="1:20" ht="15.75" customHeight="1">
      <c r="A152" s="93" t="s">
        <v>499</v>
      </c>
      <c r="B152" s="40"/>
      <c r="C152" s="12"/>
      <c r="D152" s="12"/>
      <c r="E152" s="12"/>
      <c r="F152" s="12"/>
      <c r="G152" s="12"/>
      <c r="H152" s="12"/>
      <c r="I152" s="12"/>
      <c r="J152" s="12"/>
      <c r="K152" s="12"/>
      <c r="L152" s="83"/>
      <c r="M152" s="12"/>
    </row>
    <row r="153" spans="1:20" ht="15.75" customHeight="1">
      <c r="A153" s="76" t="s">
        <v>611</v>
      </c>
      <c r="B153" s="51">
        <f>SUM(B155:B192)</f>
        <v>36428</v>
      </c>
      <c r="C153" s="71" t="s">
        <v>141</v>
      </c>
      <c r="D153" s="71" t="s">
        <v>141</v>
      </c>
      <c r="E153" s="71" t="s">
        <v>141</v>
      </c>
      <c r="F153" s="71" t="s">
        <v>141</v>
      </c>
      <c r="G153" s="71" t="s">
        <v>141</v>
      </c>
      <c r="H153" s="71" t="s">
        <v>141</v>
      </c>
      <c r="I153" s="71">
        <f>SUM(I155:I192)</f>
        <v>36428</v>
      </c>
      <c r="J153" s="71" t="s">
        <v>141</v>
      </c>
      <c r="K153" s="71" t="s">
        <v>141</v>
      </c>
      <c r="L153" s="71" t="s">
        <v>141</v>
      </c>
      <c r="M153" s="71" t="s">
        <v>141</v>
      </c>
      <c r="N153" s="71" t="s">
        <v>141</v>
      </c>
      <c r="O153" s="81" t="s">
        <v>141</v>
      </c>
      <c r="P153" s="81" t="s">
        <v>141</v>
      </c>
    </row>
    <row r="154" spans="1:20" ht="15.75" customHeight="1">
      <c r="A154" s="84"/>
      <c r="B154" s="53"/>
      <c r="C154" s="12"/>
      <c r="D154" s="12"/>
      <c r="E154" s="12"/>
      <c r="F154" s="12"/>
      <c r="G154" s="12"/>
      <c r="H154" s="12"/>
      <c r="I154" s="83"/>
      <c r="J154" s="12"/>
      <c r="K154" s="12"/>
      <c r="L154" s="83"/>
      <c r="M154" s="12"/>
      <c r="O154" s="12"/>
      <c r="P154" s="12"/>
    </row>
    <row r="155" spans="1:20" ht="15.75" customHeight="1">
      <c r="A155" s="84" t="s">
        <v>1294</v>
      </c>
      <c r="B155" s="40">
        <f t="shared" ref="B155:B192" si="6">SUM(C155:P155)</f>
        <v>5659</v>
      </c>
      <c r="C155" s="83" t="s">
        <v>141</v>
      </c>
      <c r="D155" s="83" t="s">
        <v>141</v>
      </c>
      <c r="E155" s="83" t="s">
        <v>141</v>
      </c>
      <c r="F155" s="83" t="s">
        <v>141</v>
      </c>
      <c r="G155" s="83" t="s">
        <v>141</v>
      </c>
      <c r="H155" s="83" t="s">
        <v>141</v>
      </c>
      <c r="I155" s="99">
        <v>5659</v>
      </c>
      <c r="J155" s="83" t="s">
        <v>141</v>
      </c>
      <c r="K155" s="83" t="s">
        <v>141</v>
      </c>
      <c r="L155" s="83" t="s">
        <v>141</v>
      </c>
      <c r="M155" s="83" t="s">
        <v>141</v>
      </c>
      <c r="N155" s="83" t="s">
        <v>141</v>
      </c>
      <c r="O155" s="12" t="s">
        <v>141</v>
      </c>
      <c r="P155" s="12" t="s">
        <v>141</v>
      </c>
    </row>
    <row r="156" spans="1:20" ht="15.75" customHeight="1">
      <c r="A156" s="93" t="s">
        <v>318</v>
      </c>
      <c r="B156" s="40">
        <f t="shared" si="6"/>
        <v>1154</v>
      </c>
      <c r="C156" s="83" t="s">
        <v>141</v>
      </c>
      <c r="D156" s="83" t="s">
        <v>141</v>
      </c>
      <c r="E156" s="83" t="s">
        <v>141</v>
      </c>
      <c r="F156" s="83" t="s">
        <v>141</v>
      </c>
      <c r="G156" s="83" t="s">
        <v>141</v>
      </c>
      <c r="H156" s="83" t="s">
        <v>141</v>
      </c>
      <c r="I156" s="99">
        <v>1154</v>
      </c>
      <c r="J156" s="83" t="s">
        <v>141</v>
      </c>
      <c r="K156" s="83" t="s">
        <v>141</v>
      </c>
      <c r="L156" s="83" t="s">
        <v>141</v>
      </c>
      <c r="M156" s="83" t="s">
        <v>141</v>
      </c>
      <c r="N156" s="83" t="s">
        <v>141</v>
      </c>
      <c r="O156" s="12" t="s">
        <v>141</v>
      </c>
      <c r="P156" s="12" t="s">
        <v>141</v>
      </c>
    </row>
    <row r="157" spans="1:20" ht="15.75" customHeight="1">
      <c r="A157" s="84" t="s">
        <v>319</v>
      </c>
      <c r="B157" s="40">
        <f t="shared" si="6"/>
        <v>1715</v>
      </c>
      <c r="C157" s="83" t="s">
        <v>141</v>
      </c>
      <c r="D157" s="83" t="s">
        <v>141</v>
      </c>
      <c r="E157" s="83" t="s">
        <v>141</v>
      </c>
      <c r="F157" s="83" t="s">
        <v>141</v>
      </c>
      <c r="G157" s="83" t="s">
        <v>141</v>
      </c>
      <c r="H157" s="83" t="s">
        <v>141</v>
      </c>
      <c r="I157" s="99">
        <v>1715</v>
      </c>
      <c r="J157" s="83" t="s">
        <v>141</v>
      </c>
      <c r="K157" s="83" t="s">
        <v>141</v>
      </c>
      <c r="L157" s="83" t="s">
        <v>141</v>
      </c>
      <c r="M157" s="83" t="s">
        <v>141</v>
      </c>
      <c r="N157" s="83" t="s">
        <v>141</v>
      </c>
      <c r="O157" s="12" t="s">
        <v>141</v>
      </c>
      <c r="P157" s="12" t="s">
        <v>141</v>
      </c>
      <c r="S157" s="23"/>
      <c r="T157" s="23"/>
    </row>
    <row r="158" spans="1:20" ht="15.75" customHeight="1">
      <c r="A158" s="84" t="s">
        <v>320</v>
      </c>
      <c r="B158" s="40">
        <f t="shared" si="6"/>
        <v>1421</v>
      </c>
      <c r="C158" s="83" t="s">
        <v>141</v>
      </c>
      <c r="D158" s="83" t="s">
        <v>141</v>
      </c>
      <c r="E158" s="83" t="s">
        <v>141</v>
      </c>
      <c r="F158" s="83" t="s">
        <v>141</v>
      </c>
      <c r="G158" s="83" t="s">
        <v>141</v>
      </c>
      <c r="H158" s="83" t="s">
        <v>141</v>
      </c>
      <c r="I158" s="99">
        <v>1421</v>
      </c>
      <c r="J158" s="83" t="s">
        <v>141</v>
      </c>
      <c r="K158" s="83" t="s">
        <v>141</v>
      </c>
      <c r="L158" s="83" t="s">
        <v>141</v>
      </c>
      <c r="M158" s="83" t="s">
        <v>141</v>
      </c>
      <c r="N158" s="83" t="s">
        <v>141</v>
      </c>
      <c r="O158" s="12" t="s">
        <v>141</v>
      </c>
      <c r="P158" s="12" t="s">
        <v>141</v>
      </c>
    </row>
    <row r="159" spans="1:20" ht="15.75" customHeight="1">
      <c r="A159" s="84" t="s">
        <v>423</v>
      </c>
      <c r="B159" s="40">
        <f t="shared" si="6"/>
        <v>270</v>
      </c>
      <c r="C159" s="83" t="s">
        <v>141</v>
      </c>
      <c r="D159" s="83" t="s">
        <v>141</v>
      </c>
      <c r="E159" s="83" t="s">
        <v>141</v>
      </c>
      <c r="F159" s="83" t="s">
        <v>141</v>
      </c>
      <c r="G159" s="83" t="s">
        <v>141</v>
      </c>
      <c r="H159" s="83" t="s">
        <v>141</v>
      </c>
      <c r="I159" s="99">
        <v>270</v>
      </c>
      <c r="J159" s="83" t="s">
        <v>141</v>
      </c>
      <c r="K159" s="83" t="s">
        <v>141</v>
      </c>
      <c r="L159" s="83" t="s">
        <v>141</v>
      </c>
      <c r="M159" s="83" t="s">
        <v>141</v>
      </c>
      <c r="N159" s="83" t="s">
        <v>141</v>
      </c>
      <c r="O159" s="12" t="s">
        <v>141</v>
      </c>
      <c r="P159" s="12" t="s">
        <v>141</v>
      </c>
    </row>
    <row r="160" spans="1:20" ht="15.75" customHeight="1">
      <c r="A160" s="84" t="s">
        <v>1296</v>
      </c>
      <c r="B160" s="40">
        <f t="shared" si="6"/>
        <v>1120</v>
      </c>
      <c r="C160" s="83" t="s">
        <v>141</v>
      </c>
      <c r="D160" s="83" t="s">
        <v>141</v>
      </c>
      <c r="E160" s="83" t="s">
        <v>141</v>
      </c>
      <c r="F160" s="83" t="s">
        <v>141</v>
      </c>
      <c r="G160" s="83" t="s">
        <v>141</v>
      </c>
      <c r="H160" s="83" t="s">
        <v>141</v>
      </c>
      <c r="I160" s="99">
        <v>1120</v>
      </c>
      <c r="J160" s="83" t="s">
        <v>141</v>
      </c>
      <c r="K160" s="83" t="s">
        <v>141</v>
      </c>
      <c r="L160" s="83" t="s">
        <v>141</v>
      </c>
      <c r="M160" s="83" t="s">
        <v>141</v>
      </c>
      <c r="N160" s="83" t="s">
        <v>141</v>
      </c>
      <c r="O160" s="12" t="s">
        <v>141</v>
      </c>
      <c r="P160" s="12" t="s">
        <v>141</v>
      </c>
    </row>
    <row r="161" spans="1:20" ht="15.75" customHeight="1">
      <c r="A161" s="84" t="s">
        <v>429</v>
      </c>
      <c r="B161" s="40">
        <f t="shared" si="6"/>
        <v>337</v>
      </c>
      <c r="C161" s="83" t="s">
        <v>141</v>
      </c>
      <c r="D161" s="83" t="s">
        <v>141</v>
      </c>
      <c r="E161" s="83" t="s">
        <v>141</v>
      </c>
      <c r="F161" s="83" t="s">
        <v>141</v>
      </c>
      <c r="G161" s="83" t="s">
        <v>141</v>
      </c>
      <c r="H161" s="83" t="s">
        <v>141</v>
      </c>
      <c r="I161" s="99">
        <v>337</v>
      </c>
      <c r="J161" s="83" t="s">
        <v>141</v>
      </c>
      <c r="K161" s="83" t="s">
        <v>141</v>
      </c>
      <c r="L161" s="83" t="s">
        <v>141</v>
      </c>
      <c r="M161" s="83" t="s">
        <v>141</v>
      </c>
      <c r="N161" s="83" t="s">
        <v>141</v>
      </c>
      <c r="O161" s="12" t="s">
        <v>141</v>
      </c>
      <c r="P161" s="12" t="s">
        <v>141</v>
      </c>
      <c r="S161" s="23"/>
      <c r="T161" s="23"/>
    </row>
    <row r="162" spans="1:20" ht="15.75" customHeight="1">
      <c r="A162" s="84" t="s">
        <v>1001</v>
      </c>
      <c r="B162" s="40">
        <f t="shared" si="6"/>
        <v>1937</v>
      </c>
      <c r="C162" s="83" t="s">
        <v>141</v>
      </c>
      <c r="D162" s="83" t="s">
        <v>141</v>
      </c>
      <c r="E162" s="83" t="s">
        <v>141</v>
      </c>
      <c r="F162" s="83" t="s">
        <v>141</v>
      </c>
      <c r="G162" s="83" t="s">
        <v>141</v>
      </c>
      <c r="H162" s="83" t="s">
        <v>141</v>
      </c>
      <c r="I162" s="99">
        <v>1937</v>
      </c>
      <c r="J162" s="83" t="s">
        <v>141</v>
      </c>
      <c r="K162" s="83" t="s">
        <v>141</v>
      </c>
      <c r="L162" s="83" t="s">
        <v>141</v>
      </c>
      <c r="M162" s="83" t="s">
        <v>141</v>
      </c>
      <c r="N162" s="83" t="s">
        <v>141</v>
      </c>
      <c r="O162" s="12" t="s">
        <v>141</v>
      </c>
      <c r="P162" s="12" t="s">
        <v>141</v>
      </c>
    </row>
    <row r="163" spans="1:20" ht="15.75" customHeight="1">
      <c r="A163" s="84" t="s">
        <v>325</v>
      </c>
      <c r="B163" s="40">
        <f t="shared" si="6"/>
        <v>157</v>
      </c>
      <c r="C163" s="83" t="s">
        <v>141</v>
      </c>
      <c r="D163" s="83" t="s">
        <v>141</v>
      </c>
      <c r="E163" s="83" t="s">
        <v>141</v>
      </c>
      <c r="F163" s="83" t="s">
        <v>141</v>
      </c>
      <c r="G163" s="83" t="s">
        <v>141</v>
      </c>
      <c r="H163" s="83" t="s">
        <v>141</v>
      </c>
      <c r="I163" s="99">
        <v>157</v>
      </c>
      <c r="J163" s="83" t="s">
        <v>141</v>
      </c>
      <c r="K163" s="83" t="s">
        <v>141</v>
      </c>
      <c r="L163" s="83" t="s">
        <v>141</v>
      </c>
      <c r="M163" s="83" t="s">
        <v>141</v>
      </c>
      <c r="N163" s="83" t="s">
        <v>141</v>
      </c>
      <c r="O163" s="12" t="s">
        <v>141</v>
      </c>
      <c r="P163" s="12" t="s">
        <v>141</v>
      </c>
    </row>
    <row r="164" spans="1:20" ht="15.75" customHeight="1">
      <c r="A164" s="84" t="s">
        <v>335</v>
      </c>
      <c r="B164" s="40">
        <f t="shared" si="6"/>
        <v>457</v>
      </c>
      <c r="C164" s="83" t="s">
        <v>141</v>
      </c>
      <c r="D164" s="83" t="s">
        <v>141</v>
      </c>
      <c r="E164" s="83" t="s">
        <v>141</v>
      </c>
      <c r="F164" s="83" t="s">
        <v>141</v>
      </c>
      <c r="G164" s="83" t="s">
        <v>141</v>
      </c>
      <c r="H164" s="83" t="s">
        <v>141</v>
      </c>
      <c r="I164" s="99">
        <v>457</v>
      </c>
      <c r="J164" s="83" t="s">
        <v>141</v>
      </c>
      <c r="K164" s="83" t="s">
        <v>141</v>
      </c>
      <c r="L164" s="83" t="s">
        <v>141</v>
      </c>
      <c r="M164" s="83" t="s">
        <v>141</v>
      </c>
      <c r="N164" s="83" t="s">
        <v>141</v>
      </c>
      <c r="O164" s="12" t="s">
        <v>141</v>
      </c>
      <c r="P164" s="12" t="s">
        <v>141</v>
      </c>
    </row>
    <row r="165" spans="1:20" ht="15.75" customHeight="1">
      <c r="A165" s="84" t="s">
        <v>426</v>
      </c>
      <c r="B165" s="40">
        <f t="shared" si="6"/>
        <v>489</v>
      </c>
      <c r="C165" s="83" t="s">
        <v>141</v>
      </c>
      <c r="D165" s="83" t="s">
        <v>141</v>
      </c>
      <c r="E165" s="83" t="s">
        <v>141</v>
      </c>
      <c r="F165" s="83" t="s">
        <v>141</v>
      </c>
      <c r="G165" s="83" t="s">
        <v>141</v>
      </c>
      <c r="H165" s="83" t="s">
        <v>141</v>
      </c>
      <c r="I165" s="99">
        <v>489</v>
      </c>
      <c r="J165" s="83" t="s">
        <v>141</v>
      </c>
      <c r="K165" s="83" t="s">
        <v>141</v>
      </c>
      <c r="L165" s="83" t="s">
        <v>141</v>
      </c>
      <c r="M165" s="83" t="s">
        <v>141</v>
      </c>
      <c r="N165" s="83" t="s">
        <v>141</v>
      </c>
      <c r="O165" s="12" t="s">
        <v>141</v>
      </c>
      <c r="P165" s="12" t="s">
        <v>141</v>
      </c>
    </row>
    <row r="166" spans="1:20" ht="15.75" customHeight="1">
      <c r="A166" s="84" t="s">
        <v>1301</v>
      </c>
      <c r="B166" s="40">
        <f t="shared" si="6"/>
        <v>549</v>
      </c>
      <c r="C166" s="83" t="s">
        <v>141</v>
      </c>
      <c r="D166" s="83" t="s">
        <v>141</v>
      </c>
      <c r="E166" s="83" t="s">
        <v>141</v>
      </c>
      <c r="F166" s="83" t="s">
        <v>141</v>
      </c>
      <c r="G166" s="83" t="s">
        <v>141</v>
      </c>
      <c r="H166" s="83" t="s">
        <v>141</v>
      </c>
      <c r="I166" s="99">
        <v>549</v>
      </c>
      <c r="J166" s="83" t="s">
        <v>141</v>
      </c>
      <c r="K166" s="83" t="s">
        <v>141</v>
      </c>
      <c r="L166" s="83" t="s">
        <v>141</v>
      </c>
      <c r="M166" s="83" t="s">
        <v>141</v>
      </c>
      <c r="N166" s="83" t="s">
        <v>141</v>
      </c>
      <c r="O166" s="12" t="s">
        <v>141</v>
      </c>
      <c r="P166" s="12" t="s">
        <v>141</v>
      </c>
    </row>
    <row r="167" spans="1:20" ht="15.75" customHeight="1">
      <c r="A167" s="84" t="s">
        <v>597</v>
      </c>
      <c r="B167" s="40">
        <f t="shared" si="6"/>
        <v>55</v>
      </c>
      <c r="C167" s="83" t="s">
        <v>141</v>
      </c>
      <c r="D167" s="83" t="s">
        <v>141</v>
      </c>
      <c r="E167" s="83" t="s">
        <v>141</v>
      </c>
      <c r="F167" s="83" t="s">
        <v>141</v>
      </c>
      <c r="G167" s="83" t="s">
        <v>141</v>
      </c>
      <c r="H167" s="83" t="s">
        <v>141</v>
      </c>
      <c r="I167" s="99">
        <v>55</v>
      </c>
      <c r="J167" s="83" t="s">
        <v>141</v>
      </c>
      <c r="K167" s="83" t="s">
        <v>141</v>
      </c>
      <c r="L167" s="83" t="s">
        <v>141</v>
      </c>
      <c r="M167" s="83" t="s">
        <v>141</v>
      </c>
      <c r="N167" s="83" t="s">
        <v>141</v>
      </c>
      <c r="O167" s="12" t="s">
        <v>141</v>
      </c>
      <c r="P167" s="12" t="s">
        <v>141</v>
      </c>
    </row>
    <row r="168" spans="1:20" ht="15.75" customHeight="1">
      <c r="A168" s="93" t="s">
        <v>331</v>
      </c>
      <c r="B168" s="40">
        <f t="shared" si="6"/>
        <v>1405</v>
      </c>
      <c r="C168" s="83" t="s">
        <v>141</v>
      </c>
      <c r="D168" s="83" t="s">
        <v>141</v>
      </c>
      <c r="E168" s="83" t="s">
        <v>141</v>
      </c>
      <c r="F168" s="83" t="s">
        <v>141</v>
      </c>
      <c r="G168" s="83" t="s">
        <v>141</v>
      </c>
      <c r="H168" s="83" t="s">
        <v>141</v>
      </c>
      <c r="I168" s="99">
        <v>1405</v>
      </c>
      <c r="J168" s="83" t="s">
        <v>141</v>
      </c>
      <c r="K168" s="83" t="s">
        <v>141</v>
      </c>
      <c r="L168" s="83" t="s">
        <v>141</v>
      </c>
      <c r="M168" s="83" t="s">
        <v>141</v>
      </c>
      <c r="N168" s="83" t="s">
        <v>141</v>
      </c>
      <c r="O168" s="12" t="s">
        <v>141</v>
      </c>
      <c r="P168" s="12" t="s">
        <v>141</v>
      </c>
    </row>
    <row r="169" spans="1:20" ht="15.75" customHeight="1">
      <c r="A169" s="93" t="s">
        <v>329</v>
      </c>
      <c r="B169" s="40">
        <f t="shared" si="6"/>
        <v>161</v>
      </c>
      <c r="C169" s="83" t="s">
        <v>141</v>
      </c>
      <c r="D169" s="83" t="s">
        <v>141</v>
      </c>
      <c r="E169" s="83" t="s">
        <v>141</v>
      </c>
      <c r="F169" s="83" t="s">
        <v>141</v>
      </c>
      <c r="G169" s="83" t="s">
        <v>141</v>
      </c>
      <c r="H169" s="83" t="s">
        <v>141</v>
      </c>
      <c r="I169" s="99">
        <v>161</v>
      </c>
      <c r="J169" s="83" t="s">
        <v>141</v>
      </c>
      <c r="K169" s="83" t="s">
        <v>141</v>
      </c>
      <c r="L169" s="83" t="s">
        <v>141</v>
      </c>
      <c r="M169" s="83" t="s">
        <v>141</v>
      </c>
      <c r="N169" s="83" t="s">
        <v>141</v>
      </c>
      <c r="O169" s="12" t="s">
        <v>141</v>
      </c>
      <c r="P169" s="12" t="s">
        <v>141</v>
      </c>
    </row>
    <row r="170" spans="1:20" ht="15.75" customHeight="1">
      <c r="A170" s="93" t="s">
        <v>49</v>
      </c>
      <c r="B170" s="40">
        <f t="shared" si="6"/>
        <v>1732</v>
      </c>
      <c r="C170" s="83" t="s">
        <v>141</v>
      </c>
      <c r="D170" s="83" t="s">
        <v>141</v>
      </c>
      <c r="E170" s="83" t="s">
        <v>141</v>
      </c>
      <c r="F170" s="83" t="s">
        <v>141</v>
      </c>
      <c r="G170" s="83" t="s">
        <v>141</v>
      </c>
      <c r="H170" s="83" t="s">
        <v>141</v>
      </c>
      <c r="I170" s="99">
        <v>1732</v>
      </c>
      <c r="J170" s="83" t="s">
        <v>141</v>
      </c>
      <c r="K170" s="83" t="s">
        <v>141</v>
      </c>
      <c r="L170" s="83" t="s">
        <v>141</v>
      </c>
      <c r="M170" s="83" t="s">
        <v>141</v>
      </c>
      <c r="N170" s="83" t="s">
        <v>141</v>
      </c>
      <c r="O170" s="12" t="s">
        <v>141</v>
      </c>
      <c r="P170" s="12" t="s">
        <v>141</v>
      </c>
    </row>
    <row r="171" spans="1:20" ht="15.75" customHeight="1">
      <c r="A171" s="93" t="s">
        <v>340</v>
      </c>
      <c r="B171" s="40">
        <f t="shared" si="6"/>
        <v>1197</v>
      </c>
      <c r="C171" s="83" t="s">
        <v>141</v>
      </c>
      <c r="D171" s="83" t="s">
        <v>141</v>
      </c>
      <c r="E171" s="83" t="s">
        <v>141</v>
      </c>
      <c r="F171" s="83" t="s">
        <v>141</v>
      </c>
      <c r="G171" s="83" t="s">
        <v>141</v>
      </c>
      <c r="H171" s="83" t="s">
        <v>141</v>
      </c>
      <c r="I171" s="99">
        <v>1197</v>
      </c>
      <c r="J171" s="83" t="s">
        <v>141</v>
      </c>
      <c r="K171" s="83" t="s">
        <v>141</v>
      </c>
      <c r="L171" s="83" t="s">
        <v>141</v>
      </c>
      <c r="M171" s="83" t="s">
        <v>141</v>
      </c>
      <c r="N171" s="83" t="s">
        <v>141</v>
      </c>
      <c r="O171" s="12" t="s">
        <v>141</v>
      </c>
      <c r="P171" s="12" t="s">
        <v>141</v>
      </c>
    </row>
    <row r="172" spans="1:20" ht="15.75" customHeight="1">
      <c r="A172" s="93" t="s">
        <v>339</v>
      </c>
      <c r="B172" s="40">
        <f t="shared" si="6"/>
        <v>265</v>
      </c>
      <c r="C172" s="83" t="s">
        <v>141</v>
      </c>
      <c r="D172" s="83" t="s">
        <v>141</v>
      </c>
      <c r="E172" s="83" t="s">
        <v>141</v>
      </c>
      <c r="F172" s="83" t="s">
        <v>141</v>
      </c>
      <c r="G172" s="83" t="s">
        <v>141</v>
      </c>
      <c r="H172" s="83" t="s">
        <v>141</v>
      </c>
      <c r="I172" s="99">
        <v>265</v>
      </c>
      <c r="J172" s="83" t="s">
        <v>141</v>
      </c>
      <c r="K172" s="83" t="s">
        <v>141</v>
      </c>
      <c r="L172" s="83" t="s">
        <v>141</v>
      </c>
      <c r="M172" s="83" t="s">
        <v>141</v>
      </c>
      <c r="N172" s="83" t="s">
        <v>141</v>
      </c>
      <c r="O172" s="12" t="s">
        <v>141</v>
      </c>
      <c r="P172" s="12" t="s">
        <v>141</v>
      </c>
    </row>
    <row r="173" spans="1:20" ht="15.75" customHeight="1">
      <c r="A173" s="93" t="s">
        <v>265</v>
      </c>
      <c r="B173" s="40">
        <f t="shared" si="6"/>
        <v>4185</v>
      </c>
      <c r="C173" s="83" t="s">
        <v>141</v>
      </c>
      <c r="D173" s="83" t="s">
        <v>141</v>
      </c>
      <c r="E173" s="83" t="s">
        <v>141</v>
      </c>
      <c r="F173" s="83" t="s">
        <v>141</v>
      </c>
      <c r="G173" s="83" t="s">
        <v>141</v>
      </c>
      <c r="H173" s="83" t="s">
        <v>141</v>
      </c>
      <c r="I173" s="99">
        <v>4185</v>
      </c>
      <c r="J173" s="83" t="s">
        <v>141</v>
      </c>
      <c r="K173" s="83" t="s">
        <v>141</v>
      </c>
      <c r="L173" s="83" t="s">
        <v>141</v>
      </c>
      <c r="M173" s="83" t="s">
        <v>141</v>
      </c>
      <c r="N173" s="83" t="s">
        <v>141</v>
      </c>
      <c r="O173" s="12" t="s">
        <v>141</v>
      </c>
      <c r="P173" s="12" t="s">
        <v>141</v>
      </c>
    </row>
    <row r="174" spans="1:20" ht="15.75" customHeight="1">
      <c r="A174" s="93" t="s">
        <v>345</v>
      </c>
      <c r="B174" s="40">
        <f t="shared" si="6"/>
        <v>411</v>
      </c>
      <c r="C174" s="83" t="s">
        <v>141</v>
      </c>
      <c r="D174" s="83" t="s">
        <v>141</v>
      </c>
      <c r="E174" s="83" t="s">
        <v>141</v>
      </c>
      <c r="F174" s="83" t="s">
        <v>141</v>
      </c>
      <c r="G174" s="83" t="s">
        <v>141</v>
      </c>
      <c r="H174" s="83" t="s">
        <v>141</v>
      </c>
      <c r="I174" s="99">
        <v>411</v>
      </c>
      <c r="J174" s="83" t="s">
        <v>141</v>
      </c>
      <c r="K174" s="83" t="s">
        <v>141</v>
      </c>
      <c r="L174" s="83" t="s">
        <v>141</v>
      </c>
      <c r="M174" s="83" t="s">
        <v>141</v>
      </c>
      <c r="N174" s="83" t="s">
        <v>141</v>
      </c>
      <c r="O174" s="12" t="s">
        <v>141</v>
      </c>
      <c r="P174" s="12" t="s">
        <v>141</v>
      </c>
    </row>
    <row r="175" spans="1:20" ht="15.75" customHeight="1">
      <c r="A175" s="93" t="s">
        <v>346</v>
      </c>
      <c r="B175" s="40">
        <f t="shared" si="6"/>
        <v>438</v>
      </c>
      <c r="C175" s="83" t="s">
        <v>141</v>
      </c>
      <c r="D175" s="83" t="s">
        <v>141</v>
      </c>
      <c r="E175" s="83" t="s">
        <v>141</v>
      </c>
      <c r="F175" s="83" t="s">
        <v>141</v>
      </c>
      <c r="G175" s="83" t="s">
        <v>141</v>
      </c>
      <c r="H175" s="83" t="s">
        <v>141</v>
      </c>
      <c r="I175" s="99">
        <v>438</v>
      </c>
      <c r="J175" s="83" t="s">
        <v>141</v>
      </c>
      <c r="K175" s="83" t="s">
        <v>141</v>
      </c>
      <c r="L175" s="83" t="s">
        <v>141</v>
      </c>
      <c r="M175" s="83" t="s">
        <v>141</v>
      </c>
      <c r="N175" s="83" t="s">
        <v>141</v>
      </c>
      <c r="O175" s="12" t="s">
        <v>141</v>
      </c>
      <c r="P175" s="12" t="s">
        <v>141</v>
      </c>
    </row>
    <row r="176" spans="1:20" ht="15.75" customHeight="1">
      <c r="A176" s="93" t="s">
        <v>1004</v>
      </c>
      <c r="B176" s="40">
        <f t="shared" si="6"/>
        <v>1459</v>
      </c>
      <c r="C176" s="83" t="s">
        <v>141</v>
      </c>
      <c r="D176" s="83" t="s">
        <v>141</v>
      </c>
      <c r="E176" s="83" t="s">
        <v>141</v>
      </c>
      <c r="F176" s="83" t="s">
        <v>141</v>
      </c>
      <c r="G176" s="83" t="s">
        <v>141</v>
      </c>
      <c r="H176" s="83" t="s">
        <v>141</v>
      </c>
      <c r="I176" s="99">
        <v>1459</v>
      </c>
      <c r="J176" s="83" t="s">
        <v>141</v>
      </c>
      <c r="K176" s="83" t="s">
        <v>141</v>
      </c>
      <c r="L176" s="83" t="s">
        <v>141</v>
      </c>
      <c r="M176" s="83" t="s">
        <v>141</v>
      </c>
      <c r="N176" s="83" t="s">
        <v>141</v>
      </c>
      <c r="O176" s="12" t="s">
        <v>141</v>
      </c>
      <c r="P176" s="12" t="s">
        <v>141</v>
      </c>
    </row>
    <row r="177" spans="1:20" ht="15.75" customHeight="1">
      <c r="A177" s="93" t="s">
        <v>503</v>
      </c>
      <c r="B177" s="40">
        <f t="shared" si="6"/>
        <v>548</v>
      </c>
      <c r="C177" s="83" t="s">
        <v>141</v>
      </c>
      <c r="D177" s="83" t="s">
        <v>141</v>
      </c>
      <c r="E177" s="83" t="s">
        <v>141</v>
      </c>
      <c r="F177" s="83" t="s">
        <v>141</v>
      </c>
      <c r="G177" s="83" t="s">
        <v>141</v>
      </c>
      <c r="H177" s="83" t="s">
        <v>141</v>
      </c>
      <c r="I177" s="99">
        <v>548</v>
      </c>
      <c r="J177" s="83" t="s">
        <v>141</v>
      </c>
      <c r="K177" s="83" t="s">
        <v>141</v>
      </c>
      <c r="L177" s="83" t="s">
        <v>141</v>
      </c>
      <c r="M177" s="83" t="s">
        <v>141</v>
      </c>
      <c r="N177" s="83" t="s">
        <v>141</v>
      </c>
      <c r="O177" s="12" t="s">
        <v>141</v>
      </c>
      <c r="P177" s="12" t="s">
        <v>141</v>
      </c>
    </row>
    <row r="178" spans="1:20" ht="15.75" customHeight="1">
      <c r="A178" s="93" t="s">
        <v>612</v>
      </c>
      <c r="B178" s="40">
        <f t="shared" si="6"/>
        <v>465</v>
      </c>
      <c r="C178" s="83" t="s">
        <v>141</v>
      </c>
      <c r="D178" s="83" t="s">
        <v>141</v>
      </c>
      <c r="E178" s="83" t="s">
        <v>141</v>
      </c>
      <c r="F178" s="83" t="s">
        <v>141</v>
      </c>
      <c r="G178" s="83" t="s">
        <v>141</v>
      </c>
      <c r="H178" s="83" t="s">
        <v>141</v>
      </c>
      <c r="I178" s="99">
        <v>465</v>
      </c>
      <c r="J178" s="83" t="s">
        <v>141</v>
      </c>
      <c r="K178" s="83" t="s">
        <v>141</v>
      </c>
      <c r="L178" s="83" t="s">
        <v>141</v>
      </c>
      <c r="M178" s="83" t="s">
        <v>141</v>
      </c>
      <c r="N178" s="83" t="s">
        <v>141</v>
      </c>
      <c r="O178" s="12" t="s">
        <v>141</v>
      </c>
      <c r="P178" s="12" t="s">
        <v>141</v>
      </c>
    </row>
    <row r="179" spans="1:20" ht="15.75" customHeight="1">
      <c r="A179" s="93" t="s">
        <v>428</v>
      </c>
      <c r="B179" s="40">
        <f t="shared" si="6"/>
        <v>1511</v>
      </c>
      <c r="C179" s="83" t="s">
        <v>141</v>
      </c>
      <c r="D179" s="83" t="s">
        <v>141</v>
      </c>
      <c r="E179" s="83" t="s">
        <v>141</v>
      </c>
      <c r="F179" s="83" t="s">
        <v>141</v>
      </c>
      <c r="G179" s="83" t="s">
        <v>141</v>
      </c>
      <c r="H179" s="83" t="s">
        <v>141</v>
      </c>
      <c r="I179" s="99">
        <v>1511</v>
      </c>
      <c r="J179" s="83" t="s">
        <v>141</v>
      </c>
      <c r="K179" s="83" t="s">
        <v>141</v>
      </c>
      <c r="L179" s="83" t="s">
        <v>141</v>
      </c>
      <c r="M179" s="83" t="s">
        <v>141</v>
      </c>
      <c r="N179" s="83" t="s">
        <v>141</v>
      </c>
      <c r="O179" s="12" t="s">
        <v>141</v>
      </c>
      <c r="P179" s="12" t="s">
        <v>141</v>
      </c>
    </row>
    <row r="180" spans="1:20" ht="15.75" customHeight="1">
      <c r="A180" s="93" t="s">
        <v>53</v>
      </c>
      <c r="B180" s="40">
        <f t="shared" si="6"/>
        <v>650</v>
      </c>
      <c r="C180" s="83" t="s">
        <v>141</v>
      </c>
      <c r="D180" s="83" t="s">
        <v>141</v>
      </c>
      <c r="E180" s="83" t="s">
        <v>141</v>
      </c>
      <c r="F180" s="83" t="s">
        <v>141</v>
      </c>
      <c r="G180" s="83" t="s">
        <v>141</v>
      </c>
      <c r="H180" s="83" t="s">
        <v>141</v>
      </c>
      <c r="I180" s="99">
        <v>650</v>
      </c>
      <c r="J180" s="83" t="s">
        <v>141</v>
      </c>
      <c r="K180" s="83" t="s">
        <v>141</v>
      </c>
      <c r="L180" s="83" t="s">
        <v>141</v>
      </c>
      <c r="M180" s="83" t="s">
        <v>141</v>
      </c>
      <c r="N180" s="83" t="s">
        <v>141</v>
      </c>
      <c r="O180" s="12" t="s">
        <v>141</v>
      </c>
      <c r="P180" s="12" t="s">
        <v>141</v>
      </c>
    </row>
    <row r="181" spans="1:20" ht="15.75" customHeight="1">
      <c r="A181" s="93" t="s">
        <v>1320</v>
      </c>
      <c r="B181" s="40">
        <f t="shared" si="6"/>
        <v>326</v>
      </c>
      <c r="C181" s="83" t="s">
        <v>141</v>
      </c>
      <c r="D181" s="83" t="s">
        <v>141</v>
      </c>
      <c r="E181" s="83" t="s">
        <v>141</v>
      </c>
      <c r="F181" s="83" t="s">
        <v>141</v>
      </c>
      <c r="G181" s="83" t="s">
        <v>141</v>
      </c>
      <c r="H181" s="83" t="s">
        <v>141</v>
      </c>
      <c r="I181" s="99">
        <v>326</v>
      </c>
      <c r="J181" s="83" t="s">
        <v>141</v>
      </c>
      <c r="K181" s="83" t="s">
        <v>141</v>
      </c>
      <c r="L181" s="83" t="s">
        <v>141</v>
      </c>
      <c r="M181" s="83" t="s">
        <v>141</v>
      </c>
      <c r="N181" s="83" t="s">
        <v>141</v>
      </c>
      <c r="O181" s="12" t="s">
        <v>141</v>
      </c>
      <c r="P181" s="12" t="s">
        <v>141</v>
      </c>
    </row>
    <row r="182" spans="1:20" ht="15.75" customHeight="1">
      <c r="A182" s="93" t="s">
        <v>4</v>
      </c>
      <c r="B182" s="40">
        <f t="shared" si="6"/>
        <v>382</v>
      </c>
      <c r="C182" s="83" t="s">
        <v>141</v>
      </c>
      <c r="D182" s="83" t="s">
        <v>141</v>
      </c>
      <c r="E182" s="83" t="s">
        <v>141</v>
      </c>
      <c r="F182" s="83" t="s">
        <v>141</v>
      </c>
      <c r="G182" s="83" t="s">
        <v>141</v>
      </c>
      <c r="H182" s="83" t="s">
        <v>141</v>
      </c>
      <c r="I182" s="99">
        <v>382</v>
      </c>
      <c r="J182" s="83" t="s">
        <v>141</v>
      </c>
      <c r="K182" s="83" t="s">
        <v>141</v>
      </c>
      <c r="L182" s="83" t="s">
        <v>141</v>
      </c>
      <c r="M182" s="83" t="s">
        <v>141</v>
      </c>
      <c r="N182" s="83" t="s">
        <v>141</v>
      </c>
      <c r="O182" s="12" t="s">
        <v>141</v>
      </c>
      <c r="P182" s="12" t="s">
        <v>141</v>
      </c>
    </row>
    <row r="183" spans="1:20" ht="15.75" customHeight="1">
      <c r="A183" s="93" t="s">
        <v>1321</v>
      </c>
      <c r="B183" s="40">
        <f>SUM(C183:P183)</f>
        <v>76</v>
      </c>
      <c r="C183" s="83" t="s">
        <v>141</v>
      </c>
      <c r="D183" s="83" t="s">
        <v>141</v>
      </c>
      <c r="E183" s="83" t="s">
        <v>141</v>
      </c>
      <c r="F183" s="83" t="s">
        <v>141</v>
      </c>
      <c r="G183" s="83" t="s">
        <v>141</v>
      </c>
      <c r="H183" s="83" t="s">
        <v>141</v>
      </c>
      <c r="I183" s="99">
        <v>76</v>
      </c>
      <c r="J183" s="83" t="s">
        <v>141</v>
      </c>
      <c r="K183" s="83" t="s">
        <v>141</v>
      </c>
      <c r="L183" s="83" t="s">
        <v>141</v>
      </c>
      <c r="M183" s="83" t="s">
        <v>141</v>
      </c>
      <c r="N183" s="83" t="s">
        <v>141</v>
      </c>
      <c r="O183" s="12" t="s">
        <v>141</v>
      </c>
      <c r="P183" s="12" t="s">
        <v>141</v>
      </c>
    </row>
    <row r="184" spans="1:20" ht="15.75" customHeight="1">
      <c r="A184" s="93" t="s">
        <v>13</v>
      </c>
      <c r="B184" s="40">
        <f t="shared" si="6"/>
        <v>372</v>
      </c>
      <c r="C184" s="83" t="s">
        <v>141</v>
      </c>
      <c r="D184" s="83" t="s">
        <v>141</v>
      </c>
      <c r="E184" s="83" t="s">
        <v>141</v>
      </c>
      <c r="F184" s="83" t="s">
        <v>141</v>
      </c>
      <c r="G184" s="83" t="s">
        <v>141</v>
      </c>
      <c r="H184" s="83" t="s">
        <v>141</v>
      </c>
      <c r="I184" s="99">
        <v>372</v>
      </c>
      <c r="J184" s="83" t="s">
        <v>141</v>
      </c>
      <c r="K184" s="83" t="s">
        <v>141</v>
      </c>
      <c r="L184" s="83" t="s">
        <v>141</v>
      </c>
      <c r="M184" s="83" t="s">
        <v>141</v>
      </c>
      <c r="N184" s="83" t="s">
        <v>141</v>
      </c>
      <c r="O184" s="12" t="s">
        <v>141</v>
      </c>
      <c r="P184" s="12" t="s">
        <v>141</v>
      </c>
    </row>
    <row r="185" spans="1:20" ht="15.75" customHeight="1">
      <c r="A185" s="93" t="s">
        <v>14</v>
      </c>
      <c r="B185" s="40">
        <f t="shared" si="6"/>
        <v>377</v>
      </c>
      <c r="C185" s="83" t="s">
        <v>141</v>
      </c>
      <c r="D185" s="83" t="s">
        <v>141</v>
      </c>
      <c r="E185" s="83" t="s">
        <v>141</v>
      </c>
      <c r="F185" s="83" t="s">
        <v>141</v>
      </c>
      <c r="G185" s="83" t="s">
        <v>141</v>
      </c>
      <c r="H185" s="83" t="s">
        <v>141</v>
      </c>
      <c r="I185" s="99">
        <v>377</v>
      </c>
      <c r="J185" s="83" t="s">
        <v>141</v>
      </c>
      <c r="K185" s="83" t="s">
        <v>141</v>
      </c>
      <c r="L185" s="83" t="s">
        <v>141</v>
      </c>
      <c r="M185" s="83" t="s">
        <v>141</v>
      </c>
      <c r="N185" s="83" t="s">
        <v>141</v>
      </c>
      <c r="O185" s="12" t="s">
        <v>141</v>
      </c>
      <c r="P185" s="12" t="s">
        <v>141</v>
      </c>
    </row>
    <row r="186" spans="1:20" ht="15.75" customHeight="1">
      <c r="A186" s="93" t="s">
        <v>430</v>
      </c>
      <c r="B186" s="40">
        <f t="shared" si="6"/>
        <v>147</v>
      </c>
      <c r="C186" s="83" t="s">
        <v>141</v>
      </c>
      <c r="D186" s="83" t="s">
        <v>141</v>
      </c>
      <c r="E186" s="83" t="s">
        <v>141</v>
      </c>
      <c r="F186" s="83" t="s">
        <v>141</v>
      </c>
      <c r="G186" s="83" t="s">
        <v>141</v>
      </c>
      <c r="H186" s="83" t="s">
        <v>141</v>
      </c>
      <c r="I186" s="99">
        <v>147</v>
      </c>
      <c r="J186" s="83" t="s">
        <v>141</v>
      </c>
      <c r="K186" s="83" t="s">
        <v>141</v>
      </c>
      <c r="L186" s="83" t="s">
        <v>141</v>
      </c>
      <c r="M186" s="83" t="s">
        <v>141</v>
      </c>
      <c r="N186" s="83" t="s">
        <v>141</v>
      </c>
      <c r="O186" s="12" t="s">
        <v>141</v>
      </c>
      <c r="P186" s="12" t="s">
        <v>141</v>
      </c>
      <c r="S186" s="23"/>
      <c r="T186" s="23"/>
    </row>
    <row r="187" spans="1:20" ht="15.75" customHeight="1">
      <c r="A187" s="93" t="s">
        <v>9</v>
      </c>
      <c r="B187" s="40">
        <f t="shared" si="6"/>
        <v>172</v>
      </c>
      <c r="C187" s="83" t="s">
        <v>141</v>
      </c>
      <c r="D187" s="83" t="s">
        <v>141</v>
      </c>
      <c r="E187" s="83" t="s">
        <v>141</v>
      </c>
      <c r="F187" s="83" t="s">
        <v>141</v>
      </c>
      <c r="G187" s="83" t="s">
        <v>141</v>
      </c>
      <c r="H187" s="83" t="s">
        <v>141</v>
      </c>
      <c r="I187" s="99">
        <v>172</v>
      </c>
      <c r="J187" s="83" t="s">
        <v>141</v>
      </c>
      <c r="K187" s="83" t="s">
        <v>141</v>
      </c>
      <c r="L187" s="83" t="s">
        <v>141</v>
      </c>
      <c r="M187" s="83" t="s">
        <v>141</v>
      </c>
      <c r="N187" s="83" t="s">
        <v>141</v>
      </c>
      <c r="O187" s="12" t="s">
        <v>141</v>
      </c>
      <c r="P187" s="12" t="s">
        <v>141</v>
      </c>
    </row>
    <row r="188" spans="1:20" ht="15.75" customHeight="1">
      <c r="A188" s="93" t="s">
        <v>16</v>
      </c>
      <c r="B188" s="40">
        <f t="shared" si="6"/>
        <v>144</v>
      </c>
      <c r="C188" s="83" t="s">
        <v>141</v>
      </c>
      <c r="D188" s="83" t="s">
        <v>141</v>
      </c>
      <c r="E188" s="83" t="s">
        <v>141</v>
      </c>
      <c r="F188" s="83" t="s">
        <v>141</v>
      </c>
      <c r="G188" s="83" t="s">
        <v>141</v>
      </c>
      <c r="H188" s="83" t="s">
        <v>141</v>
      </c>
      <c r="I188" s="99">
        <v>144</v>
      </c>
      <c r="J188" s="83" t="s">
        <v>141</v>
      </c>
      <c r="K188" s="83" t="s">
        <v>141</v>
      </c>
      <c r="L188" s="83" t="s">
        <v>141</v>
      </c>
      <c r="M188" s="83" t="s">
        <v>141</v>
      </c>
      <c r="N188" s="83" t="s">
        <v>141</v>
      </c>
      <c r="O188" s="12" t="s">
        <v>141</v>
      </c>
      <c r="P188" s="12" t="s">
        <v>141</v>
      </c>
    </row>
    <row r="189" spans="1:20" s="23" customFormat="1" ht="15.75" customHeight="1">
      <c r="A189" s="84" t="s">
        <v>1305</v>
      </c>
      <c r="B189" s="40">
        <f t="shared" si="6"/>
        <v>821</v>
      </c>
      <c r="C189" s="83" t="s">
        <v>141</v>
      </c>
      <c r="D189" s="83" t="s">
        <v>141</v>
      </c>
      <c r="E189" s="83" t="s">
        <v>141</v>
      </c>
      <c r="F189" s="83" t="s">
        <v>141</v>
      </c>
      <c r="G189" s="83" t="s">
        <v>141</v>
      </c>
      <c r="H189" s="83" t="s">
        <v>141</v>
      </c>
      <c r="I189" s="99">
        <v>821</v>
      </c>
      <c r="J189" s="83" t="s">
        <v>141</v>
      </c>
      <c r="K189" s="83" t="s">
        <v>141</v>
      </c>
      <c r="L189" s="83" t="s">
        <v>141</v>
      </c>
      <c r="M189" s="83" t="s">
        <v>141</v>
      </c>
      <c r="N189" s="83" t="s">
        <v>141</v>
      </c>
      <c r="O189" s="12" t="s">
        <v>141</v>
      </c>
      <c r="P189" s="12" t="s">
        <v>141</v>
      </c>
      <c r="S189" s="5"/>
      <c r="T189" s="5"/>
    </row>
    <row r="190" spans="1:20" ht="15.75" customHeight="1">
      <c r="A190" s="84" t="s">
        <v>1307</v>
      </c>
      <c r="B190" s="40">
        <f t="shared" si="6"/>
        <v>3140</v>
      </c>
      <c r="C190" s="83" t="s">
        <v>141</v>
      </c>
      <c r="D190" s="83" t="s">
        <v>141</v>
      </c>
      <c r="E190" s="83" t="s">
        <v>141</v>
      </c>
      <c r="F190" s="83" t="s">
        <v>141</v>
      </c>
      <c r="G190" s="83" t="s">
        <v>141</v>
      </c>
      <c r="H190" s="83" t="s">
        <v>141</v>
      </c>
      <c r="I190" s="99">
        <v>3140</v>
      </c>
      <c r="J190" s="83" t="s">
        <v>141</v>
      </c>
      <c r="K190" s="83" t="s">
        <v>141</v>
      </c>
      <c r="L190" s="83" t="s">
        <v>141</v>
      </c>
      <c r="M190" s="83" t="s">
        <v>141</v>
      </c>
      <c r="N190" s="83" t="s">
        <v>141</v>
      </c>
      <c r="O190" s="12" t="s">
        <v>141</v>
      </c>
      <c r="P190" s="12" t="s">
        <v>141</v>
      </c>
    </row>
    <row r="191" spans="1:20" ht="15.75" customHeight="1">
      <c r="A191" s="84" t="s">
        <v>20</v>
      </c>
      <c r="B191" s="40">
        <f t="shared" si="6"/>
        <v>217</v>
      </c>
      <c r="C191" s="83" t="s">
        <v>141</v>
      </c>
      <c r="D191" s="83" t="s">
        <v>141</v>
      </c>
      <c r="E191" s="83" t="s">
        <v>141</v>
      </c>
      <c r="F191" s="83" t="s">
        <v>141</v>
      </c>
      <c r="G191" s="83" t="s">
        <v>141</v>
      </c>
      <c r="H191" s="83" t="s">
        <v>141</v>
      </c>
      <c r="I191" s="99">
        <v>217</v>
      </c>
      <c r="J191" s="83" t="s">
        <v>141</v>
      </c>
      <c r="K191" s="83" t="s">
        <v>141</v>
      </c>
      <c r="L191" s="83" t="s">
        <v>141</v>
      </c>
      <c r="M191" s="83" t="s">
        <v>141</v>
      </c>
      <c r="N191" s="83" t="s">
        <v>141</v>
      </c>
      <c r="O191" s="12" t="s">
        <v>141</v>
      </c>
      <c r="P191" s="12" t="s">
        <v>141</v>
      </c>
    </row>
    <row r="192" spans="1:20" ht="15.75" customHeight="1">
      <c r="A192" s="93" t="s">
        <v>24</v>
      </c>
      <c r="B192" s="40">
        <f t="shared" si="6"/>
        <v>507</v>
      </c>
      <c r="C192" s="83" t="s">
        <v>141</v>
      </c>
      <c r="D192" s="83" t="s">
        <v>141</v>
      </c>
      <c r="E192" s="83" t="s">
        <v>141</v>
      </c>
      <c r="F192" s="83" t="s">
        <v>141</v>
      </c>
      <c r="G192" s="83" t="s">
        <v>141</v>
      </c>
      <c r="H192" s="83" t="s">
        <v>141</v>
      </c>
      <c r="I192" s="99">
        <v>507</v>
      </c>
      <c r="J192" s="83" t="s">
        <v>141</v>
      </c>
      <c r="K192" s="83" t="s">
        <v>141</v>
      </c>
      <c r="L192" s="83" t="s">
        <v>141</v>
      </c>
      <c r="M192" s="83" t="s">
        <v>141</v>
      </c>
      <c r="N192" s="83" t="s">
        <v>141</v>
      </c>
      <c r="O192" s="12" t="s">
        <v>141</v>
      </c>
      <c r="P192" s="12" t="s">
        <v>141</v>
      </c>
    </row>
    <row r="193" spans="1:20" s="23" customFormat="1" ht="15.75" customHeight="1">
      <c r="A193" s="79"/>
      <c r="B193" s="40"/>
      <c r="C193" s="12"/>
      <c r="D193" s="12"/>
      <c r="E193" s="12"/>
      <c r="F193" s="12"/>
      <c r="G193" s="12"/>
      <c r="H193" s="12"/>
      <c r="I193" s="83"/>
      <c r="J193" s="12"/>
      <c r="K193" s="12"/>
      <c r="L193" s="83"/>
      <c r="M193" s="12"/>
      <c r="N193" s="12"/>
      <c r="O193" s="12"/>
      <c r="P193" s="12"/>
      <c r="S193" s="5"/>
      <c r="T193" s="5"/>
    </row>
    <row r="194" spans="1:20" ht="15.75" customHeight="1">
      <c r="A194" s="76" t="s">
        <v>603</v>
      </c>
      <c r="B194" s="51">
        <f>SUM(B196:B201)</f>
        <v>7008</v>
      </c>
      <c r="C194" s="71" t="s">
        <v>141</v>
      </c>
      <c r="D194" s="71" t="s">
        <v>141</v>
      </c>
      <c r="E194" s="71" t="s">
        <v>141</v>
      </c>
      <c r="F194" s="71" t="s">
        <v>141</v>
      </c>
      <c r="G194" s="71" t="s">
        <v>141</v>
      </c>
      <c r="H194" s="71" t="s">
        <v>141</v>
      </c>
      <c r="I194" s="71" t="s">
        <v>141</v>
      </c>
      <c r="J194" s="71" t="s">
        <v>141</v>
      </c>
      <c r="K194" s="71" t="s">
        <v>141</v>
      </c>
      <c r="L194" s="71" t="s">
        <v>141</v>
      </c>
      <c r="M194" s="71">
        <f>SUM(M196:M201)</f>
        <v>7008</v>
      </c>
      <c r="N194" s="71" t="s">
        <v>141</v>
      </c>
      <c r="O194" s="81" t="s">
        <v>141</v>
      </c>
      <c r="P194" s="81" t="s">
        <v>141</v>
      </c>
    </row>
    <row r="195" spans="1:20" ht="15.75" customHeight="1">
      <c r="A195" s="84"/>
      <c r="B195" s="53"/>
      <c r="C195" s="12"/>
      <c r="D195" s="12"/>
      <c r="E195" s="12"/>
      <c r="F195" s="12"/>
      <c r="G195" s="12"/>
      <c r="H195" s="12"/>
      <c r="I195" s="12"/>
      <c r="J195" s="12"/>
      <c r="K195" s="12"/>
      <c r="L195" s="83"/>
      <c r="M195" s="83"/>
      <c r="O195" s="12"/>
      <c r="P195" s="12"/>
    </row>
    <row r="196" spans="1:20" ht="15.75" customHeight="1">
      <c r="A196" s="84" t="s">
        <v>1294</v>
      </c>
      <c r="B196" s="40">
        <f t="shared" ref="B196:B201" si="7">SUM(C196:P196)</f>
        <v>3404</v>
      </c>
      <c r="C196" s="83" t="s">
        <v>141</v>
      </c>
      <c r="D196" s="83" t="s">
        <v>141</v>
      </c>
      <c r="E196" s="83" t="s">
        <v>141</v>
      </c>
      <c r="F196" s="83" t="s">
        <v>141</v>
      </c>
      <c r="G196" s="83" t="s">
        <v>141</v>
      </c>
      <c r="H196" s="83" t="s">
        <v>141</v>
      </c>
      <c r="I196" s="83" t="s">
        <v>141</v>
      </c>
      <c r="J196" s="83" t="s">
        <v>141</v>
      </c>
      <c r="K196" s="83" t="s">
        <v>141</v>
      </c>
      <c r="L196" s="83" t="s">
        <v>141</v>
      </c>
      <c r="M196" s="99">
        <v>3404</v>
      </c>
      <c r="N196" s="83" t="s">
        <v>141</v>
      </c>
      <c r="O196" s="12" t="s">
        <v>141</v>
      </c>
      <c r="P196" s="12" t="s">
        <v>141</v>
      </c>
    </row>
    <row r="197" spans="1:20" ht="15.75" customHeight="1">
      <c r="A197" s="84" t="s">
        <v>1001</v>
      </c>
      <c r="B197" s="40">
        <f t="shared" si="7"/>
        <v>235</v>
      </c>
      <c r="C197" s="83" t="s">
        <v>141</v>
      </c>
      <c r="D197" s="83" t="s">
        <v>141</v>
      </c>
      <c r="E197" s="83" t="s">
        <v>141</v>
      </c>
      <c r="F197" s="83" t="s">
        <v>141</v>
      </c>
      <c r="G197" s="83" t="s">
        <v>141</v>
      </c>
      <c r="H197" s="83" t="s">
        <v>141</v>
      </c>
      <c r="I197" s="83" t="s">
        <v>141</v>
      </c>
      <c r="J197" s="83" t="s">
        <v>141</v>
      </c>
      <c r="K197" s="83" t="s">
        <v>141</v>
      </c>
      <c r="L197" s="83" t="s">
        <v>141</v>
      </c>
      <c r="M197" s="99">
        <v>235</v>
      </c>
      <c r="N197" s="83" t="s">
        <v>141</v>
      </c>
      <c r="O197" s="12" t="s">
        <v>141</v>
      </c>
      <c r="P197" s="12" t="s">
        <v>141</v>
      </c>
    </row>
    <row r="198" spans="1:20" ht="15.75" customHeight="1">
      <c r="A198" s="84" t="s">
        <v>49</v>
      </c>
      <c r="B198" s="40">
        <f t="shared" si="7"/>
        <v>646</v>
      </c>
      <c r="C198" s="83" t="s">
        <v>141</v>
      </c>
      <c r="D198" s="83" t="s">
        <v>141</v>
      </c>
      <c r="E198" s="83" t="s">
        <v>141</v>
      </c>
      <c r="F198" s="83" t="s">
        <v>141</v>
      </c>
      <c r="G198" s="83" t="s">
        <v>141</v>
      </c>
      <c r="H198" s="83" t="s">
        <v>141</v>
      </c>
      <c r="I198" s="83" t="s">
        <v>141</v>
      </c>
      <c r="J198" s="83" t="s">
        <v>141</v>
      </c>
      <c r="K198" s="83" t="s">
        <v>141</v>
      </c>
      <c r="L198" s="83" t="s">
        <v>141</v>
      </c>
      <c r="M198" s="99">
        <v>646</v>
      </c>
      <c r="N198" s="83" t="s">
        <v>141</v>
      </c>
      <c r="O198" s="12" t="s">
        <v>141</v>
      </c>
      <c r="P198" s="12" t="s">
        <v>141</v>
      </c>
    </row>
    <row r="199" spans="1:20" ht="15.75" customHeight="1">
      <c r="A199" s="84" t="s">
        <v>265</v>
      </c>
      <c r="B199" s="40">
        <f t="shared" si="7"/>
        <v>993</v>
      </c>
      <c r="C199" s="83" t="s">
        <v>141</v>
      </c>
      <c r="D199" s="83" t="s">
        <v>141</v>
      </c>
      <c r="E199" s="83" t="s">
        <v>141</v>
      </c>
      <c r="F199" s="83" t="s">
        <v>141</v>
      </c>
      <c r="G199" s="83" t="s">
        <v>141</v>
      </c>
      <c r="H199" s="83" t="s">
        <v>141</v>
      </c>
      <c r="I199" s="83" t="s">
        <v>141</v>
      </c>
      <c r="J199" s="83" t="s">
        <v>141</v>
      </c>
      <c r="K199" s="83" t="s">
        <v>141</v>
      </c>
      <c r="L199" s="83" t="s">
        <v>141</v>
      </c>
      <c r="M199" s="99">
        <v>993</v>
      </c>
      <c r="N199" s="83" t="s">
        <v>141</v>
      </c>
      <c r="O199" s="12" t="s">
        <v>141</v>
      </c>
      <c r="P199" s="12" t="s">
        <v>141</v>
      </c>
    </row>
    <row r="200" spans="1:20" ht="15.75" customHeight="1">
      <c r="A200" s="84" t="s">
        <v>53</v>
      </c>
      <c r="B200" s="40">
        <f t="shared" si="7"/>
        <v>622</v>
      </c>
      <c r="C200" s="83" t="s">
        <v>141</v>
      </c>
      <c r="D200" s="83" t="s">
        <v>141</v>
      </c>
      <c r="E200" s="83" t="s">
        <v>141</v>
      </c>
      <c r="F200" s="83" t="s">
        <v>141</v>
      </c>
      <c r="G200" s="83" t="s">
        <v>141</v>
      </c>
      <c r="H200" s="83" t="s">
        <v>141</v>
      </c>
      <c r="I200" s="83" t="s">
        <v>141</v>
      </c>
      <c r="J200" s="83" t="s">
        <v>141</v>
      </c>
      <c r="K200" s="83" t="s">
        <v>141</v>
      </c>
      <c r="L200" s="83" t="s">
        <v>141</v>
      </c>
      <c r="M200" s="99">
        <v>622</v>
      </c>
      <c r="N200" s="83" t="s">
        <v>141</v>
      </c>
      <c r="O200" s="12" t="s">
        <v>141</v>
      </c>
      <c r="P200" s="12" t="s">
        <v>141</v>
      </c>
    </row>
    <row r="201" spans="1:20" ht="15.75" customHeight="1">
      <c r="A201" s="84" t="s">
        <v>1305</v>
      </c>
      <c r="B201" s="40">
        <f t="shared" si="7"/>
        <v>1108</v>
      </c>
      <c r="C201" s="83" t="s">
        <v>141</v>
      </c>
      <c r="D201" s="83" t="s">
        <v>141</v>
      </c>
      <c r="E201" s="83" t="s">
        <v>141</v>
      </c>
      <c r="F201" s="83" t="s">
        <v>141</v>
      </c>
      <c r="G201" s="83" t="s">
        <v>141</v>
      </c>
      <c r="H201" s="83" t="s">
        <v>141</v>
      </c>
      <c r="I201" s="83" t="s">
        <v>141</v>
      </c>
      <c r="J201" s="83" t="s">
        <v>141</v>
      </c>
      <c r="K201" s="83" t="s">
        <v>141</v>
      </c>
      <c r="L201" s="83" t="s">
        <v>141</v>
      </c>
      <c r="M201" s="99">
        <v>1108</v>
      </c>
      <c r="N201" s="83" t="s">
        <v>141</v>
      </c>
      <c r="O201" s="12" t="s">
        <v>141</v>
      </c>
      <c r="P201" s="12" t="s">
        <v>141</v>
      </c>
    </row>
    <row r="202" spans="1:20" ht="15.75" customHeight="1">
      <c r="A202" s="79"/>
      <c r="B202" s="40"/>
      <c r="C202" s="12"/>
      <c r="D202" s="12"/>
      <c r="E202" s="12"/>
      <c r="F202" s="12"/>
      <c r="G202" s="12"/>
      <c r="H202" s="12"/>
      <c r="I202" s="12"/>
      <c r="J202" s="12"/>
      <c r="K202" s="12"/>
      <c r="L202" s="83"/>
      <c r="M202" s="12"/>
      <c r="O202" s="12"/>
      <c r="P202" s="12"/>
      <c r="S202" s="23"/>
      <c r="T202" s="23"/>
    </row>
    <row r="203" spans="1:20" ht="15.75" customHeight="1">
      <c r="A203" s="76" t="s">
        <v>604</v>
      </c>
      <c r="B203" s="69">
        <f>SUM(B205:B223)</f>
        <v>23190</v>
      </c>
      <c r="C203" s="71">
        <f>SUM(C205:C223)</f>
        <v>9935</v>
      </c>
      <c r="D203" s="71" t="s">
        <v>141</v>
      </c>
      <c r="E203" s="71" t="s">
        <v>141</v>
      </c>
      <c r="F203" s="71">
        <f>SUM(F205:F223)</f>
        <v>2199</v>
      </c>
      <c r="G203" s="71">
        <f>SUM(G205:G223)</f>
        <v>720</v>
      </c>
      <c r="H203" s="71">
        <f>SUM(H205:H223)</f>
        <v>7227</v>
      </c>
      <c r="I203" s="71" t="s">
        <v>141</v>
      </c>
      <c r="J203" s="71" t="s">
        <v>141</v>
      </c>
      <c r="K203" s="71" t="s">
        <v>141</v>
      </c>
      <c r="L203" s="71" t="s">
        <v>141</v>
      </c>
      <c r="M203" s="71">
        <f>SUM(M205:M223)</f>
        <v>531</v>
      </c>
      <c r="N203" s="71">
        <f>SUM(N205:N223)</f>
        <v>2578</v>
      </c>
      <c r="O203" s="81" t="s">
        <v>141</v>
      </c>
      <c r="P203" s="81" t="s">
        <v>141</v>
      </c>
    </row>
    <row r="204" spans="1:20" ht="15.75" customHeight="1">
      <c r="A204" s="84"/>
      <c r="B204" s="53"/>
      <c r="C204" s="83"/>
      <c r="D204" s="83"/>
      <c r="E204" s="12"/>
      <c r="F204" s="12"/>
      <c r="G204" s="12"/>
      <c r="H204" s="83"/>
      <c r="I204" s="12"/>
      <c r="J204" s="12"/>
      <c r="K204" s="12"/>
      <c r="L204" s="83"/>
      <c r="M204" s="83"/>
      <c r="N204" s="83"/>
      <c r="O204" s="12"/>
      <c r="P204" s="12"/>
    </row>
    <row r="205" spans="1:20" ht="15.75" customHeight="1">
      <c r="A205" s="84" t="s">
        <v>318</v>
      </c>
      <c r="B205" s="40">
        <f t="shared" ref="B205:B223" si="8">SUM(C205:P205)</f>
        <v>2257</v>
      </c>
      <c r="C205" s="95">
        <v>931</v>
      </c>
      <c r="D205" s="99" t="s">
        <v>141</v>
      </c>
      <c r="E205" s="83" t="s">
        <v>141</v>
      </c>
      <c r="F205" s="12">
        <v>1171</v>
      </c>
      <c r="G205" s="83" t="s">
        <v>141</v>
      </c>
      <c r="H205" s="12">
        <v>155</v>
      </c>
      <c r="I205" s="83" t="s">
        <v>141</v>
      </c>
      <c r="J205" s="83" t="s">
        <v>141</v>
      </c>
      <c r="K205" s="83" t="s">
        <v>141</v>
      </c>
      <c r="L205" s="83" t="s">
        <v>141</v>
      </c>
      <c r="M205" s="83" t="s">
        <v>141</v>
      </c>
      <c r="N205" s="83" t="s">
        <v>141</v>
      </c>
      <c r="O205" s="12" t="s">
        <v>141</v>
      </c>
      <c r="P205" s="12" t="s">
        <v>141</v>
      </c>
    </row>
    <row r="206" spans="1:20" ht="15.75" customHeight="1">
      <c r="A206" s="84" t="s">
        <v>319</v>
      </c>
      <c r="B206" s="40">
        <f t="shared" si="8"/>
        <v>1067</v>
      </c>
      <c r="C206" s="95">
        <v>680</v>
      </c>
      <c r="D206" s="99" t="s">
        <v>141</v>
      </c>
      <c r="E206" s="83" t="s">
        <v>141</v>
      </c>
      <c r="F206" s="83" t="s">
        <v>141</v>
      </c>
      <c r="G206" s="83" t="s">
        <v>141</v>
      </c>
      <c r="H206" s="12">
        <v>387</v>
      </c>
      <c r="I206" s="83" t="s">
        <v>141</v>
      </c>
      <c r="J206" s="83" t="s">
        <v>141</v>
      </c>
      <c r="K206" s="83" t="s">
        <v>141</v>
      </c>
      <c r="L206" s="83" t="s">
        <v>141</v>
      </c>
      <c r="M206" s="83" t="s">
        <v>141</v>
      </c>
      <c r="N206" s="83" t="s">
        <v>141</v>
      </c>
      <c r="O206" s="12" t="s">
        <v>141</v>
      </c>
      <c r="P206" s="12" t="s">
        <v>141</v>
      </c>
    </row>
    <row r="207" spans="1:20" ht="15.75" customHeight="1">
      <c r="A207" s="84" t="s">
        <v>423</v>
      </c>
      <c r="B207" s="40">
        <f t="shared" si="8"/>
        <v>988</v>
      </c>
      <c r="C207" s="4">
        <v>200</v>
      </c>
      <c r="D207" s="99" t="s">
        <v>141</v>
      </c>
      <c r="E207" s="83" t="s">
        <v>141</v>
      </c>
      <c r="F207" s="12">
        <v>158</v>
      </c>
      <c r="G207" s="83" t="s">
        <v>141</v>
      </c>
      <c r="H207" s="12">
        <v>124</v>
      </c>
      <c r="I207" s="83" t="s">
        <v>141</v>
      </c>
      <c r="J207" s="83" t="s">
        <v>141</v>
      </c>
      <c r="K207" s="83" t="s">
        <v>141</v>
      </c>
      <c r="L207" s="83" t="s">
        <v>141</v>
      </c>
      <c r="M207" s="83">
        <v>27</v>
      </c>
      <c r="N207" s="12">
        <v>479</v>
      </c>
      <c r="O207" s="12" t="s">
        <v>141</v>
      </c>
      <c r="P207" s="12" t="s">
        <v>141</v>
      </c>
    </row>
    <row r="208" spans="1:20" ht="15.75" customHeight="1">
      <c r="A208" s="84" t="s">
        <v>429</v>
      </c>
      <c r="B208" s="40">
        <f t="shared" si="8"/>
        <v>1086</v>
      </c>
      <c r="C208" s="95">
        <v>578</v>
      </c>
      <c r="D208" s="99" t="s">
        <v>141</v>
      </c>
      <c r="E208" s="83" t="s">
        <v>141</v>
      </c>
      <c r="F208" s="83" t="s">
        <v>141</v>
      </c>
      <c r="G208" s="99" t="s">
        <v>141</v>
      </c>
      <c r="H208" s="12">
        <v>508</v>
      </c>
      <c r="I208" s="83" t="s">
        <v>141</v>
      </c>
      <c r="J208" s="83" t="s">
        <v>141</v>
      </c>
      <c r="K208" s="83" t="s">
        <v>141</v>
      </c>
      <c r="L208" s="83" t="s">
        <v>141</v>
      </c>
      <c r="M208" s="83" t="s">
        <v>141</v>
      </c>
      <c r="N208" s="83" t="s">
        <v>141</v>
      </c>
      <c r="O208" s="12" t="s">
        <v>141</v>
      </c>
      <c r="P208" s="12" t="s">
        <v>141</v>
      </c>
    </row>
    <row r="209" spans="1:20" ht="15.75" customHeight="1">
      <c r="A209" s="84" t="s">
        <v>335</v>
      </c>
      <c r="B209" s="40">
        <f t="shared" si="8"/>
        <v>1219</v>
      </c>
      <c r="C209" s="95">
        <v>636</v>
      </c>
      <c r="D209" s="99" t="s">
        <v>141</v>
      </c>
      <c r="E209" s="83" t="s">
        <v>141</v>
      </c>
      <c r="F209" s="83" t="s">
        <v>141</v>
      </c>
      <c r="G209" s="83" t="s">
        <v>141</v>
      </c>
      <c r="H209" s="12">
        <v>583</v>
      </c>
      <c r="I209" s="83" t="s">
        <v>141</v>
      </c>
      <c r="J209" s="83" t="s">
        <v>141</v>
      </c>
      <c r="K209" s="83" t="s">
        <v>141</v>
      </c>
      <c r="L209" s="83" t="s">
        <v>141</v>
      </c>
      <c r="M209" s="83" t="s">
        <v>141</v>
      </c>
      <c r="N209" s="83" t="s">
        <v>141</v>
      </c>
      <c r="O209" s="12" t="s">
        <v>141</v>
      </c>
      <c r="P209" s="12" t="s">
        <v>141</v>
      </c>
    </row>
    <row r="210" spans="1:20" ht="15.75" customHeight="1">
      <c r="A210" s="84" t="s">
        <v>426</v>
      </c>
      <c r="B210" s="40">
        <f t="shared" si="8"/>
        <v>1437</v>
      </c>
      <c r="C210" s="95">
        <v>557</v>
      </c>
      <c r="D210" s="99" t="s">
        <v>141</v>
      </c>
      <c r="E210" s="83" t="s">
        <v>141</v>
      </c>
      <c r="F210" s="83" t="s">
        <v>141</v>
      </c>
      <c r="G210" s="83">
        <v>377</v>
      </c>
      <c r="H210" s="12">
        <v>503</v>
      </c>
      <c r="I210" s="83" t="s">
        <v>141</v>
      </c>
      <c r="J210" s="83" t="s">
        <v>141</v>
      </c>
      <c r="K210" s="83" t="s">
        <v>141</v>
      </c>
      <c r="L210" s="83" t="s">
        <v>141</v>
      </c>
      <c r="M210" s="83" t="s">
        <v>141</v>
      </c>
      <c r="N210" s="83" t="s">
        <v>141</v>
      </c>
      <c r="O210" s="12" t="s">
        <v>141</v>
      </c>
      <c r="P210" s="12" t="s">
        <v>141</v>
      </c>
    </row>
    <row r="211" spans="1:20" ht="15.75" customHeight="1">
      <c r="A211" s="84" t="s">
        <v>1322</v>
      </c>
      <c r="B211" s="40">
        <f t="shared" si="8"/>
        <v>2450</v>
      </c>
      <c r="C211" s="95">
        <v>1213</v>
      </c>
      <c r="D211" s="99" t="s">
        <v>141</v>
      </c>
      <c r="E211" s="83" t="s">
        <v>141</v>
      </c>
      <c r="F211" s="83" t="s">
        <v>141</v>
      </c>
      <c r="G211" s="83" t="s">
        <v>141</v>
      </c>
      <c r="H211" s="12">
        <v>1237</v>
      </c>
      <c r="I211" s="83" t="s">
        <v>141</v>
      </c>
      <c r="J211" s="83" t="s">
        <v>141</v>
      </c>
      <c r="K211" s="83" t="s">
        <v>141</v>
      </c>
      <c r="L211" s="83" t="s">
        <v>141</v>
      </c>
      <c r="M211" s="83" t="s">
        <v>141</v>
      </c>
      <c r="N211" s="83" t="s">
        <v>141</v>
      </c>
      <c r="O211" s="12" t="s">
        <v>141</v>
      </c>
      <c r="P211" s="12" t="s">
        <v>141</v>
      </c>
    </row>
    <row r="212" spans="1:20" ht="15.75" customHeight="1">
      <c r="A212" s="84" t="s">
        <v>331</v>
      </c>
      <c r="B212" s="40">
        <f>SUM(C212:P212)</f>
        <v>543</v>
      </c>
      <c r="C212" s="95">
        <v>32</v>
      </c>
      <c r="D212" s="99" t="s">
        <v>141</v>
      </c>
      <c r="E212" s="83" t="s">
        <v>141</v>
      </c>
      <c r="F212" s="83">
        <v>114</v>
      </c>
      <c r="G212" s="83">
        <v>119</v>
      </c>
      <c r="H212" s="12">
        <v>43</v>
      </c>
      <c r="I212" s="83" t="s">
        <v>141</v>
      </c>
      <c r="J212" s="83" t="s">
        <v>141</v>
      </c>
      <c r="K212" s="83" t="s">
        <v>141</v>
      </c>
      <c r="L212" s="83" t="s">
        <v>141</v>
      </c>
      <c r="M212" s="83">
        <v>11</v>
      </c>
      <c r="N212" s="83">
        <v>224</v>
      </c>
      <c r="O212" s="12" t="s">
        <v>141</v>
      </c>
      <c r="P212" s="12" t="s">
        <v>141</v>
      </c>
    </row>
    <row r="213" spans="1:20" ht="15.75" customHeight="1">
      <c r="A213" s="84" t="s">
        <v>340</v>
      </c>
      <c r="B213" s="40">
        <f t="shared" si="8"/>
        <v>1231</v>
      </c>
      <c r="C213" s="95">
        <v>376</v>
      </c>
      <c r="D213" s="99" t="s">
        <v>141</v>
      </c>
      <c r="E213" s="83" t="s">
        <v>141</v>
      </c>
      <c r="F213" s="83" t="s">
        <v>141</v>
      </c>
      <c r="G213" s="99">
        <v>224</v>
      </c>
      <c r="H213" s="99">
        <v>631</v>
      </c>
      <c r="I213" s="83" t="s">
        <v>141</v>
      </c>
      <c r="J213" s="83" t="s">
        <v>141</v>
      </c>
      <c r="K213" s="83" t="s">
        <v>141</v>
      </c>
      <c r="L213" s="83" t="s">
        <v>141</v>
      </c>
      <c r="M213" s="83" t="s">
        <v>141</v>
      </c>
      <c r="N213" s="83" t="s">
        <v>141</v>
      </c>
      <c r="O213" s="12" t="s">
        <v>141</v>
      </c>
      <c r="P213" s="12" t="s">
        <v>141</v>
      </c>
    </row>
    <row r="214" spans="1:20" ht="15.75" customHeight="1">
      <c r="A214" s="84" t="s">
        <v>346</v>
      </c>
      <c r="B214" s="40">
        <f>SUM(C214:P214)</f>
        <v>717</v>
      </c>
      <c r="C214" s="95">
        <v>106</v>
      </c>
      <c r="D214" s="99" t="s">
        <v>141</v>
      </c>
      <c r="E214" s="83" t="s">
        <v>141</v>
      </c>
      <c r="F214" s="83">
        <v>171</v>
      </c>
      <c r="G214" s="83" t="s">
        <v>141</v>
      </c>
      <c r="H214" s="99">
        <v>199</v>
      </c>
      <c r="I214" s="83" t="s">
        <v>141</v>
      </c>
      <c r="J214" s="83" t="s">
        <v>141</v>
      </c>
      <c r="K214" s="83" t="s">
        <v>141</v>
      </c>
      <c r="L214" s="83" t="s">
        <v>141</v>
      </c>
      <c r="M214" s="83">
        <v>241</v>
      </c>
      <c r="N214" s="83" t="s">
        <v>141</v>
      </c>
      <c r="O214" s="12" t="s">
        <v>141</v>
      </c>
      <c r="P214" s="12" t="s">
        <v>141</v>
      </c>
    </row>
    <row r="215" spans="1:20" ht="15.75" customHeight="1">
      <c r="A215" s="84" t="s">
        <v>1004</v>
      </c>
      <c r="B215" s="40">
        <f t="shared" si="8"/>
        <v>1235</v>
      </c>
      <c r="C215" s="95">
        <v>682</v>
      </c>
      <c r="D215" s="99" t="s">
        <v>141</v>
      </c>
      <c r="E215" s="83" t="s">
        <v>141</v>
      </c>
      <c r="F215" s="83" t="s">
        <v>141</v>
      </c>
      <c r="G215" s="83" t="s">
        <v>141</v>
      </c>
      <c r="H215" s="12">
        <v>553</v>
      </c>
      <c r="I215" s="83" t="s">
        <v>141</v>
      </c>
      <c r="J215" s="83" t="s">
        <v>141</v>
      </c>
      <c r="K215" s="83" t="s">
        <v>141</v>
      </c>
      <c r="L215" s="83" t="s">
        <v>141</v>
      </c>
      <c r="M215" s="83" t="s">
        <v>141</v>
      </c>
      <c r="N215" s="83" t="s">
        <v>141</v>
      </c>
      <c r="O215" s="12" t="s">
        <v>141</v>
      </c>
      <c r="P215" s="12" t="s">
        <v>141</v>
      </c>
    </row>
    <row r="216" spans="1:20" ht="15.75" customHeight="1">
      <c r="A216" s="84" t="s">
        <v>503</v>
      </c>
      <c r="B216" s="40">
        <f t="shared" si="8"/>
        <v>745</v>
      </c>
      <c r="C216" s="95">
        <v>450</v>
      </c>
      <c r="D216" s="99" t="s">
        <v>141</v>
      </c>
      <c r="E216" s="83" t="s">
        <v>141</v>
      </c>
      <c r="F216" s="83" t="s">
        <v>141</v>
      </c>
      <c r="G216" s="83" t="s">
        <v>141</v>
      </c>
      <c r="H216" s="12">
        <v>295</v>
      </c>
      <c r="I216" s="83" t="s">
        <v>141</v>
      </c>
      <c r="J216" s="83" t="s">
        <v>141</v>
      </c>
      <c r="K216" s="83" t="s">
        <v>141</v>
      </c>
      <c r="L216" s="83" t="s">
        <v>141</v>
      </c>
      <c r="M216" s="83" t="s">
        <v>141</v>
      </c>
      <c r="N216" s="83" t="s">
        <v>141</v>
      </c>
      <c r="O216" s="12" t="s">
        <v>141</v>
      </c>
      <c r="P216" s="12" t="s">
        <v>141</v>
      </c>
    </row>
    <row r="217" spans="1:20" ht="15.75" customHeight="1">
      <c r="A217" s="84" t="s">
        <v>612</v>
      </c>
      <c r="B217" s="40">
        <f t="shared" si="8"/>
        <v>912</v>
      </c>
      <c r="C217" s="95">
        <v>478</v>
      </c>
      <c r="D217" s="99" t="s">
        <v>141</v>
      </c>
      <c r="E217" s="83" t="s">
        <v>141</v>
      </c>
      <c r="F217" s="83" t="s">
        <v>141</v>
      </c>
      <c r="G217" s="83" t="s">
        <v>141</v>
      </c>
      <c r="H217" s="12">
        <v>434</v>
      </c>
      <c r="I217" s="83" t="s">
        <v>141</v>
      </c>
      <c r="J217" s="83" t="s">
        <v>141</v>
      </c>
      <c r="K217" s="83" t="s">
        <v>141</v>
      </c>
      <c r="L217" s="83" t="s">
        <v>141</v>
      </c>
      <c r="M217" s="83" t="s">
        <v>141</v>
      </c>
      <c r="N217" s="12" t="s">
        <v>141</v>
      </c>
      <c r="O217" s="12" t="s">
        <v>141</v>
      </c>
      <c r="P217" s="12" t="s">
        <v>141</v>
      </c>
    </row>
    <row r="218" spans="1:20" ht="15.75" customHeight="1">
      <c r="A218" s="84" t="s">
        <v>428</v>
      </c>
      <c r="B218" s="40">
        <f t="shared" si="8"/>
        <v>2144</v>
      </c>
      <c r="C218" s="95">
        <v>1573</v>
      </c>
      <c r="D218" s="99" t="s">
        <v>141</v>
      </c>
      <c r="E218" s="83" t="s">
        <v>141</v>
      </c>
      <c r="F218" s="83" t="s">
        <v>141</v>
      </c>
      <c r="G218" s="83" t="s">
        <v>141</v>
      </c>
      <c r="H218" s="12">
        <v>571</v>
      </c>
      <c r="I218" s="83" t="s">
        <v>141</v>
      </c>
      <c r="J218" s="83" t="s">
        <v>141</v>
      </c>
      <c r="K218" s="83" t="s">
        <v>141</v>
      </c>
      <c r="L218" s="83" t="s">
        <v>141</v>
      </c>
      <c r="M218" s="83" t="s">
        <v>141</v>
      </c>
      <c r="N218" s="83" t="s">
        <v>141</v>
      </c>
      <c r="O218" s="12" t="s">
        <v>141</v>
      </c>
      <c r="P218" s="12" t="s">
        <v>141</v>
      </c>
    </row>
    <row r="219" spans="1:20" s="23" customFormat="1" ht="15.75" customHeight="1">
      <c r="A219" s="84" t="s">
        <v>1304</v>
      </c>
      <c r="B219" s="40">
        <f t="shared" si="8"/>
        <v>1273</v>
      </c>
      <c r="C219" s="95">
        <v>415</v>
      </c>
      <c r="D219" s="99" t="s">
        <v>141</v>
      </c>
      <c r="E219" s="83" t="s">
        <v>141</v>
      </c>
      <c r="F219" s="12">
        <v>156</v>
      </c>
      <c r="G219" s="83" t="s">
        <v>141</v>
      </c>
      <c r="H219" s="12">
        <v>304</v>
      </c>
      <c r="I219" s="83" t="s">
        <v>141</v>
      </c>
      <c r="J219" s="83" t="s">
        <v>141</v>
      </c>
      <c r="K219" s="83" t="s">
        <v>141</v>
      </c>
      <c r="L219" s="83" t="s">
        <v>141</v>
      </c>
      <c r="M219" s="83">
        <v>60</v>
      </c>
      <c r="N219" s="99">
        <v>338</v>
      </c>
      <c r="O219" s="12" t="s">
        <v>141</v>
      </c>
      <c r="P219" s="12" t="s">
        <v>141</v>
      </c>
      <c r="S219" s="5"/>
      <c r="T219" s="5"/>
    </row>
    <row r="220" spans="1:20" ht="15.75" customHeight="1">
      <c r="A220" s="84" t="s">
        <v>13</v>
      </c>
      <c r="B220" s="40">
        <f t="shared" si="8"/>
        <v>1187</v>
      </c>
      <c r="C220" s="95">
        <v>270</v>
      </c>
      <c r="D220" s="99" t="s">
        <v>141</v>
      </c>
      <c r="E220" s="83" t="s">
        <v>141</v>
      </c>
      <c r="F220" s="12">
        <v>161</v>
      </c>
      <c r="G220" s="83" t="s">
        <v>141</v>
      </c>
      <c r="H220" s="12">
        <v>173</v>
      </c>
      <c r="I220" s="83" t="s">
        <v>141</v>
      </c>
      <c r="J220" s="83" t="s">
        <v>141</v>
      </c>
      <c r="K220" s="83" t="s">
        <v>141</v>
      </c>
      <c r="L220" s="83" t="s">
        <v>141</v>
      </c>
      <c r="M220" s="83">
        <v>57</v>
      </c>
      <c r="N220" s="99">
        <v>526</v>
      </c>
      <c r="O220" s="12" t="s">
        <v>141</v>
      </c>
      <c r="P220" s="12" t="s">
        <v>141</v>
      </c>
    </row>
    <row r="221" spans="1:20" ht="15.75" customHeight="1">
      <c r="A221" s="84" t="s">
        <v>14</v>
      </c>
      <c r="B221" s="40">
        <f t="shared" si="8"/>
        <v>712</v>
      </c>
      <c r="C221" s="95">
        <v>157</v>
      </c>
      <c r="D221" s="99" t="s">
        <v>141</v>
      </c>
      <c r="E221" s="83" t="s">
        <v>141</v>
      </c>
      <c r="F221" s="12">
        <v>118</v>
      </c>
      <c r="G221" s="83" t="s">
        <v>141</v>
      </c>
      <c r="H221" s="12">
        <v>82</v>
      </c>
      <c r="I221" s="83" t="s">
        <v>141</v>
      </c>
      <c r="J221" s="83" t="s">
        <v>141</v>
      </c>
      <c r="K221" s="83" t="s">
        <v>141</v>
      </c>
      <c r="L221" s="83" t="s">
        <v>141</v>
      </c>
      <c r="M221" s="83">
        <v>16</v>
      </c>
      <c r="N221" s="99">
        <v>339</v>
      </c>
      <c r="O221" s="12" t="s">
        <v>141</v>
      </c>
      <c r="P221" s="12" t="s">
        <v>141</v>
      </c>
    </row>
    <row r="222" spans="1:20" ht="15.75" customHeight="1">
      <c r="A222" s="84" t="s">
        <v>430</v>
      </c>
      <c r="B222" s="40">
        <f t="shared" si="8"/>
        <v>811</v>
      </c>
      <c r="C222" s="95">
        <v>444</v>
      </c>
      <c r="D222" s="99" t="s">
        <v>141</v>
      </c>
      <c r="E222" s="83" t="s">
        <v>141</v>
      </c>
      <c r="F222" s="83" t="s">
        <v>141</v>
      </c>
      <c r="G222" s="83" t="s">
        <v>141</v>
      </c>
      <c r="H222" s="12">
        <v>367</v>
      </c>
      <c r="I222" s="83" t="s">
        <v>141</v>
      </c>
      <c r="J222" s="83" t="s">
        <v>141</v>
      </c>
      <c r="K222" s="83" t="s">
        <v>141</v>
      </c>
      <c r="L222" s="83" t="s">
        <v>141</v>
      </c>
      <c r="M222" s="83" t="s">
        <v>141</v>
      </c>
      <c r="N222" s="83" t="s">
        <v>141</v>
      </c>
      <c r="O222" s="12" t="s">
        <v>141</v>
      </c>
      <c r="P222" s="12" t="s">
        <v>141</v>
      </c>
    </row>
    <row r="223" spans="1:20" ht="15.75" customHeight="1">
      <c r="A223" s="14" t="s">
        <v>9</v>
      </c>
      <c r="B223" s="40">
        <f t="shared" si="8"/>
        <v>1176</v>
      </c>
      <c r="C223" s="83">
        <v>157</v>
      </c>
      <c r="D223" s="99" t="s">
        <v>141</v>
      </c>
      <c r="E223" s="83" t="s">
        <v>141</v>
      </c>
      <c r="F223" s="83">
        <v>150</v>
      </c>
      <c r="G223" s="83" t="s">
        <v>141</v>
      </c>
      <c r="H223" s="83">
        <v>78</v>
      </c>
      <c r="I223" s="83" t="s">
        <v>141</v>
      </c>
      <c r="J223" s="83" t="s">
        <v>141</v>
      </c>
      <c r="K223" s="83" t="s">
        <v>141</v>
      </c>
      <c r="L223" s="83" t="s">
        <v>141</v>
      </c>
      <c r="M223" s="83">
        <v>119</v>
      </c>
      <c r="N223" s="83">
        <v>672</v>
      </c>
      <c r="O223" s="83" t="s">
        <v>141</v>
      </c>
      <c r="P223" s="83" t="s">
        <v>141</v>
      </c>
      <c r="S223" s="23"/>
      <c r="T223" s="23"/>
    </row>
    <row r="224" spans="1:20" ht="15.75" customHeight="1">
      <c r="A224" s="79"/>
      <c r="B224" s="40"/>
      <c r="C224" s="12"/>
      <c r="D224" s="12"/>
      <c r="E224" s="12"/>
      <c r="F224" s="12"/>
      <c r="G224" s="12"/>
      <c r="H224" s="12"/>
      <c r="I224" s="12"/>
      <c r="J224" s="12"/>
      <c r="K224" s="12"/>
      <c r="L224" s="83"/>
      <c r="M224" s="12"/>
      <c r="O224" s="12"/>
      <c r="P224" s="12"/>
      <c r="S224" s="23"/>
      <c r="T224" s="23"/>
    </row>
    <row r="225" spans="1:20" ht="15.75" customHeight="1">
      <c r="A225" s="76" t="s">
        <v>605</v>
      </c>
      <c r="B225" s="69">
        <f>SUM(B227:B237)</f>
        <v>14776</v>
      </c>
      <c r="C225" s="71" t="s">
        <v>141</v>
      </c>
      <c r="D225" s="71" t="s">
        <v>141</v>
      </c>
      <c r="E225" s="71" t="s">
        <v>141</v>
      </c>
      <c r="F225" s="71">
        <f>SUM(F227:F237)</f>
        <v>5517</v>
      </c>
      <c r="G225" s="71" t="s">
        <v>141</v>
      </c>
      <c r="H225" s="71" t="s">
        <v>141</v>
      </c>
      <c r="I225" s="71" t="s">
        <v>141</v>
      </c>
      <c r="J225" s="71" t="s">
        <v>141</v>
      </c>
      <c r="K225" s="71" t="s">
        <v>141</v>
      </c>
      <c r="L225" s="71" t="s">
        <v>141</v>
      </c>
      <c r="M225" s="71">
        <f>SUM(M227:M237)</f>
        <v>3275</v>
      </c>
      <c r="N225" s="71">
        <f>SUM(N227:N237)</f>
        <v>5984</v>
      </c>
      <c r="O225" s="81" t="s">
        <v>141</v>
      </c>
      <c r="P225" s="81" t="s">
        <v>141</v>
      </c>
      <c r="S225" s="23"/>
      <c r="T225" s="23"/>
    </row>
    <row r="226" spans="1:20" ht="15.75" customHeight="1">
      <c r="A226" s="84"/>
      <c r="B226" s="53"/>
      <c r="C226" s="83"/>
      <c r="D226" s="83"/>
      <c r="E226" s="83"/>
      <c r="F226" s="83"/>
      <c r="G226" s="12"/>
      <c r="H226" s="12"/>
      <c r="I226" s="12"/>
      <c r="J226" s="12"/>
      <c r="K226" s="12"/>
      <c r="L226" s="83"/>
      <c r="M226" s="83"/>
      <c r="N226" s="83"/>
      <c r="O226" s="12"/>
      <c r="P226" s="12"/>
      <c r="S226" s="23"/>
      <c r="T226" s="23"/>
    </row>
    <row r="227" spans="1:20" ht="15.75" customHeight="1">
      <c r="A227" s="84" t="s">
        <v>429</v>
      </c>
      <c r="B227" s="40">
        <f t="shared" ref="B227:B237" si="9">SUM(C227:P227)</f>
        <v>673</v>
      </c>
      <c r="C227" s="83" t="s">
        <v>141</v>
      </c>
      <c r="D227" s="83" t="s">
        <v>141</v>
      </c>
      <c r="E227" s="83" t="s">
        <v>141</v>
      </c>
      <c r="F227" s="99">
        <v>379</v>
      </c>
      <c r="G227" s="83" t="s">
        <v>141</v>
      </c>
      <c r="H227" s="83" t="s">
        <v>141</v>
      </c>
      <c r="I227" s="83" t="s">
        <v>141</v>
      </c>
      <c r="J227" s="83" t="s">
        <v>141</v>
      </c>
      <c r="K227" s="83" t="s">
        <v>141</v>
      </c>
      <c r="L227" s="83" t="s">
        <v>141</v>
      </c>
      <c r="M227" s="99">
        <v>294</v>
      </c>
      <c r="N227" s="83" t="s">
        <v>141</v>
      </c>
      <c r="O227" s="12" t="s">
        <v>141</v>
      </c>
      <c r="P227" s="12" t="s">
        <v>141</v>
      </c>
    </row>
    <row r="228" spans="1:20" ht="15.75" customHeight="1">
      <c r="A228" s="84" t="s">
        <v>335</v>
      </c>
      <c r="B228" s="40">
        <f t="shared" si="9"/>
        <v>1016</v>
      </c>
      <c r="C228" s="83" t="s">
        <v>141</v>
      </c>
      <c r="D228" s="83" t="s">
        <v>141</v>
      </c>
      <c r="E228" s="83" t="s">
        <v>141</v>
      </c>
      <c r="F228" s="12">
        <v>400</v>
      </c>
      <c r="G228" s="83" t="s">
        <v>141</v>
      </c>
      <c r="H228" s="83" t="s">
        <v>141</v>
      </c>
      <c r="I228" s="83" t="s">
        <v>141</v>
      </c>
      <c r="J228" s="83" t="s">
        <v>141</v>
      </c>
      <c r="K228" s="83" t="s">
        <v>141</v>
      </c>
      <c r="L228" s="83" t="s">
        <v>141</v>
      </c>
      <c r="M228" s="83">
        <v>124</v>
      </c>
      <c r="N228" s="99">
        <v>492</v>
      </c>
      <c r="O228" s="12" t="s">
        <v>141</v>
      </c>
      <c r="P228" s="12" t="s">
        <v>141</v>
      </c>
    </row>
    <row r="229" spans="1:20" ht="15.75" customHeight="1">
      <c r="A229" s="84" t="s">
        <v>426</v>
      </c>
      <c r="B229" s="40">
        <f t="shared" si="9"/>
        <v>1348</v>
      </c>
      <c r="C229" s="83" t="s">
        <v>141</v>
      </c>
      <c r="D229" s="83" t="s">
        <v>141</v>
      </c>
      <c r="E229" s="83" t="s">
        <v>141</v>
      </c>
      <c r="F229" s="12">
        <v>462</v>
      </c>
      <c r="G229" s="83" t="s">
        <v>141</v>
      </c>
      <c r="H229" s="83" t="s">
        <v>141</v>
      </c>
      <c r="I229" s="83" t="s">
        <v>141</v>
      </c>
      <c r="J229" s="83" t="s">
        <v>141</v>
      </c>
      <c r="K229" s="83" t="s">
        <v>141</v>
      </c>
      <c r="L229" s="83" t="s">
        <v>141</v>
      </c>
      <c r="M229" s="83">
        <v>110</v>
      </c>
      <c r="N229" s="99">
        <v>776</v>
      </c>
      <c r="O229" s="12" t="s">
        <v>141</v>
      </c>
      <c r="P229" s="12" t="s">
        <v>141</v>
      </c>
    </row>
    <row r="230" spans="1:20" ht="15.75" customHeight="1">
      <c r="A230" s="84" t="s">
        <v>1301</v>
      </c>
      <c r="B230" s="40">
        <f t="shared" si="9"/>
        <v>966</v>
      </c>
      <c r="C230" s="83" t="s">
        <v>141</v>
      </c>
      <c r="D230" s="83" t="s">
        <v>141</v>
      </c>
      <c r="E230" s="83" t="s">
        <v>141</v>
      </c>
      <c r="F230" s="12">
        <v>539</v>
      </c>
      <c r="G230" s="83" t="s">
        <v>141</v>
      </c>
      <c r="H230" s="83" t="s">
        <v>141</v>
      </c>
      <c r="I230" s="83" t="s">
        <v>141</v>
      </c>
      <c r="J230" s="83" t="s">
        <v>141</v>
      </c>
      <c r="K230" s="83" t="s">
        <v>141</v>
      </c>
      <c r="L230" s="83" t="s">
        <v>141</v>
      </c>
      <c r="M230" s="83">
        <v>427</v>
      </c>
      <c r="N230" s="83" t="s">
        <v>141</v>
      </c>
      <c r="O230" s="12" t="s">
        <v>141</v>
      </c>
      <c r="P230" s="12" t="s">
        <v>141</v>
      </c>
    </row>
    <row r="231" spans="1:20" ht="15.75" customHeight="1">
      <c r="A231" s="84" t="s">
        <v>340</v>
      </c>
      <c r="B231" s="40">
        <f t="shared" si="9"/>
        <v>1066</v>
      </c>
      <c r="C231" s="83" t="s">
        <v>141</v>
      </c>
      <c r="D231" s="83" t="s">
        <v>141</v>
      </c>
      <c r="E231" s="83" t="s">
        <v>141</v>
      </c>
      <c r="F231" s="12">
        <v>296</v>
      </c>
      <c r="G231" s="83" t="s">
        <v>141</v>
      </c>
      <c r="H231" s="83" t="s">
        <v>141</v>
      </c>
      <c r="I231" s="83" t="s">
        <v>141</v>
      </c>
      <c r="J231" s="83" t="s">
        <v>141</v>
      </c>
      <c r="K231" s="83" t="s">
        <v>141</v>
      </c>
      <c r="L231" s="83" t="s">
        <v>141</v>
      </c>
      <c r="M231" s="83">
        <v>120</v>
      </c>
      <c r="N231" s="99">
        <v>650</v>
      </c>
      <c r="O231" s="12" t="s">
        <v>141</v>
      </c>
      <c r="P231" s="12" t="s">
        <v>141</v>
      </c>
    </row>
    <row r="232" spans="1:20" ht="15.75" customHeight="1">
      <c r="A232" s="84" t="s">
        <v>1004</v>
      </c>
      <c r="B232" s="40">
        <f t="shared" si="9"/>
        <v>1421</v>
      </c>
      <c r="C232" s="83" t="s">
        <v>141</v>
      </c>
      <c r="D232" s="83" t="s">
        <v>141</v>
      </c>
      <c r="E232" s="83" t="s">
        <v>141</v>
      </c>
      <c r="F232" s="12">
        <v>218</v>
      </c>
      <c r="G232" s="83" t="s">
        <v>141</v>
      </c>
      <c r="H232" s="83" t="s">
        <v>141</v>
      </c>
      <c r="I232" s="83" t="s">
        <v>141</v>
      </c>
      <c r="J232" s="83" t="s">
        <v>141</v>
      </c>
      <c r="K232" s="83" t="s">
        <v>141</v>
      </c>
      <c r="L232" s="83" t="s">
        <v>141</v>
      </c>
      <c r="M232" s="83">
        <v>223</v>
      </c>
      <c r="N232" s="99">
        <v>980</v>
      </c>
      <c r="O232" s="12" t="s">
        <v>141</v>
      </c>
      <c r="P232" s="12" t="s">
        <v>141</v>
      </c>
    </row>
    <row r="233" spans="1:20" ht="15.75" customHeight="1">
      <c r="A233" s="84" t="s">
        <v>503</v>
      </c>
      <c r="B233" s="40">
        <f t="shared" si="9"/>
        <v>818</v>
      </c>
      <c r="C233" s="83" t="s">
        <v>141</v>
      </c>
      <c r="D233" s="83" t="s">
        <v>141</v>
      </c>
      <c r="E233" s="83" t="s">
        <v>141</v>
      </c>
      <c r="F233" s="99">
        <v>218</v>
      </c>
      <c r="G233" s="83" t="s">
        <v>141</v>
      </c>
      <c r="H233" s="83" t="s">
        <v>141</v>
      </c>
      <c r="I233" s="83" t="s">
        <v>141</v>
      </c>
      <c r="J233" s="83" t="s">
        <v>141</v>
      </c>
      <c r="K233" s="83" t="s">
        <v>141</v>
      </c>
      <c r="L233" s="83" t="s">
        <v>141</v>
      </c>
      <c r="M233" s="83">
        <v>166</v>
      </c>
      <c r="N233" s="99">
        <v>434</v>
      </c>
      <c r="O233" s="12" t="s">
        <v>141</v>
      </c>
      <c r="P233" s="12" t="s">
        <v>141</v>
      </c>
    </row>
    <row r="234" spans="1:20" ht="15.75" customHeight="1">
      <c r="A234" s="84" t="s">
        <v>612</v>
      </c>
      <c r="B234" s="40">
        <f t="shared" si="9"/>
        <v>1124</v>
      </c>
      <c r="C234" s="83" t="s">
        <v>141</v>
      </c>
      <c r="D234" s="83" t="s">
        <v>141</v>
      </c>
      <c r="E234" s="83" t="s">
        <v>141</v>
      </c>
      <c r="F234" s="12">
        <v>238</v>
      </c>
      <c r="G234" s="83" t="s">
        <v>141</v>
      </c>
      <c r="H234" s="83" t="s">
        <v>141</v>
      </c>
      <c r="I234" s="83" t="s">
        <v>141</v>
      </c>
      <c r="J234" s="83" t="s">
        <v>141</v>
      </c>
      <c r="K234" s="83" t="s">
        <v>141</v>
      </c>
      <c r="L234" s="83" t="s">
        <v>141</v>
      </c>
      <c r="M234" s="83">
        <v>84</v>
      </c>
      <c r="N234" s="99">
        <v>802</v>
      </c>
      <c r="O234" s="12" t="s">
        <v>141</v>
      </c>
      <c r="P234" s="12" t="s">
        <v>141</v>
      </c>
    </row>
    <row r="235" spans="1:20" s="23" customFormat="1" ht="15.75" customHeight="1">
      <c r="A235" s="84" t="s">
        <v>428</v>
      </c>
      <c r="B235" s="40">
        <f t="shared" si="9"/>
        <v>1750</v>
      </c>
      <c r="C235" s="83" t="s">
        <v>141</v>
      </c>
      <c r="D235" s="83" t="s">
        <v>141</v>
      </c>
      <c r="E235" s="83" t="s">
        <v>141</v>
      </c>
      <c r="F235" s="12">
        <v>477</v>
      </c>
      <c r="G235" s="83" t="s">
        <v>141</v>
      </c>
      <c r="H235" s="83" t="s">
        <v>141</v>
      </c>
      <c r="I235" s="83" t="s">
        <v>141</v>
      </c>
      <c r="J235" s="83" t="s">
        <v>141</v>
      </c>
      <c r="K235" s="83" t="s">
        <v>141</v>
      </c>
      <c r="L235" s="83" t="s">
        <v>141</v>
      </c>
      <c r="M235" s="83">
        <v>231</v>
      </c>
      <c r="N235" s="99">
        <v>1042</v>
      </c>
      <c r="O235" s="12" t="s">
        <v>141</v>
      </c>
      <c r="P235" s="12" t="s">
        <v>141</v>
      </c>
      <c r="S235" s="5"/>
      <c r="T235" s="5"/>
    </row>
    <row r="236" spans="1:20" ht="15.75" customHeight="1">
      <c r="A236" s="84" t="s">
        <v>430</v>
      </c>
      <c r="B236" s="40">
        <f t="shared" si="9"/>
        <v>1710</v>
      </c>
      <c r="C236" s="83" t="s">
        <v>141</v>
      </c>
      <c r="D236" s="83" t="s">
        <v>141</v>
      </c>
      <c r="E236" s="83" t="s">
        <v>141</v>
      </c>
      <c r="F236" s="12">
        <v>723</v>
      </c>
      <c r="G236" s="83" t="s">
        <v>141</v>
      </c>
      <c r="H236" s="83" t="s">
        <v>141</v>
      </c>
      <c r="I236" s="83" t="s">
        <v>141</v>
      </c>
      <c r="J236" s="83" t="s">
        <v>141</v>
      </c>
      <c r="K236" s="83" t="s">
        <v>141</v>
      </c>
      <c r="L236" s="83" t="s">
        <v>141</v>
      </c>
      <c r="M236" s="83">
        <v>179</v>
      </c>
      <c r="N236" s="83">
        <v>808</v>
      </c>
      <c r="O236" s="12" t="s">
        <v>141</v>
      </c>
      <c r="P236" s="12" t="s">
        <v>141</v>
      </c>
    </row>
    <row r="237" spans="1:20" ht="15.75" customHeight="1">
      <c r="A237" s="84" t="s">
        <v>1307</v>
      </c>
      <c r="B237" s="40">
        <f t="shared" si="9"/>
        <v>2884</v>
      </c>
      <c r="C237" s="83" t="s">
        <v>141</v>
      </c>
      <c r="D237" s="83" t="s">
        <v>141</v>
      </c>
      <c r="E237" s="83" t="s">
        <v>141</v>
      </c>
      <c r="F237" s="12">
        <v>1567</v>
      </c>
      <c r="G237" s="83" t="s">
        <v>141</v>
      </c>
      <c r="H237" s="83" t="s">
        <v>141</v>
      </c>
      <c r="I237" s="83" t="s">
        <v>141</v>
      </c>
      <c r="J237" s="83" t="s">
        <v>141</v>
      </c>
      <c r="K237" s="83" t="s">
        <v>141</v>
      </c>
      <c r="L237" s="83" t="s">
        <v>141</v>
      </c>
      <c r="M237" s="83">
        <v>1317</v>
      </c>
      <c r="N237" s="83" t="s">
        <v>141</v>
      </c>
      <c r="O237" s="12" t="s">
        <v>141</v>
      </c>
      <c r="P237" s="12" t="s">
        <v>141</v>
      </c>
    </row>
    <row r="238" spans="1:20" ht="15.75" customHeight="1">
      <c r="A238" s="94"/>
      <c r="B238" s="77"/>
      <c r="C238" s="81"/>
      <c r="D238" s="81"/>
      <c r="E238" s="81"/>
      <c r="F238" s="81"/>
      <c r="G238" s="81"/>
      <c r="H238" s="81"/>
      <c r="I238" s="81"/>
      <c r="J238" s="81"/>
      <c r="K238" s="81"/>
      <c r="L238" s="83"/>
      <c r="M238" s="81"/>
      <c r="N238" s="99"/>
      <c r="O238" s="12"/>
      <c r="P238" s="12"/>
    </row>
    <row r="239" spans="1:20" ht="15.75" customHeight="1">
      <c r="A239" s="76" t="s">
        <v>606</v>
      </c>
      <c r="B239" s="51">
        <f>SUM(B241:B250)</f>
        <v>119202</v>
      </c>
      <c r="C239" s="52">
        <f>SUM(C241:C250)</f>
        <v>30395</v>
      </c>
      <c r="D239" s="71">
        <f>SUM(D241:D250)</f>
        <v>88807</v>
      </c>
      <c r="E239" s="71" t="s">
        <v>141</v>
      </c>
      <c r="F239" s="71" t="s">
        <v>141</v>
      </c>
      <c r="G239" s="71" t="s">
        <v>141</v>
      </c>
      <c r="H239" s="71" t="s">
        <v>141</v>
      </c>
      <c r="I239" s="71" t="s">
        <v>141</v>
      </c>
      <c r="J239" s="71" t="s">
        <v>141</v>
      </c>
      <c r="K239" s="71" t="s">
        <v>141</v>
      </c>
      <c r="L239" s="71" t="s">
        <v>141</v>
      </c>
      <c r="M239" s="71" t="s">
        <v>141</v>
      </c>
      <c r="N239" s="71" t="s">
        <v>141</v>
      </c>
      <c r="O239" s="81" t="s">
        <v>141</v>
      </c>
      <c r="P239" s="81" t="s">
        <v>141</v>
      </c>
    </row>
    <row r="240" spans="1:20" ht="15.75" customHeight="1">
      <c r="A240" s="84"/>
      <c r="B240" s="53"/>
      <c r="C240" s="55"/>
      <c r="D240" s="83"/>
      <c r="E240" s="12"/>
      <c r="F240" s="12"/>
      <c r="G240" s="12"/>
      <c r="H240" s="12"/>
      <c r="I240" s="12"/>
      <c r="J240" s="12"/>
      <c r="K240" s="12"/>
      <c r="L240" s="83"/>
      <c r="M240" s="12"/>
      <c r="O240" s="12"/>
      <c r="P240" s="12"/>
    </row>
    <row r="241" spans="1:20" ht="15.75" customHeight="1">
      <c r="A241" s="84" t="s">
        <v>1309</v>
      </c>
      <c r="B241" s="40">
        <f t="shared" ref="B241:B250" si="10">SUM(C241:P241)</f>
        <v>8396</v>
      </c>
      <c r="C241" s="55">
        <v>8396</v>
      </c>
      <c r="D241" s="99" t="s">
        <v>141</v>
      </c>
      <c r="E241" s="83" t="s">
        <v>141</v>
      </c>
      <c r="F241" s="83" t="s">
        <v>141</v>
      </c>
      <c r="G241" s="83" t="s">
        <v>141</v>
      </c>
      <c r="H241" s="83" t="s">
        <v>141</v>
      </c>
      <c r="I241" s="83" t="s">
        <v>141</v>
      </c>
      <c r="J241" s="83" t="s">
        <v>141</v>
      </c>
      <c r="K241" s="83" t="s">
        <v>141</v>
      </c>
      <c r="L241" s="83" t="s">
        <v>141</v>
      </c>
      <c r="M241" s="83" t="s">
        <v>141</v>
      </c>
      <c r="N241" s="83" t="s">
        <v>141</v>
      </c>
      <c r="O241" s="12" t="s">
        <v>141</v>
      </c>
      <c r="P241" s="12" t="s">
        <v>141</v>
      </c>
    </row>
    <row r="242" spans="1:20" ht="15.75" customHeight="1">
      <c r="A242" s="84" t="s">
        <v>1310</v>
      </c>
      <c r="B242" s="40">
        <f t="shared" si="10"/>
        <v>10412</v>
      </c>
      <c r="C242" s="55">
        <v>10412</v>
      </c>
      <c r="D242" s="99" t="s">
        <v>141</v>
      </c>
      <c r="E242" s="83" t="s">
        <v>141</v>
      </c>
      <c r="F242" s="83" t="s">
        <v>141</v>
      </c>
      <c r="G242" s="83" t="s">
        <v>141</v>
      </c>
      <c r="H242" s="83" t="s">
        <v>141</v>
      </c>
      <c r="I242" s="83" t="s">
        <v>141</v>
      </c>
      <c r="J242" s="83" t="s">
        <v>141</v>
      </c>
      <c r="K242" s="83" t="s">
        <v>141</v>
      </c>
      <c r="L242" s="83" t="s">
        <v>141</v>
      </c>
      <c r="M242" s="83" t="s">
        <v>141</v>
      </c>
      <c r="N242" s="83" t="s">
        <v>141</v>
      </c>
      <c r="O242" s="12" t="s">
        <v>141</v>
      </c>
      <c r="P242" s="12" t="s">
        <v>141</v>
      </c>
    </row>
    <row r="243" spans="1:20" ht="15.75" customHeight="1">
      <c r="A243" s="84" t="s">
        <v>1311</v>
      </c>
      <c r="B243" s="40">
        <f t="shared" si="10"/>
        <v>0</v>
      </c>
      <c r="C243" s="55">
        <v>0</v>
      </c>
      <c r="D243" s="99" t="s">
        <v>141</v>
      </c>
      <c r="E243" s="83" t="s">
        <v>141</v>
      </c>
      <c r="F243" s="83" t="s">
        <v>141</v>
      </c>
      <c r="G243" s="83" t="s">
        <v>141</v>
      </c>
      <c r="H243" s="83" t="s">
        <v>141</v>
      </c>
      <c r="I243" s="83" t="s">
        <v>141</v>
      </c>
      <c r="J243" s="83" t="s">
        <v>141</v>
      </c>
      <c r="K243" s="83" t="s">
        <v>141</v>
      </c>
      <c r="L243" s="83" t="s">
        <v>141</v>
      </c>
      <c r="M243" s="83" t="s">
        <v>141</v>
      </c>
      <c r="N243" s="83" t="s">
        <v>141</v>
      </c>
      <c r="O243" s="12" t="s">
        <v>141</v>
      </c>
      <c r="P243" s="12" t="s">
        <v>141</v>
      </c>
    </row>
    <row r="244" spans="1:20" ht="15.75" customHeight="1">
      <c r="A244" s="82" t="s">
        <v>1312</v>
      </c>
      <c r="B244" s="40">
        <f t="shared" si="10"/>
        <v>0</v>
      </c>
      <c r="C244" s="55">
        <v>0</v>
      </c>
      <c r="D244" s="99" t="s">
        <v>141</v>
      </c>
      <c r="E244" s="83" t="s">
        <v>141</v>
      </c>
      <c r="F244" s="83" t="s">
        <v>141</v>
      </c>
      <c r="G244" s="83" t="s">
        <v>141</v>
      </c>
      <c r="H244" s="83" t="s">
        <v>141</v>
      </c>
      <c r="I244" s="83" t="s">
        <v>141</v>
      </c>
      <c r="J244" s="83" t="s">
        <v>141</v>
      </c>
      <c r="K244" s="83" t="s">
        <v>141</v>
      </c>
      <c r="L244" s="83" t="s">
        <v>141</v>
      </c>
      <c r="M244" s="83" t="s">
        <v>141</v>
      </c>
      <c r="N244" s="83" t="s">
        <v>141</v>
      </c>
      <c r="O244" s="12" t="s">
        <v>141</v>
      </c>
      <c r="P244" s="12" t="s">
        <v>141</v>
      </c>
    </row>
    <row r="245" spans="1:20" ht="15.75" customHeight="1">
      <c r="A245" s="84" t="s">
        <v>1296</v>
      </c>
      <c r="B245" s="40">
        <f t="shared" si="10"/>
        <v>1250</v>
      </c>
      <c r="C245" s="95">
        <v>1250</v>
      </c>
      <c r="D245" s="99" t="s">
        <v>141</v>
      </c>
      <c r="E245" s="83" t="s">
        <v>141</v>
      </c>
      <c r="F245" s="83" t="s">
        <v>141</v>
      </c>
      <c r="G245" s="83" t="s">
        <v>141</v>
      </c>
      <c r="H245" s="83" t="s">
        <v>141</v>
      </c>
      <c r="I245" s="83" t="s">
        <v>141</v>
      </c>
      <c r="J245" s="83" t="s">
        <v>141</v>
      </c>
      <c r="K245" s="83" t="s">
        <v>141</v>
      </c>
      <c r="L245" s="83" t="s">
        <v>141</v>
      </c>
      <c r="M245" s="83" t="s">
        <v>141</v>
      </c>
      <c r="N245" s="83" t="s">
        <v>141</v>
      </c>
      <c r="O245" s="12" t="s">
        <v>141</v>
      </c>
      <c r="P245" s="12" t="s">
        <v>141</v>
      </c>
    </row>
    <row r="246" spans="1:20" ht="15.75" customHeight="1">
      <c r="A246" s="84" t="s">
        <v>1001</v>
      </c>
      <c r="B246" s="40">
        <f t="shared" si="10"/>
        <v>18809</v>
      </c>
      <c r="C246" s="95">
        <v>1709</v>
      </c>
      <c r="D246" s="99">
        <v>17100</v>
      </c>
      <c r="E246" s="83" t="s">
        <v>141</v>
      </c>
      <c r="F246" s="83" t="s">
        <v>141</v>
      </c>
      <c r="G246" s="83" t="s">
        <v>141</v>
      </c>
      <c r="H246" s="83" t="s">
        <v>141</v>
      </c>
      <c r="I246" s="83" t="s">
        <v>141</v>
      </c>
      <c r="J246" s="83" t="s">
        <v>141</v>
      </c>
      <c r="K246" s="83" t="s">
        <v>141</v>
      </c>
      <c r="L246" s="83" t="s">
        <v>141</v>
      </c>
      <c r="M246" s="83" t="s">
        <v>141</v>
      </c>
      <c r="N246" s="83" t="s">
        <v>141</v>
      </c>
      <c r="O246" s="12" t="s">
        <v>141</v>
      </c>
      <c r="P246" s="12" t="s">
        <v>141</v>
      </c>
      <c r="S246" s="23"/>
      <c r="T246" s="23"/>
    </row>
    <row r="247" spans="1:20" ht="15.75" customHeight="1">
      <c r="A247" s="84" t="s">
        <v>49</v>
      </c>
      <c r="B247" s="40">
        <f t="shared" si="10"/>
        <v>29432</v>
      </c>
      <c r="C247" s="95">
        <v>3275</v>
      </c>
      <c r="D247" s="99">
        <v>26157</v>
      </c>
      <c r="E247" s="83" t="s">
        <v>141</v>
      </c>
      <c r="F247" s="83" t="s">
        <v>141</v>
      </c>
      <c r="G247" s="83" t="s">
        <v>141</v>
      </c>
      <c r="H247" s="83" t="s">
        <v>141</v>
      </c>
      <c r="I247" s="83" t="s">
        <v>141</v>
      </c>
      <c r="J247" s="83" t="s">
        <v>141</v>
      </c>
      <c r="K247" s="83" t="s">
        <v>141</v>
      </c>
      <c r="L247" s="83" t="s">
        <v>141</v>
      </c>
      <c r="M247" s="83" t="s">
        <v>141</v>
      </c>
      <c r="N247" s="83" t="s">
        <v>141</v>
      </c>
      <c r="O247" s="12" t="s">
        <v>141</v>
      </c>
      <c r="P247" s="12" t="s">
        <v>141</v>
      </c>
    </row>
    <row r="248" spans="1:20" ht="15.75" customHeight="1">
      <c r="A248" s="84" t="s">
        <v>265</v>
      </c>
      <c r="B248" s="40">
        <f t="shared" si="10"/>
        <v>23193</v>
      </c>
      <c r="C248" s="95">
        <v>3563</v>
      </c>
      <c r="D248" s="99">
        <v>19630</v>
      </c>
      <c r="E248" s="83" t="s">
        <v>141</v>
      </c>
      <c r="F248" s="83" t="s">
        <v>141</v>
      </c>
      <c r="G248" s="83" t="s">
        <v>141</v>
      </c>
      <c r="H248" s="83" t="s">
        <v>141</v>
      </c>
      <c r="I248" s="83" t="s">
        <v>141</v>
      </c>
      <c r="J248" s="83" t="s">
        <v>141</v>
      </c>
      <c r="K248" s="83" t="s">
        <v>141</v>
      </c>
      <c r="L248" s="83" t="s">
        <v>141</v>
      </c>
      <c r="M248" s="83" t="s">
        <v>141</v>
      </c>
      <c r="N248" s="83" t="s">
        <v>141</v>
      </c>
      <c r="O248" s="12" t="s">
        <v>141</v>
      </c>
      <c r="P248" s="12" t="s">
        <v>141</v>
      </c>
    </row>
    <row r="249" spans="1:20" ht="15.75" customHeight="1">
      <c r="A249" s="84" t="s">
        <v>53</v>
      </c>
      <c r="B249" s="40">
        <f t="shared" si="10"/>
        <v>13797</v>
      </c>
      <c r="C249" s="95">
        <v>994</v>
      </c>
      <c r="D249" s="99">
        <v>12803</v>
      </c>
      <c r="E249" s="83" t="s">
        <v>141</v>
      </c>
      <c r="F249" s="83" t="s">
        <v>141</v>
      </c>
      <c r="G249" s="83" t="s">
        <v>141</v>
      </c>
      <c r="H249" s="83" t="s">
        <v>141</v>
      </c>
      <c r="I249" s="83" t="s">
        <v>141</v>
      </c>
      <c r="J249" s="83" t="s">
        <v>141</v>
      </c>
      <c r="K249" s="83" t="s">
        <v>141</v>
      </c>
      <c r="L249" s="83" t="s">
        <v>141</v>
      </c>
      <c r="M249" s="83" t="s">
        <v>141</v>
      </c>
      <c r="N249" s="83" t="s">
        <v>141</v>
      </c>
      <c r="O249" s="12" t="s">
        <v>141</v>
      </c>
      <c r="P249" s="12" t="s">
        <v>141</v>
      </c>
    </row>
    <row r="250" spans="1:20" ht="15.75" customHeight="1">
      <c r="A250" s="84" t="s">
        <v>1305</v>
      </c>
      <c r="B250" s="40">
        <f t="shared" si="10"/>
        <v>13913</v>
      </c>
      <c r="C250" s="95">
        <v>796</v>
      </c>
      <c r="D250" s="99">
        <v>13117</v>
      </c>
      <c r="E250" s="83" t="s">
        <v>141</v>
      </c>
      <c r="F250" s="83" t="s">
        <v>141</v>
      </c>
      <c r="G250" s="83" t="s">
        <v>141</v>
      </c>
      <c r="H250" s="83" t="s">
        <v>141</v>
      </c>
      <c r="I250" s="83" t="s">
        <v>141</v>
      </c>
      <c r="J250" s="83" t="s">
        <v>141</v>
      </c>
      <c r="K250" s="83" t="s">
        <v>141</v>
      </c>
      <c r="L250" s="83" t="s">
        <v>141</v>
      </c>
      <c r="M250" s="83" t="s">
        <v>141</v>
      </c>
      <c r="N250" s="83" t="s">
        <v>141</v>
      </c>
      <c r="O250" s="12" t="s">
        <v>141</v>
      </c>
      <c r="P250" s="12" t="s">
        <v>141</v>
      </c>
    </row>
    <row r="251" spans="1:20" ht="15.75" customHeight="1">
      <c r="A251" s="105"/>
      <c r="B251" s="60"/>
      <c r="C251" s="98"/>
      <c r="D251" s="142"/>
      <c r="E251" s="148"/>
      <c r="F251" s="148"/>
      <c r="G251" s="148"/>
      <c r="H251" s="148"/>
      <c r="I251" s="148"/>
      <c r="J251" s="148"/>
      <c r="K251" s="148"/>
      <c r="L251" s="148"/>
      <c r="M251" s="148"/>
      <c r="N251" s="148"/>
      <c r="O251" s="141"/>
      <c r="P251" s="141"/>
    </row>
    <row r="252" spans="1:20" ht="15.75" customHeight="1">
      <c r="A252" s="82"/>
      <c r="B252" s="12"/>
      <c r="C252" s="99"/>
      <c r="D252" s="99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12"/>
      <c r="P252" s="12"/>
    </row>
    <row r="253" spans="1:20" ht="15.75" customHeight="1">
      <c r="A253" s="82"/>
      <c r="B253" s="83"/>
      <c r="C253" s="99"/>
      <c r="D253" s="99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12"/>
      <c r="P253" s="12"/>
    </row>
    <row r="254" spans="1:20" s="23" customFormat="1" ht="15.75" customHeight="1">
      <c r="A254" s="66" t="s">
        <v>610</v>
      </c>
      <c r="B254" s="106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20"/>
      <c r="P254" s="20"/>
      <c r="S254" s="5"/>
      <c r="T254" s="5"/>
    </row>
    <row r="255" spans="1:20" s="23" customFormat="1" ht="15.75" customHeight="1">
      <c r="A255" s="91"/>
      <c r="B255" s="68"/>
      <c r="C255" s="390" t="s">
        <v>28</v>
      </c>
      <c r="D255" s="390"/>
      <c r="E255" s="390"/>
      <c r="F255" s="390"/>
      <c r="G255" s="390"/>
      <c r="H255" s="390"/>
      <c r="I255" s="390"/>
      <c r="J255" s="390"/>
      <c r="K255" s="390"/>
      <c r="L255" s="390"/>
      <c r="M255" s="390"/>
      <c r="N255" s="390"/>
      <c r="O255" s="390"/>
      <c r="P255" s="390"/>
      <c r="S255" s="5"/>
      <c r="T255" s="5"/>
    </row>
    <row r="256" spans="1:20" s="23" customFormat="1" ht="15.75" customHeight="1">
      <c r="A256" s="48" t="s">
        <v>126</v>
      </c>
      <c r="B256" s="69" t="s">
        <v>27</v>
      </c>
      <c r="C256" s="69" t="s">
        <v>116</v>
      </c>
      <c r="D256" s="69" t="s">
        <v>127</v>
      </c>
      <c r="E256" s="69" t="s">
        <v>128</v>
      </c>
      <c r="F256" s="69" t="s">
        <v>34</v>
      </c>
      <c r="G256" s="69" t="s">
        <v>129</v>
      </c>
      <c r="H256" s="69" t="s">
        <v>37</v>
      </c>
      <c r="I256" s="69" t="s">
        <v>38</v>
      </c>
      <c r="J256" s="69" t="s">
        <v>130</v>
      </c>
      <c r="K256" s="69" t="s">
        <v>40</v>
      </c>
      <c r="L256" s="69" t="s">
        <v>131</v>
      </c>
      <c r="M256" s="69" t="s">
        <v>132</v>
      </c>
      <c r="N256" s="71" t="s">
        <v>133</v>
      </c>
      <c r="O256" s="52" t="s">
        <v>134</v>
      </c>
      <c r="P256" s="52" t="s">
        <v>135</v>
      </c>
      <c r="S256" s="5"/>
      <c r="T256" s="5"/>
    </row>
    <row r="257" spans="1:20" s="23" customFormat="1" ht="15.75" customHeight="1">
      <c r="A257" s="92"/>
      <c r="B257" s="74"/>
      <c r="C257" s="74"/>
      <c r="D257" s="80"/>
      <c r="E257" s="69" t="s">
        <v>136</v>
      </c>
      <c r="F257" s="69"/>
      <c r="G257" s="69"/>
      <c r="H257" s="80"/>
      <c r="I257" s="69"/>
      <c r="J257" s="69" t="s">
        <v>137</v>
      </c>
      <c r="K257" s="80"/>
      <c r="L257" s="69" t="s">
        <v>138</v>
      </c>
      <c r="M257" s="69" t="s">
        <v>139</v>
      </c>
      <c r="N257" s="71" t="s">
        <v>140</v>
      </c>
      <c r="O257" s="52" t="s">
        <v>137</v>
      </c>
      <c r="P257" s="55"/>
      <c r="S257" s="5"/>
      <c r="T257" s="5"/>
    </row>
    <row r="258" spans="1:20" ht="15.75" customHeight="1">
      <c r="A258" s="84"/>
      <c r="B258" s="53"/>
      <c r="C258" s="95"/>
      <c r="D258" s="150"/>
      <c r="E258" s="147"/>
      <c r="F258" s="147"/>
      <c r="G258" s="147"/>
      <c r="H258" s="147"/>
      <c r="I258" s="147"/>
      <c r="J258" s="147"/>
      <c r="K258" s="147"/>
      <c r="L258" s="147"/>
      <c r="M258" s="147"/>
      <c r="N258" s="147"/>
      <c r="O258" s="146"/>
      <c r="P258" s="146"/>
    </row>
    <row r="259" spans="1:20" ht="15.75" customHeight="1">
      <c r="A259" s="76" t="s">
        <v>607</v>
      </c>
      <c r="B259" s="51">
        <f>SUM(B261:B267)</f>
        <v>5755</v>
      </c>
      <c r="C259" s="71" t="s">
        <v>141</v>
      </c>
      <c r="D259" s="71" t="s">
        <v>141</v>
      </c>
      <c r="E259" s="71" t="s">
        <v>141</v>
      </c>
      <c r="F259" s="71" t="s">
        <v>141</v>
      </c>
      <c r="G259" s="71" t="s">
        <v>141</v>
      </c>
      <c r="H259" s="71">
        <f>SUM(H261:H267)</f>
        <v>5755</v>
      </c>
      <c r="I259" s="71" t="s">
        <v>141</v>
      </c>
      <c r="J259" s="71" t="s">
        <v>141</v>
      </c>
      <c r="K259" s="71" t="s">
        <v>141</v>
      </c>
      <c r="L259" s="71" t="s">
        <v>141</v>
      </c>
      <c r="M259" s="71" t="s">
        <v>141</v>
      </c>
      <c r="N259" s="71" t="s">
        <v>141</v>
      </c>
      <c r="O259" s="81" t="s">
        <v>141</v>
      </c>
      <c r="P259" s="81" t="s">
        <v>141</v>
      </c>
    </row>
    <row r="260" spans="1:20" ht="15.75" customHeight="1">
      <c r="A260" s="84"/>
      <c r="B260" s="53"/>
      <c r="C260" s="12"/>
      <c r="D260" s="12"/>
      <c r="E260" s="12"/>
      <c r="F260" s="12"/>
      <c r="G260" s="12"/>
      <c r="H260" s="83"/>
      <c r="I260" s="12"/>
      <c r="J260" s="12"/>
      <c r="K260" s="12"/>
      <c r="L260" s="83"/>
      <c r="M260" s="12"/>
      <c r="O260" s="12"/>
      <c r="P260" s="12"/>
    </row>
    <row r="261" spans="1:20" ht="15.75" customHeight="1">
      <c r="A261" s="84" t="s">
        <v>1323</v>
      </c>
      <c r="B261" s="40">
        <f t="shared" ref="B261:B267" si="11">SUM(C261:P261)</f>
        <v>2616</v>
      </c>
      <c r="C261" s="83" t="s">
        <v>141</v>
      </c>
      <c r="D261" s="83" t="s">
        <v>141</v>
      </c>
      <c r="E261" s="83" t="s">
        <v>141</v>
      </c>
      <c r="F261" s="83" t="s">
        <v>141</v>
      </c>
      <c r="G261" s="83" t="s">
        <v>141</v>
      </c>
      <c r="H261" s="12">
        <v>2616</v>
      </c>
      <c r="I261" s="83" t="s">
        <v>141</v>
      </c>
      <c r="J261" s="83" t="s">
        <v>141</v>
      </c>
      <c r="K261" s="83" t="s">
        <v>141</v>
      </c>
      <c r="L261" s="83" t="s">
        <v>141</v>
      </c>
      <c r="M261" s="83" t="s">
        <v>141</v>
      </c>
      <c r="N261" s="83" t="s">
        <v>141</v>
      </c>
      <c r="O261" s="12" t="s">
        <v>141</v>
      </c>
      <c r="P261" s="12" t="s">
        <v>141</v>
      </c>
    </row>
    <row r="262" spans="1:20" ht="15.75" customHeight="1">
      <c r="A262" s="84" t="s">
        <v>1324</v>
      </c>
      <c r="B262" s="40">
        <f t="shared" si="11"/>
        <v>503</v>
      </c>
      <c r="C262" s="83" t="s">
        <v>141</v>
      </c>
      <c r="D262" s="83" t="s">
        <v>141</v>
      </c>
      <c r="E262" s="83" t="s">
        <v>141</v>
      </c>
      <c r="F262" s="83" t="s">
        <v>141</v>
      </c>
      <c r="G262" s="83" t="s">
        <v>141</v>
      </c>
      <c r="H262" s="99">
        <v>503</v>
      </c>
      <c r="I262" s="83" t="s">
        <v>141</v>
      </c>
      <c r="J262" s="83" t="s">
        <v>141</v>
      </c>
      <c r="K262" s="83" t="s">
        <v>141</v>
      </c>
      <c r="L262" s="83" t="s">
        <v>141</v>
      </c>
      <c r="M262" s="83" t="s">
        <v>141</v>
      </c>
      <c r="N262" s="83" t="s">
        <v>141</v>
      </c>
      <c r="O262" s="12" t="s">
        <v>141</v>
      </c>
      <c r="P262" s="12" t="s">
        <v>141</v>
      </c>
    </row>
    <row r="263" spans="1:20" ht="15.75" customHeight="1">
      <c r="A263" s="84" t="s">
        <v>1325</v>
      </c>
      <c r="B263" s="40">
        <f t="shared" si="11"/>
        <v>574</v>
      </c>
      <c r="C263" s="83" t="s">
        <v>141</v>
      </c>
      <c r="D263" s="83" t="s">
        <v>141</v>
      </c>
      <c r="E263" s="83" t="s">
        <v>141</v>
      </c>
      <c r="F263" s="83" t="s">
        <v>141</v>
      </c>
      <c r="G263" s="83" t="s">
        <v>141</v>
      </c>
      <c r="H263" s="99">
        <v>574</v>
      </c>
      <c r="I263" s="83" t="s">
        <v>141</v>
      </c>
      <c r="J263" s="83" t="s">
        <v>141</v>
      </c>
      <c r="K263" s="83" t="s">
        <v>141</v>
      </c>
      <c r="L263" s="83" t="s">
        <v>141</v>
      </c>
      <c r="M263" s="83" t="s">
        <v>141</v>
      </c>
      <c r="N263" s="83" t="s">
        <v>141</v>
      </c>
      <c r="O263" s="12" t="s">
        <v>141</v>
      </c>
      <c r="P263" s="12" t="s">
        <v>141</v>
      </c>
    </row>
    <row r="264" spans="1:20" ht="15.75" customHeight="1">
      <c r="A264" s="84" t="s">
        <v>1326</v>
      </c>
      <c r="B264" s="40">
        <f t="shared" si="11"/>
        <v>1245</v>
      </c>
      <c r="C264" s="83" t="s">
        <v>141</v>
      </c>
      <c r="D264" s="83" t="s">
        <v>141</v>
      </c>
      <c r="E264" s="83" t="s">
        <v>141</v>
      </c>
      <c r="F264" s="83" t="s">
        <v>141</v>
      </c>
      <c r="G264" s="83" t="s">
        <v>141</v>
      </c>
      <c r="H264" s="12">
        <v>1245</v>
      </c>
      <c r="I264" s="83" t="s">
        <v>141</v>
      </c>
      <c r="J264" s="83" t="s">
        <v>141</v>
      </c>
      <c r="K264" s="83" t="s">
        <v>141</v>
      </c>
      <c r="L264" s="83" t="s">
        <v>141</v>
      </c>
      <c r="M264" s="83" t="s">
        <v>141</v>
      </c>
      <c r="N264" s="83" t="s">
        <v>141</v>
      </c>
      <c r="O264" s="12" t="s">
        <v>141</v>
      </c>
      <c r="P264" s="12" t="s">
        <v>141</v>
      </c>
    </row>
    <row r="265" spans="1:20" ht="15.75" customHeight="1">
      <c r="A265" s="84" t="s">
        <v>1327</v>
      </c>
      <c r="B265" s="40">
        <f t="shared" si="11"/>
        <v>161</v>
      </c>
      <c r="C265" s="83" t="s">
        <v>141</v>
      </c>
      <c r="D265" s="83" t="s">
        <v>141</v>
      </c>
      <c r="E265" s="83" t="s">
        <v>141</v>
      </c>
      <c r="F265" s="83" t="s">
        <v>141</v>
      </c>
      <c r="G265" s="83" t="s">
        <v>141</v>
      </c>
      <c r="H265" s="12">
        <v>161</v>
      </c>
      <c r="I265" s="83" t="s">
        <v>141</v>
      </c>
      <c r="J265" s="83" t="s">
        <v>141</v>
      </c>
      <c r="K265" s="83" t="s">
        <v>141</v>
      </c>
      <c r="L265" s="83" t="s">
        <v>141</v>
      </c>
      <c r="M265" s="83" t="s">
        <v>141</v>
      </c>
      <c r="N265" s="83" t="s">
        <v>141</v>
      </c>
      <c r="O265" s="83" t="s">
        <v>141</v>
      </c>
      <c r="P265" s="83" t="s">
        <v>141</v>
      </c>
      <c r="S265" s="23"/>
      <c r="T265" s="23"/>
    </row>
    <row r="266" spans="1:20" ht="15.75" customHeight="1">
      <c r="A266" s="84" t="s">
        <v>1328</v>
      </c>
      <c r="B266" s="40">
        <f t="shared" si="11"/>
        <v>472</v>
      </c>
      <c r="C266" s="83" t="s">
        <v>141</v>
      </c>
      <c r="D266" s="83" t="s">
        <v>141</v>
      </c>
      <c r="E266" s="83" t="s">
        <v>141</v>
      </c>
      <c r="F266" s="83" t="s">
        <v>141</v>
      </c>
      <c r="G266" s="83" t="s">
        <v>141</v>
      </c>
      <c r="H266" s="12">
        <v>472</v>
      </c>
      <c r="I266" s="83" t="s">
        <v>141</v>
      </c>
      <c r="J266" s="83" t="s">
        <v>141</v>
      </c>
      <c r="K266" s="83" t="s">
        <v>141</v>
      </c>
      <c r="L266" s="83" t="s">
        <v>141</v>
      </c>
      <c r="M266" s="83" t="s">
        <v>141</v>
      </c>
      <c r="N266" s="83" t="s">
        <v>141</v>
      </c>
      <c r="O266" s="12" t="s">
        <v>141</v>
      </c>
      <c r="P266" s="12" t="s">
        <v>141</v>
      </c>
    </row>
    <row r="267" spans="1:20" ht="15.75" customHeight="1">
      <c r="A267" s="84" t="s">
        <v>1329</v>
      </c>
      <c r="B267" s="40">
        <f t="shared" si="11"/>
        <v>184</v>
      </c>
      <c r="C267" s="83" t="s">
        <v>141</v>
      </c>
      <c r="D267" s="83" t="s">
        <v>141</v>
      </c>
      <c r="E267" s="83" t="s">
        <v>141</v>
      </c>
      <c r="F267" s="83" t="s">
        <v>141</v>
      </c>
      <c r="G267" s="83" t="s">
        <v>141</v>
      </c>
      <c r="H267" s="99">
        <v>184</v>
      </c>
      <c r="I267" s="83" t="s">
        <v>141</v>
      </c>
      <c r="J267" s="83" t="s">
        <v>141</v>
      </c>
      <c r="K267" s="83" t="s">
        <v>141</v>
      </c>
      <c r="L267" s="83" t="s">
        <v>141</v>
      </c>
      <c r="M267" s="83" t="s">
        <v>141</v>
      </c>
      <c r="N267" s="83" t="s">
        <v>141</v>
      </c>
      <c r="O267" s="12" t="s">
        <v>141</v>
      </c>
      <c r="P267" s="12" t="s">
        <v>141</v>
      </c>
    </row>
    <row r="268" spans="1:20" ht="15.75" customHeight="1">
      <c r="A268" s="79"/>
      <c r="B268" s="40"/>
      <c r="C268" s="12"/>
      <c r="D268" s="12"/>
      <c r="E268" s="12"/>
      <c r="F268" s="12"/>
      <c r="G268" s="12"/>
      <c r="H268" s="12"/>
      <c r="I268" s="12"/>
      <c r="J268" s="12"/>
      <c r="K268" s="12"/>
      <c r="L268" s="83"/>
      <c r="M268" s="12"/>
      <c r="O268" s="12"/>
      <c r="P268" s="12"/>
    </row>
    <row r="269" spans="1:20" ht="15.75" customHeight="1">
      <c r="A269" s="76" t="s">
        <v>111</v>
      </c>
      <c r="B269" s="51">
        <f>SUM(B271:B286)</f>
        <v>37072</v>
      </c>
      <c r="C269" s="71" t="s">
        <v>141</v>
      </c>
      <c r="D269" s="71" t="s">
        <v>141</v>
      </c>
      <c r="E269" s="71" t="s">
        <v>141</v>
      </c>
      <c r="F269" s="71" t="s">
        <v>141</v>
      </c>
      <c r="G269" s="71" t="s">
        <v>141</v>
      </c>
      <c r="H269" s="71" t="s">
        <v>141</v>
      </c>
      <c r="I269" s="71" t="s">
        <v>141</v>
      </c>
      <c r="J269" s="71">
        <f>SUM(J271:J286)</f>
        <v>10810</v>
      </c>
      <c r="K269" s="71" t="s">
        <v>141</v>
      </c>
      <c r="L269" s="71">
        <f>SUM(L271:L286)</f>
        <v>26262</v>
      </c>
      <c r="M269" s="71" t="s">
        <v>141</v>
      </c>
      <c r="N269" s="71" t="s">
        <v>141</v>
      </c>
      <c r="O269" s="81" t="s">
        <v>141</v>
      </c>
      <c r="P269" s="81" t="s">
        <v>141</v>
      </c>
    </row>
    <row r="270" spans="1:20" ht="15.75" customHeight="1">
      <c r="A270" s="84"/>
      <c r="B270" s="53"/>
      <c r="C270" s="12"/>
      <c r="D270" s="12"/>
      <c r="E270" s="12"/>
      <c r="F270" s="12"/>
      <c r="G270" s="12"/>
      <c r="H270" s="12"/>
      <c r="I270" s="12"/>
      <c r="J270" s="83"/>
      <c r="K270" s="83"/>
      <c r="L270" s="83"/>
      <c r="M270" s="12"/>
      <c r="O270" s="12"/>
      <c r="P270" s="12"/>
    </row>
    <row r="271" spans="1:20" ht="15.75" customHeight="1">
      <c r="A271" s="84" t="s">
        <v>1294</v>
      </c>
      <c r="B271" s="40">
        <f t="shared" ref="B271:B286" si="12">SUM(C271:P271)</f>
        <v>1866</v>
      </c>
      <c r="C271" s="83" t="s">
        <v>141</v>
      </c>
      <c r="D271" s="83" t="s">
        <v>141</v>
      </c>
      <c r="E271" s="83" t="s">
        <v>141</v>
      </c>
      <c r="F271" s="83" t="s">
        <v>141</v>
      </c>
      <c r="G271" s="83" t="s">
        <v>141</v>
      </c>
      <c r="H271" s="83" t="s">
        <v>141</v>
      </c>
      <c r="I271" s="83" t="s">
        <v>141</v>
      </c>
      <c r="J271" s="12">
        <v>1866</v>
      </c>
      <c r="K271" s="83" t="s">
        <v>141</v>
      </c>
      <c r="L271" s="83" t="s">
        <v>141</v>
      </c>
      <c r="M271" s="83" t="s">
        <v>141</v>
      </c>
      <c r="N271" s="83" t="s">
        <v>141</v>
      </c>
      <c r="O271" s="12" t="s">
        <v>141</v>
      </c>
      <c r="P271" s="12" t="s">
        <v>141</v>
      </c>
    </row>
    <row r="272" spans="1:20" ht="15.75" customHeight="1">
      <c r="A272" s="84" t="s">
        <v>319</v>
      </c>
      <c r="B272" s="40">
        <f t="shared" si="12"/>
        <v>1727</v>
      </c>
      <c r="C272" s="83" t="s">
        <v>141</v>
      </c>
      <c r="D272" s="83" t="s">
        <v>141</v>
      </c>
      <c r="E272" s="83" t="s">
        <v>141</v>
      </c>
      <c r="F272" s="83" t="s">
        <v>141</v>
      </c>
      <c r="G272" s="83" t="s">
        <v>141</v>
      </c>
      <c r="H272" s="83" t="s">
        <v>141</v>
      </c>
      <c r="I272" s="83" t="s">
        <v>141</v>
      </c>
      <c r="J272" s="12">
        <v>1727</v>
      </c>
      <c r="K272" s="83" t="s">
        <v>141</v>
      </c>
      <c r="L272" s="83" t="s">
        <v>141</v>
      </c>
      <c r="M272" s="83" t="s">
        <v>141</v>
      </c>
      <c r="N272" s="83" t="s">
        <v>141</v>
      </c>
      <c r="O272" s="12" t="s">
        <v>141</v>
      </c>
      <c r="P272" s="12" t="s">
        <v>141</v>
      </c>
    </row>
    <row r="273" spans="1:20" ht="15.75" customHeight="1">
      <c r="A273" s="84" t="s">
        <v>1296</v>
      </c>
      <c r="B273" s="40">
        <f t="shared" si="12"/>
        <v>1387</v>
      </c>
      <c r="C273" s="83" t="s">
        <v>141</v>
      </c>
      <c r="D273" s="83" t="s">
        <v>141</v>
      </c>
      <c r="E273" s="83" t="s">
        <v>141</v>
      </c>
      <c r="F273" s="83" t="s">
        <v>141</v>
      </c>
      <c r="G273" s="83" t="s">
        <v>141</v>
      </c>
      <c r="H273" s="83" t="s">
        <v>141</v>
      </c>
      <c r="I273" s="83" t="s">
        <v>141</v>
      </c>
      <c r="J273" s="12">
        <v>1387</v>
      </c>
      <c r="K273" s="83" t="s">
        <v>141</v>
      </c>
      <c r="L273" s="83" t="s">
        <v>141</v>
      </c>
      <c r="M273" s="83" t="s">
        <v>141</v>
      </c>
      <c r="N273" s="83" t="s">
        <v>141</v>
      </c>
      <c r="O273" s="12" t="s">
        <v>141</v>
      </c>
      <c r="P273" s="12" t="s">
        <v>141</v>
      </c>
    </row>
    <row r="274" spans="1:20" ht="15.75" customHeight="1">
      <c r="A274" s="84" t="s">
        <v>429</v>
      </c>
      <c r="B274" s="40">
        <f t="shared" si="12"/>
        <v>4681</v>
      </c>
      <c r="C274" s="83" t="s">
        <v>141</v>
      </c>
      <c r="D274" s="83" t="s">
        <v>141</v>
      </c>
      <c r="E274" s="83" t="s">
        <v>141</v>
      </c>
      <c r="F274" s="83" t="s">
        <v>141</v>
      </c>
      <c r="G274" s="83" t="s">
        <v>141</v>
      </c>
      <c r="H274" s="83" t="s">
        <v>141</v>
      </c>
      <c r="I274" s="83" t="s">
        <v>141</v>
      </c>
      <c r="J274" s="12">
        <v>178</v>
      </c>
      <c r="K274" s="83" t="s">
        <v>141</v>
      </c>
      <c r="L274" s="99">
        <v>4503</v>
      </c>
      <c r="M274" s="83" t="s">
        <v>141</v>
      </c>
      <c r="N274" s="83" t="s">
        <v>141</v>
      </c>
      <c r="O274" s="12" t="s">
        <v>141</v>
      </c>
      <c r="P274" s="12" t="s">
        <v>141</v>
      </c>
    </row>
    <row r="275" spans="1:20" ht="15.75" customHeight="1">
      <c r="A275" s="84" t="s">
        <v>1001</v>
      </c>
      <c r="B275" s="40">
        <f t="shared" si="12"/>
        <v>1098</v>
      </c>
      <c r="C275" s="83" t="s">
        <v>141</v>
      </c>
      <c r="D275" s="83" t="s">
        <v>141</v>
      </c>
      <c r="E275" s="83" t="s">
        <v>141</v>
      </c>
      <c r="F275" s="83" t="s">
        <v>141</v>
      </c>
      <c r="G275" s="83" t="s">
        <v>141</v>
      </c>
      <c r="H275" s="83" t="s">
        <v>141</v>
      </c>
      <c r="I275" s="83" t="s">
        <v>141</v>
      </c>
      <c r="J275" s="12">
        <v>1098</v>
      </c>
      <c r="K275" s="83" t="s">
        <v>141</v>
      </c>
      <c r="L275" s="83" t="s">
        <v>141</v>
      </c>
      <c r="M275" s="83" t="s">
        <v>141</v>
      </c>
      <c r="N275" s="83" t="s">
        <v>141</v>
      </c>
      <c r="O275" s="12" t="s">
        <v>141</v>
      </c>
      <c r="P275" s="12" t="s">
        <v>141</v>
      </c>
    </row>
    <row r="276" spans="1:20" ht="15.75" customHeight="1">
      <c r="A276" s="84" t="s">
        <v>426</v>
      </c>
      <c r="B276" s="40">
        <f t="shared" si="12"/>
        <v>2311</v>
      </c>
      <c r="C276" s="83" t="s">
        <v>141</v>
      </c>
      <c r="D276" s="83" t="s">
        <v>141</v>
      </c>
      <c r="E276" s="83" t="s">
        <v>141</v>
      </c>
      <c r="F276" s="83" t="s">
        <v>141</v>
      </c>
      <c r="G276" s="83" t="s">
        <v>141</v>
      </c>
      <c r="H276" s="83" t="s">
        <v>141</v>
      </c>
      <c r="I276" s="83" t="s">
        <v>141</v>
      </c>
      <c r="J276" s="12">
        <v>215</v>
      </c>
      <c r="K276" s="83" t="s">
        <v>141</v>
      </c>
      <c r="L276" s="99">
        <v>2096</v>
      </c>
      <c r="M276" s="83" t="s">
        <v>141</v>
      </c>
      <c r="N276" s="83" t="s">
        <v>141</v>
      </c>
      <c r="O276" s="12" t="s">
        <v>141</v>
      </c>
      <c r="P276" s="12" t="s">
        <v>141</v>
      </c>
    </row>
    <row r="277" spans="1:20" ht="15.75" customHeight="1">
      <c r="A277" s="84" t="s">
        <v>1285</v>
      </c>
      <c r="B277" s="40">
        <f t="shared" si="12"/>
        <v>1053</v>
      </c>
      <c r="C277" s="83" t="s">
        <v>141</v>
      </c>
      <c r="D277" s="83" t="s">
        <v>141</v>
      </c>
      <c r="E277" s="83" t="s">
        <v>141</v>
      </c>
      <c r="F277" s="83" t="s">
        <v>141</v>
      </c>
      <c r="G277" s="83" t="s">
        <v>141</v>
      </c>
      <c r="H277" s="83" t="s">
        <v>141</v>
      </c>
      <c r="I277" s="83" t="s">
        <v>141</v>
      </c>
      <c r="J277" s="83" t="s">
        <v>141</v>
      </c>
      <c r="K277" s="83" t="s">
        <v>141</v>
      </c>
      <c r="L277" s="83">
        <v>1053</v>
      </c>
      <c r="M277" s="83" t="s">
        <v>141</v>
      </c>
      <c r="N277" s="83" t="s">
        <v>141</v>
      </c>
      <c r="O277" s="83" t="s">
        <v>141</v>
      </c>
      <c r="P277" s="83" t="s">
        <v>141</v>
      </c>
    </row>
    <row r="278" spans="1:20" s="23" customFormat="1" ht="15.75" customHeight="1">
      <c r="A278" s="84" t="s">
        <v>1301</v>
      </c>
      <c r="B278" s="40">
        <f t="shared" si="12"/>
        <v>5468</v>
      </c>
      <c r="C278" s="83" t="s">
        <v>141</v>
      </c>
      <c r="D278" s="83" t="s">
        <v>141</v>
      </c>
      <c r="E278" s="83" t="s">
        <v>141</v>
      </c>
      <c r="F278" s="83" t="s">
        <v>141</v>
      </c>
      <c r="G278" s="83" t="s">
        <v>141</v>
      </c>
      <c r="H278" s="83" t="s">
        <v>141</v>
      </c>
      <c r="I278" s="83" t="s">
        <v>141</v>
      </c>
      <c r="J278" s="12">
        <v>205</v>
      </c>
      <c r="K278" s="83" t="s">
        <v>141</v>
      </c>
      <c r="L278" s="99">
        <v>5263</v>
      </c>
      <c r="M278" s="83" t="s">
        <v>141</v>
      </c>
      <c r="N278" s="83" t="s">
        <v>141</v>
      </c>
      <c r="O278" s="12" t="s">
        <v>141</v>
      </c>
      <c r="P278" s="12" t="s">
        <v>141</v>
      </c>
      <c r="S278" s="5"/>
      <c r="T278" s="5"/>
    </row>
    <row r="279" spans="1:20" ht="15.75" customHeight="1">
      <c r="A279" s="84" t="s">
        <v>49</v>
      </c>
      <c r="B279" s="40">
        <f t="shared" si="12"/>
        <v>418</v>
      </c>
      <c r="C279" s="83" t="s">
        <v>141</v>
      </c>
      <c r="D279" s="83" t="s">
        <v>141</v>
      </c>
      <c r="E279" s="83" t="s">
        <v>141</v>
      </c>
      <c r="F279" s="83" t="s">
        <v>141</v>
      </c>
      <c r="G279" s="83" t="s">
        <v>141</v>
      </c>
      <c r="H279" s="83" t="s">
        <v>141</v>
      </c>
      <c r="I279" s="83" t="s">
        <v>141</v>
      </c>
      <c r="J279" s="12">
        <v>418</v>
      </c>
      <c r="K279" s="83" t="s">
        <v>141</v>
      </c>
      <c r="L279" s="83" t="s">
        <v>141</v>
      </c>
      <c r="M279" s="83" t="s">
        <v>141</v>
      </c>
      <c r="N279" s="83" t="s">
        <v>141</v>
      </c>
      <c r="O279" s="12" t="s">
        <v>141</v>
      </c>
      <c r="P279" s="12" t="s">
        <v>141</v>
      </c>
    </row>
    <row r="280" spans="1:20" ht="15.75" customHeight="1">
      <c r="A280" s="84" t="s">
        <v>265</v>
      </c>
      <c r="B280" s="40">
        <f t="shared" si="12"/>
        <v>621</v>
      </c>
      <c r="C280" s="83" t="s">
        <v>141</v>
      </c>
      <c r="D280" s="83" t="s">
        <v>141</v>
      </c>
      <c r="E280" s="83" t="s">
        <v>141</v>
      </c>
      <c r="F280" s="83" t="s">
        <v>141</v>
      </c>
      <c r="G280" s="83" t="s">
        <v>141</v>
      </c>
      <c r="H280" s="83" t="s">
        <v>141</v>
      </c>
      <c r="I280" s="83" t="s">
        <v>141</v>
      </c>
      <c r="J280" s="12">
        <v>621</v>
      </c>
      <c r="K280" s="83" t="s">
        <v>141</v>
      </c>
      <c r="L280" s="83" t="s">
        <v>141</v>
      </c>
      <c r="M280" s="83" t="s">
        <v>141</v>
      </c>
      <c r="N280" s="83" t="s">
        <v>141</v>
      </c>
      <c r="O280" s="12" t="s">
        <v>141</v>
      </c>
      <c r="P280" s="12" t="s">
        <v>141</v>
      </c>
    </row>
    <row r="281" spans="1:20" ht="15.75" customHeight="1">
      <c r="A281" s="84" t="s">
        <v>1004</v>
      </c>
      <c r="B281" s="40">
        <f t="shared" si="12"/>
        <v>3795</v>
      </c>
      <c r="C281" s="83" t="s">
        <v>141</v>
      </c>
      <c r="D281" s="83" t="s">
        <v>141</v>
      </c>
      <c r="E281" s="83" t="s">
        <v>141</v>
      </c>
      <c r="F281" s="83" t="s">
        <v>141</v>
      </c>
      <c r="G281" s="83" t="s">
        <v>141</v>
      </c>
      <c r="H281" s="83" t="s">
        <v>141</v>
      </c>
      <c r="I281" s="83" t="s">
        <v>141</v>
      </c>
      <c r="J281" s="99">
        <v>316</v>
      </c>
      <c r="K281" s="83" t="s">
        <v>141</v>
      </c>
      <c r="L281" s="83">
        <v>3479</v>
      </c>
      <c r="M281" s="83" t="s">
        <v>141</v>
      </c>
      <c r="N281" s="83" t="s">
        <v>141</v>
      </c>
      <c r="O281" s="12" t="s">
        <v>141</v>
      </c>
      <c r="P281" s="12" t="s">
        <v>141</v>
      </c>
    </row>
    <row r="282" spans="1:20" ht="15.75" customHeight="1">
      <c r="A282" s="84" t="s">
        <v>612</v>
      </c>
      <c r="B282" s="40">
        <f t="shared" si="12"/>
        <v>2828</v>
      </c>
      <c r="C282" s="83" t="s">
        <v>141</v>
      </c>
      <c r="D282" s="83" t="s">
        <v>141</v>
      </c>
      <c r="E282" s="83" t="s">
        <v>141</v>
      </c>
      <c r="F282" s="83" t="s">
        <v>141</v>
      </c>
      <c r="G282" s="83" t="s">
        <v>141</v>
      </c>
      <c r="H282" s="83" t="s">
        <v>141</v>
      </c>
      <c r="I282" s="83" t="s">
        <v>141</v>
      </c>
      <c r="J282" s="99">
        <v>352</v>
      </c>
      <c r="K282" s="83" t="s">
        <v>141</v>
      </c>
      <c r="L282" s="99">
        <v>2476</v>
      </c>
      <c r="M282" s="83" t="s">
        <v>141</v>
      </c>
      <c r="N282" s="83" t="s">
        <v>141</v>
      </c>
      <c r="O282" s="12" t="s">
        <v>141</v>
      </c>
      <c r="P282" s="12" t="s">
        <v>141</v>
      </c>
    </row>
    <row r="283" spans="1:20" ht="15.75" customHeight="1">
      <c r="A283" s="84" t="s">
        <v>428</v>
      </c>
      <c r="B283" s="40">
        <f t="shared" si="12"/>
        <v>2388</v>
      </c>
      <c r="C283" s="83" t="s">
        <v>141</v>
      </c>
      <c r="D283" s="83" t="s">
        <v>141</v>
      </c>
      <c r="E283" s="83" t="s">
        <v>141</v>
      </c>
      <c r="F283" s="83" t="s">
        <v>141</v>
      </c>
      <c r="G283" s="83" t="s">
        <v>141</v>
      </c>
      <c r="H283" s="83" t="s">
        <v>141</v>
      </c>
      <c r="I283" s="83" t="s">
        <v>141</v>
      </c>
      <c r="J283" s="99">
        <v>594</v>
      </c>
      <c r="K283" s="83" t="s">
        <v>141</v>
      </c>
      <c r="L283" s="99">
        <v>1794</v>
      </c>
      <c r="M283" s="83" t="s">
        <v>141</v>
      </c>
      <c r="N283" s="83" t="s">
        <v>141</v>
      </c>
      <c r="O283" s="12" t="s">
        <v>141</v>
      </c>
      <c r="P283" s="12" t="s">
        <v>141</v>
      </c>
    </row>
    <row r="284" spans="1:20" ht="15.75" customHeight="1">
      <c r="A284" s="84" t="s">
        <v>53</v>
      </c>
      <c r="B284" s="40">
        <f t="shared" si="12"/>
        <v>147</v>
      </c>
      <c r="C284" s="83" t="s">
        <v>141</v>
      </c>
      <c r="D284" s="83" t="s">
        <v>141</v>
      </c>
      <c r="E284" s="83" t="s">
        <v>141</v>
      </c>
      <c r="F284" s="83" t="s">
        <v>141</v>
      </c>
      <c r="G284" s="83" t="s">
        <v>141</v>
      </c>
      <c r="H284" s="83" t="s">
        <v>141</v>
      </c>
      <c r="I284" s="83" t="s">
        <v>141</v>
      </c>
      <c r="J284" s="99">
        <v>147</v>
      </c>
      <c r="K284" s="83" t="s">
        <v>141</v>
      </c>
      <c r="L284" s="83" t="s">
        <v>141</v>
      </c>
      <c r="M284" s="83" t="s">
        <v>141</v>
      </c>
      <c r="N284" s="83" t="s">
        <v>141</v>
      </c>
      <c r="O284" s="12" t="s">
        <v>141</v>
      </c>
      <c r="P284" s="12" t="s">
        <v>141</v>
      </c>
    </row>
    <row r="285" spans="1:20" ht="15.75" customHeight="1">
      <c r="A285" s="84" t="s">
        <v>1305</v>
      </c>
      <c r="B285" s="40">
        <f t="shared" si="12"/>
        <v>922</v>
      </c>
      <c r="C285" s="83" t="s">
        <v>141</v>
      </c>
      <c r="D285" s="83" t="s">
        <v>141</v>
      </c>
      <c r="E285" s="83" t="s">
        <v>141</v>
      </c>
      <c r="F285" s="83" t="s">
        <v>141</v>
      </c>
      <c r="G285" s="83" t="s">
        <v>141</v>
      </c>
      <c r="H285" s="83" t="s">
        <v>141</v>
      </c>
      <c r="I285" s="83" t="s">
        <v>141</v>
      </c>
      <c r="J285" s="12">
        <v>922</v>
      </c>
      <c r="K285" s="83" t="s">
        <v>141</v>
      </c>
      <c r="L285" s="83" t="s">
        <v>141</v>
      </c>
      <c r="M285" s="83" t="s">
        <v>141</v>
      </c>
      <c r="N285" s="83" t="s">
        <v>141</v>
      </c>
      <c r="O285" s="12" t="s">
        <v>141</v>
      </c>
      <c r="P285" s="12" t="s">
        <v>141</v>
      </c>
      <c r="S285" s="23"/>
      <c r="T285" s="23"/>
    </row>
    <row r="286" spans="1:20" ht="15.75" customHeight="1">
      <c r="A286" s="79" t="s">
        <v>1307</v>
      </c>
      <c r="B286" s="40">
        <f t="shared" si="12"/>
        <v>6362</v>
      </c>
      <c r="C286" s="83" t="s">
        <v>141</v>
      </c>
      <c r="D286" s="83" t="s">
        <v>141</v>
      </c>
      <c r="E286" s="83" t="s">
        <v>141</v>
      </c>
      <c r="F286" s="83" t="s">
        <v>141</v>
      </c>
      <c r="G286" s="83" t="s">
        <v>141</v>
      </c>
      <c r="H286" s="83" t="s">
        <v>141</v>
      </c>
      <c r="I286" s="83" t="s">
        <v>141</v>
      </c>
      <c r="J286" s="12">
        <v>764</v>
      </c>
      <c r="K286" s="83" t="s">
        <v>141</v>
      </c>
      <c r="L286" s="99">
        <v>5598</v>
      </c>
      <c r="M286" s="83" t="s">
        <v>141</v>
      </c>
      <c r="N286" s="83" t="s">
        <v>141</v>
      </c>
      <c r="O286" s="12" t="s">
        <v>141</v>
      </c>
      <c r="P286" s="12" t="s">
        <v>141</v>
      </c>
    </row>
    <row r="287" spans="1:20" ht="15.75" customHeight="1">
      <c r="A287" s="79"/>
      <c r="B287" s="40"/>
      <c r="C287" s="83"/>
      <c r="D287" s="83"/>
      <c r="E287" s="83"/>
      <c r="F287" s="83"/>
      <c r="G287" s="83"/>
      <c r="H287" s="83"/>
      <c r="I287" s="12"/>
      <c r="J287" s="12"/>
      <c r="K287" s="12"/>
      <c r="L287" s="83"/>
      <c r="M287" s="12"/>
      <c r="O287" s="12"/>
      <c r="P287" s="12"/>
    </row>
    <row r="288" spans="1:20" ht="15.75" customHeight="1">
      <c r="A288" s="76" t="s">
        <v>40</v>
      </c>
      <c r="B288" s="51">
        <f>SUM(B290:B304)</f>
        <v>20514</v>
      </c>
      <c r="C288" s="71" t="s">
        <v>141</v>
      </c>
      <c r="D288" s="71" t="s">
        <v>141</v>
      </c>
      <c r="E288" s="71" t="s">
        <v>141</v>
      </c>
      <c r="F288" s="71" t="s">
        <v>141</v>
      </c>
      <c r="G288" s="71" t="s">
        <v>141</v>
      </c>
      <c r="H288" s="71" t="s">
        <v>141</v>
      </c>
      <c r="I288" s="71" t="s">
        <v>141</v>
      </c>
      <c r="J288" s="71" t="s">
        <v>141</v>
      </c>
      <c r="K288" s="71">
        <f>SUM(K290:K304)</f>
        <v>20514</v>
      </c>
      <c r="L288" s="71" t="s">
        <v>141</v>
      </c>
      <c r="M288" s="71" t="s">
        <v>141</v>
      </c>
      <c r="N288" s="71" t="s">
        <v>141</v>
      </c>
      <c r="O288" s="81" t="s">
        <v>141</v>
      </c>
      <c r="P288" s="81" t="s">
        <v>141</v>
      </c>
    </row>
    <row r="289" spans="1:20" ht="15.75" customHeight="1">
      <c r="A289" s="84"/>
      <c r="B289" s="5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12"/>
      <c r="P289" s="12"/>
    </row>
    <row r="290" spans="1:20" ht="15.75" customHeight="1">
      <c r="A290" s="84" t="s">
        <v>1294</v>
      </c>
      <c r="B290" s="40">
        <f t="shared" ref="B290:B304" si="13">SUM(C290:P290)</f>
        <v>4119</v>
      </c>
      <c r="C290" s="83" t="s">
        <v>141</v>
      </c>
      <c r="D290" s="83" t="s">
        <v>141</v>
      </c>
      <c r="E290" s="83" t="s">
        <v>141</v>
      </c>
      <c r="F290" s="83" t="s">
        <v>141</v>
      </c>
      <c r="G290" s="83" t="s">
        <v>141</v>
      </c>
      <c r="H290" s="83" t="s">
        <v>141</v>
      </c>
      <c r="I290" s="83" t="s">
        <v>141</v>
      </c>
      <c r="J290" s="83" t="s">
        <v>141</v>
      </c>
      <c r="K290" s="12">
        <v>4119</v>
      </c>
      <c r="L290" s="83" t="s">
        <v>141</v>
      </c>
      <c r="M290" s="83" t="s">
        <v>141</v>
      </c>
      <c r="N290" s="83" t="s">
        <v>141</v>
      </c>
      <c r="O290" s="12" t="s">
        <v>141</v>
      </c>
      <c r="P290" s="12" t="s">
        <v>141</v>
      </c>
    </row>
    <row r="291" spans="1:20" ht="15.75" customHeight="1">
      <c r="A291" s="84" t="s">
        <v>1296</v>
      </c>
      <c r="B291" s="40">
        <f t="shared" si="13"/>
        <v>5175</v>
      </c>
      <c r="C291" s="83" t="s">
        <v>141</v>
      </c>
      <c r="D291" s="83" t="s">
        <v>141</v>
      </c>
      <c r="E291" s="83" t="s">
        <v>141</v>
      </c>
      <c r="F291" s="83" t="s">
        <v>141</v>
      </c>
      <c r="G291" s="83" t="s">
        <v>141</v>
      </c>
      <c r="H291" s="83" t="s">
        <v>141</v>
      </c>
      <c r="I291" s="83" t="s">
        <v>141</v>
      </c>
      <c r="J291" s="83" t="s">
        <v>141</v>
      </c>
      <c r="K291" s="12">
        <v>5175</v>
      </c>
      <c r="L291" s="83" t="s">
        <v>141</v>
      </c>
      <c r="M291" s="83" t="s">
        <v>141</v>
      </c>
      <c r="N291" s="83" t="s">
        <v>141</v>
      </c>
      <c r="O291" s="12" t="s">
        <v>141</v>
      </c>
      <c r="P291" s="12" t="s">
        <v>141</v>
      </c>
    </row>
    <row r="292" spans="1:20" ht="15.75" customHeight="1">
      <c r="A292" s="84" t="s">
        <v>318</v>
      </c>
      <c r="B292" s="40">
        <f t="shared" si="13"/>
        <v>408</v>
      </c>
      <c r="C292" s="83" t="s">
        <v>141</v>
      </c>
      <c r="D292" s="83" t="s">
        <v>141</v>
      </c>
      <c r="E292" s="83" t="s">
        <v>141</v>
      </c>
      <c r="F292" s="83" t="s">
        <v>141</v>
      </c>
      <c r="G292" s="83" t="s">
        <v>141</v>
      </c>
      <c r="H292" s="83" t="s">
        <v>141</v>
      </c>
      <c r="I292" s="83" t="s">
        <v>141</v>
      </c>
      <c r="J292" s="83" t="s">
        <v>141</v>
      </c>
      <c r="K292" s="12">
        <v>408</v>
      </c>
      <c r="L292" s="83" t="s">
        <v>141</v>
      </c>
      <c r="M292" s="83" t="s">
        <v>141</v>
      </c>
      <c r="N292" s="83" t="s">
        <v>141</v>
      </c>
      <c r="O292" s="12" t="s">
        <v>141</v>
      </c>
      <c r="P292" s="12" t="s">
        <v>141</v>
      </c>
    </row>
    <row r="293" spans="1:20" ht="15.75" customHeight="1">
      <c r="A293" s="84" t="s">
        <v>319</v>
      </c>
      <c r="B293" s="40">
        <f t="shared" si="13"/>
        <v>769</v>
      </c>
      <c r="C293" s="83" t="s">
        <v>141</v>
      </c>
      <c r="D293" s="83" t="s">
        <v>141</v>
      </c>
      <c r="E293" s="83" t="s">
        <v>141</v>
      </c>
      <c r="F293" s="83" t="s">
        <v>141</v>
      </c>
      <c r="G293" s="83" t="s">
        <v>141</v>
      </c>
      <c r="H293" s="83" t="s">
        <v>141</v>
      </c>
      <c r="I293" s="83" t="s">
        <v>141</v>
      </c>
      <c r="J293" s="83" t="s">
        <v>141</v>
      </c>
      <c r="K293" s="12">
        <v>769</v>
      </c>
      <c r="L293" s="83" t="s">
        <v>141</v>
      </c>
      <c r="M293" s="83" t="s">
        <v>141</v>
      </c>
      <c r="N293" s="83" t="s">
        <v>141</v>
      </c>
      <c r="O293" s="12" t="s">
        <v>141</v>
      </c>
      <c r="P293" s="12" t="s">
        <v>141</v>
      </c>
    </row>
    <row r="294" spans="1:20" ht="15.75" customHeight="1">
      <c r="A294" s="84" t="s">
        <v>320</v>
      </c>
      <c r="B294" s="40">
        <f t="shared" si="13"/>
        <v>1142</v>
      </c>
      <c r="C294" s="83" t="s">
        <v>141</v>
      </c>
      <c r="D294" s="83" t="s">
        <v>141</v>
      </c>
      <c r="E294" s="83" t="s">
        <v>141</v>
      </c>
      <c r="F294" s="83" t="s">
        <v>141</v>
      </c>
      <c r="G294" s="83" t="s">
        <v>141</v>
      </c>
      <c r="H294" s="83" t="s">
        <v>141</v>
      </c>
      <c r="I294" s="83" t="s">
        <v>141</v>
      </c>
      <c r="J294" s="83" t="s">
        <v>141</v>
      </c>
      <c r="K294" s="12">
        <v>1142</v>
      </c>
      <c r="L294" s="83" t="s">
        <v>141</v>
      </c>
      <c r="M294" s="83" t="s">
        <v>141</v>
      </c>
      <c r="N294" s="83" t="s">
        <v>141</v>
      </c>
      <c r="O294" s="12" t="s">
        <v>141</v>
      </c>
      <c r="P294" s="12" t="s">
        <v>141</v>
      </c>
    </row>
    <row r="295" spans="1:20" ht="15.75" customHeight="1">
      <c r="A295" s="84" t="s">
        <v>429</v>
      </c>
      <c r="B295" s="40">
        <f t="shared" si="13"/>
        <v>249</v>
      </c>
      <c r="C295" s="83" t="s">
        <v>141</v>
      </c>
      <c r="D295" s="83" t="s">
        <v>141</v>
      </c>
      <c r="E295" s="83" t="s">
        <v>141</v>
      </c>
      <c r="F295" s="83" t="s">
        <v>141</v>
      </c>
      <c r="G295" s="83" t="s">
        <v>141</v>
      </c>
      <c r="H295" s="83" t="s">
        <v>141</v>
      </c>
      <c r="I295" s="83" t="s">
        <v>141</v>
      </c>
      <c r="J295" s="83" t="s">
        <v>141</v>
      </c>
      <c r="K295" s="12">
        <v>249</v>
      </c>
      <c r="L295" s="83" t="s">
        <v>141</v>
      </c>
      <c r="M295" s="83" t="s">
        <v>141</v>
      </c>
      <c r="N295" s="83" t="s">
        <v>141</v>
      </c>
      <c r="O295" s="12" t="s">
        <v>141</v>
      </c>
      <c r="P295" s="12" t="s">
        <v>141</v>
      </c>
    </row>
    <row r="296" spans="1:20" ht="15.75" customHeight="1">
      <c r="A296" s="84" t="s">
        <v>1001</v>
      </c>
      <c r="B296" s="40">
        <f t="shared" si="13"/>
        <v>1308</v>
      </c>
      <c r="C296" s="83" t="s">
        <v>141</v>
      </c>
      <c r="D296" s="83" t="s">
        <v>141</v>
      </c>
      <c r="E296" s="83" t="s">
        <v>141</v>
      </c>
      <c r="F296" s="83" t="s">
        <v>141</v>
      </c>
      <c r="G296" s="83" t="s">
        <v>141</v>
      </c>
      <c r="H296" s="83" t="s">
        <v>141</v>
      </c>
      <c r="I296" s="83" t="s">
        <v>141</v>
      </c>
      <c r="J296" s="83" t="s">
        <v>141</v>
      </c>
      <c r="K296" s="12">
        <v>1308</v>
      </c>
      <c r="L296" s="83" t="s">
        <v>141</v>
      </c>
      <c r="M296" s="83" t="s">
        <v>141</v>
      </c>
      <c r="N296" s="83" t="s">
        <v>141</v>
      </c>
      <c r="O296" s="12" t="s">
        <v>141</v>
      </c>
      <c r="P296" s="12" t="s">
        <v>141</v>
      </c>
    </row>
    <row r="297" spans="1:20" s="23" customFormat="1" ht="15.75" customHeight="1">
      <c r="A297" s="84" t="s">
        <v>1330</v>
      </c>
      <c r="B297" s="40">
        <f t="shared" si="13"/>
        <v>178</v>
      </c>
      <c r="C297" s="83" t="s">
        <v>141</v>
      </c>
      <c r="D297" s="83" t="s">
        <v>141</v>
      </c>
      <c r="E297" s="83" t="s">
        <v>141</v>
      </c>
      <c r="F297" s="83" t="s">
        <v>141</v>
      </c>
      <c r="G297" s="83" t="s">
        <v>141</v>
      </c>
      <c r="H297" s="83" t="s">
        <v>141</v>
      </c>
      <c r="I297" s="83" t="s">
        <v>141</v>
      </c>
      <c r="J297" s="83" t="s">
        <v>141</v>
      </c>
      <c r="K297" s="12">
        <v>178</v>
      </c>
      <c r="L297" s="83" t="s">
        <v>141</v>
      </c>
      <c r="M297" s="83" t="s">
        <v>141</v>
      </c>
      <c r="N297" s="83" t="s">
        <v>141</v>
      </c>
      <c r="O297" s="12" t="s">
        <v>141</v>
      </c>
      <c r="P297" s="12" t="s">
        <v>141</v>
      </c>
      <c r="S297" s="5"/>
      <c r="T297" s="5"/>
    </row>
    <row r="298" spans="1:20" ht="15.75" customHeight="1">
      <c r="A298" s="84" t="s">
        <v>426</v>
      </c>
      <c r="B298" s="40">
        <f t="shared" si="13"/>
        <v>846</v>
      </c>
      <c r="C298" s="83" t="s">
        <v>141</v>
      </c>
      <c r="D298" s="83" t="s">
        <v>141</v>
      </c>
      <c r="E298" s="83" t="s">
        <v>141</v>
      </c>
      <c r="F298" s="83" t="s">
        <v>141</v>
      </c>
      <c r="G298" s="83" t="s">
        <v>141</v>
      </c>
      <c r="H298" s="83" t="s">
        <v>141</v>
      </c>
      <c r="I298" s="83" t="s">
        <v>141</v>
      </c>
      <c r="J298" s="83" t="s">
        <v>141</v>
      </c>
      <c r="K298" s="12">
        <v>846</v>
      </c>
      <c r="L298" s="83" t="s">
        <v>141</v>
      </c>
      <c r="M298" s="83" t="s">
        <v>141</v>
      </c>
      <c r="N298" s="83" t="s">
        <v>141</v>
      </c>
      <c r="O298" s="12" t="s">
        <v>141</v>
      </c>
      <c r="P298" s="12" t="s">
        <v>141</v>
      </c>
    </row>
    <row r="299" spans="1:20" ht="15.75" customHeight="1">
      <c r="A299" s="84" t="s">
        <v>1301</v>
      </c>
      <c r="B299" s="40">
        <f t="shared" si="13"/>
        <v>179</v>
      </c>
      <c r="C299" s="83" t="s">
        <v>141</v>
      </c>
      <c r="D299" s="83" t="s">
        <v>141</v>
      </c>
      <c r="E299" s="83" t="s">
        <v>141</v>
      </c>
      <c r="F299" s="83" t="s">
        <v>141</v>
      </c>
      <c r="G299" s="83" t="s">
        <v>141</v>
      </c>
      <c r="H299" s="83" t="s">
        <v>141</v>
      </c>
      <c r="I299" s="83" t="s">
        <v>141</v>
      </c>
      <c r="J299" s="83" t="s">
        <v>141</v>
      </c>
      <c r="K299" s="12">
        <v>179</v>
      </c>
      <c r="L299" s="83" t="s">
        <v>141</v>
      </c>
      <c r="M299" s="83" t="s">
        <v>141</v>
      </c>
      <c r="N299" s="83" t="s">
        <v>141</v>
      </c>
      <c r="O299" s="12" t="s">
        <v>141</v>
      </c>
      <c r="P299" s="12" t="s">
        <v>141</v>
      </c>
    </row>
    <row r="300" spans="1:20" ht="15.75" customHeight="1">
      <c r="A300" s="93" t="s">
        <v>49</v>
      </c>
      <c r="B300" s="40">
        <f t="shared" si="13"/>
        <v>1912</v>
      </c>
      <c r="C300" s="83" t="s">
        <v>141</v>
      </c>
      <c r="D300" s="83" t="s">
        <v>141</v>
      </c>
      <c r="E300" s="83" t="s">
        <v>141</v>
      </c>
      <c r="F300" s="83" t="s">
        <v>141</v>
      </c>
      <c r="G300" s="83" t="s">
        <v>141</v>
      </c>
      <c r="H300" s="83" t="s">
        <v>141</v>
      </c>
      <c r="I300" s="83" t="s">
        <v>141</v>
      </c>
      <c r="J300" s="83" t="s">
        <v>141</v>
      </c>
      <c r="K300" s="12">
        <v>1912</v>
      </c>
      <c r="L300" s="83" t="s">
        <v>141</v>
      </c>
      <c r="M300" s="83" t="s">
        <v>141</v>
      </c>
      <c r="N300" s="83" t="s">
        <v>141</v>
      </c>
      <c r="O300" s="12" t="s">
        <v>141</v>
      </c>
      <c r="P300" s="12" t="s">
        <v>141</v>
      </c>
    </row>
    <row r="301" spans="1:20" ht="15.75" customHeight="1">
      <c r="A301" s="84" t="s">
        <v>265</v>
      </c>
      <c r="B301" s="40">
        <f t="shared" si="13"/>
        <v>2689</v>
      </c>
      <c r="C301" s="83" t="s">
        <v>141</v>
      </c>
      <c r="D301" s="83" t="s">
        <v>141</v>
      </c>
      <c r="E301" s="83" t="s">
        <v>141</v>
      </c>
      <c r="F301" s="83" t="s">
        <v>141</v>
      </c>
      <c r="G301" s="83" t="s">
        <v>141</v>
      </c>
      <c r="H301" s="83" t="s">
        <v>141</v>
      </c>
      <c r="I301" s="83" t="s">
        <v>141</v>
      </c>
      <c r="J301" s="83" t="s">
        <v>141</v>
      </c>
      <c r="K301" s="12">
        <v>2689</v>
      </c>
      <c r="L301" s="83" t="s">
        <v>141</v>
      </c>
      <c r="M301" s="83" t="s">
        <v>141</v>
      </c>
      <c r="N301" s="83" t="s">
        <v>141</v>
      </c>
      <c r="O301" s="12" t="s">
        <v>141</v>
      </c>
      <c r="P301" s="12" t="s">
        <v>141</v>
      </c>
    </row>
    <row r="302" spans="1:20" ht="15.75" customHeight="1">
      <c r="A302" s="84" t="s">
        <v>53</v>
      </c>
      <c r="B302" s="40">
        <f t="shared" si="13"/>
        <v>872</v>
      </c>
      <c r="C302" s="83" t="s">
        <v>141</v>
      </c>
      <c r="D302" s="83" t="s">
        <v>141</v>
      </c>
      <c r="E302" s="83" t="s">
        <v>141</v>
      </c>
      <c r="F302" s="83" t="s">
        <v>141</v>
      </c>
      <c r="G302" s="83" t="s">
        <v>141</v>
      </c>
      <c r="H302" s="83" t="s">
        <v>141</v>
      </c>
      <c r="I302" s="83" t="s">
        <v>141</v>
      </c>
      <c r="J302" s="83" t="s">
        <v>141</v>
      </c>
      <c r="K302" s="12">
        <v>872</v>
      </c>
      <c r="L302" s="83" t="s">
        <v>141</v>
      </c>
      <c r="M302" s="83" t="s">
        <v>141</v>
      </c>
      <c r="N302" s="83" t="s">
        <v>141</v>
      </c>
      <c r="O302" s="12" t="s">
        <v>141</v>
      </c>
      <c r="P302" s="12" t="s">
        <v>141</v>
      </c>
    </row>
    <row r="303" spans="1:20" ht="15.75" customHeight="1">
      <c r="A303" s="84" t="s">
        <v>1305</v>
      </c>
      <c r="B303" s="40">
        <f t="shared" si="13"/>
        <v>318</v>
      </c>
      <c r="C303" s="83" t="s">
        <v>141</v>
      </c>
      <c r="D303" s="83" t="s">
        <v>141</v>
      </c>
      <c r="E303" s="83" t="s">
        <v>141</v>
      </c>
      <c r="F303" s="83" t="s">
        <v>141</v>
      </c>
      <c r="G303" s="83" t="s">
        <v>141</v>
      </c>
      <c r="H303" s="83" t="s">
        <v>141</v>
      </c>
      <c r="I303" s="83" t="s">
        <v>141</v>
      </c>
      <c r="J303" s="83" t="s">
        <v>141</v>
      </c>
      <c r="K303" s="12">
        <v>318</v>
      </c>
      <c r="L303" s="83" t="s">
        <v>141</v>
      </c>
      <c r="M303" s="83" t="s">
        <v>141</v>
      </c>
      <c r="N303" s="83" t="s">
        <v>141</v>
      </c>
      <c r="O303" s="12" t="s">
        <v>141</v>
      </c>
      <c r="P303" s="12" t="s">
        <v>141</v>
      </c>
    </row>
    <row r="304" spans="1:20" ht="15.75" customHeight="1">
      <c r="A304" s="84" t="s">
        <v>1307</v>
      </c>
      <c r="B304" s="40">
        <f t="shared" si="13"/>
        <v>350</v>
      </c>
      <c r="C304" s="83" t="s">
        <v>141</v>
      </c>
      <c r="D304" s="83" t="s">
        <v>141</v>
      </c>
      <c r="E304" s="83" t="s">
        <v>141</v>
      </c>
      <c r="F304" s="83" t="s">
        <v>141</v>
      </c>
      <c r="G304" s="83" t="s">
        <v>141</v>
      </c>
      <c r="H304" s="83" t="s">
        <v>141</v>
      </c>
      <c r="I304" s="83" t="s">
        <v>141</v>
      </c>
      <c r="J304" s="83" t="s">
        <v>141</v>
      </c>
      <c r="K304" s="12">
        <v>350</v>
      </c>
      <c r="L304" s="83" t="s">
        <v>141</v>
      </c>
      <c r="M304" s="83" t="s">
        <v>141</v>
      </c>
      <c r="N304" s="83" t="s">
        <v>141</v>
      </c>
      <c r="O304" s="12" t="s">
        <v>141</v>
      </c>
      <c r="P304" s="12" t="s">
        <v>141</v>
      </c>
    </row>
    <row r="305" spans="1:20" ht="15.75" customHeight="1">
      <c r="A305" s="79"/>
      <c r="B305" s="40"/>
      <c r="C305" s="12"/>
      <c r="D305" s="12"/>
      <c r="E305" s="12"/>
      <c r="F305" s="12"/>
      <c r="G305" s="12"/>
      <c r="H305" s="12"/>
      <c r="I305" s="12"/>
      <c r="J305" s="12"/>
      <c r="K305" s="12"/>
      <c r="L305" s="83"/>
      <c r="M305" s="12"/>
      <c r="O305" s="12"/>
      <c r="P305" s="12"/>
    </row>
    <row r="306" spans="1:20" ht="15.75" customHeight="1">
      <c r="A306" s="76" t="s">
        <v>35</v>
      </c>
      <c r="B306" s="51">
        <f>SUM(B308:B315)</f>
        <v>69580</v>
      </c>
      <c r="C306" s="71" t="s">
        <v>141</v>
      </c>
      <c r="D306" s="71" t="s">
        <v>141</v>
      </c>
      <c r="E306" s="71" t="s">
        <v>141</v>
      </c>
      <c r="F306" s="71" t="s">
        <v>141</v>
      </c>
      <c r="G306" s="71" t="s">
        <v>141</v>
      </c>
      <c r="H306" s="71" t="s">
        <v>141</v>
      </c>
      <c r="I306" s="71" t="s">
        <v>141</v>
      </c>
      <c r="J306" s="71" t="s">
        <v>141</v>
      </c>
      <c r="K306" s="71" t="s">
        <v>141</v>
      </c>
      <c r="L306" s="71">
        <f>SUM(L308:L315)</f>
        <v>69580</v>
      </c>
      <c r="M306" s="71" t="s">
        <v>141</v>
      </c>
      <c r="N306" s="71" t="s">
        <v>141</v>
      </c>
      <c r="O306" s="81" t="s">
        <v>141</v>
      </c>
      <c r="P306" s="81" t="s">
        <v>141</v>
      </c>
    </row>
    <row r="307" spans="1:20" ht="15.75" customHeight="1">
      <c r="A307" s="84"/>
      <c r="B307" s="53"/>
      <c r="C307" s="12"/>
      <c r="D307" s="12"/>
      <c r="E307" s="12"/>
      <c r="F307" s="12"/>
      <c r="G307" s="12"/>
      <c r="H307" s="12"/>
      <c r="I307" s="12"/>
      <c r="J307" s="12"/>
      <c r="K307" s="12"/>
      <c r="L307" s="83"/>
      <c r="M307" s="83"/>
      <c r="N307" s="83"/>
      <c r="O307" s="12"/>
      <c r="P307" s="12"/>
    </row>
    <row r="308" spans="1:20" ht="15.75" customHeight="1">
      <c r="A308" s="84" t="s">
        <v>1294</v>
      </c>
      <c r="B308" s="40">
        <f t="shared" ref="B308:B315" si="14">SUM(C308:P308)</f>
        <v>3781</v>
      </c>
      <c r="C308" s="83" t="s">
        <v>141</v>
      </c>
      <c r="D308" s="83" t="s">
        <v>141</v>
      </c>
      <c r="E308" s="83" t="s">
        <v>141</v>
      </c>
      <c r="F308" s="83" t="s">
        <v>141</v>
      </c>
      <c r="G308" s="83" t="s">
        <v>141</v>
      </c>
      <c r="H308" s="83" t="s">
        <v>141</v>
      </c>
      <c r="I308" s="83" t="s">
        <v>141</v>
      </c>
      <c r="J308" s="83" t="s">
        <v>141</v>
      </c>
      <c r="K308" s="83" t="s">
        <v>141</v>
      </c>
      <c r="L308" s="12">
        <v>3781</v>
      </c>
      <c r="M308" s="83" t="s">
        <v>141</v>
      </c>
      <c r="N308" s="83" t="s">
        <v>141</v>
      </c>
      <c r="O308" s="12" t="s">
        <v>141</v>
      </c>
      <c r="P308" s="12" t="s">
        <v>141</v>
      </c>
    </row>
    <row r="309" spans="1:20" ht="15.75" customHeight="1">
      <c r="A309" s="84" t="s">
        <v>1296</v>
      </c>
      <c r="B309" s="40">
        <f t="shared" si="14"/>
        <v>18570</v>
      </c>
      <c r="C309" s="83" t="s">
        <v>141</v>
      </c>
      <c r="D309" s="83" t="s">
        <v>141</v>
      </c>
      <c r="E309" s="83" t="s">
        <v>141</v>
      </c>
      <c r="F309" s="83" t="s">
        <v>141</v>
      </c>
      <c r="G309" s="83" t="s">
        <v>141</v>
      </c>
      <c r="H309" s="83" t="s">
        <v>141</v>
      </c>
      <c r="I309" s="83" t="s">
        <v>141</v>
      </c>
      <c r="J309" s="83" t="s">
        <v>141</v>
      </c>
      <c r="K309" s="83" t="s">
        <v>141</v>
      </c>
      <c r="L309" s="12">
        <v>18570</v>
      </c>
      <c r="M309" s="83" t="s">
        <v>141</v>
      </c>
      <c r="N309" s="83" t="s">
        <v>141</v>
      </c>
      <c r="O309" s="12" t="s">
        <v>141</v>
      </c>
      <c r="P309" s="12" t="s">
        <v>141</v>
      </c>
    </row>
    <row r="310" spans="1:20" ht="15.75" customHeight="1">
      <c r="A310" s="79" t="s">
        <v>319</v>
      </c>
      <c r="B310" s="40">
        <f t="shared" si="14"/>
        <v>7525</v>
      </c>
      <c r="C310" s="83" t="s">
        <v>141</v>
      </c>
      <c r="D310" s="83" t="s">
        <v>141</v>
      </c>
      <c r="E310" s="83" t="s">
        <v>141</v>
      </c>
      <c r="F310" s="83" t="s">
        <v>141</v>
      </c>
      <c r="G310" s="83" t="s">
        <v>141</v>
      </c>
      <c r="H310" s="83" t="s">
        <v>141</v>
      </c>
      <c r="I310" s="83" t="s">
        <v>141</v>
      </c>
      <c r="J310" s="83" t="s">
        <v>141</v>
      </c>
      <c r="K310" s="83" t="s">
        <v>141</v>
      </c>
      <c r="L310" s="12">
        <v>7525</v>
      </c>
      <c r="M310" s="83" t="s">
        <v>141</v>
      </c>
      <c r="N310" s="83" t="s">
        <v>141</v>
      </c>
      <c r="O310" s="12" t="s">
        <v>141</v>
      </c>
      <c r="P310" s="12" t="s">
        <v>141</v>
      </c>
    </row>
    <row r="311" spans="1:20" ht="15.75" customHeight="1">
      <c r="A311" s="79" t="s">
        <v>1001</v>
      </c>
      <c r="B311" s="40">
        <f t="shared" si="14"/>
        <v>10671</v>
      </c>
      <c r="C311" s="83" t="s">
        <v>141</v>
      </c>
      <c r="D311" s="83" t="s">
        <v>141</v>
      </c>
      <c r="E311" s="83" t="s">
        <v>141</v>
      </c>
      <c r="F311" s="83" t="s">
        <v>141</v>
      </c>
      <c r="G311" s="83" t="s">
        <v>141</v>
      </c>
      <c r="H311" s="83" t="s">
        <v>141</v>
      </c>
      <c r="I311" s="83" t="s">
        <v>141</v>
      </c>
      <c r="J311" s="83" t="s">
        <v>141</v>
      </c>
      <c r="K311" s="83" t="s">
        <v>141</v>
      </c>
      <c r="L311" s="12">
        <v>10671</v>
      </c>
      <c r="M311" s="83" t="s">
        <v>141</v>
      </c>
      <c r="N311" s="83" t="s">
        <v>141</v>
      </c>
      <c r="O311" s="12" t="s">
        <v>141</v>
      </c>
      <c r="P311" s="12" t="s">
        <v>141</v>
      </c>
    </row>
    <row r="312" spans="1:20" ht="15.75" customHeight="1">
      <c r="A312" s="79" t="s">
        <v>1331</v>
      </c>
      <c r="B312" s="40">
        <f t="shared" si="14"/>
        <v>9769</v>
      </c>
      <c r="C312" s="83" t="s">
        <v>141</v>
      </c>
      <c r="D312" s="83" t="s">
        <v>141</v>
      </c>
      <c r="E312" s="83" t="s">
        <v>141</v>
      </c>
      <c r="F312" s="83" t="s">
        <v>141</v>
      </c>
      <c r="G312" s="83" t="s">
        <v>141</v>
      </c>
      <c r="H312" s="83" t="s">
        <v>141</v>
      </c>
      <c r="I312" s="83" t="s">
        <v>141</v>
      </c>
      <c r="J312" s="83" t="s">
        <v>141</v>
      </c>
      <c r="K312" s="83" t="s">
        <v>141</v>
      </c>
      <c r="L312" s="12">
        <v>9769</v>
      </c>
      <c r="M312" s="83" t="s">
        <v>141</v>
      </c>
      <c r="N312" s="83" t="s">
        <v>141</v>
      </c>
      <c r="O312" s="12" t="s">
        <v>141</v>
      </c>
      <c r="P312" s="12" t="s">
        <v>141</v>
      </c>
    </row>
    <row r="313" spans="1:20" ht="15.75" customHeight="1">
      <c r="A313" s="79" t="s">
        <v>50</v>
      </c>
      <c r="B313" s="40">
        <f t="shared" si="14"/>
        <v>9945</v>
      </c>
      <c r="C313" s="83" t="s">
        <v>141</v>
      </c>
      <c r="D313" s="83" t="s">
        <v>141</v>
      </c>
      <c r="E313" s="83" t="s">
        <v>141</v>
      </c>
      <c r="F313" s="83" t="s">
        <v>141</v>
      </c>
      <c r="G313" s="83" t="s">
        <v>141</v>
      </c>
      <c r="H313" s="83" t="s">
        <v>141</v>
      </c>
      <c r="I313" s="83" t="s">
        <v>141</v>
      </c>
      <c r="J313" s="83" t="s">
        <v>141</v>
      </c>
      <c r="K313" s="83" t="s">
        <v>141</v>
      </c>
      <c r="L313" s="12">
        <v>9945</v>
      </c>
      <c r="M313" s="83" t="s">
        <v>141</v>
      </c>
      <c r="N313" s="83" t="s">
        <v>141</v>
      </c>
      <c r="O313" s="12" t="s">
        <v>141</v>
      </c>
      <c r="P313" s="12" t="s">
        <v>141</v>
      </c>
    </row>
    <row r="314" spans="1:20" ht="15.75" customHeight="1">
      <c r="A314" s="84" t="s">
        <v>53</v>
      </c>
      <c r="B314" s="40">
        <f t="shared" si="14"/>
        <v>4496</v>
      </c>
      <c r="C314" s="83" t="s">
        <v>141</v>
      </c>
      <c r="D314" s="83" t="s">
        <v>141</v>
      </c>
      <c r="E314" s="83" t="s">
        <v>141</v>
      </c>
      <c r="F314" s="83" t="s">
        <v>141</v>
      </c>
      <c r="G314" s="83" t="s">
        <v>141</v>
      </c>
      <c r="H314" s="83" t="s">
        <v>141</v>
      </c>
      <c r="I314" s="83" t="s">
        <v>141</v>
      </c>
      <c r="J314" s="83" t="s">
        <v>141</v>
      </c>
      <c r="K314" s="83" t="s">
        <v>141</v>
      </c>
      <c r="L314" s="99">
        <v>4496</v>
      </c>
      <c r="M314" s="83" t="s">
        <v>141</v>
      </c>
      <c r="N314" s="83" t="s">
        <v>141</v>
      </c>
      <c r="O314" s="12" t="s">
        <v>141</v>
      </c>
      <c r="P314" s="12" t="s">
        <v>141</v>
      </c>
    </row>
    <row r="315" spans="1:20" ht="15.75" customHeight="1">
      <c r="A315" s="79" t="s">
        <v>1305</v>
      </c>
      <c r="B315" s="40">
        <f t="shared" si="14"/>
        <v>4823</v>
      </c>
      <c r="C315" s="83" t="s">
        <v>141</v>
      </c>
      <c r="D315" s="83" t="s">
        <v>141</v>
      </c>
      <c r="E315" s="83" t="s">
        <v>141</v>
      </c>
      <c r="F315" s="83" t="s">
        <v>141</v>
      </c>
      <c r="G315" s="83" t="s">
        <v>141</v>
      </c>
      <c r="H315" s="83" t="s">
        <v>141</v>
      </c>
      <c r="I315" s="83" t="s">
        <v>141</v>
      </c>
      <c r="J315" s="83" t="s">
        <v>141</v>
      </c>
      <c r="K315" s="83" t="s">
        <v>141</v>
      </c>
      <c r="L315" s="12">
        <v>4823</v>
      </c>
      <c r="M315" s="83" t="s">
        <v>141</v>
      </c>
      <c r="N315" s="83" t="s">
        <v>141</v>
      </c>
      <c r="O315" s="12" t="s">
        <v>141</v>
      </c>
      <c r="P315" s="12" t="s">
        <v>141</v>
      </c>
    </row>
    <row r="316" spans="1:20" s="23" customFormat="1" ht="15.75" customHeight="1">
      <c r="A316" s="79"/>
      <c r="B316" s="5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12"/>
      <c r="P316" s="12"/>
      <c r="S316" s="5"/>
      <c r="T316" s="5"/>
    </row>
    <row r="317" spans="1:20" ht="15.75" customHeight="1">
      <c r="A317" s="76" t="s">
        <v>505</v>
      </c>
      <c r="B317" s="51">
        <f>SUM(B319:B325)</f>
        <v>19917</v>
      </c>
      <c r="C317" s="71" t="s">
        <v>141</v>
      </c>
      <c r="D317" s="71" t="s">
        <v>141</v>
      </c>
      <c r="E317" s="71" t="s">
        <v>141</v>
      </c>
      <c r="F317" s="71" t="s">
        <v>141</v>
      </c>
      <c r="G317" s="71" t="s">
        <v>141</v>
      </c>
      <c r="H317" s="71" t="s">
        <v>141</v>
      </c>
      <c r="I317" s="71" t="s">
        <v>141</v>
      </c>
      <c r="J317" s="71" t="s">
        <v>141</v>
      </c>
      <c r="K317" s="71" t="s">
        <v>141</v>
      </c>
      <c r="L317" s="71">
        <f>SUM(L319:L325)</f>
        <v>15478</v>
      </c>
      <c r="M317" s="71" t="s">
        <v>141</v>
      </c>
      <c r="N317" s="71">
        <f>SUM(N319:N325)</f>
        <v>4439</v>
      </c>
      <c r="O317" s="81" t="s">
        <v>141</v>
      </c>
      <c r="P317" s="81" t="s">
        <v>141</v>
      </c>
    </row>
    <row r="318" spans="1:20" ht="15.75" customHeight="1">
      <c r="A318" s="84"/>
      <c r="B318" s="5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12"/>
      <c r="P318" s="12"/>
    </row>
    <row r="319" spans="1:20" ht="15.75" customHeight="1">
      <c r="A319" s="84" t="s">
        <v>320</v>
      </c>
      <c r="B319" s="40">
        <f t="shared" ref="B319:B325" si="15">SUM(C319:P319)</f>
        <v>0</v>
      </c>
      <c r="C319" s="83" t="s">
        <v>141</v>
      </c>
      <c r="D319" s="83" t="s">
        <v>141</v>
      </c>
      <c r="E319" s="83" t="s">
        <v>141</v>
      </c>
      <c r="F319" s="83" t="s">
        <v>141</v>
      </c>
      <c r="G319" s="83" t="s">
        <v>141</v>
      </c>
      <c r="H319" s="83" t="s">
        <v>141</v>
      </c>
      <c r="I319" s="83" t="s">
        <v>141</v>
      </c>
      <c r="J319" s="83" t="s">
        <v>141</v>
      </c>
      <c r="K319" s="83" t="s">
        <v>141</v>
      </c>
      <c r="L319" s="83" t="s">
        <v>141</v>
      </c>
      <c r="M319" s="83" t="s">
        <v>141</v>
      </c>
      <c r="N319" s="83" t="s">
        <v>141</v>
      </c>
      <c r="O319" s="12" t="s">
        <v>141</v>
      </c>
      <c r="P319" s="12" t="s">
        <v>141</v>
      </c>
    </row>
    <row r="320" spans="1:20" ht="15.75" customHeight="1">
      <c r="A320" s="84" t="s">
        <v>1005</v>
      </c>
      <c r="B320" s="40">
        <f t="shared" si="15"/>
        <v>3733</v>
      </c>
      <c r="C320" s="83" t="s">
        <v>141</v>
      </c>
      <c r="D320" s="83" t="s">
        <v>141</v>
      </c>
      <c r="E320" s="83" t="s">
        <v>141</v>
      </c>
      <c r="F320" s="83" t="s">
        <v>141</v>
      </c>
      <c r="G320" s="83" t="s">
        <v>141</v>
      </c>
      <c r="H320" s="83" t="s">
        <v>141</v>
      </c>
      <c r="I320" s="83" t="s">
        <v>141</v>
      </c>
      <c r="J320" s="83" t="s">
        <v>141</v>
      </c>
      <c r="K320" s="83" t="s">
        <v>141</v>
      </c>
      <c r="L320" s="99">
        <v>2833</v>
      </c>
      <c r="M320" s="83" t="s">
        <v>141</v>
      </c>
      <c r="N320" s="99">
        <v>900</v>
      </c>
      <c r="O320" s="83" t="s">
        <v>141</v>
      </c>
      <c r="P320" s="83" t="s">
        <v>141</v>
      </c>
    </row>
    <row r="321" spans="1:20" ht="15.75" customHeight="1">
      <c r="A321" s="84" t="s">
        <v>1006</v>
      </c>
      <c r="B321" s="40">
        <f t="shared" si="15"/>
        <v>3011</v>
      </c>
      <c r="C321" s="83" t="s">
        <v>141</v>
      </c>
      <c r="D321" s="83" t="s">
        <v>141</v>
      </c>
      <c r="E321" s="83" t="s">
        <v>141</v>
      </c>
      <c r="F321" s="83" t="s">
        <v>141</v>
      </c>
      <c r="G321" s="83" t="s">
        <v>141</v>
      </c>
      <c r="H321" s="83" t="s">
        <v>141</v>
      </c>
      <c r="I321" s="83" t="s">
        <v>141</v>
      </c>
      <c r="J321" s="83" t="s">
        <v>141</v>
      </c>
      <c r="K321" s="83" t="s">
        <v>141</v>
      </c>
      <c r="L321" s="99">
        <v>2149</v>
      </c>
      <c r="M321" s="83" t="s">
        <v>141</v>
      </c>
      <c r="N321" s="99">
        <v>862</v>
      </c>
      <c r="O321" s="12" t="s">
        <v>141</v>
      </c>
      <c r="P321" s="12" t="s">
        <v>141</v>
      </c>
    </row>
    <row r="322" spans="1:20" ht="15.75" customHeight="1">
      <c r="A322" s="84" t="s">
        <v>339</v>
      </c>
      <c r="B322" s="40">
        <f t="shared" si="15"/>
        <v>3519</v>
      </c>
      <c r="C322" s="83" t="s">
        <v>141</v>
      </c>
      <c r="D322" s="83" t="s">
        <v>141</v>
      </c>
      <c r="E322" s="83" t="s">
        <v>141</v>
      </c>
      <c r="F322" s="83" t="s">
        <v>141</v>
      </c>
      <c r="G322" s="83" t="s">
        <v>141</v>
      </c>
      <c r="H322" s="83" t="s">
        <v>141</v>
      </c>
      <c r="I322" s="83" t="s">
        <v>141</v>
      </c>
      <c r="J322" s="83" t="s">
        <v>141</v>
      </c>
      <c r="K322" s="83" t="s">
        <v>141</v>
      </c>
      <c r="L322" s="99">
        <v>2887</v>
      </c>
      <c r="M322" s="83" t="s">
        <v>141</v>
      </c>
      <c r="N322" s="99">
        <v>632</v>
      </c>
      <c r="O322" s="12" t="s">
        <v>141</v>
      </c>
      <c r="P322" s="12" t="s">
        <v>141</v>
      </c>
    </row>
    <row r="323" spans="1:20" ht="15.75" customHeight="1">
      <c r="A323" s="84" t="s">
        <v>1007</v>
      </c>
      <c r="B323" s="40">
        <f t="shared" si="15"/>
        <v>2934</v>
      </c>
      <c r="C323" s="83" t="s">
        <v>141</v>
      </c>
      <c r="D323" s="83" t="s">
        <v>141</v>
      </c>
      <c r="E323" s="83" t="s">
        <v>141</v>
      </c>
      <c r="F323" s="83" t="s">
        <v>141</v>
      </c>
      <c r="G323" s="83" t="s">
        <v>141</v>
      </c>
      <c r="H323" s="83" t="s">
        <v>141</v>
      </c>
      <c r="I323" s="83" t="s">
        <v>141</v>
      </c>
      <c r="J323" s="83" t="s">
        <v>141</v>
      </c>
      <c r="K323" s="83" t="s">
        <v>141</v>
      </c>
      <c r="L323" s="99">
        <v>2287</v>
      </c>
      <c r="M323" s="83" t="s">
        <v>141</v>
      </c>
      <c r="N323" s="99">
        <v>647</v>
      </c>
      <c r="O323" s="12" t="s">
        <v>141</v>
      </c>
      <c r="P323" s="12" t="s">
        <v>141</v>
      </c>
    </row>
    <row r="324" spans="1:20" ht="15.75" customHeight="1">
      <c r="A324" s="84" t="s">
        <v>346</v>
      </c>
      <c r="B324" s="40">
        <f t="shared" si="15"/>
        <v>2573</v>
      </c>
      <c r="C324" s="83" t="s">
        <v>141</v>
      </c>
      <c r="D324" s="83" t="s">
        <v>141</v>
      </c>
      <c r="E324" s="83" t="s">
        <v>141</v>
      </c>
      <c r="F324" s="83" t="s">
        <v>141</v>
      </c>
      <c r="G324" s="83" t="s">
        <v>141</v>
      </c>
      <c r="H324" s="83" t="s">
        <v>141</v>
      </c>
      <c r="I324" s="83" t="s">
        <v>141</v>
      </c>
      <c r="J324" s="83" t="s">
        <v>141</v>
      </c>
      <c r="K324" s="83" t="s">
        <v>141</v>
      </c>
      <c r="L324" s="99">
        <v>1998</v>
      </c>
      <c r="M324" s="83" t="s">
        <v>141</v>
      </c>
      <c r="N324" s="99">
        <v>575</v>
      </c>
      <c r="O324" s="12" t="s">
        <v>141</v>
      </c>
      <c r="P324" s="12" t="s">
        <v>141</v>
      </c>
    </row>
    <row r="325" spans="1:20" ht="15.75" customHeight="1">
      <c r="A325" s="84" t="s">
        <v>24</v>
      </c>
      <c r="B325" s="40">
        <f t="shared" si="15"/>
        <v>4147</v>
      </c>
      <c r="C325" s="83" t="s">
        <v>141</v>
      </c>
      <c r="D325" s="83" t="s">
        <v>141</v>
      </c>
      <c r="E325" s="83" t="s">
        <v>141</v>
      </c>
      <c r="F325" s="83" t="s">
        <v>141</v>
      </c>
      <c r="G325" s="83" t="s">
        <v>141</v>
      </c>
      <c r="H325" s="83" t="s">
        <v>141</v>
      </c>
      <c r="I325" s="83" t="s">
        <v>141</v>
      </c>
      <c r="J325" s="83" t="s">
        <v>141</v>
      </c>
      <c r="K325" s="83" t="s">
        <v>141</v>
      </c>
      <c r="L325" s="99">
        <v>3324</v>
      </c>
      <c r="M325" s="83" t="s">
        <v>141</v>
      </c>
      <c r="N325" s="99">
        <v>823</v>
      </c>
      <c r="O325" s="12" t="s">
        <v>141</v>
      </c>
      <c r="P325" s="12" t="s">
        <v>141</v>
      </c>
    </row>
    <row r="326" spans="1:20" ht="15.75" customHeight="1">
      <c r="A326" s="79"/>
      <c r="B326" s="5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12"/>
      <c r="P326" s="12"/>
      <c r="S326" s="23"/>
      <c r="T326" s="23"/>
    </row>
    <row r="327" spans="1:20" ht="15.75" customHeight="1">
      <c r="A327" s="76" t="s">
        <v>506</v>
      </c>
      <c r="B327" s="51">
        <f>SUM(B329:B333)</f>
        <v>35763</v>
      </c>
      <c r="C327" s="52">
        <f>SUM(C329:C333)</f>
        <v>2015</v>
      </c>
      <c r="D327" s="71">
        <f>SUM(D329:D333)</f>
        <v>31574</v>
      </c>
      <c r="E327" s="71" t="s">
        <v>141</v>
      </c>
      <c r="F327" s="71" t="s">
        <v>141</v>
      </c>
      <c r="G327" s="71" t="s">
        <v>141</v>
      </c>
      <c r="H327" s="71">
        <f>SUM(H329:H333)</f>
        <v>2174</v>
      </c>
      <c r="I327" s="71" t="s">
        <v>141</v>
      </c>
      <c r="J327" s="71" t="s">
        <v>141</v>
      </c>
      <c r="K327" s="71" t="s">
        <v>141</v>
      </c>
      <c r="L327" s="71" t="s">
        <v>141</v>
      </c>
      <c r="M327" s="71" t="s">
        <v>141</v>
      </c>
      <c r="N327" s="71" t="s">
        <v>141</v>
      </c>
      <c r="O327" s="81" t="s">
        <v>141</v>
      </c>
      <c r="P327" s="81" t="s">
        <v>141</v>
      </c>
      <c r="S327" s="23"/>
      <c r="T327" s="23"/>
    </row>
    <row r="328" spans="1:20" ht="15.75" customHeight="1">
      <c r="A328" s="84"/>
      <c r="B328" s="53"/>
      <c r="C328" s="55"/>
      <c r="D328" s="83"/>
      <c r="E328" s="12"/>
      <c r="F328" s="12"/>
      <c r="G328" s="12"/>
      <c r="H328" s="83"/>
      <c r="I328" s="12"/>
      <c r="J328" s="12"/>
      <c r="K328" s="12"/>
      <c r="L328" s="83"/>
      <c r="M328" s="12"/>
      <c r="O328" s="12"/>
      <c r="P328" s="12"/>
      <c r="S328" s="23"/>
      <c r="T328" s="23"/>
    </row>
    <row r="329" spans="1:20" ht="15.75" customHeight="1">
      <c r="A329" s="84" t="s">
        <v>319</v>
      </c>
      <c r="B329" s="40">
        <f>SUM(C329:P329)</f>
        <v>834</v>
      </c>
      <c r="C329" s="95">
        <v>399</v>
      </c>
      <c r="D329" s="99" t="s">
        <v>141</v>
      </c>
      <c r="E329" s="83" t="s">
        <v>141</v>
      </c>
      <c r="F329" s="83" t="s">
        <v>141</v>
      </c>
      <c r="G329" s="83" t="s">
        <v>141</v>
      </c>
      <c r="H329" s="99">
        <v>435</v>
      </c>
      <c r="I329" s="83" t="s">
        <v>141</v>
      </c>
      <c r="J329" s="83" t="s">
        <v>141</v>
      </c>
      <c r="K329" s="83" t="s">
        <v>141</v>
      </c>
      <c r="L329" s="83" t="s">
        <v>141</v>
      </c>
      <c r="M329" s="83" t="s">
        <v>141</v>
      </c>
      <c r="N329" s="83" t="s">
        <v>141</v>
      </c>
      <c r="O329" s="12" t="s">
        <v>141</v>
      </c>
      <c r="P329" s="12" t="s">
        <v>141</v>
      </c>
      <c r="S329" s="23"/>
      <c r="T329" s="23"/>
    </row>
    <row r="330" spans="1:20" ht="15.75" customHeight="1">
      <c r="A330" s="84" t="s">
        <v>429</v>
      </c>
      <c r="B330" s="40">
        <f>SUM(C330:P330)</f>
        <v>15831</v>
      </c>
      <c r="C330" s="95">
        <v>526</v>
      </c>
      <c r="D330" s="99">
        <v>14777</v>
      </c>
      <c r="E330" s="83" t="s">
        <v>141</v>
      </c>
      <c r="F330" s="83" t="s">
        <v>141</v>
      </c>
      <c r="G330" s="83" t="s">
        <v>141</v>
      </c>
      <c r="H330" s="99">
        <v>528</v>
      </c>
      <c r="I330" s="83" t="s">
        <v>141</v>
      </c>
      <c r="J330" s="83" t="s">
        <v>141</v>
      </c>
      <c r="K330" s="83" t="s">
        <v>141</v>
      </c>
      <c r="L330" s="83" t="s">
        <v>141</v>
      </c>
      <c r="M330" s="83" t="s">
        <v>141</v>
      </c>
      <c r="N330" s="83" t="s">
        <v>141</v>
      </c>
      <c r="O330" s="12" t="s">
        <v>141</v>
      </c>
      <c r="P330" s="12" t="s">
        <v>141</v>
      </c>
    </row>
    <row r="331" spans="1:20" ht="15.75" customHeight="1">
      <c r="A331" s="84" t="s">
        <v>1301</v>
      </c>
      <c r="B331" s="40">
        <f>SUM(C331:P331)</f>
        <v>4666</v>
      </c>
      <c r="C331" s="95">
        <v>356</v>
      </c>
      <c r="D331" s="99">
        <v>3834</v>
      </c>
      <c r="E331" s="83" t="s">
        <v>141</v>
      </c>
      <c r="F331" s="83" t="s">
        <v>141</v>
      </c>
      <c r="G331" s="83" t="s">
        <v>141</v>
      </c>
      <c r="H331" s="99">
        <v>476</v>
      </c>
      <c r="I331" s="83" t="s">
        <v>141</v>
      </c>
      <c r="J331" s="83" t="s">
        <v>141</v>
      </c>
      <c r="K331" s="83" t="s">
        <v>141</v>
      </c>
      <c r="L331" s="83" t="s">
        <v>141</v>
      </c>
      <c r="M331" s="83" t="s">
        <v>141</v>
      </c>
      <c r="N331" s="83" t="s">
        <v>141</v>
      </c>
      <c r="O331" s="12" t="s">
        <v>141</v>
      </c>
      <c r="P331" s="12" t="s">
        <v>141</v>
      </c>
    </row>
    <row r="332" spans="1:20" ht="15.75" customHeight="1">
      <c r="A332" s="84" t="s">
        <v>426</v>
      </c>
      <c r="B332" s="40">
        <f>SUM(C332:P332)</f>
        <v>7249</v>
      </c>
      <c r="C332" s="95">
        <v>362</v>
      </c>
      <c r="D332" s="99">
        <v>6779</v>
      </c>
      <c r="E332" s="83" t="s">
        <v>141</v>
      </c>
      <c r="F332" s="83" t="s">
        <v>141</v>
      </c>
      <c r="G332" s="83" t="s">
        <v>141</v>
      </c>
      <c r="H332" s="99">
        <v>108</v>
      </c>
      <c r="I332" s="83" t="s">
        <v>141</v>
      </c>
      <c r="J332" s="83" t="s">
        <v>141</v>
      </c>
      <c r="K332" s="83" t="s">
        <v>141</v>
      </c>
      <c r="L332" s="83" t="s">
        <v>141</v>
      </c>
      <c r="M332" s="83" t="s">
        <v>141</v>
      </c>
      <c r="N332" s="83" t="s">
        <v>141</v>
      </c>
      <c r="O332" s="12" t="s">
        <v>141</v>
      </c>
      <c r="P332" s="12" t="s">
        <v>141</v>
      </c>
    </row>
    <row r="333" spans="1:20" ht="15.75" customHeight="1">
      <c r="A333" s="84" t="s">
        <v>1307</v>
      </c>
      <c r="B333" s="40">
        <f>SUM(C333:P333)</f>
        <v>7183</v>
      </c>
      <c r="C333" s="95">
        <v>372</v>
      </c>
      <c r="D333" s="99">
        <v>6184</v>
      </c>
      <c r="E333" s="83" t="s">
        <v>141</v>
      </c>
      <c r="F333" s="83" t="s">
        <v>141</v>
      </c>
      <c r="G333" s="83" t="s">
        <v>141</v>
      </c>
      <c r="H333" s="99">
        <v>627</v>
      </c>
      <c r="I333" s="83" t="s">
        <v>141</v>
      </c>
      <c r="J333" s="83" t="s">
        <v>141</v>
      </c>
      <c r="K333" s="83" t="s">
        <v>141</v>
      </c>
      <c r="L333" s="83" t="s">
        <v>141</v>
      </c>
      <c r="M333" s="83" t="s">
        <v>141</v>
      </c>
      <c r="N333" s="83" t="s">
        <v>141</v>
      </c>
      <c r="O333" s="12" t="s">
        <v>141</v>
      </c>
      <c r="P333" s="12" t="s">
        <v>141</v>
      </c>
    </row>
    <row r="334" spans="1:20" ht="15.75" customHeight="1">
      <c r="A334" s="84"/>
      <c r="B334" s="53"/>
      <c r="C334" s="55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12"/>
      <c r="P334" s="12"/>
    </row>
    <row r="335" spans="1:20" ht="15.75" customHeight="1">
      <c r="A335" s="76" t="s">
        <v>507</v>
      </c>
      <c r="B335" s="51">
        <f>SUM(B337:B353,B362:B405)</f>
        <v>115865</v>
      </c>
      <c r="C335" s="52">
        <f>SUM(C337:C353,C362:C405)</f>
        <v>10501</v>
      </c>
      <c r="D335" s="71">
        <f>SUM(D337:D353,D362:D405)</f>
        <v>11393</v>
      </c>
      <c r="E335" s="71" t="s">
        <v>141</v>
      </c>
      <c r="F335" s="71" t="s">
        <v>141</v>
      </c>
      <c r="G335" s="71" t="s">
        <v>141</v>
      </c>
      <c r="H335" s="71">
        <f>SUM(H337:H353,H362:H405)</f>
        <v>5771</v>
      </c>
      <c r="I335" s="71" t="s">
        <v>141</v>
      </c>
      <c r="J335" s="71">
        <f>SUM(J337:J353,J362:J405)</f>
        <v>11718</v>
      </c>
      <c r="K335" s="71">
        <f>SUM(K337:K353,K362:K405)</f>
        <v>4332</v>
      </c>
      <c r="L335" s="71">
        <f>SUM(L337:L353,L362:L405)</f>
        <v>60226</v>
      </c>
      <c r="M335" s="71" t="s">
        <v>141</v>
      </c>
      <c r="N335" s="71">
        <f>SUM(N337:N353,N362:N405)</f>
        <v>11924</v>
      </c>
      <c r="O335" s="81" t="s">
        <v>141</v>
      </c>
      <c r="P335" s="81" t="s">
        <v>141</v>
      </c>
    </row>
    <row r="336" spans="1:20" ht="15.75" customHeight="1">
      <c r="A336" s="84"/>
      <c r="B336" s="53"/>
      <c r="C336" s="83"/>
      <c r="D336" s="83"/>
      <c r="E336" s="12"/>
      <c r="F336" s="12"/>
      <c r="G336" s="83"/>
      <c r="H336" s="83"/>
      <c r="I336" s="12"/>
      <c r="J336" s="83"/>
      <c r="K336" s="83"/>
      <c r="L336" s="83"/>
      <c r="M336" s="12"/>
      <c r="N336" s="83"/>
      <c r="O336" s="12"/>
      <c r="P336" s="12"/>
    </row>
    <row r="337" spans="1:16" ht="15.75" customHeight="1">
      <c r="A337" s="84" t="s">
        <v>318</v>
      </c>
      <c r="B337" s="40">
        <f t="shared" ref="B337:B353" si="16">SUM(C337:P337)</f>
        <v>2438</v>
      </c>
      <c r="C337" s="95">
        <v>102</v>
      </c>
      <c r="D337" s="99" t="s">
        <v>141</v>
      </c>
      <c r="E337" s="83" t="s">
        <v>141</v>
      </c>
      <c r="F337" s="83" t="s">
        <v>141</v>
      </c>
      <c r="G337" s="83" t="s">
        <v>141</v>
      </c>
      <c r="H337" s="12">
        <v>69</v>
      </c>
      <c r="I337" s="83" t="s">
        <v>141</v>
      </c>
      <c r="J337" s="12">
        <v>210</v>
      </c>
      <c r="K337" s="83" t="s">
        <v>141</v>
      </c>
      <c r="L337" s="12">
        <v>2057</v>
      </c>
      <c r="M337" s="83" t="s">
        <v>141</v>
      </c>
      <c r="N337" s="83" t="s">
        <v>141</v>
      </c>
      <c r="O337" s="12" t="s">
        <v>141</v>
      </c>
      <c r="P337" s="12" t="s">
        <v>141</v>
      </c>
    </row>
    <row r="338" spans="1:16" ht="15.75" customHeight="1">
      <c r="A338" s="84" t="s">
        <v>1332</v>
      </c>
      <c r="B338" s="40">
        <f t="shared" si="16"/>
        <v>1343</v>
      </c>
      <c r="C338" s="95">
        <v>49</v>
      </c>
      <c r="D338" s="99" t="s">
        <v>141</v>
      </c>
      <c r="E338" s="83" t="s">
        <v>141</v>
      </c>
      <c r="F338" s="83" t="s">
        <v>141</v>
      </c>
      <c r="G338" s="83" t="s">
        <v>141</v>
      </c>
      <c r="H338" s="12">
        <v>24</v>
      </c>
      <c r="I338" s="83" t="s">
        <v>141</v>
      </c>
      <c r="J338" s="12">
        <v>117</v>
      </c>
      <c r="K338" s="83" t="s">
        <v>141</v>
      </c>
      <c r="L338" s="12">
        <v>1153</v>
      </c>
      <c r="M338" s="83" t="s">
        <v>141</v>
      </c>
      <c r="N338" s="83" t="s">
        <v>141</v>
      </c>
      <c r="O338" s="12" t="s">
        <v>141</v>
      </c>
      <c r="P338" s="12" t="s">
        <v>141</v>
      </c>
    </row>
    <row r="339" spans="1:16" ht="15.75" customHeight="1">
      <c r="A339" s="84" t="s">
        <v>1333</v>
      </c>
      <c r="B339" s="40">
        <f t="shared" si="16"/>
        <v>5241</v>
      </c>
      <c r="C339" s="95">
        <v>251</v>
      </c>
      <c r="D339" s="99" t="s">
        <v>141</v>
      </c>
      <c r="E339" s="83" t="s">
        <v>141</v>
      </c>
      <c r="F339" s="83" t="s">
        <v>141</v>
      </c>
      <c r="G339" s="83" t="s">
        <v>141</v>
      </c>
      <c r="H339" s="12">
        <v>111</v>
      </c>
      <c r="I339" s="83" t="s">
        <v>141</v>
      </c>
      <c r="J339" s="12">
        <v>757</v>
      </c>
      <c r="K339" s="83" t="s">
        <v>141</v>
      </c>
      <c r="L339" s="12">
        <v>4122</v>
      </c>
      <c r="M339" s="83" t="s">
        <v>141</v>
      </c>
      <c r="N339" s="83" t="s">
        <v>141</v>
      </c>
      <c r="O339" s="12" t="s">
        <v>141</v>
      </c>
      <c r="P339" s="12" t="s">
        <v>141</v>
      </c>
    </row>
    <row r="340" spans="1:16" ht="15.75" customHeight="1">
      <c r="A340" s="84" t="s">
        <v>1334</v>
      </c>
      <c r="B340" s="40">
        <f t="shared" si="16"/>
        <v>5266</v>
      </c>
      <c r="C340" s="95">
        <v>122</v>
      </c>
      <c r="D340" s="99" t="s">
        <v>141</v>
      </c>
      <c r="E340" s="83" t="s">
        <v>141</v>
      </c>
      <c r="F340" s="83" t="s">
        <v>141</v>
      </c>
      <c r="G340" s="83" t="s">
        <v>141</v>
      </c>
      <c r="H340" s="12">
        <v>112</v>
      </c>
      <c r="I340" s="83" t="s">
        <v>141</v>
      </c>
      <c r="J340" s="12">
        <v>632</v>
      </c>
      <c r="K340" s="83" t="s">
        <v>141</v>
      </c>
      <c r="L340" s="12">
        <v>3013</v>
      </c>
      <c r="M340" s="83" t="s">
        <v>141</v>
      </c>
      <c r="N340" s="12">
        <v>1387</v>
      </c>
      <c r="O340" s="12" t="s">
        <v>141</v>
      </c>
      <c r="P340" s="12" t="s">
        <v>141</v>
      </c>
    </row>
    <row r="341" spans="1:16" ht="15.75" customHeight="1">
      <c r="A341" s="84" t="s">
        <v>1335</v>
      </c>
      <c r="B341" s="40">
        <f t="shared" si="16"/>
        <v>991</v>
      </c>
      <c r="C341" s="95">
        <v>26</v>
      </c>
      <c r="D341" s="99" t="s">
        <v>141</v>
      </c>
      <c r="E341" s="83" t="s">
        <v>141</v>
      </c>
      <c r="F341" s="83" t="s">
        <v>141</v>
      </c>
      <c r="G341" s="83" t="s">
        <v>141</v>
      </c>
      <c r="H341" s="12">
        <v>26</v>
      </c>
      <c r="I341" s="83" t="s">
        <v>141</v>
      </c>
      <c r="J341" s="12">
        <v>148</v>
      </c>
      <c r="K341" s="12">
        <v>25</v>
      </c>
      <c r="L341" s="12">
        <v>598</v>
      </c>
      <c r="M341" s="83" t="s">
        <v>141</v>
      </c>
      <c r="N341" s="12">
        <v>168</v>
      </c>
      <c r="O341" s="12" t="s">
        <v>141</v>
      </c>
      <c r="P341" s="12" t="s">
        <v>141</v>
      </c>
    </row>
    <row r="342" spans="1:16" ht="15.75" customHeight="1">
      <c r="A342" s="84" t="s">
        <v>320</v>
      </c>
      <c r="B342" s="40">
        <f t="shared" si="16"/>
        <v>1372</v>
      </c>
      <c r="C342" s="95">
        <v>500</v>
      </c>
      <c r="D342" s="99" t="s">
        <v>141</v>
      </c>
      <c r="E342" s="83" t="s">
        <v>141</v>
      </c>
      <c r="F342" s="83" t="s">
        <v>141</v>
      </c>
      <c r="G342" s="83" t="s">
        <v>141</v>
      </c>
      <c r="H342" s="12">
        <v>103</v>
      </c>
      <c r="I342" s="83" t="s">
        <v>141</v>
      </c>
      <c r="J342" s="12">
        <v>769</v>
      </c>
      <c r="K342" s="83" t="s">
        <v>141</v>
      </c>
      <c r="L342" s="83" t="s">
        <v>141</v>
      </c>
      <c r="M342" s="83" t="s">
        <v>141</v>
      </c>
      <c r="N342" s="83" t="s">
        <v>141</v>
      </c>
      <c r="O342" s="12" t="s">
        <v>141</v>
      </c>
      <c r="P342" s="12" t="s">
        <v>141</v>
      </c>
    </row>
    <row r="343" spans="1:16" ht="15.75" customHeight="1">
      <c r="A343" s="84" t="s">
        <v>1006</v>
      </c>
      <c r="B343" s="40">
        <f t="shared" si="16"/>
        <v>592</v>
      </c>
      <c r="C343" s="95">
        <v>166</v>
      </c>
      <c r="D343" s="99" t="s">
        <v>141</v>
      </c>
      <c r="E343" s="83" t="s">
        <v>141</v>
      </c>
      <c r="F343" s="83" t="s">
        <v>141</v>
      </c>
      <c r="G343" s="83" t="s">
        <v>141</v>
      </c>
      <c r="H343" s="12">
        <v>98</v>
      </c>
      <c r="I343" s="83" t="s">
        <v>141</v>
      </c>
      <c r="J343" s="12">
        <v>328</v>
      </c>
      <c r="K343" s="83" t="s">
        <v>141</v>
      </c>
      <c r="L343" s="83" t="s">
        <v>141</v>
      </c>
      <c r="M343" s="83" t="s">
        <v>141</v>
      </c>
      <c r="N343" s="83" t="s">
        <v>141</v>
      </c>
      <c r="O343" s="12" t="s">
        <v>141</v>
      </c>
      <c r="P343" s="12" t="s">
        <v>141</v>
      </c>
    </row>
    <row r="344" spans="1:16" ht="15.75" customHeight="1">
      <c r="A344" s="84" t="s">
        <v>1336</v>
      </c>
      <c r="B344" s="40">
        <f t="shared" si="16"/>
        <v>2781</v>
      </c>
      <c r="C344" s="95">
        <v>83</v>
      </c>
      <c r="D344" s="99" t="s">
        <v>141</v>
      </c>
      <c r="E344" s="83" t="s">
        <v>141</v>
      </c>
      <c r="F344" s="83" t="s">
        <v>141</v>
      </c>
      <c r="G344" s="83" t="s">
        <v>141</v>
      </c>
      <c r="H344" s="12">
        <v>70</v>
      </c>
      <c r="I344" s="83" t="s">
        <v>141</v>
      </c>
      <c r="J344" s="12">
        <v>494</v>
      </c>
      <c r="K344" s="12">
        <v>175</v>
      </c>
      <c r="L344" s="12">
        <v>1382</v>
      </c>
      <c r="M344" s="83" t="s">
        <v>141</v>
      </c>
      <c r="N344" s="12">
        <v>577</v>
      </c>
      <c r="O344" s="12" t="s">
        <v>141</v>
      </c>
      <c r="P344" s="12" t="s">
        <v>141</v>
      </c>
    </row>
    <row r="345" spans="1:16" ht="15.75" customHeight="1">
      <c r="A345" s="84" t="s">
        <v>1337</v>
      </c>
      <c r="B345" s="40">
        <f t="shared" si="16"/>
        <v>567</v>
      </c>
      <c r="C345" s="95">
        <v>39</v>
      </c>
      <c r="D345" s="99" t="s">
        <v>141</v>
      </c>
      <c r="E345" s="83" t="s">
        <v>141</v>
      </c>
      <c r="F345" s="83" t="s">
        <v>141</v>
      </c>
      <c r="G345" s="83" t="s">
        <v>141</v>
      </c>
      <c r="H345" s="12">
        <v>34</v>
      </c>
      <c r="I345" s="83" t="s">
        <v>141</v>
      </c>
      <c r="J345" s="12">
        <v>55</v>
      </c>
      <c r="K345" s="12">
        <v>39</v>
      </c>
      <c r="L345" s="12">
        <v>320</v>
      </c>
      <c r="M345" s="83" t="s">
        <v>141</v>
      </c>
      <c r="N345" s="12">
        <v>80</v>
      </c>
      <c r="O345" s="12" t="s">
        <v>141</v>
      </c>
      <c r="P345" s="12" t="s">
        <v>141</v>
      </c>
    </row>
    <row r="346" spans="1:16" ht="15.75" customHeight="1">
      <c r="A346" s="84" t="s">
        <v>423</v>
      </c>
      <c r="B346" s="40">
        <f t="shared" si="16"/>
        <v>2603</v>
      </c>
      <c r="C346" s="95">
        <v>231</v>
      </c>
      <c r="D346" s="99" t="s">
        <v>141</v>
      </c>
      <c r="E346" s="83" t="s">
        <v>141</v>
      </c>
      <c r="F346" s="83" t="s">
        <v>141</v>
      </c>
      <c r="G346" s="83" t="s">
        <v>141</v>
      </c>
      <c r="H346" s="12">
        <v>139</v>
      </c>
      <c r="I346" s="83" t="s">
        <v>141</v>
      </c>
      <c r="J346" s="12">
        <v>227</v>
      </c>
      <c r="K346" s="12">
        <v>129</v>
      </c>
      <c r="L346" s="12">
        <v>1877</v>
      </c>
      <c r="M346" s="83" t="s">
        <v>141</v>
      </c>
      <c r="N346" s="83" t="s">
        <v>141</v>
      </c>
      <c r="O346" s="12" t="s">
        <v>141</v>
      </c>
      <c r="P346" s="12" t="s">
        <v>141</v>
      </c>
    </row>
    <row r="347" spans="1:16" ht="15.75" customHeight="1">
      <c r="A347" s="84" t="s">
        <v>1338</v>
      </c>
      <c r="B347" s="40">
        <f t="shared" si="16"/>
        <v>304</v>
      </c>
      <c r="C347" s="95">
        <v>67</v>
      </c>
      <c r="D347" s="99" t="s">
        <v>141</v>
      </c>
      <c r="E347" s="83" t="s">
        <v>141</v>
      </c>
      <c r="F347" s="83" t="s">
        <v>141</v>
      </c>
      <c r="G347" s="83" t="s">
        <v>141</v>
      </c>
      <c r="H347" s="12">
        <v>8</v>
      </c>
      <c r="I347" s="83" t="s">
        <v>141</v>
      </c>
      <c r="J347" s="12">
        <v>32</v>
      </c>
      <c r="K347" s="12">
        <v>8</v>
      </c>
      <c r="L347" s="12">
        <v>152</v>
      </c>
      <c r="M347" s="83" t="s">
        <v>141</v>
      </c>
      <c r="N347" s="12">
        <v>37</v>
      </c>
      <c r="O347" s="12" t="s">
        <v>141</v>
      </c>
      <c r="P347" s="12" t="s">
        <v>141</v>
      </c>
    </row>
    <row r="348" spans="1:16" ht="15.75" customHeight="1">
      <c r="A348" s="84" t="s">
        <v>341</v>
      </c>
      <c r="B348" s="40">
        <f t="shared" si="16"/>
        <v>1281</v>
      </c>
      <c r="C348" s="95">
        <v>60</v>
      </c>
      <c r="D348" s="99" t="s">
        <v>141</v>
      </c>
      <c r="E348" s="83" t="s">
        <v>141</v>
      </c>
      <c r="F348" s="83" t="s">
        <v>141</v>
      </c>
      <c r="G348" s="83" t="s">
        <v>141</v>
      </c>
      <c r="H348" s="12">
        <v>18</v>
      </c>
      <c r="I348" s="83" t="s">
        <v>141</v>
      </c>
      <c r="J348" s="12">
        <v>51</v>
      </c>
      <c r="K348" s="12">
        <v>33</v>
      </c>
      <c r="L348" s="12">
        <v>980</v>
      </c>
      <c r="M348" s="83" t="s">
        <v>141</v>
      </c>
      <c r="N348" s="12">
        <v>139</v>
      </c>
      <c r="O348" s="12" t="s">
        <v>141</v>
      </c>
      <c r="P348" s="12" t="s">
        <v>141</v>
      </c>
    </row>
    <row r="349" spans="1:16" ht="15.75" customHeight="1">
      <c r="A349" s="84" t="s">
        <v>335</v>
      </c>
      <c r="B349" s="40">
        <f t="shared" si="16"/>
        <v>13085</v>
      </c>
      <c r="C349" s="95">
        <v>189</v>
      </c>
      <c r="D349" s="99">
        <v>9839</v>
      </c>
      <c r="E349" s="83" t="s">
        <v>141</v>
      </c>
      <c r="F349" s="83" t="s">
        <v>141</v>
      </c>
      <c r="G349" s="83" t="s">
        <v>141</v>
      </c>
      <c r="H349" s="12">
        <v>253</v>
      </c>
      <c r="I349" s="83" t="s">
        <v>141</v>
      </c>
      <c r="J349" s="12">
        <v>177</v>
      </c>
      <c r="K349" s="83" t="s">
        <v>141</v>
      </c>
      <c r="L349" s="12">
        <v>2627</v>
      </c>
      <c r="M349" s="83" t="s">
        <v>141</v>
      </c>
      <c r="N349" s="83" t="s">
        <v>141</v>
      </c>
      <c r="O349" s="12" t="s">
        <v>141</v>
      </c>
      <c r="P349" s="12" t="s">
        <v>141</v>
      </c>
    </row>
    <row r="350" spans="1:16" ht="15.75" customHeight="1">
      <c r="A350" s="84" t="s">
        <v>1339</v>
      </c>
      <c r="B350" s="40">
        <f t="shared" si="16"/>
        <v>503</v>
      </c>
      <c r="C350" s="95">
        <v>24</v>
      </c>
      <c r="D350" s="99" t="s">
        <v>141</v>
      </c>
      <c r="E350" s="83" t="s">
        <v>141</v>
      </c>
      <c r="F350" s="83" t="s">
        <v>141</v>
      </c>
      <c r="G350" s="83" t="s">
        <v>141</v>
      </c>
      <c r="H350" s="12">
        <v>18</v>
      </c>
      <c r="I350" s="83" t="s">
        <v>141</v>
      </c>
      <c r="J350" s="12">
        <v>40</v>
      </c>
      <c r="K350" s="12">
        <v>42</v>
      </c>
      <c r="L350" s="12">
        <v>292</v>
      </c>
      <c r="M350" s="83" t="s">
        <v>141</v>
      </c>
      <c r="N350" s="12">
        <v>87</v>
      </c>
      <c r="O350" s="12" t="s">
        <v>141</v>
      </c>
      <c r="P350" s="12" t="s">
        <v>141</v>
      </c>
    </row>
    <row r="351" spans="1:16" ht="15.75" customHeight="1">
      <c r="A351" s="84" t="s">
        <v>1340</v>
      </c>
      <c r="B351" s="40">
        <f t="shared" si="16"/>
        <v>1527</v>
      </c>
      <c r="C351" s="95">
        <v>57</v>
      </c>
      <c r="D351" s="99" t="s">
        <v>141</v>
      </c>
      <c r="E351" s="83" t="s">
        <v>141</v>
      </c>
      <c r="F351" s="83" t="s">
        <v>141</v>
      </c>
      <c r="G351" s="83" t="s">
        <v>141</v>
      </c>
      <c r="H351" s="12">
        <v>61</v>
      </c>
      <c r="I351" s="83" t="s">
        <v>141</v>
      </c>
      <c r="J351" s="12">
        <v>130</v>
      </c>
      <c r="K351" s="12">
        <v>110</v>
      </c>
      <c r="L351" s="12">
        <v>907</v>
      </c>
      <c r="M351" s="83" t="s">
        <v>141</v>
      </c>
      <c r="N351" s="12">
        <v>262</v>
      </c>
      <c r="O351" s="12" t="s">
        <v>141</v>
      </c>
      <c r="P351" s="12" t="s">
        <v>141</v>
      </c>
    </row>
    <row r="352" spans="1:16" ht="15.75" customHeight="1">
      <c r="A352" s="84" t="s">
        <v>1341</v>
      </c>
      <c r="B352" s="40">
        <f t="shared" si="16"/>
        <v>1033</v>
      </c>
      <c r="C352" s="95">
        <v>38</v>
      </c>
      <c r="D352" s="99" t="s">
        <v>141</v>
      </c>
      <c r="E352" s="83" t="s">
        <v>141</v>
      </c>
      <c r="F352" s="83" t="s">
        <v>141</v>
      </c>
      <c r="G352" s="83" t="s">
        <v>141</v>
      </c>
      <c r="H352" s="12">
        <v>45</v>
      </c>
      <c r="I352" s="83" t="s">
        <v>141</v>
      </c>
      <c r="J352" s="12">
        <v>54</v>
      </c>
      <c r="K352" s="12" t="s">
        <v>141</v>
      </c>
      <c r="L352" s="12">
        <v>799</v>
      </c>
      <c r="M352" s="83" t="s">
        <v>141</v>
      </c>
      <c r="N352" s="12">
        <v>97</v>
      </c>
      <c r="O352" s="12" t="s">
        <v>141</v>
      </c>
      <c r="P352" s="12" t="s">
        <v>141</v>
      </c>
    </row>
    <row r="353" spans="1:20" ht="15.75" customHeight="1">
      <c r="A353" s="82" t="s">
        <v>1342</v>
      </c>
      <c r="B353" s="40">
        <f t="shared" si="16"/>
        <v>2868</v>
      </c>
      <c r="C353" s="95">
        <v>885</v>
      </c>
      <c r="D353" s="99" t="s">
        <v>141</v>
      </c>
      <c r="E353" s="83" t="s">
        <v>141</v>
      </c>
      <c r="F353" s="83" t="s">
        <v>141</v>
      </c>
      <c r="G353" s="83" t="s">
        <v>141</v>
      </c>
      <c r="H353" s="12">
        <v>149</v>
      </c>
      <c r="I353" s="83" t="s">
        <v>141</v>
      </c>
      <c r="J353" s="12">
        <v>288</v>
      </c>
      <c r="K353" s="83" t="s">
        <v>141</v>
      </c>
      <c r="L353" s="12">
        <v>1150</v>
      </c>
      <c r="M353" s="83" t="s">
        <v>141</v>
      </c>
      <c r="N353" s="12">
        <v>396</v>
      </c>
      <c r="O353" s="12" t="s">
        <v>141</v>
      </c>
      <c r="P353" s="12" t="s">
        <v>141</v>
      </c>
    </row>
    <row r="354" spans="1:20" ht="15.75" customHeight="1">
      <c r="A354" s="105"/>
      <c r="B354" s="60"/>
      <c r="C354" s="98"/>
      <c r="D354" s="142"/>
      <c r="E354" s="148"/>
      <c r="F354" s="148"/>
      <c r="G354" s="148"/>
      <c r="H354" s="141"/>
      <c r="I354" s="148"/>
      <c r="J354" s="141"/>
      <c r="K354" s="148"/>
      <c r="L354" s="141"/>
      <c r="M354" s="148"/>
      <c r="N354" s="141"/>
      <c r="O354" s="141"/>
      <c r="P354" s="141"/>
    </row>
    <row r="355" spans="1:20" ht="15.75" customHeight="1">
      <c r="A355" s="82"/>
      <c r="B355" s="83"/>
      <c r="C355" s="99"/>
      <c r="D355" s="99"/>
      <c r="E355" s="83"/>
      <c r="F355" s="83"/>
      <c r="G355" s="83"/>
      <c r="H355" s="99"/>
      <c r="I355" s="83"/>
      <c r="J355" s="99"/>
      <c r="K355" s="83"/>
      <c r="L355" s="99"/>
      <c r="M355" s="83"/>
      <c r="N355" s="99"/>
      <c r="O355" s="12"/>
      <c r="P355" s="12"/>
    </row>
    <row r="356" spans="1:20" ht="15.75" customHeight="1">
      <c r="A356" s="82"/>
      <c r="B356" s="83"/>
      <c r="C356" s="99"/>
      <c r="D356" s="99"/>
      <c r="E356" s="83"/>
      <c r="F356" s="83"/>
      <c r="G356" s="83"/>
      <c r="H356" s="99"/>
      <c r="I356" s="83"/>
      <c r="J356" s="99"/>
      <c r="K356" s="83"/>
      <c r="L356" s="99"/>
      <c r="M356" s="83"/>
      <c r="N356" s="99"/>
      <c r="O356" s="12"/>
      <c r="P356" s="12"/>
    </row>
    <row r="357" spans="1:20" s="23" customFormat="1" ht="15.75" customHeight="1">
      <c r="A357" s="66" t="s">
        <v>610</v>
      </c>
      <c r="B357" s="106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20"/>
      <c r="P357" s="20"/>
      <c r="S357" s="5"/>
      <c r="T357" s="5"/>
    </row>
    <row r="358" spans="1:20" s="23" customFormat="1" ht="15.75" customHeight="1">
      <c r="A358" s="91"/>
      <c r="B358" s="68"/>
      <c r="C358" s="390" t="s">
        <v>28</v>
      </c>
      <c r="D358" s="390"/>
      <c r="E358" s="390"/>
      <c r="F358" s="390"/>
      <c r="G358" s="390"/>
      <c r="H358" s="390"/>
      <c r="I358" s="390"/>
      <c r="J358" s="390"/>
      <c r="K358" s="390"/>
      <c r="L358" s="390"/>
      <c r="M358" s="390"/>
      <c r="N358" s="390"/>
      <c r="O358" s="390"/>
      <c r="P358" s="390"/>
      <c r="S358" s="5"/>
      <c r="T358" s="5"/>
    </row>
    <row r="359" spans="1:20" s="23" customFormat="1" ht="15.75" customHeight="1">
      <c r="A359" s="48" t="s">
        <v>126</v>
      </c>
      <c r="B359" s="69" t="s">
        <v>27</v>
      </c>
      <c r="C359" s="69" t="s">
        <v>116</v>
      </c>
      <c r="D359" s="69" t="s">
        <v>127</v>
      </c>
      <c r="E359" s="69" t="s">
        <v>128</v>
      </c>
      <c r="F359" s="69" t="s">
        <v>34</v>
      </c>
      <c r="G359" s="69" t="s">
        <v>129</v>
      </c>
      <c r="H359" s="69" t="s">
        <v>37</v>
      </c>
      <c r="I359" s="69" t="s">
        <v>38</v>
      </c>
      <c r="J359" s="69" t="s">
        <v>130</v>
      </c>
      <c r="K359" s="69" t="s">
        <v>40</v>
      </c>
      <c r="L359" s="69" t="s">
        <v>131</v>
      </c>
      <c r="M359" s="69" t="s">
        <v>132</v>
      </c>
      <c r="N359" s="71" t="s">
        <v>133</v>
      </c>
      <c r="O359" s="52" t="s">
        <v>134</v>
      </c>
      <c r="P359" s="52" t="s">
        <v>135</v>
      </c>
      <c r="S359" s="5"/>
      <c r="T359" s="5"/>
    </row>
    <row r="360" spans="1:20" s="23" customFormat="1" ht="15.75" customHeight="1">
      <c r="A360" s="92"/>
      <c r="B360" s="74"/>
      <c r="C360" s="74"/>
      <c r="D360" s="80"/>
      <c r="E360" s="69" t="s">
        <v>136</v>
      </c>
      <c r="F360" s="69"/>
      <c r="G360" s="69"/>
      <c r="H360" s="80"/>
      <c r="I360" s="69"/>
      <c r="J360" s="69" t="s">
        <v>137</v>
      </c>
      <c r="K360" s="80"/>
      <c r="L360" s="69" t="s">
        <v>138</v>
      </c>
      <c r="M360" s="69" t="s">
        <v>139</v>
      </c>
      <c r="N360" s="71" t="s">
        <v>140</v>
      </c>
      <c r="O360" s="52" t="s">
        <v>137</v>
      </c>
      <c r="P360" s="55"/>
      <c r="S360" s="5"/>
      <c r="T360" s="5"/>
    </row>
    <row r="361" spans="1:20" s="121" customFormat="1" ht="15.75" customHeight="1">
      <c r="A361" s="84"/>
      <c r="B361" s="53"/>
      <c r="C361" s="95"/>
      <c r="D361" s="150"/>
      <c r="E361" s="147"/>
      <c r="F361" s="147"/>
      <c r="G361" s="147"/>
      <c r="H361" s="150"/>
      <c r="I361" s="147"/>
      <c r="J361" s="150"/>
      <c r="K361" s="147"/>
      <c r="L361" s="150"/>
      <c r="M361" s="147"/>
      <c r="N361" s="150"/>
      <c r="O361" s="146"/>
      <c r="P361" s="146"/>
    </row>
    <row r="362" spans="1:20" ht="15.75" customHeight="1">
      <c r="A362" s="84" t="s">
        <v>1343</v>
      </c>
      <c r="B362" s="40">
        <f t="shared" ref="B362:B405" si="17">SUM(C362:P362)</f>
        <v>1596</v>
      </c>
      <c r="C362" s="95">
        <v>112</v>
      </c>
      <c r="D362" s="99" t="s">
        <v>141</v>
      </c>
      <c r="E362" s="83" t="s">
        <v>141</v>
      </c>
      <c r="F362" s="83" t="s">
        <v>141</v>
      </c>
      <c r="G362" s="83" t="s">
        <v>141</v>
      </c>
      <c r="H362" s="12">
        <v>55</v>
      </c>
      <c r="I362" s="83" t="s">
        <v>141</v>
      </c>
      <c r="J362" s="12">
        <v>102</v>
      </c>
      <c r="K362" s="83" t="s">
        <v>141</v>
      </c>
      <c r="L362" s="12">
        <v>1043</v>
      </c>
      <c r="M362" s="83" t="s">
        <v>141</v>
      </c>
      <c r="N362" s="12">
        <v>284</v>
      </c>
      <c r="O362" s="12" t="s">
        <v>141</v>
      </c>
      <c r="P362" s="12" t="s">
        <v>141</v>
      </c>
    </row>
    <row r="363" spans="1:20" ht="15.75" customHeight="1">
      <c r="A363" s="84" t="s">
        <v>325</v>
      </c>
      <c r="B363" s="40">
        <f t="shared" si="17"/>
        <v>2021</v>
      </c>
      <c r="C363" s="95">
        <v>114</v>
      </c>
      <c r="D363" s="99" t="s">
        <v>141</v>
      </c>
      <c r="E363" s="83" t="s">
        <v>141</v>
      </c>
      <c r="F363" s="83" t="s">
        <v>141</v>
      </c>
      <c r="G363" s="83" t="s">
        <v>141</v>
      </c>
      <c r="H363" s="12">
        <v>48</v>
      </c>
      <c r="I363" s="83" t="s">
        <v>141</v>
      </c>
      <c r="J363" s="12">
        <v>331</v>
      </c>
      <c r="K363" s="12">
        <v>296</v>
      </c>
      <c r="L363" s="12">
        <v>1023</v>
      </c>
      <c r="M363" s="83" t="s">
        <v>141</v>
      </c>
      <c r="N363" s="12">
        <v>209</v>
      </c>
      <c r="O363" s="12" t="s">
        <v>141</v>
      </c>
      <c r="P363" s="12" t="s">
        <v>141</v>
      </c>
    </row>
    <row r="364" spans="1:20" ht="15.75" customHeight="1">
      <c r="A364" s="84" t="s">
        <v>1344</v>
      </c>
      <c r="B364" s="40">
        <f t="shared" si="17"/>
        <v>430</v>
      </c>
      <c r="C364" s="95">
        <v>22</v>
      </c>
      <c r="D364" s="99" t="s">
        <v>141</v>
      </c>
      <c r="E364" s="83" t="s">
        <v>141</v>
      </c>
      <c r="F364" s="83" t="s">
        <v>141</v>
      </c>
      <c r="G364" s="83" t="s">
        <v>141</v>
      </c>
      <c r="H364" s="12">
        <v>7</v>
      </c>
      <c r="I364" s="83" t="s">
        <v>141</v>
      </c>
      <c r="J364" s="12">
        <v>29</v>
      </c>
      <c r="K364" s="12">
        <v>123</v>
      </c>
      <c r="L364" s="12">
        <v>204</v>
      </c>
      <c r="M364" s="83" t="s">
        <v>141</v>
      </c>
      <c r="N364" s="12">
        <v>45</v>
      </c>
      <c r="O364" s="12" t="s">
        <v>141</v>
      </c>
      <c r="P364" s="12" t="s">
        <v>141</v>
      </c>
    </row>
    <row r="365" spans="1:20" ht="15.75" customHeight="1">
      <c r="A365" s="84" t="s">
        <v>1345</v>
      </c>
      <c r="B365" s="40">
        <f t="shared" si="17"/>
        <v>1690</v>
      </c>
      <c r="C365" s="95">
        <v>114</v>
      </c>
      <c r="D365" s="99" t="s">
        <v>141</v>
      </c>
      <c r="E365" s="83" t="s">
        <v>141</v>
      </c>
      <c r="F365" s="83" t="s">
        <v>141</v>
      </c>
      <c r="G365" s="83" t="s">
        <v>141</v>
      </c>
      <c r="H365" s="12">
        <v>36</v>
      </c>
      <c r="I365" s="83" t="s">
        <v>141</v>
      </c>
      <c r="J365" s="12">
        <v>129</v>
      </c>
      <c r="K365" s="83" t="s">
        <v>141</v>
      </c>
      <c r="L365" s="12">
        <v>1209</v>
      </c>
      <c r="M365" s="83" t="s">
        <v>141</v>
      </c>
      <c r="N365" s="12">
        <v>202</v>
      </c>
      <c r="O365" s="12" t="s">
        <v>141</v>
      </c>
      <c r="P365" s="12" t="s">
        <v>141</v>
      </c>
    </row>
    <row r="366" spans="1:20" ht="15.75" customHeight="1">
      <c r="A366" s="84" t="s">
        <v>331</v>
      </c>
      <c r="B366" s="40">
        <f t="shared" si="17"/>
        <v>2382</v>
      </c>
      <c r="C366" s="95">
        <v>93</v>
      </c>
      <c r="D366" s="99" t="s">
        <v>141</v>
      </c>
      <c r="E366" s="83" t="s">
        <v>141</v>
      </c>
      <c r="F366" s="83" t="s">
        <v>141</v>
      </c>
      <c r="G366" s="83" t="s">
        <v>141</v>
      </c>
      <c r="H366" s="12">
        <v>138</v>
      </c>
      <c r="I366" s="83" t="s">
        <v>141</v>
      </c>
      <c r="J366" s="12">
        <v>240</v>
      </c>
      <c r="K366" s="12">
        <v>85</v>
      </c>
      <c r="L366" s="12">
        <v>1596</v>
      </c>
      <c r="M366" s="83" t="s">
        <v>141</v>
      </c>
      <c r="N366" s="12">
        <v>230</v>
      </c>
      <c r="O366" s="12" t="s">
        <v>141</v>
      </c>
      <c r="P366" s="12" t="s">
        <v>141</v>
      </c>
    </row>
    <row r="367" spans="1:20" ht="15.75" customHeight="1">
      <c r="A367" s="84" t="s">
        <v>329</v>
      </c>
      <c r="B367" s="40">
        <f t="shared" si="17"/>
        <v>1361</v>
      </c>
      <c r="C367" s="95">
        <v>49</v>
      </c>
      <c r="D367" s="99" t="s">
        <v>141</v>
      </c>
      <c r="E367" s="83" t="s">
        <v>141</v>
      </c>
      <c r="F367" s="83" t="s">
        <v>141</v>
      </c>
      <c r="G367" s="83" t="s">
        <v>141</v>
      </c>
      <c r="H367" s="12">
        <v>71</v>
      </c>
      <c r="I367" s="83" t="s">
        <v>141</v>
      </c>
      <c r="J367" s="12">
        <v>174</v>
      </c>
      <c r="K367" s="12">
        <v>35</v>
      </c>
      <c r="L367" s="12">
        <v>789</v>
      </c>
      <c r="M367" s="83" t="s">
        <v>141</v>
      </c>
      <c r="N367" s="12">
        <v>243</v>
      </c>
      <c r="O367" s="12" t="s">
        <v>141</v>
      </c>
      <c r="P367" s="12" t="s">
        <v>141</v>
      </c>
    </row>
    <row r="368" spans="1:20" ht="15.75" customHeight="1">
      <c r="A368" s="84" t="s">
        <v>330</v>
      </c>
      <c r="B368" s="40">
        <f t="shared" si="17"/>
        <v>435</v>
      </c>
      <c r="C368" s="95">
        <v>7</v>
      </c>
      <c r="D368" s="99" t="s">
        <v>141</v>
      </c>
      <c r="E368" s="83" t="s">
        <v>141</v>
      </c>
      <c r="F368" s="83" t="s">
        <v>141</v>
      </c>
      <c r="G368" s="83" t="s">
        <v>141</v>
      </c>
      <c r="H368" s="12">
        <v>25</v>
      </c>
      <c r="I368" s="83" t="s">
        <v>141</v>
      </c>
      <c r="J368" s="12">
        <v>26</v>
      </c>
      <c r="K368" s="12">
        <v>8</v>
      </c>
      <c r="L368" s="12">
        <v>231</v>
      </c>
      <c r="M368" s="83" t="s">
        <v>141</v>
      </c>
      <c r="N368" s="12">
        <v>138</v>
      </c>
      <c r="O368" s="12" t="s">
        <v>141</v>
      </c>
      <c r="P368" s="12" t="s">
        <v>141</v>
      </c>
    </row>
    <row r="369" spans="1:20" ht="15.75" customHeight="1">
      <c r="A369" s="84" t="s">
        <v>597</v>
      </c>
      <c r="B369" s="40">
        <f t="shared" si="17"/>
        <v>1925</v>
      </c>
      <c r="C369" s="95">
        <v>58</v>
      </c>
      <c r="D369" s="99" t="s">
        <v>141</v>
      </c>
      <c r="E369" s="83" t="s">
        <v>141</v>
      </c>
      <c r="F369" s="83" t="s">
        <v>141</v>
      </c>
      <c r="G369" s="83" t="s">
        <v>141</v>
      </c>
      <c r="H369" s="12">
        <v>155</v>
      </c>
      <c r="I369" s="83" t="s">
        <v>141</v>
      </c>
      <c r="J369" s="12">
        <v>128</v>
      </c>
      <c r="K369" s="12">
        <v>165</v>
      </c>
      <c r="L369" s="12">
        <v>946</v>
      </c>
      <c r="M369" s="83" t="s">
        <v>141</v>
      </c>
      <c r="N369" s="12">
        <v>473</v>
      </c>
      <c r="O369" s="12" t="s">
        <v>141</v>
      </c>
      <c r="P369" s="12" t="s">
        <v>141</v>
      </c>
      <c r="S369" s="23"/>
      <c r="T369" s="23"/>
    </row>
    <row r="370" spans="1:20" ht="15.75" customHeight="1">
      <c r="A370" s="84" t="s">
        <v>339</v>
      </c>
      <c r="B370" s="40">
        <f t="shared" si="17"/>
        <v>1541</v>
      </c>
      <c r="C370" s="95">
        <v>772</v>
      </c>
      <c r="D370" s="99" t="s">
        <v>141</v>
      </c>
      <c r="E370" s="83" t="s">
        <v>141</v>
      </c>
      <c r="F370" s="83" t="s">
        <v>141</v>
      </c>
      <c r="G370" s="83" t="s">
        <v>141</v>
      </c>
      <c r="H370" s="12">
        <v>227</v>
      </c>
      <c r="I370" s="83" t="s">
        <v>141</v>
      </c>
      <c r="J370" s="12">
        <v>542</v>
      </c>
      <c r="K370" s="83" t="s">
        <v>141</v>
      </c>
      <c r="L370" s="83" t="s">
        <v>141</v>
      </c>
      <c r="M370" s="83" t="s">
        <v>141</v>
      </c>
      <c r="N370" s="83" t="s">
        <v>141</v>
      </c>
      <c r="O370" s="12" t="s">
        <v>141</v>
      </c>
      <c r="P370" s="12" t="s">
        <v>141</v>
      </c>
    </row>
    <row r="371" spans="1:20" ht="15.75" customHeight="1">
      <c r="A371" s="84" t="s">
        <v>1346</v>
      </c>
      <c r="B371" s="40">
        <f t="shared" si="17"/>
        <v>3559</v>
      </c>
      <c r="C371" s="95">
        <v>161</v>
      </c>
      <c r="D371" s="99" t="s">
        <v>141</v>
      </c>
      <c r="E371" s="83" t="s">
        <v>141</v>
      </c>
      <c r="F371" s="83" t="s">
        <v>141</v>
      </c>
      <c r="G371" s="83" t="s">
        <v>141</v>
      </c>
      <c r="H371" s="12">
        <v>241</v>
      </c>
      <c r="I371" s="83" t="s">
        <v>141</v>
      </c>
      <c r="J371" s="12">
        <v>391</v>
      </c>
      <c r="K371" s="83" t="s">
        <v>141</v>
      </c>
      <c r="L371" s="12">
        <v>2209</v>
      </c>
      <c r="M371" s="83" t="s">
        <v>141</v>
      </c>
      <c r="N371" s="12">
        <v>557</v>
      </c>
      <c r="O371" s="12" t="s">
        <v>141</v>
      </c>
      <c r="P371" s="12" t="s">
        <v>141</v>
      </c>
    </row>
    <row r="372" spans="1:20" ht="15.75" customHeight="1">
      <c r="A372" s="84" t="s">
        <v>1347</v>
      </c>
      <c r="B372" s="40">
        <f t="shared" si="17"/>
        <v>705</v>
      </c>
      <c r="C372" s="95">
        <v>108</v>
      </c>
      <c r="D372" s="99" t="s">
        <v>141</v>
      </c>
      <c r="E372" s="83" t="s">
        <v>141</v>
      </c>
      <c r="F372" s="83" t="s">
        <v>141</v>
      </c>
      <c r="G372" s="83" t="s">
        <v>141</v>
      </c>
      <c r="H372" s="12">
        <v>6</v>
      </c>
      <c r="I372" s="83" t="s">
        <v>141</v>
      </c>
      <c r="J372" s="12">
        <v>72</v>
      </c>
      <c r="K372" s="12">
        <v>43</v>
      </c>
      <c r="L372" s="12">
        <v>401</v>
      </c>
      <c r="M372" s="83" t="s">
        <v>141</v>
      </c>
      <c r="N372" s="12">
        <v>75</v>
      </c>
      <c r="O372" s="12" t="s">
        <v>141</v>
      </c>
      <c r="P372" s="12" t="s">
        <v>141</v>
      </c>
    </row>
    <row r="373" spans="1:20" ht="15.75" customHeight="1">
      <c r="A373" s="84" t="s">
        <v>340</v>
      </c>
      <c r="B373" s="40">
        <f t="shared" si="17"/>
        <v>4735</v>
      </c>
      <c r="C373" s="95">
        <v>619</v>
      </c>
      <c r="D373" s="99" t="s">
        <v>141</v>
      </c>
      <c r="E373" s="83" t="s">
        <v>141</v>
      </c>
      <c r="F373" s="83" t="s">
        <v>141</v>
      </c>
      <c r="G373" s="83" t="s">
        <v>141</v>
      </c>
      <c r="H373" s="12">
        <v>202</v>
      </c>
      <c r="I373" s="83" t="s">
        <v>141</v>
      </c>
      <c r="J373" s="12">
        <v>194</v>
      </c>
      <c r="K373" s="12">
        <v>184</v>
      </c>
      <c r="L373" s="12">
        <v>3536</v>
      </c>
      <c r="M373" s="83" t="s">
        <v>141</v>
      </c>
      <c r="N373" s="12" t="s">
        <v>141</v>
      </c>
      <c r="O373" s="12" t="s">
        <v>141</v>
      </c>
      <c r="P373" s="12" t="s">
        <v>141</v>
      </c>
    </row>
    <row r="374" spans="1:20" ht="15.75" customHeight="1">
      <c r="A374" s="84" t="s">
        <v>1348</v>
      </c>
      <c r="B374" s="40">
        <f t="shared" si="17"/>
        <v>932</v>
      </c>
      <c r="C374" s="95">
        <v>69</v>
      </c>
      <c r="D374" s="99" t="s">
        <v>141</v>
      </c>
      <c r="E374" s="83" t="s">
        <v>141</v>
      </c>
      <c r="F374" s="83" t="s">
        <v>141</v>
      </c>
      <c r="G374" s="83" t="s">
        <v>141</v>
      </c>
      <c r="H374" s="12">
        <v>25</v>
      </c>
      <c r="I374" s="83" t="s">
        <v>141</v>
      </c>
      <c r="J374" s="12">
        <v>58</v>
      </c>
      <c r="K374" s="12">
        <v>25</v>
      </c>
      <c r="L374" s="12">
        <v>605</v>
      </c>
      <c r="M374" s="83" t="s">
        <v>141</v>
      </c>
      <c r="N374" s="12">
        <v>150</v>
      </c>
      <c r="O374" s="12" t="s">
        <v>141</v>
      </c>
      <c r="P374" s="12" t="s">
        <v>141</v>
      </c>
    </row>
    <row r="375" spans="1:20" ht="15.75" customHeight="1">
      <c r="A375" s="84" t="s">
        <v>1349</v>
      </c>
      <c r="B375" s="40">
        <f t="shared" si="17"/>
        <v>2104</v>
      </c>
      <c r="C375" s="95">
        <v>154</v>
      </c>
      <c r="D375" s="99" t="s">
        <v>141</v>
      </c>
      <c r="E375" s="83" t="s">
        <v>141</v>
      </c>
      <c r="F375" s="83" t="s">
        <v>141</v>
      </c>
      <c r="G375" s="83" t="s">
        <v>141</v>
      </c>
      <c r="H375" s="12">
        <v>1</v>
      </c>
      <c r="I375" s="83" t="s">
        <v>141</v>
      </c>
      <c r="J375" s="12">
        <v>102</v>
      </c>
      <c r="K375" s="12">
        <v>342</v>
      </c>
      <c r="L375" s="12">
        <v>1190</v>
      </c>
      <c r="M375" s="83" t="s">
        <v>141</v>
      </c>
      <c r="N375" s="12">
        <v>315</v>
      </c>
      <c r="O375" s="12" t="s">
        <v>141</v>
      </c>
      <c r="P375" s="12" t="s">
        <v>141</v>
      </c>
    </row>
    <row r="376" spans="1:20" ht="15.75" customHeight="1">
      <c r="A376" s="84" t="s">
        <v>1350</v>
      </c>
      <c r="B376" s="40">
        <f t="shared" si="17"/>
        <v>2945</v>
      </c>
      <c r="C376" s="95">
        <v>405</v>
      </c>
      <c r="D376" s="99" t="s">
        <v>141</v>
      </c>
      <c r="E376" s="83" t="s">
        <v>141</v>
      </c>
      <c r="F376" s="83" t="s">
        <v>141</v>
      </c>
      <c r="G376" s="83" t="s">
        <v>141</v>
      </c>
      <c r="H376" s="12">
        <v>0</v>
      </c>
      <c r="I376" s="83" t="s">
        <v>141</v>
      </c>
      <c r="J376" s="12">
        <v>380</v>
      </c>
      <c r="K376" s="12">
        <v>343</v>
      </c>
      <c r="L376" s="12">
        <v>1244</v>
      </c>
      <c r="M376" s="83" t="s">
        <v>141</v>
      </c>
      <c r="N376" s="12">
        <v>573</v>
      </c>
      <c r="O376" s="12" t="s">
        <v>141</v>
      </c>
      <c r="P376" s="12" t="s">
        <v>141</v>
      </c>
    </row>
    <row r="377" spans="1:20" ht="15.75" customHeight="1">
      <c r="A377" s="84" t="s">
        <v>1351</v>
      </c>
      <c r="B377" s="40">
        <f t="shared" si="17"/>
        <v>1517</v>
      </c>
      <c r="C377" s="95">
        <v>76</v>
      </c>
      <c r="D377" s="99" t="s">
        <v>141</v>
      </c>
      <c r="E377" s="83" t="s">
        <v>141</v>
      </c>
      <c r="F377" s="83" t="s">
        <v>141</v>
      </c>
      <c r="G377" s="83" t="s">
        <v>141</v>
      </c>
      <c r="H377" s="12">
        <v>9</v>
      </c>
      <c r="I377" s="83" t="s">
        <v>141</v>
      </c>
      <c r="J377" s="12">
        <v>86</v>
      </c>
      <c r="K377" s="12">
        <v>94</v>
      </c>
      <c r="L377" s="12">
        <v>987</v>
      </c>
      <c r="M377" s="83" t="s">
        <v>141</v>
      </c>
      <c r="N377" s="12">
        <v>265</v>
      </c>
      <c r="O377" s="12" t="s">
        <v>141</v>
      </c>
      <c r="P377" s="12" t="s">
        <v>141</v>
      </c>
    </row>
    <row r="378" spans="1:20" ht="15.75" customHeight="1">
      <c r="A378" s="84" t="s">
        <v>345</v>
      </c>
      <c r="B378" s="40">
        <f t="shared" si="17"/>
        <v>1211</v>
      </c>
      <c r="C378" s="95">
        <v>1148</v>
      </c>
      <c r="D378" s="99" t="s">
        <v>141</v>
      </c>
      <c r="E378" s="83" t="s">
        <v>141</v>
      </c>
      <c r="F378" s="83" t="s">
        <v>141</v>
      </c>
      <c r="G378" s="83" t="s">
        <v>141</v>
      </c>
      <c r="H378" s="12">
        <v>1</v>
      </c>
      <c r="I378" s="83" t="s">
        <v>141</v>
      </c>
      <c r="J378" s="12">
        <v>62</v>
      </c>
      <c r="K378" s="83" t="s">
        <v>141</v>
      </c>
      <c r="L378" s="83" t="s">
        <v>141</v>
      </c>
      <c r="M378" s="83" t="s">
        <v>141</v>
      </c>
      <c r="N378" s="83" t="s">
        <v>141</v>
      </c>
      <c r="O378" s="12" t="s">
        <v>141</v>
      </c>
      <c r="P378" s="12" t="s">
        <v>141</v>
      </c>
    </row>
    <row r="379" spans="1:20" ht="15.75" customHeight="1">
      <c r="A379" s="84" t="s">
        <v>346</v>
      </c>
      <c r="B379" s="40">
        <f t="shared" si="17"/>
        <v>609</v>
      </c>
      <c r="C379" s="95">
        <v>133</v>
      </c>
      <c r="D379" s="99" t="s">
        <v>141</v>
      </c>
      <c r="E379" s="83" t="s">
        <v>141</v>
      </c>
      <c r="F379" s="83" t="s">
        <v>141</v>
      </c>
      <c r="G379" s="83" t="s">
        <v>141</v>
      </c>
      <c r="H379" s="12">
        <v>92</v>
      </c>
      <c r="I379" s="83" t="s">
        <v>141</v>
      </c>
      <c r="J379" s="12">
        <v>194</v>
      </c>
      <c r="K379" s="12">
        <v>190</v>
      </c>
      <c r="L379" s="12" t="s">
        <v>141</v>
      </c>
      <c r="M379" s="83" t="s">
        <v>141</v>
      </c>
      <c r="N379" s="12" t="s">
        <v>141</v>
      </c>
      <c r="O379" s="12" t="s">
        <v>141</v>
      </c>
      <c r="P379" s="12" t="s">
        <v>141</v>
      </c>
    </row>
    <row r="380" spans="1:20" ht="15.75" customHeight="1">
      <c r="A380" s="84" t="s">
        <v>1352</v>
      </c>
      <c r="B380" s="40">
        <f t="shared" si="17"/>
        <v>1482</v>
      </c>
      <c r="C380" s="95">
        <v>190</v>
      </c>
      <c r="D380" s="99" t="s">
        <v>141</v>
      </c>
      <c r="E380" s="83" t="s">
        <v>141</v>
      </c>
      <c r="F380" s="83" t="s">
        <v>141</v>
      </c>
      <c r="G380" s="83" t="s">
        <v>141</v>
      </c>
      <c r="H380" s="12">
        <v>103</v>
      </c>
      <c r="I380" s="83" t="s">
        <v>141</v>
      </c>
      <c r="J380" s="12">
        <v>119</v>
      </c>
      <c r="K380" s="12">
        <v>125</v>
      </c>
      <c r="L380" s="12">
        <v>779</v>
      </c>
      <c r="M380" s="83" t="s">
        <v>141</v>
      </c>
      <c r="N380" s="12">
        <v>166</v>
      </c>
      <c r="O380" s="12" t="s">
        <v>141</v>
      </c>
      <c r="P380" s="12" t="s">
        <v>141</v>
      </c>
    </row>
    <row r="381" spans="1:20" ht="15.75" customHeight="1">
      <c r="A381" s="84" t="s">
        <v>1353</v>
      </c>
      <c r="B381" s="40">
        <f t="shared" si="17"/>
        <v>1252</v>
      </c>
      <c r="C381" s="95">
        <v>32</v>
      </c>
      <c r="D381" s="99" t="s">
        <v>141</v>
      </c>
      <c r="E381" s="83" t="s">
        <v>141</v>
      </c>
      <c r="F381" s="83" t="s">
        <v>141</v>
      </c>
      <c r="G381" s="83" t="s">
        <v>141</v>
      </c>
      <c r="H381" s="12">
        <v>86</v>
      </c>
      <c r="I381" s="83" t="s">
        <v>141</v>
      </c>
      <c r="J381" s="12">
        <v>142</v>
      </c>
      <c r="K381" s="12">
        <v>35</v>
      </c>
      <c r="L381" s="12">
        <v>697</v>
      </c>
      <c r="M381" s="83" t="s">
        <v>141</v>
      </c>
      <c r="N381" s="12">
        <v>260</v>
      </c>
      <c r="O381" s="12" t="s">
        <v>141</v>
      </c>
      <c r="P381" s="12" t="s">
        <v>141</v>
      </c>
    </row>
    <row r="382" spans="1:20" ht="15.75" customHeight="1">
      <c r="A382" s="84" t="s">
        <v>503</v>
      </c>
      <c r="B382" s="40">
        <f t="shared" si="17"/>
        <v>2303</v>
      </c>
      <c r="C382" s="95">
        <v>553</v>
      </c>
      <c r="D382" s="99" t="s">
        <v>141</v>
      </c>
      <c r="E382" s="83" t="s">
        <v>141</v>
      </c>
      <c r="F382" s="83" t="s">
        <v>141</v>
      </c>
      <c r="G382" s="83" t="s">
        <v>141</v>
      </c>
      <c r="H382" s="12">
        <v>77</v>
      </c>
      <c r="I382" s="83" t="s">
        <v>141</v>
      </c>
      <c r="J382" s="12">
        <v>84</v>
      </c>
      <c r="K382" s="12">
        <v>101</v>
      </c>
      <c r="L382" s="12">
        <v>1488</v>
      </c>
      <c r="M382" s="83" t="s">
        <v>141</v>
      </c>
      <c r="N382" s="83" t="s">
        <v>141</v>
      </c>
      <c r="O382" s="12" t="s">
        <v>141</v>
      </c>
      <c r="P382" s="12" t="s">
        <v>141</v>
      </c>
    </row>
    <row r="383" spans="1:20" ht="15.75" customHeight="1">
      <c r="A383" s="84" t="s">
        <v>1354</v>
      </c>
      <c r="B383" s="40">
        <f t="shared" si="17"/>
        <v>1093</v>
      </c>
      <c r="C383" s="95">
        <v>25</v>
      </c>
      <c r="D383" s="99" t="s">
        <v>141</v>
      </c>
      <c r="E383" s="83" t="s">
        <v>141</v>
      </c>
      <c r="F383" s="83" t="s">
        <v>141</v>
      </c>
      <c r="G383" s="83" t="s">
        <v>141</v>
      </c>
      <c r="H383" s="12">
        <v>39</v>
      </c>
      <c r="I383" s="83" t="s">
        <v>141</v>
      </c>
      <c r="J383" s="12">
        <v>44</v>
      </c>
      <c r="K383" s="12">
        <v>23</v>
      </c>
      <c r="L383" s="12">
        <v>843</v>
      </c>
      <c r="M383" s="83" t="s">
        <v>141</v>
      </c>
      <c r="N383" s="12">
        <v>119</v>
      </c>
      <c r="O383" s="12" t="s">
        <v>141</v>
      </c>
      <c r="P383" s="12" t="s">
        <v>141</v>
      </c>
    </row>
    <row r="384" spans="1:20" ht="15.75" customHeight="1">
      <c r="A384" s="84" t="s">
        <v>1355</v>
      </c>
      <c r="B384" s="40">
        <f t="shared" si="17"/>
        <v>1192</v>
      </c>
      <c r="C384" s="95">
        <v>186</v>
      </c>
      <c r="D384" s="99" t="s">
        <v>141</v>
      </c>
      <c r="E384" s="83" t="s">
        <v>141</v>
      </c>
      <c r="F384" s="83" t="s">
        <v>141</v>
      </c>
      <c r="G384" s="83" t="s">
        <v>141</v>
      </c>
      <c r="H384" s="12">
        <v>96</v>
      </c>
      <c r="I384" s="83" t="s">
        <v>141</v>
      </c>
      <c r="J384" s="12">
        <v>72</v>
      </c>
      <c r="K384" s="12">
        <v>102</v>
      </c>
      <c r="L384" s="12">
        <v>586</v>
      </c>
      <c r="M384" s="83" t="s">
        <v>141</v>
      </c>
      <c r="N384" s="12">
        <v>150</v>
      </c>
      <c r="O384" s="12" t="s">
        <v>141</v>
      </c>
      <c r="P384" s="12" t="s">
        <v>141</v>
      </c>
    </row>
    <row r="385" spans="1:16" ht="15.75" customHeight="1">
      <c r="A385" s="84" t="s">
        <v>1356</v>
      </c>
      <c r="B385" s="40">
        <f t="shared" si="17"/>
        <v>524</v>
      </c>
      <c r="C385" s="95">
        <v>38</v>
      </c>
      <c r="D385" s="99" t="s">
        <v>141</v>
      </c>
      <c r="E385" s="83" t="s">
        <v>141</v>
      </c>
      <c r="F385" s="83" t="s">
        <v>141</v>
      </c>
      <c r="G385" s="83" t="s">
        <v>141</v>
      </c>
      <c r="H385" s="12">
        <v>28</v>
      </c>
      <c r="I385" s="83" t="s">
        <v>141</v>
      </c>
      <c r="J385" s="12">
        <v>21</v>
      </c>
      <c r="K385" s="12">
        <v>6</v>
      </c>
      <c r="L385" s="12">
        <v>353</v>
      </c>
      <c r="M385" s="83" t="s">
        <v>141</v>
      </c>
      <c r="N385" s="12">
        <v>78</v>
      </c>
      <c r="O385" s="12" t="s">
        <v>141</v>
      </c>
      <c r="P385" s="12" t="s">
        <v>141</v>
      </c>
    </row>
    <row r="386" spans="1:16" ht="15.75" customHeight="1">
      <c r="A386" s="84" t="s">
        <v>1357</v>
      </c>
      <c r="B386" s="40">
        <f t="shared" si="17"/>
        <v>3121</v>
      </c>
      <c r="C386" s="95">
        <v>242</v>
      </c>
      <c r="D386" s="99" t="s">
        <v>141</v>
      </c>
      <c r="E386" s="83" t="s">
        <v>141</v>
      </c>
      <c r="F386" s="83" t="s">
        <v>141</v>
      </c>
      <c r="G386" s="83" t="s">
        <v>141</v>
      </c>
      <c r="H386" s="12">
        <v>387</v>
      </c>
      <c r="I386" s="83" t="s">
        <v>141</v>
      </c>
      <c r="J386" s="12">
        <v>270</v>
      </c>
      <c r="K386" s="12">
        <v>145</v>
      </c>
      <c r="L386" s="12">
        <v>1492</v>
      </c>
      <c r="M386" s="83" t="s">
        <v>141</v>
      </c>
      <c r="N386" s="12">
        <v>585</v>
      </c>
      <c r="O386" s="12" t="s">
        <v>141</v>
      </c>
      <c r="P386" s="12" t="s">
        <v>141</v>
      </c>
    </row>
    <row r="387" spans="1:16" ht="15.75" customHeight="1">
      <c r="A387" s="84" t="s">
        <v>1358</v>
      </c>
      <c r="B387" s="40">
        <f t="shared" si="17"/>
        <v>258</v>
      </c>
      <c r="C387" s="95">
        <v>28</v>
      </c>
      <c r="D387" s="99" t="s">
        <v>141</v>
      </c>
      <c r="E387" s="83" t="s">
        <v>141</v>
      </c>
      <c r="F387" s="83" t="s">
        <v>141</v>
      </c>
      <c r="G387" s="83" t="s">
        <v>141</v>
      </c>
      <c r="H387" s="12">
        <v>4</v>
      </c>
      <c r="I387" s="83" t="s">
        <v>141</v>
      </c>
      <c r="J387" s="12">
        <v>15</v>
      </c>
      <c r="K387" s="12">
        <v>2</v>
      </c>
      <c r="L387" s="12">
        <v>157</v>
      </c>
      <c r="M387" s="83" t="s">
        <v>141</v>
      </c>
      <c r="N387" s="12">
        <v>52</v>
      </c>
      <c r="O387" s="12" t="s">
        <v>141</v>
      </c>
      <c r="P387" s="12" t="s">
        <v>141</v>
      </c>
    </row>
    <row r="388" spans="1:16" ht="15.75" customHeight="1">
      <c r="A388" s="84" t="s">
        <v>1359</v>
      </c>
      <c r="B388" s="40">
        <f t="shared" si="17"/>
        <v>1526</v>
      </c>
      <c r="C388" s="95">
        <v>71</v>
      </c>
      <c r="D388" s="99" t="s">
        <v>141</v>
      </c>
      <c r="E388" s="83" t="s">
        <v>141</v>
      </c>
      <c r="F388" s="83" t="s">
        <v>141</v>
      </c>
      <c r="G388" s="83" t="s">
        <v>141</v>
      </c>
      <c r="H388" s="12">
        <v>0</v>
      </c>
      <c r="I388" s="83" t="s">
        <v>141</v>
      </c>
      <c r="J388" s="12">
        <v>77</v>
      </c>
      <c r="K388" s="83" t="s">
        <v>141</v>
      </c>
      <c r="L388" s="12">
        <v>1146</v>
      </c>
      <c r="M388" s="83" t="s">
        <v>141</v>
      </c>
      <c r="N388" s="12">
        <v>232</v>
      </c>
      <c r="O388" s="12" t="s">
        <v>141</v>
      </c>
      <c r="P388" s="12" t="s">
        <v>141</v>
      </c>
    </row>
    <row r="389" spans="1:16" ht="15.75" customHeight="1">
      <c r="A389" s="84" t="s">
        <v>1360</v>
      </c>
      <c r="B389" s="40">
        <f t="shared" si="17"/>
        <v>1196</v>
      </c>
      <c r="C389" s="95">
        <v>44</v>
      </c>
      <c r="D389" s="99" t="s">
        <v>141</v>
      </c>
      <c r="E389" s="83" t="s">
        <v>141</v>
      </c>
      <c r="F389" s="83" t="s">
        <v>141</v>
      </c>
      <c r="G389" s="83" t="s">
        <v>141</v>
      </c>
      <c r="H389" s="12">
        <v>0</v>
      </c>
      <c r="I389" s="83" t="s">
        <v>141</v>
      </c>
      <c r="J389" s="12">
        <v>130</v>
      </c>
      <c r="K389" s="83" t="s">
        <v>141</v>
      </c>
      <c r="L389" s="12">
        <v>792</v>
      </c>
      <c r="M389" s="83" t="s">
        <v>141</v>
      </c>
      <c r="N389" s="12">
        <v>230</v>
      </c>
      <c r="O389" s="12" t="s">
        <v>141</v>
      </c>
      <c r="P389" s="12" t="s">
        <v>141</v>
      </c>
    </row>
    <row r="390" spans="1:16" ht="15.75" customHeight="1">
      <c r="A390" s="84" t="s">
        <v>4</v>
      </c>
      <c r="B390" s="40">
        <f t="shared" si="17"/>
        <v>1936</v>
      </c>
      <c r="C390" s="95">
        <v>157</v>
      </c>
      <c r="D390" s="99" t="s">
        <v>141</v>
      </c>
      <c r="E390" s="83" t="s">
        <v>141</v>
      </c>
      <c r="F390" s="83" t="s">
        <v>141</v>
      </c>
      <c r="G390" s="83" t="s">
        <v>141</v>
      </c>
      <c r="H390" s="12">
        <v>164</v>
      </c>
      <c r="I390" s="83" t="s">
        <v>141</v>
      </c>
      <c r="J390" s="12">
        <v>334</v>
      </c>
      <c r="K390" s="12">
        <v>285</v>
      </c>
      <c r="L390" s="12">
        <v>619</v>
      </c>
      <c r="M390" s="83" t="s">
        <v>141</v>
      </c>
      <c r="N390" s="12">
        <v>377</v>
      </c>
      <c r="O390" s="12" t="s">
        <v>141</v>
      </c>
      <c r="P390" s="12" t="s">
        <v>141</v>
      </c>
    </row>
    <row r="391" spans="1:16" ht="15.75" customHeight="1">
      <c r="A391" s="84" t="s">
        <v>1361</v>
      </c>
      <c r="B391" s="40">
        <f t="shared" si="17"/>
        <v>727</v>
      </c>
      <c r="C391" s="95">
        <v>75</v>
      </c>
      <c r="D391" s="99" t="s">
        <v>141</v>
      </c>
      <c r="E391" s="83" t="s">
        <v>141</v>
      </c>
      <c r="F391" s="83" t="s">
        <v>141</v>
      </c>
      <c r="G391" s="83" t="s">
        <v>141</v>
      </c>
      <c r="H391" s="12">
        <v>24</v>
      </c>
      <c r="I391" s="83" t="s">
        <v>141</v>
      </c>
      <c r="J391" s="12">
        <v>19</v>
      </c>
      <c r="K391" s="12">
        <v>7</v>
      </c>
      <c r="L391" s="12">
        <v>496</v>
      </c>
      <c r="M391" s="83" t="s">
        <v>141</v>
      </c>
      <c r="N391" s="12">
        <v>106</v>
      </c>
      <c r="O391" s="12" t="s">
        <v>141</v>
      </c>
      <c r="P391" s="12" t="s">
        <v>141</v>
      </c>
    </row>
    <row r="392" spans="1:16" ht="15.75" customHeight="1">
      <c r="A392" s="84" t="s">
        <v>1321</v>
      </c>
      <c r="B392" s="40">
        <f t="shared" si="17"/>
        <v>986</v>
      </c>
      <c r="C392" s="95">
        <v>36</v>
      </c>
      <c r="D392" s="99" t="s">
        <v>141</v>
      </c>
      <c r="E392" s="83" t="s">
        <v>141</v>
      </c>
      <c r="F392" s="83" t="s">
        <v>141</v>
      </c>
      <c r="G392" s="83" t="s">
        <v>141</v>
      </c>
      <c r="H392" s="12">
        <v>111</v>
      </c>
      <c r="I392" s="83" t="s">
        <v>141</v>
      </c>
      <c r="J392" s="12">
        <v>75</v>
      </c>
      <c r="K392" s="12">
        <v>61</v>
      </c>
      <c r="L392" s="12">
        <v>515</v>
      </c>
      <c r="M392" s="83" t="s">
        <v>141</v>
      </c>
      <c r="N392" s="12">
        <v>188</v>
      </c>
      <c r="O392" s="12" t="s">
        <v>141</v>
      </c>
      <c r="P392" s="12" t="s">
        <v>141</v>
      </c>
    </row>
    <row r="393" spans="1:16" ht="15.75" customHeight="1">
      <c r="A393" s="84" t="s">
        <v>1008</v>
      </c>
      <c r="B393" s="40">
        <f>SUM(C393:P393)</f>
        <v>87</v>
      </c>
      <c r="C393" s="95">
        <v>0</v>
      </c>
      <c r="D393" s="99" t="s">
        <v>141</v>
      </c>
      <c r="E393" s="83" t="s">
        <v>141</v>
      </c>
      <c r="F393" s="83" t="s">
        <v>141</v>
      </c>
      <c r="G393" s="83" t="s">
        <v>141</v>
      </c>
      <c r="H393" s="12">
        <v>7</v>
      </c>
      <c r="I393" s="83" t="s">
        <v>141</v>
      </c>
      <c r="J393" s="12">
        <v>7</v>
      </c>
      <c r="K393" s="12">
        <v>3</v>
      </c>
      <c r="L393" s="12">
        <v>58</v>
      </c>
      <c r="M393" s="83" t="s">
        <v>141</v>
      </c>
      <c r="N393" s="12">
        <v>12</v>
      </c>
      <c r="O393" s="12" t="s">
        <v>141</v>
      </c>
      <c r="P393" s="12" t="s">
        <v>141</v>
      </c>
    </row>
    <row r="394" spans="1:16" ht="15.75" customHeight="1">
      <c r="A394" s="84" t="s">
        <v>1304</v>
      </c>
      <c r="B394" s="40">
        <f t="shared" si="17"/>
        <v>2410</v>
      </c>
      <c r="C394" s="95">
        <v>346</v>
      </c>
      <c r="D394" s="99" t="s">
        <v>141</v>
      </c>
      <c r="E394" s="83" t="s">
        <v>141</v>
      </c>
      <c r="F394" s="83" t="s">
        <v>141</v>
      </c>
      <c r="G394" s="83" t="s">
        <v>141</v>
      </c>
      <c r="H394" s="12">
        <v>413</v>
      </c>
      <c r="I394" s="83" t="s">
        <v>141</v>
      </c>
      <c r="J394" s="12">
        <v>283</v>
      </c>
      <c r="K394" s="12">
        <v>267</v>
      </c>
      <c r="L394" s="12">
        <v>1101</v>
      </c>
      <c r="M394" s="83" t="s">
        <v>141</v>
      </c>
      <c r="N394" s="83" t="s">
        <v>141</v>
      </c>
      <c r="O394" s="12" t="s">
        <v>141</v>
      </c>
      <c r="P394" s="12" t="s">
        <v>141</v>
      </c>
    </row>
    <row r="395" spans="1:16" ht="15.75" customHeight="1">
      <c r="A395" s="84" t="s">
        <v>1362</v>
      </c>
      <c r="B395" s="40">
        <f t="shared" si="17"/>
        <v>1401</v>
      </c>
      <c r="C395" s="95">
        <v>20</v>
      </c>
      <c r="D395" s="99" t="s">
        <v>141</v>
      </c>
      <c r="E395" s="83" t="s">
        <v>141</v>
      </c>
      <c r="F395" s="83" t="s">
        <v>141</v>
      </c>
      <c r="G395" s="83" t="s">
        <v>141</v>
      </c>
      <c r="H395" s="12">
        <v>121</v>
      </c>
      <c r="I395" s="83"/>
      <c r="J395" s="12">
        <v>230</v>
      </c>
      <c r="K395" s="12">
        <v>165</v>
      </c>
      <c r="L395" s="12">
        <v>549</v>
      </c>
      <c r="M395" s="83" t="s">
        <v>141</v>
      </c>
      <c r="N395" s="83">
        <v>316</v>
      </c>
      <c r="O395" s="12"/>
      <c r="P395" s="12"/>
    </row>
    <row r="396" spans="1:16" ht="15.75" customHeight="1">
      <c r="A396" s="84" t="s">
        <v>13</v>
      </c>
      <c r="B396" s="40">
        <f t="shared" si="17"/>
        <v>3234</v>
      </c>
      <c r="C396" s="95">
        <v>146</v>
      </c>
      <c r="D396" s="99">
        <v>1554</v>
      </c>
      <c r="E396" s="83" t="s">
        <v>141</v>
      </c>
      <c r="F396" s="83" t="s">
        <v>141</v>
      </c>
      <c r="G396" s="83" t="s">
        <v>141</v>
      </c>
      <c r="H396" s="12">
        <v>192</v>
      </c>
      <c r="I396" s="83" t="s">
        <v>141</v>
      </c>
      <c r="J396" s="12">
        <v>196</v>
      </c>
      <c r="K396" s="12">
        <v>111</v>
      </c>
      <c r="L396" s="12">
        <v>1035</v>
      </c>
      <c r="M396" s="83" t="s">
        <v>141</v>
      </c>
      <c r="N396" s="83" t="s">
        <v>141</v>
      </c>
      <c r="O396" s="12" t="s">
        <v>141</v>
      </c>
      <c r="P396" s="12" t="s">
        <v>141</v>
      </c>
    </row>
    <row r="397" spans="1:16" ht="15.75" customHeight="1">
      <c r="A397" s="84" t="s">
        <v>1363</v>
      </c>
      <c r="B397" s="40">
        <f t="shared" si="17"/>
        <v>1521</v>
      </c>
      <c r="C397" s="95">
        <v>252</v>
      </c>
      <c r="D397" s="99" t="s">
        <v>141</v>
      </c>
      <c r="E397" s="83" t="s">
        <v>141</v>
      </c>
      <c r="F397" s="83" t="s">
        <v>141</v>
      </c>
      <c r="G397" s="83" t="s">
        <v>141</v>
      </c>
      <c r="H397" s="12">
        <v>119</v>
      </c>
      <c r="I397" s="83" t="s">
        <v>141</v>
      </c>
      <c r="J397" s="12">
        <v>147</v>
      </c>
      <c r="K397" s="12">
        <v>49</v>
      </c>
      <c r="L397" s="12">
        <v>954</v>
      </c>
      <c r="M397" s="83" t="s">
        <v>141</v>
      </c>
      <c r="N397" s="83" t="s">
        <v>141</v>
      </c>
      <c r="O397" s="12" t="s">
        <v>141</v>
      </c>
      <c r="P397" s="12" t="s">
        <v>141</v>
      </c>
    </row>
    <row r="398" spans="1:16" ht="15.75" customHeight="1">
      <c r="A398" s="84" t="s">
        <v>430</v>
      </c>
      <c r="B398" s="40">
        <f t="shared" si="17"/>
        <v>3089</v>
      </c>
      <c r="C398" s="95">
        <v>451</v>
      </c>
      <c r="D398" s="99" t="s">
        <v>141</v>
      </c>
      <c r="E398" s="83" t="s">
        <v>141</v>
      </c>
      <c r="F398" s="83" t="s">
        <v>141</v>
      </c>
      <c r="G398" s="83" t="s">
        <v>141</v>
      </c>
      <c r="H398" s="12">
        <v>261</v>
      </c>
      <c r="I398" s="83" t="s">
        <v>141</v>
      </c>
      <c r="J398" s="12">
        <v>251</v>
      </c>
      <c r="K398" s="12">
        <v>231</v>
      </c>
      <c r="L398" s="12">
        <v>1895</v>
      </c>
      <c r="M398" s="83" t="s">
        <v>141</v>
      </c>
      <c r="N398" s="83" t="s">
        <v>141</v>
      </c>
      <c r="O398" s="12" t="s">
        <v>141</v>
      </c>
      <c r="P398" s="12" t="s">
        <v>141</v>
      </c>
    </row>
    <row r="399" spans="1:16" ht="15.75" customHeight="1">
      <c r="A399" s="84" t="s">
        <v>9</v>
      </c>
      <c r="B399" s="40">
        <f t="shared" si="17"/>
        <v>1658</v>
      </c>
      <c r="C399" s="95">
        <v>102</v>
      </c>
      <c r="D399" s="99" t="s">
        <v>141</v>
      </c>
      <c r="E399" s="83" t="s">
        <v>141</v>
      </c>
      <c r="F399" s="83" t="s">
        <v>141</v>
      </c>
      <c r="G399" s="83" t="s">
        <v>141</v>
      </c>
      <c r="H399" s="12">
        <v>59</v>
      </c>
      <c r="I399" s="83" t="s">
        <v>141</v>
      </c>
      <c r="J399" s="12">
        <v>110</v>
      </c>
      <c r="K399" s="12">
        <v>24</v>
      </c>
      <c r="L399" s="12">
        <v>1363</v>
      </c>
      <c r="M399" s="83" t="s">
        <v>141</v>
      </c>
      <c r="N399" s="83" t="s">
        <v>141</v>
      </c>
      <c r="O399" s="12" t="s">
        <v>141</v>
      </c>
      <c r="P399" s="12" t="s">
        <v>141</v>
      </c>
    </row>
    <row r="400" spans="1:16" ht="15.75" customHeight="1">
      <c r="A400" s="84" t="s">
        <v>16</v>
      </c>
      <c r="B400" s="40">
        <f t="shared" si="17"/>
        <v>1022</v>
      </c>
      <c r="C400" s="95">
        <v>26</v>
      </c>
      <c r="D400" s="99" t="s">
        <v>141</v>
      </c>
      <c r="E400" s="83" t="s">
        <v>141</v>
      </c>
      <c r="F400" s="83" t="s">
        <v>141</v>
      </c>
      <c r="G400" s="83" t="s">
        <v>141</v>
      </c>
      <c r="H400" s="12">
        <v>56</v>
      </c>
      <c r="I400" s="83" t="s">
        <v>141</v>
      </c>
      <c r="J400" s="12">
        <v>102</v>
      </c>
      <c r="K400" s="12">
        <v>26</v>
      </c>
      <c r="L400" s="12">
        <v>519</v>
      </c>
      <c r="M400" s="83" t="s">
        <v>141</v>
      </c>
      <c r="N400" s="12">
        <v>293</v>
      </c>
      <c r="O400" s="12" t="s">
        <v>141</v>
      </c>
      <c r="P400" s="12" t="s">
        <v>141</v>
      </c>
    </row>
    <row r="401" spans="1:20" ht="15.75" customHeight="1">
      <c r="A401" s="84" t="s">
        <v>1009</v>
      </c>
      <c r="B401" s="40">
        <f>SUM(C401:P401)</f>
        <v>484</v>
      </c>
      <c r="C401" s="95">
        <v>4</v>
      </c>
      <c r="D401" s="99" t="s">
        <v>141</v>
      </c>
      <c r="E401" s="83" t="s">
        <v>141</v>
      </c>
      <c r="F401" s="83" t="s">
        <v>141</v>
      </c>
      <c r="G401" s="83" t="s">
        <v>141</v>
      </c>
      <c r="H401" s="12">
        <v>15</v>
      </c>
      <c r="I401" s="83" t="s">
        <v>141</v>
      </c>
      <c r="J401" s="12">
        <v>36</v>
      </c>
      <c r="K401" s="12">
        <v>6</v>
      </c>
      <c r="L401" s="12">
        <v>300</v>
      </c>
      <c r="M401" s="83" t="s">
        <v>141</v>
      </c>
      <c r="N401" s="12">
        <v>123</v>
      </c>
      <c r="O401" s="12" t="s">
        <v>141</v>
      </c>
      <c r="P401" s="12" t="s">
        <v>141</v>
      </c>
    </row>
    <row r="402" spans="1:20" s="23" customFormat="1" ht="15.75" customHeight="1">
      <c r="A402" s="84" t="s">
        <v>20</v>
      </c>
      <c r="B402" s="40">
        <f t="shared" si="17"/>
        <v>1559</v>
      </c>
      <c r="C402" s="95">
        <v>5</v>
      </c>
      <c r="D402" s="99" t="s">
        <v>141</v>
      </c>
      <c r="E402" s="83" t="s">
        <v>141</v>
      </c>
      <c r="F402" s="83" t="s">
        <v>141</v>
      </c>
      <c r="G402" s="83" t="s">
        <v>141</v>
      </c>
      <c r="H402" s="12">
        <v>64</v>
      </c>
      <c r="I402" s="83" t="s">
        <v>141</v>
      </c>
      <c r="J402" s="12">
        <v>127</v>
      </c>
      <c r="K402" s="99">
        <v>64</v>
      </c>
      <c r="L402" s="12">
        <v>832</v>
      </c>
      <c r="M402" s="83" t="s">
        <v>141</v>
      </c>
      <c r="N402" s="12">
        <v>467</v>
      </c>
      <c r="O402" s="12" t="s">
        <v>141</v>
      </c>
      <c r="P402" s="12" t="s">
        <v>141</v>
      </c>
      <c r="S402" s="5"/>
      <c r="T402" s="5"/>
    </row>
    <row r="403" spans="1:20" ht="15.75" customHeight="1">
      <c r="A403" s="84" t="s">
        <v>1364</v>
      </c>
      <c r="B403" s="40">
        <f t="shared" si="17"/>
        <v>3038</v>
      </c>
      <c r="C403" s="95">
        <v>73</v>
      </c>
      <c r="D403" s="99" t="s">
        <v>141</v>
      </c>
      <c r="E403" s="83" t="s">
        <v>141</v>
      </c>
      <c r="F403" s="83" t="s">
        <v>141</v>
      </c>
      <c r="G403" s="83" t="s">
        <v>141</v>
      </c>
      <c r="H403" s="12">
        <v>155</v>
      </c>
      <c r="I403" s="83" t="s">
        <v>141</v>
      </c>
      <c r="J403" s="12">
        <v>531</v>
      </c>
      <c r="K403" s="83" t="s">
        <v>141</v>
      </c>
      <c r="L403" s="12">
        <v>1588</v>
      </c>
      <c r="M403" s="83" t="s">
        <v>141</v>
      </c>
      <c r="N403" s="12">
        <v>691</v>
      </c>
      <c r="O403" s="12" t="s">
        <v>141</v>
      </c>
      <c r="P403" s="12" t="s">
        <v>141</v>
      </c>
    </row>
    <row r="404" spans="1:20" ht="15.75" customHeight="1">
      <c r="A404" s="84" t="s">
        <v>1365</v>
      </c>
      <c r="B404" s="40">
        <f t="shared" si="17"/>
        <v>2504</v>
      </c>
      <c r="C404" s="95">
        <v>129</v>
      </c>
      <c r="D404" s="99" t="s">
        <v>141</v>
      </c>
      <c r="E404" s="83" t="s">
        <v>141</v>
      </c>
      <c r="F404" s="83" t="s">
        <v>141</v>
      </c>
      <c r="G404" s="83" t="s">
        <v>141</v>
      </c>
      <c r="H404" s="12">
        <v>187</v>
      </c>
      <c r="I404" s="83" t="s">
        <v>141</v>
      </c>
      <c r="J404" s="12">
        <v>271</v>
      </c>
      <c r="K404" s="83" t="s">
        <v>141</v>
      </c>
      <c r="L404" s="12">
        <v>1427</v>
      </c>
      <c r="M404" s="83" t="s">
        <v>141</v>
      </c>
      <c r="N404" s="12">
        <v>490</v>
      </c>
      <c r="O404" s="12" t="s">
        <v>141</v>
      </c>
      <c r="P404" s="12" t="s">
        <v>141</v>
      </c>
    </row>
    <row r="405" spans="1:20" ht="15.75" customHeight="1">
      <c r="A405" s="84" t="s">
        <v>24</v>
      </c>
      <c r="B405" s="40">
        <f t="shared" si="17"/>
        <v>769</v>
      </c>
      <c r="C405" s="95">
        <v>167</v>
      </c>
      <c r="D405" s="99" t="s">
        <v>141</v>
      </c>
      <c r="E405" s="83" t="s">
        <v>141</v>
      </c>
      <c r="F405" s="83" t="s">
        <v>141</v>
      </c>
      <c r="G405" s="83" t="s">
        <v>141</v>
      </c>
      <c r="H405" s="12">
        <v>326</v>
      </c>
      <c r="I405" s="83" t="s">
        <v>141</v>
      </c>
      <c r="J405" s="12">
        <v>276</v>
      </c>
      <c r="K405" s="83" t="s">
        <v>141</v>
      </c>
      <c r="L405" s="83" t="s">
        <v>141</v>
      </c>
      <c r="M405" s="83" t="s">
        <v>141</v>
      </c>
      <c r="N405" s="83" t="s">
        <v>141</v>
      </c>
      <c r="O405" s="12" t="s">
        <v>141</v>
      </c>
      <c r="P405" s="12" t="s">
        <v>141</v>
      </c>
    </row>
    <row r="406" spans="1:20" ht="15.75" customHeight="1">
      <c r="A406" s="84"/>
      <c r="B406" s="53"/>
      <c r="C406" s="95"/>
      <c r="D406" s="99"/>
      <c r="E406" s="83"/>
      <c r="F406" s="83"/>
      <c r="G406" s="83"/>
      <c r="H406" s="99"/>
      <c r="I406" s="83"/>
      <c r="J406" s="99"/>
      <c r="K406" s="83"/>
      <c r="L406" s="83"/>
      <c r="M406" s="83"/>
      <c r="N406" s="99"/>
      <c r="O406" s="12"/>
      <c r="P406" s="12"/>
    </row>
    <row r="407" spans="1:20" ht="15.75" customHeight="1">
      <c r="A407" s="76" t="s">
        <v>244</v>
      </c>
      <c r="B407" s="85">
        <f>SUM(B409:B411)</f>
        <v>11929</v>
      </c>
      <c r="C407" s="102">
        <f>SUM(C409:C411)</f>
        <v>486</v>
      </c>
      <c r="D407" s="137">
        <f>SUM(D409:D411)</f>
        <v>10102</v>
      </c>
      <c r="E407" s="137" t="str">
        <f>+E410</f>
        <v>-</v>
      </c>
      <c r="F407" s="137" t="str">
        <f>+F410</f>
        <v>-</v>
      </c>
      <c r="G407" s="137" t="str">
        <f>+G410</f>
        <v>-</v>
      </c>
      <c r="H407" s="137">
        <f>SUM(H409:H411)</f>
        <v>602</v>
      </c>
      <c r="I407" s="137" t="str">
        <f>+I410</f>
        <v>-</v>
      </c>
      <c r="J407" s="137" t="str">
        <f>+J410</f>
        <v>-</v>
      </c>
      <c r="K407" s="137">
        <f>SUM(K409:K411)</f>
        <v>739</v>
      </c>
      <c r="L407" s="137" t="str">
        <f>+L410</f>
        <v>-</v>
      </c>
      <c r="M407" s="137" t="str">
        <f>+M410</f>
        <v>-</v>
      </c>
      <c r="N407" s="137" t="str">
        <f>+N410</f>
        <v>-</v>
      </c>
      <c r="O407" s="137" t="str">
        <f>+O410</f>
        <v>-</v>
      </c>
      <c r="P407" s="137" t="str">
        <f>+P410</f>
        <v>-</v>
      </c>
    </row>
    <row r="408" spans="1:20" ht="15.75" customHeight="1">
      <c r="A408" s="84"/>
      <c r="B408" s="53"/>
      <c r="C408" s="95"/>
      <c r="D408" s="99"/>
      <c r="E408" s="83"/>
      <c r="F408" s="83"/>
      <c r="G408" s="83"/>
      <c r="H408" s="99"/>
      <c r="I408" s="83"/>
      <c r="J408" s="99"/>
      <c r="K408" s="83"/>
      <c r="L408" s="83"/>
      <c r="M408" s="83"/>
      <c r="N408" s="99"/>
      <c r="O408" s="12"/>
      <c r="P408" s="12"/>
    </row>
    <row r="409" spans="1:20" ht="15.75" customHeight="1">
      <c r="A409" s="84" t="s">
        <v>1004</v>
      </c>
      <c r="B409" s="40">
        <f>SUM(C409:P409)</f>
        <v>5481</v>
      </c>
      <c r="C409" s="95">
        <v>267</v>
      </c>
      <c r="D409" s="99">
        <v>4397</v>
      </c>
      <c r="E409" s="83" t="s">
        <v>141</v>
      </c>
      <c r="F409" s="83" t="s">
        <v>141</v>
      </c>
      <c r="G409" s="83" t="s">
        <v>141</v>
      </c>
      <c r="H409" s="83">
        <v>433</v>
      </c>
      <c r="I409" s="83" t="s">
        <v>141</v>
      </c>
      <c r="J409" s="83" t="s">
        <v>141</v>
      </c>
      <c r="K409" s="12">
        <v>384</v>
      </c>
      <c r="L409" s="83" t="s">
        <v>141</v>
      </c>
      <c r="M409" s="83" t="s">
        <v>141</v>
      </c>
      <c r="N409" s="83" t="s">
        <v>141</v>
      </c>
      <c r="O409" s="83" t="s">
        <v>141</v>
      </c>
      <c r="P409" s="83" t="s">
        <v>141</v>
      </c>
    </row>
    <row r="410" spans="1:20" ht="15.75" customHeight="1">
      <c r="A410" s="84" t="s">
        <v>612</v>
      </c>
      <c r="B410" s="40">
        <f>SUM(C410:P410)</f>
        <v>526</v>
      </c>
      <c r="C410" s="95">
        <v>219</v>
      </c>
      <c r="D410" s="99" t="s">
        <v>141</v>
      </c>
      <c r="E410" s="83" t="s">
        <v>141</v>
      </c>
      <c r="F410" s="83" t="s">
        <v>141</v>
      </c>
      <c r="G410" s="83" t="s">
        <v>141</v>
      </c>
      <c r="H410" s="99">
        <v>169</v>
      </c>
      <c r="I410" s="83" t="s">
        <v>141</v>
      </c>
      <c r="J410" s="83" t="s">
        <v>141</v>
      </c>
      <c r="K410" s="83">
        <v>138</v>
      </c>
      <c r="L410" s="83" t="s">
        <v>141</v>
      </c>
      <c r="M410" s="83" t="s">
        <v>141</v>
      </c>
      <c r="N410" s="83" t="s">
        <v>141</v>
      </c>
      <c r="O410" s="12" t="s">
        <v>141</v>
      </c>
      <c r="P410" s="12" t="s">
        <v>141</v>
      </c>
    </row>
    <row r="411" spans="1:20" ht="15.75" customHeight="1">
      <c r="A411" s="84" t="s">
        <v>428</v>
      </c>
      <c r="B411" s="40">
        <f>SUM(C411:P411)</f>
        <v>5922</v>
      </c>
      <c r="C411" s="4" t="s">
        <v>141</v>
      </c>
      <c r="D411" s="12">
        <v>5705</v>
      </c>
      <c r="E411" s="83" t="s">
        <v>141</v>
      </c>
      <c r="F411" s="83" t="s">
        <v>141</v>
      </c>
      <c r="G411" s="83" t="s">
        <v>141</v>
      </c>
      <c r="H411" s="83" t="s">
        <v>141</v>
      </c>
      <c r="I411" s="83" t="s">
        <v>141</v>
      </c>
      <c r="J411" s="83" t="s">
        <v>141</v>
      </c>
      <c r="K411" s="12">
        <v>217</v>
      </c>
      <c r="L411" s="83" t="s">
        <v>141</v>
      </c>
      <c r="M411" s="83" t="s">
        <v>141</v>
      </c>
      <c r="N411" s="83" t="s">
        <v>141</v>
      </c>
      <c r="O411" s="83" t="s">
        <v>141</v>
      </c>
      <c r="P411" s="83" t="s">
        <v>141</v>
      </c>
    </row>
    <row r="412" spans="1:20" ht="15.75" customHeight="1">
      <c r="A412" s="79"/>
      <c r="B412" s="40"/>
      <c r="C412" s="54"/>
      <c r="D412" s="12"/>
      <c r="E412" s="83"/>
      <c r="F412" s="12"/>
      <c r="G412" s="83"/>
      <c r="H412" s="12"/>
      <c r="I412" s="83"/>
      <c r="J412" s="12"/>
      <c r="K412" s="12"/>
      <c r="L412" s="83"/>
      <c r="M412" s="12"/>
      <c r="O412" s="12"/>
      <c r="P412" s="12"/>
    </row>
    <row r="413" spans="1:20" ht="15.75" customHeight="1">
      <c r="A413" s="76" t="s">
        <v>245</v>
      </c>
      <c r="B413" s="51">
        <f>SUM(B415:B481)</f>
        <v>53836</v>
      </c>
      <c r="C413" s="71" t="s">
        <v>141</v>
      </c>
      <c r="D413" s="71" t="s">
        <v>141</v>
      </c>
      <c r="E413" s="71" t="s">
        <v>141</v>
      </c>
      <c r="F413" s="71" t="s">
        <v>141</v>
      </c>
      <c r="G413" s="71" t="s">
        <v>141</v>
      </c>
      <c r="H413" s="71" t="s">
        <v>141</v>
      </c>
      <c r="I413" s="71">
        <f>SUM(I415:I481)</f>
        <v>52440</v>
      </c>
      <c r="J413" s="71" t="s">
        <v>141</v>
      </c>
      <c r="K413" s="71" t="s">
        <v>141</v>
      </c>
      <c r="L413" s="71" t="s">
        <v>141</v>
      </c>
      <c r="M413" s="71">
        <f>SUM(M415:M481)</f>
        <v>1396</v>
      </c>
      <c r="N413" s="71" t="s">
        <v>141</v>
      </c>
      <c r="O413" s="81" t="s">
        <v>141</v>
      </c>
      <c r="P413" s="81" t="s">
        <v>141</v>
      </c>
    </row>
    <row r="414" spans="1:20" ht="15.75" customHeight="1">
      <c r="A414" s="84"/>
      <c r="B414" s="53"/>
      <c r="C414" s="83"/>
      <c r="D414" s="83"/>
      <c r="E414" s="83"/>
      <c r="F414" s="83"/>
      <c r="G414" s="83"/>
      <c r="H414" s="83"/>
      <c r="I414" s="20"/>
      <c r="J414" s="83"/>
      <c r="K414" s="83"/>
      <c r="L414" s="83"/>
      <c r="M414" s="83"/>
      <c r="N414" s="83"/>
      <c r="O414" s="12"/>
      <c r="P414" s="12"/>
    </row>
    <row r="415" spans="1:20" ht="15.75" customHeight="1">
      <c r="A415" s="84" t="s">
        <v>1366</v>
      </c>
      <c r="B415" s="40">
        <f t="shared" ref="B415:B481" si="18">SUM(C415:P415)</f>
        <v>1079</v>
      </c>
      <c r="C415" s="83" t="s">
        <v>141</v>
      </c>
      <c r="D415" s="83" t="s">
        <v>141</v>
      </c>
      <c r="E415" s="83" t="s">
        <v>141</v>
      </c>
      <c r="F415" s="83" t="s">
        <v>141</v>
      </c>
      <c r="G415" s="83" t="s">
        <v>141</v>
      </c>
      <c r="H415" s="83" t="s">
        <v>141</v>
      </c>
      <c r="I415" s="99">
        <v>1079</v>
      </c>
      <c r="J415" s="83" t="s">
        <v>141</v>
      </c>
      <c r="K415" s="83" t="s">
        <v>141</v>
      </c>
      <c r="L415" s="83" t="s">
        <v>141</v>
      </c>
      <c r="M415" s="83" t="s">
        <v>141</v>
      </c>
      <c r="N415" s="83" t="s">
        <v>141</v>
      </c>
      <c r="O415" s="12" t="s">
        <v>141</v>
      </c>
      <c r="P415" s="12" t="s">
        <v>141</v>
      </c>
    </row>
    <row r="416" spans="1:20" ht="15.75" customHeight="1">
      <c r="A416" s="84" t="s">
        <v>1010</v>
      </c>
      <c r="B416" s="40">
        <f t="shared" si="18"/>
        <v>388</v>
      </c>
      <c r="C416" s="83" t="s">
        <v>141</v>
      </c>
      <c r="D416" s="83" t="s">
        <v>141</v>
      </c>
      <c r="E416" s="83" t="s">
        <v>141</v>
      </c>
      <c r="F416" s="83" t="s">
        <v>141</v>
      </c>
      <c r="G416" s="83" t="s">
        <v>141</v>
      </c>
      <c r="H416" s="83" t="s">
        <v>141</v>
      </c>
      <c r="I416" s="99">
        <v>388</v>
      </c>
      <c r="J416" s="83" t="s">
        <v>141</v>
      </c>
      <c r="K416" s="83" t="s">
        <v>141</v>
      </c>
      <c r="L416" s="83" t="s">
        <v>141</v>
      </c>
      <c r="M416" s="83" t="s">
        <v>141</v>
      </c>
      <c r="N416" s="83" t="s">
        <v>141</v>
      </c>
      <c r="O416" s="12" t="s">
        <v>141</v>
      </c>
      <c r="P416" s="12" t="s">
        <v>141</v>
      </c>
    </row>
    <row r="417" spans="1:16" ht="15.75" customHeight="1">
      <c r="A417" s="84" t="s">
        <v>1367</v>
      </c>
      <c r="B417" s="40">
        <f t="shared" si="18"/>
        <v>2217</v>
      </c>
      <c r="C417" s="83" t="s">
        <v>141</v>
      </c>
      <c r="D417" s="83" t="s">
        <v>141</v>
      </c>
      <c r="E417" s="83" t="s">
        <v>141</v>
      </c>
      <c r="F417" s="83" t="s">
        <v>141</v>
      </c>
      <c r="G417" s="83" t="s">
        <v>141</v>
      </c>
      <c r="H417" s="83" t="s">
        <v>141</v>
      </c>
      <c r="I417" s="99">
        <v>2217</v>
      </c>
      <c r="J417" s="83" t="s">
        <v>141</v>
      </c>
      <c r="K417" s="83" t="s">
        <v>141</v>
      </c>
      <c r="L417" s="83" t="s">
        <v>141</v>
      </c>
      <c r="M417" s="83" t="s">
        <v>141</v>
      </c>
      <c r="N417" s="83" t="s">
        <v>141</v>
      </c>
      <c r="O417" s="12" t="s">
        <v>141</v>
      </c>
      <c r="P417" s="12" t="s">
        <v>141</v>
      </c>
    </row>
    <row r="418" spans="1:16" ht="15.75" customHeight="1">
      <c r="A418" s="84" t="s">
        <v>1287</v>
      </c>
      <c r="B418" s="40">
        <f t="shared" si="18"/>
        <v>142</v>
      </c>
      <c r="C418" s="83" t="s">
        <v>141</v>
      </c>
      <c r="D418" s="83" t="s">
        <v>141</v>
      </c>
      <c r="E418" s="83" t="s">
        <v>141</v>
      </c>
      <c r="F418" s="83" t="s">
        <v>141</v>
      </c>
      <c r="G418" s="83" t="s">
        <v>141</v>
      </c>
      <c r="H418" s="83" t="s">
        <v>141</v>
      </c>
      <c r="I418" s="99">
        <v>142</v>
      </c>
      <c r="J418" s="83" t="s">
        <v>141</v>
      </c>
      <c r="K418" s="83" t="s">
        <v>141</v>
      </c>
      <c r="L418" s="83" t="s">
        <v>141</v>
      </c>
      <c r="M418" s="83" t="s">
        <v>141</v>
      </c>
      <c r="N418" s="83" t="s">
        <v>141</v>
      </c>
      <c r="O418" s="12" t="s">
        <v>141</v>
      </c>
      <c r="P418" s="12" t="s">
        <v>141</v>
      </c>
    </row>
    <row r="419" spans="1:16" ht="15.75" customHeight="1">
      <c r="A419" s="84" t="s">
        <v>1368</v>
      </c>
      <c r="B419" s="40">
        <f t="shared" si="18"/>
        <v>1256</v>
      </c>
      <c r="C419" s="83" t="s">
        <v>141</v>
      </c>
      <c r="D419" s="83" t="s">
        <v>141</v>
      </c>
      <c r="E419" s="83" t="s">
        <v>141</v>
      </c>
      <c r="F419" s="83" t="s">
        <v>141</v>
      </c>
      <c r="G419" s="83" t="s">
        <v>141</v>
      </c>
      <c r="H419" s="83" t="s">
        <v>141</v>
      </c>
      <c r="I419" s="99">
        <v>1256</v>
      </c>
      <c r="J419" s="83" t="s">
        <v>141</v>
      </c>
      <c r="K419" s="83" t="s">
        <v>141</v>
      </c>
      <c r="L419" s="83" t="s">
        <v>141</v>
      </c>
      <c r="M419" s="83" t="s">
        <v>141</v>
      </c>
      <c r="N419" s="83" t="s">
        <v>141</v>
      </c>
      <c r="O419" s="12" t="s">
        <v>141</v>
      </c>
      <c r="P419" s="12" t="s">
        <v>141</v>
      </c>
    </row>
    <row r="420" spans="1:16" ht="15.75" customHeight="1">
      <c r="A420" s="82" t="s">
        <v>659</v>
      </c>
      <c r="B420" s="40">
        <f t="shared" si="18"/>
        <v>1673</v>
      </c>
      <c r="C420" s="83" t="s">
        <v>141</v>
      </c>
      <c r="D420" s="83" t="s">
        <v>141</v>
      </c>
      <c r="E420" s="83" t="s">
        <v>141</v>
      </c>
      <c r="F420" s="83" t="s">
        <v>141</v>
      </c>
      <c r="G420" s="83" t="s">
        <v>141</v>
      </c>
      <c r="H420" s="83" t="s">
        <v>141</v>
      </c>
      <c r="I420" s="99">
        <v>1673</v>
      </c>
      <c r="J420" s="83" t="s">
        <v>141</v>
      </c>
      <c r="K420" s="83" t="s">
        <v>141</v>
      </c>
      <c r="L420" s="83" t="s">
        <v>141</v>
      </c>
      <c r="M420" s="83" t="s">
        <v>141</v>
      </c>
      <c r="N420" s="83" t="s">
        <v>141</v>
      </c>
      <c r="O420" s="83" t="s">
        <v>141</v>
      </c>
      <c r="P420" s="12" t="s">
        <v>141</v>
      </c>
    </row>
    <row r="421" spans="1:16" ht="14.25" customHeight="1">
      <c r="A421" s="104" t="s">
        <v>594</v>
      </c>
      <c r="B421" s="40">
        <f t="shared" si="18"/>
        <v>52</v>
      </c>
      <c r="C421" s="83" t="s">
        <v>141</v>
      </c>
      <c r="D421" s="83" t="s">
        <v>141</v>
      </c>
      <c r="E421" s="83" t="s">
        <v>141</v>
      </c>
      <c r="F421" s="83" t="s">
        <v>141</v>
      </c>
      <c r="G421" s="83" t="s">
        <v>141</v>
      </c>
      <c r="H421" s="83" t="s">
        <v>141</v>
      </c>
      <c r="I421" s="99">
        <v>52</v>
      </c>
      <c r="J421" s="83" t="s">
        <v>141</v>
      </c>
      <c r="K421" s="83" t="s">
        <v>141</v>
      </c>
      <c r="L421" s="83" t="s">
        <v>141</v>
      </c>
      <c r="M421" s="83" t="s">
        <v>141</v>
      </c>
      <c r="N421" s="83" t="s">
        <v>141</v>
      </c>
      <c r="O421" s="12" t="s">
        <v>141</v>
      </c>
      <c r="P421" s="12" t="s">
        <v>141</v>
      </c>
    </row>
    <row r="422" spans="1:16" ht="15.75" customHeight="1">
      <c r="A422" s="84" t="s">
        <v>1296</v>
      </c>
      <c r="B422" s="40">
        <f t="shared" si="18"/>
        <v>3892</v>
      </c>
      <c r="C422" s="83" t="s">
        <v>141</v>
      </c>
      <c r="D422" s="83" t="s">
        <v>141</v>
      </c>
      <c r="E422" s="83" t="s">
        <v>141</v>
      </c>
      <c r="F422" s="83" t="s">
        <v>141</v>
      </c>
      <c r="G422" s="83" t="s">
        <v>141</v>
      </c>
      <c r="H422" s="83" t="s">
        <v>141</v>
      </c>
      <c r="I422" s="99">
        <v>3892</v>
      </c>
      <c r="J422" s="83" t="s">
        <v>141</v>
      </c>
      <c r="K422" s="83" t="s">
        <v>141</v>
      </c>
      <c r="L422" s="83" t="s">
        <v>141</v>
      </c>
      <c r="M422" s="83" t="s">
        <v>141</v>
      </c>
      <c r="N422" s="83" t="s">
        <v>141</v>
      </c>
      <c r="O422" s="12" t="s">
        <v>141</v>
      </c>
      <c r="P422" s="12" t="s">
        <v>141</v>
      </c>
    </row>
    <row r="423" spans="1:16" ht="15.75" customHeight="1">
      <c r="A423" s="84" t="s">
        <v>1012</v>
      </c>
      <c r="B423" s="40">
        <f t="shared" si="18"/>
        <v>29</v>
      </c>
      <c r="C423" s="83" t="s">
        <v>141</v>
      </c>
      <c r="D423" s="83" t="s">
        <v>141</v>
      </c>
      <c r="E423" s="83" t="s">
        <v>141</v>
      </c>
      <c r="F423" s="83" t="s">
        <v>141</v>
      </c>
      <c r="G423" s="83" t="s">
        <v>141</v>
      </c>
      <c r="H423" s="83" t="s">
        <v>141</v>
      </c>
      <c r="I423" s="99">
        <v>29</v>
      </c>
      <c r="J423" s="83" t="s">
        <v>141</v>
      </c>
      <c r="K423" s="83" t="s">
        <v>141</v>
      </c>
      <c r="L423" s="83" t="s">
        <v>141</v>
      </c>
      <c r="M423" s="83" t="s">
        <v>141</v>
      </c>
      <c r="N423" s="83" t="s">
        <v>141</v>
      </c>
      <c r="O423" s="12" t="s">
        <v>141</v>
      </c>
      <c r="P423" s="12" t="s">
        <v>141</v>
      </c>
    </row>
    <row r="424" spans="1:16" ht="15.75" customHeight="1">
      <c r="A424" s="84" t="s">
        <v>318</v>
      </c>
      <c r="B424" s="40">
        <f t="shared" si="18"/>
        <v>1404</v>
      </c>
      <c r="C424" s="83" t="s">
        <v>141</v>
      </c>
      <c r="D424" s="83" t="s">
        <v>141</v>
      </c>
      <c r="E424" s="83" t="s">
        <v>141</v>
      </c>
      <c r="F424" s="83" t="s">
        <v>141</v>
      </c>
      <c r="G424" s="83" t="s">
        <v>141</v>
      </c>
      <c r="H424" s="83" t="s">
        <v>141</v>
      </c>
      <c r="I424" s="99">
        <v>1404</v>
      </c>
      <c r="J424" s="83" t="s">
        <v>141</v>
      </c>
      <c r="K424" s="83" t="s">
        <v>141</v>
      </c>
      <c r="L424" s="83" t="s">
        <v>141</v>
      </c>
      <c r="M424" s="83" t="s">
        <v>141</v>
      </c>
      <c r="N424" s="83" t="s">
        <v>141</v>
      </c>
      <c r="O424" s="12" t="s">
        <v>141</v>
      </c>
      <c r="P424" s="12" t="s">
        <v>141</v>
      </c>
    </row>
    <row r="425" spans="1:16" ht="15.75" customHeight="1">
      <c r="A425" s="84" t="s">
        <v>319</v>
      </c>
      <c r="B425" s="40">
        <f t="shared" si="18"/>
        <v>1398</v>
      </c>
      <c r="C425" s="83" t="s">
        <v>141</v>
      </c>
      <c r="D425" s="83" t="s">
        <v>141</v>
      </c>
      <c r="E425" s="83" t="s">
        <v>141</v>
      </c>
      <c r="F425" s="83" t="s">
        <v>141</v>
      </c>
      <c r="G425" s="83" t="s">
        <v>141</v>
      </c>
      <c r="H425" s="83" t="s">
        <v>141</v>
      </c>
      <c r="I425" s="99">
        <v>1398</v>
      </c>
      <c r="J425" s="83" t="s">
        <v>141</v>
      </c>
      <c r="K425" s="83" t="s">
        <v>141</v>
      </c>
      <c r="L425" s="83" t="s">
        <v>141</v>
      </c>
      <c r="M425" s="83" t="s">
        <v>141</v>
      </c>
      <c r="N425" s="83" t="s">
        <v>141</v>
      </c>
      <c r="O425" s="12" t="s">
        <v>141</v>
      </c>
      <c r="P425" s="12" t="s">
        <v>141</v>
      </c>
    </row>
    <row r="426" spans="1:16" ht="15.75" customHeight="1">
      <c r="A426" s="84" t="s">
        <v>320</v>
      </c>
      <c r="B426" s="40">
        <f t="shared" si="18"/>
        <v>2275</v>
      </c>
      <c r="C426" s="83" t="s">
        <v>141</v>
      </c>
      <c r="D426" s="83" t="s">
        <v>141</v>
      </c>
      <c r="E426" s="83" t="s">
        <v>141</v>
      </c>
      <c r="F426" s="83" t="s">
        <v>141</v>
      </c>
      <c r="G426" s="83" t="s">
        <v>141</v>
      </c>
      <c r="H426" s="83" t="s">
        <v>141</v>
      </c>
      <c r="I426" s="99">
        <v>2275</v>
      </c>
      <c r="J426" s="83" t="s">
        <v>141</v>
      </c>
      <c r="K426" s="83" t="s">
        <v>141</v>
      </c>
      <c r="L426" s="83" t="s">
        <v>141</v>
      </c>
      <c r="M426" s="83" t="s">
        <v>141</v>
      </c>
      <c r="N426" s="83" t="s">
        <v>141</v>
      </c>
      <c r="O426" s="12" t="s">
        <v>141</v>
      </c>
      <c r="P426" s="12" t="s">
        <v>141</v>
      </c>
    </row>
    <row r="427" spans="1:16" ht="15.75" customHeight="1">
      <c r="A427" s="84" t="s">
        <v>321</v>
      </c>
      <c r="B427" s="40">
        <f t="shared" si="18"/>
        <v>343</v>
      </c>
      <c r="C427" s="83" t="s">
        <v>141</v>
      </c>
      <c r="D427" s="83" t="s">
        <v>141</v>
      </c>
      <c r="E427" s="83" t="s">
        <v>141</v>
      </c>
      <c r="F427" s="83" t="s">
        <v>141</v>
      </c>
      <c r="G427" s="83" t="s">
        <v>141</v>
      </c>
      <c r="H427" s="83" t="s">
        <v>141</v>
      </c>
      <c r="I427" s="99">
        <v>343</v>
      </c>
      <c r="J427" s="83" t="s">
        <v>141</v>
      </c>
      <c r="K427" s="83" t="s">
        <v>141</v>
      </c>
      <c r="L427" s="83" t="s">
        <v>141</v>
      </c>
      <c r="M427" s="83" t="s">
        <v>141</v>
      </c>
      <c r="N427" s="83" t="s">
        <v>141</v>
      </c>
      <c r="O427" s="12" t="s">
        <v>141</v>
      </c>
      <c r="P427" s="12" t="s">
        <v>141</v>
      </c>
    </row>
    <row r="428" spans="1:16" ht="15.75" customHeight="1">
      <c r="A428" s="84" t="s">
        <v>423</v>
      </c>
      <c r="B428" s="40">
        <f t="shared" si="18"/>
        <v>554</v>
      </c>
      <c r="C428" s="83" t="s">
        <v>141</v>
      </c>
      <c r="D428" s="83" t="s">
        <v>141</v>
      </c>
      <c r="E428" s="83" t="s">
        <v>141</v>
      </c>
      <c r="F428" s="83" t="s">
        <v>141</v>
      </c>
      <c r="G428" s="83" t="s">
        <v>141</v>
      </c>
      <c r="H428" s="83" t="s">
        <v>141</v>
      </c>
      <c r="I428" s="99">
        <v>534</v>
      </c>
      <c r="J428" s="83" t="s">
        <v>141</v>
      </c>
      <c r="K428" s="83" t="s">
        <v>141</v>
      </c>
      <c r="L428" s="83" t="s">
        <v>141</v>
      </c>
      <c r="M428" s="83">
        <v>20</v>
      </c>
      <c r="N428" s="83" t="s">
        <v>141</v>
      </c>
      <c r="O428" s="12" t="s">
        <v>141</v>
      </c>
      <c r="P428" s="12" t="s">
        <v>141</v>
      </c>
    </row>
    <row r="429" spans="1:16" ht="15.75" customHeight="1">
      <c r="A429" s="84" t="s">
        <v>1288</v>
      </c>
      <c r="B429" s="40">
        <f t="shared" si="18"/>
        <v>132</v>
      </c>
      <c r="C429" s="83" t="s">
        <v>141</v>
      </c>
      <c r="D429" s="83" t="s">
        <v>141</v>
      </c>
      <c r="E429" s="83" t="s">
        <v>141</v>
      </c>
      <c r="F429" s="83" t="s">
        <v>141</v>
      </c>
      <c r="G429" s="83" t="s">
        <v>141</v>
      </c>
      <c r="H429" s="83" t="s">
        <v>141</v>
      </c>
      <c r="I429" s="99">
        <v>132</v>
      </c>
      <c r="J429" s="83" t="s">
        <v>141</v>
      </c>
      <c r="K429" s="83" t="s">
        <v>141</v>
      </c>
      <c r="L429" s="83" t="s">
        <v>141</v>
      </c>
      <c r="M429" s="83" t="s">
        <v>141</v>
      </c>
      <c r="N429" s="83" t="s">
        <v>141</v>
      </c>
      <c r="O429" s="83" t="s">
        <v>141</v>
      </c>
      <c r="P429" s="12" t="s">
        <v>141</v>
      </c>
    </row>
    <row r="430" spans="1:16" ht="15.75" customHeight="1">
      <c r="A430" s="84" t="s">
        <v>1369</v>
      </c>
      <c r="B430" s="40">
        <f t="shared" si="18"/>
        <v>0</v>
      </c>
      <c r="C430" s="83" t="s">
        <v>141</v>
      </c>
      <c r="D430" s="83" t="s">
        <v>141</v>
      </c>
      <c r="E430" s="83" t="s">
        <v>141</v>
      </c>
      <c r="F430" s="83" t="s">
        <v>141</v>
      </c>
      <c r="G430" s="83" t="s">
        <v>141</v>
      </c>
      <c r="H430" s="83" t="s">
        <v>141</v>
      </c>
      <c r="I430" s="99">
        <v>0</v>
      </c>
      <c r="J430" s="83" t="s">
        <v>141</v>
      </c>
      <c r="K430" s="83" t="s">
        <v>141</v>
      </c>
      <c r="L430" s="83" t="s">
        <v>141</v>
      </c>
      <c r="M430" s="83" t="s">
        <v>141</v>
      </c>
      <c r="N430" s="83" t="s">
        <v>141</v>
      </c>
      <c r="O430" s="12" t="s">
        <v>141</v>
      </c>
      <c r="P430" s="12" t="s">
        <v>141</v>
      </c>
    </row>
    <row r="431" spans="1:16" ht="15.75" customHeight="1">
      <c r="A431" s="84" t="s">
        <v>1370</v>
      </c>
      <c r="B431" s="40">
        <f t="shared" si="18"/>
        <v>128</v>
      </c>
      <c r="C431" s="83" t="s">
        <v>141</v>
      </c>
      <c r="D431" s="83" t="s">
        <v>141</v>
      </c>
      <c r="E431" s="83" t="s">
        <v>141</v>
      </c>
      <c r="F431" s="83" t="s">
        <v>141</v>
      </c>
      <c r="G431" s="83" t="s">
        <v>141</v>
      </c>
      <c r="H431" s="83" t="s">
        <v>141</v>
      </c>
      <c r="I431" s="99">
        <v>128</v>
      </c>
      <c r="J431" s="83" t="s">
        <v>141</v>
      </c>
      <c r="K431" s="83" t="s">
        <v>141</v>
      </c>
      <c r="L431" s="83" t="s">
        <v>141</v>
      </c>
      <c r="M431" s="83" t="s">
        <v>141</v>
      </c>
      <c r="N431" s="83" t="s">
        <v>141</v>
      </c>
      <c r="O431" s="12" t="s">
        <v>141</v>
      </c>
      <c r="P431" s="12" t="s">
        <v>141</v>
      </c>
    </row>
    <row r="432" spans="1:16" ht="15.75" customHeight="1">
      <c r="A432" s="93" t="s">
        <v>312</v>
      </c>
      <c r="B432" s="40">
        <f t="shared" si="18"/>
        <v>91</v>
      </c>
      <c r="C432" s="83" t="s">
        <v>141</v>
      </c>
      <c r="D432" s="83" t="s">
        <v>141</v>
      </c>
      <c r="E432" s="83" t="s">
        <v>141</v>
      </c>
      <c r="F432" s="83" t="s">
        <v>141</v>
      </c>
      <c r="G432" s="83" t="s">
        <v>141</v>
      </c>
      <c r="H432" s="83" t="s">
        <v>141</v>
      </c>
      <c r="I432" s="12">
        <v>91</v>
      </c>
      <c r="J432" s="83" t="s">
        <v>141</v>
      </c>
      <c r="K432" s="83" t="s">
        <v>141</v>
      </c>
      <c r="L432" s="83" t="s">
        <v>141</v>
      </c>
      <c r="M432" s="83" t="s">
        <v>141</v>
      </c>
      <c r="N432" s="83" t="s">
        <v>141</v>
      </c>
      <c r="O432" s="12" t="s">
        <v>141</v>
      </c>
      <c r="P432" s="12" t="s">
        <v>141</v>
      </c>
    </row>
    <row r="433" spans="1:16" ht="15.75" customHeight="1">
      <c r="A433" s="93" t="s">
        <v>469</v>
      </c>
      <c r="B433" s="40">
        <f>SUM(C433:P433)</f>
        <v>17</v>
      </c>
      <c r="C433" s="83" t="s">
        <v>141</v>
      </c>
      <c r="D433" s="83" t="s">
        <v>141</v>
      </c>
      <c r="E433" s="83" t="s">
        <v>141</v>
      </c>
      <c r="F433" s="83" t="s">
        <v>141</v>
      </c>
      <c r="G433" s="83" t="s">
        <v>141</v>
      </c>
      <c r="H433" s="83" t="s">
        <v>141</v>
      </c>
      <c r="I433" s="12">
        <v>17</v>
      </c>
      <c r="J433" s="83" t="s">
        <v>141</v>
      </c>
      <c r="K433" s="83" t="s">
        <v>141</v>
      </c>
      <c r="L433" s="83" t="s">
        <v>141</v>
      </c>
      <c r="M433" s="83" t="s">
        <v>141</v>
      </c>
      <c r="N433" s="83" t="s">
        <v>141</v>
      </c>
      <c r="O433" s="12" t="s">
        <v>141</v>
      </c>
      <c r="P433" s="12" t="s">
        <v>141</v>
      </c>
    </row>
    <row r="434" spans="1:16" ht="15.75" customHeight="1">
      <c r="A434" s="93" t="s">
        <v>1371</v>
      </c>
      <c r="B434" s="40">
        <f t="shared" si="18"/>
        <v>502</v>
      </c>
      <c r="C434" s="83" t="s">
        <v>141</v>
      </c>
      <c r="D434" s="83" t="s">
        <v>141</v>
      </c>
      <c r="E434" s="83" t="s">
        <v>141</v>
      </c>
      <c r="F434" s="83" t="s">
        <v>141</v>
      </c>
      <c r="G434" s="83" t="s">
        <v>141</v>
      </c>
      <c r="H434" s="83" t="s">
        <v>141</v>
      </c>
      <c r="I434" s="99" t="s">
        <v>141</v>
      </c>
      <c r="J434" s="83" t="s">
        <v>141</v>
      </c>
      <c r="K434" s="83" t="s">
        <v>141</v>
      </c>
      <c r="L434" s="83" t="s">
        <v>141</v>
      </c>
      <c r="M434" s="83">
        <v>502</v>
      </c>
      <c r="N434" s="83" t="s">
        <v>141</v>
      </c>
      <c r="O434" s="12" t="s">
        <v>141</v>
      </c>
      <c r="P434" s="12" t="s">
        <v>141</v>
      </c>
    </row>
    <row r="435" spans="1:16" ht="15.75" customHeight="1">
      <c r="A435" s="93" t="s">
        <v>429</v>
      </c>
      <c r="B435" s="40">
        <f t="shared" si="18"/>
        <v>1293</v>
      </c>
      <c r="C435" s="83" t="s">
        <v>141</v>
      </c>
      <c r="D435" s="83" t="s">
        <v>141</v>
      </c>
      <c r="E435" s="83" t="s">
        <v>141</v>
      </c>
      <c r="F435" s="83" t="s">
        <v>141</v>
      </c>
      <c r="G435" s="83" t="s">
        <v>141</v>
      </c>
      <c r="H435" s="83" t="s">
        <v>141</v>
      </c>
      <c r="I435" s="99">
        <v>1253</v>
      </c>
      <c r="J435" s="83" t="s">
        <v>141</v>
      </c>
      <c r="K435" s="83" t="s">
        <v>141</v>
      </c>
      <c r="L435" s="83" t="s">
        <v>141</v>
      </c>
      <c r="M435" s="83">
        <v>40</v>
      </c>
      <c r="N435" s="83" t="s">
        <v>141</v>
      </c>
      <c r="O435" s="12" t="s">
        <v>141</v>
      </c>
      <c r="P435" s="12" t="s">
        <v>141</v>
      </c>
    </row>
    <row r="436" spans="1:16" ht="15.75" customHeight="1">
      <c r="A436" s="93" t="s">
        <v>1298</v>
      </c>
      <c r="B436" s="40">
        <f t="shared" si="18"/>
        <v>24</v>
      </c>
      <c r="C436" s="83" t="s">
        <v>141</v>
      </c>
      <c r="D436" s="83" t="s">
        <v>141</v>
      </c>
      <c r="E436" s="83" t="s">
        <v>141</v>
      </c>
      <c r="F436" s="83" t="s">
        <v>141</v>
      </c>
      <c r="G436" s="83" t="s">
        <v>141</v>
      </c>
      <c r="H436" s="83" t="s">
        <v>141</v>
      </c>
      <c r="I436" s="99">
        <v>24</v>
      </c>
      <c r="J436" s="83" t="s">
        <v>141</v>
      </c>
      <c r="K436" s="83" t="s">
        <v>141</v>
      </c>
      <c r="L436" s="83" t="s">
        <v>141</v>
      </c>
      <c r="M436" s="83" t="s">
        <v>141</v>
      </c>
      <c r="N436" s="83" t="s">
        <v>141</v>
      </c>
      <c r="O436" s="83" t="s">
        <v>141</v>
      </c>
      <c r="P436" s="12" t="s">
        <v>141</v>
      </c>
    </row>
    <row r="437" spans="1:16" ht="15.75" customHeight="1">
      <c r="A437" s="93" t="s">
        <v>341</v>
      </c>
      <c r="B437" s="40">
        <f t="shared" si="18"/>
        <v>46</v>
      </c>
      <c r="C437" s="83" t="s">
        <v>141</v>
      </c>
      <c r="D437" s="83" t="s">
        <v>141</v>
      </c>
      <c r="E437" s="83" t="s">
        <v>141</v>
      </c>
      <c r="F437" s="83" t="s">
        <v>141</v>
      </c>
      <c r="G437" s="83" t="s">
        <v>141</v>
      </c>
      <c r="H437" s="83" t="s">
        <v>141</v>
      </c>
      <c r="I437" s="99">
        <v>46</v>
      </c>
      <c r="J437" s="83" t="s">
        <v>141</v>
      </c>
      <c r="K437" s="83" t="s">
        <v>141</v>
      </c>
      <c r="L437" s="83" t="s">
        <v>141</v>
      </c>
      <c r="M437" s="83" t="s">
        <v>141</v>
      </c>
      <c r="N437" s="83" t="s">
        <v>141</v>
      </c>
      <c r="O437" s="12" t="s">
        <v>141</v>
      </c>
      <c r="P437" s="12" t="s">
        <v>141</v>
      </c>
    </row>
    <row r="438" spans="1:16" ht="15.75" customHeight="1">
      <c r="A438" s="93" t="s">
        <v>1001</v>
      </c>
      <c r="B438" s="40">
        <f t="shared" si="18"/>
        <v>2623</v>
      </c>
      <c r="C438" s="83" t="s">
        <v>141</v>
      </c>
      <c r="D438" s="83" t="s">
        <v>141</v>
      </c>
      <c r="E438" s="83"/>
      <c r="F438" s="83" t="s">
        <v>141</v>
      </c>
      <c r="G438" s="83" t="s">
        <v>141</v>
      </c>
      <c r="H438" s="83" t="s">
        <v>141</v>
      </c>
      <c r="I438" s="99">
        <v>2545</v>
      </c>
      <c r="J438" s="83" t="s">
        <v>141</v>
      </c>
      <c r="K438" s="83" t="s">
        <v>141</v>
      </c>
      <c r="L438" s="83" t="s">
        <v>141</v>
      </c>
      <c r="M438" s="83">
        <v>78</v>
      </c>
      <c r="N438" s="83" t="s">
        <v>141</v>
      </c>
      <c r="O438" s="12"/>
      <c r="P438" s="12"/>
    </row>
    <row r="439" spans="1:16" ht="15.75" customHeight="1">
      <c r="A439" s="84" t="s">
        <v>1015</v>
      </c>
      <c r="B439" s="40">
        <f t="shared" si="18"/>
        <v>3</v>
      </c>
      <c r="C439" s="83" t="s">
        <v>141</v>
      </c>
      <c r="D439" s="83" t="s">
        <v>141</v>
      </c>
      <c r="E439" s="83" t="s">
        <v>141</v>
      </c>
      <c r="F439" s="83" t="s">
        <v>141</v>
      </c>
      <c r="G439" s="83" t="s">
        <v>141</v>
      </c>
      <c r="H439" s="83" t="s">
        <v>141</v>
      </c>
      <c r="I439" s="99">
        <v>3</v>
      </c>
      <c r="J439" s="83" t="s">
        <v>141</v>
      </c>
      <c r="K439" s="83" t="s">
        <v>141</v>
      </c>
      <c r="L439" s="83" t="s">
        <v>141</v>
      </c>
      <c r="M439" s="83" t="s">
        <v>141</v>
      </c>
      <c r="N439" s="83" t="s">
        <v>141</v>
      </c>
      <c r="O439" s="12" t="s">
        <v>141</v>
      </c>
      <c r="P439" s="12" t="s">
        <v>141</v>
      </c>
    </row>
    <row r="440" spans="1:16" ht="15.75" customHeight="1">
      <c r="A440" s="93" t="s">
        <v>325</v>
      </c>
      <c r="B440" s="40">
        <f t="shared" si="18"/>
        <v>375</v>
      </c>
      <c r="C440" s="83" t="s">
        <v>141</v>
      </c>
      <c r="D440" s="83" t="s">
        <v>141</v>
      </c>
      <c r="E440" s="83" t="s">
        <v>141</v>
      </c>
      <c r="F440" s="83" t="s">
        <v>141</v>
      </c>
      <c r="G440" s="83" t="s">
        <v>141</v>
      </c>
      <c r="H440" s="83" t="s">
        <v>141</v>
      </c>
      <c r="I440" s="99">
        <v>375</v>
      </c>
      <c r="J440" s="83" t="s">
        <v>141</v>
      </c>
      <c r="K440" s="83" t="s">
        <v>141</v>
      </c>
      <c r="L440" s="83" t="s">
        <v>141</v>
      </c>
      <c r="M440" s="83" t="s">
        <v>141</v>
      </c>
      <c r="N440" s="83" t="s">
        <v>141</v>
      </c>
      <c r="O440" s="83" t="s">
        <v>141</v>
      </c>
      <c r="P440" s="12" t="s">
        <v>141</v>
      </c>
    </row>
    <row r="441" spans="1:16" ht="15.75" customHeight="1">
      <c r="A441" s="84" t="s">
        <v>335</v>
      </c>
      <c r="B441" s="40">
        <f t="shared" si="18"/>
        <v>796</v>
      </c>
      <c r="C441" s="83" t="s">
        <v>141</v>
      </c>
      <c r="D441" s="83" t="s">
        <v>141</v>
      </c>
      <c r="E441" s="83" t="s">
        <v>141</v>
      </c>
      <c r="F441" s="83" t="s">
        <v>141</v>
      </c>
      <c r="G441" s="83" t="s">
        <v>141</v>
      </c>
      <c r="H441" s="83" t="s">
        <v>141</v>
      </c>
      <c r="I441" s="99">
        <v>774</v>
      </c>
      <c r="J441" s="83" t="s">
        <v>141</v>
      </c>
      <c r="K441" s="83" t="s">
        <v>141</v>
      </c>
      <c r="L441" s="83" t="s">
        <v>141</v>
      </c>
      <c r="M441" s="83">
        <v>22</v>
      </c>
      <c r="N441" s="83" t="s">
        <v>141</v>
      </c>
      <c r="O441" s="12" t="s">
        <v>141</v>
      </c>
      <c r="P441" s="12" t="s">
        <v>141</v>
      </c>
    </row>
    <row r="442" spans="1:16" ht="15.75" customHeight="1">
      <c r="A442" s="84" t="s">
        <v>426</v>
      </c>
      <c r="B442" s="40">
        <f t="shared" si="18"/>
        <v>766</v>
      </c>
      <c r="C442" s="83" t="s">
        <v>141</v>
      </c>
      <c r="D442" s="83" t="s">
        <v>141</v>
      </c>
      <c r="E442" s="83" t="s">
        <v>141</v>
      </c>
      <c r="F442" s="83" t="s">
        <v>141</v>
      </c>
      <c r="G442" s="83" t="s">
        <v>141</v>
      </c>
      <c r="H442" s="83" t="s">
        <v>141</v>
      </c>
      <c r="I442" s="99">
        <v>750</v>
      </c>
      <c r="J442" s="83" t="s">
        <v>141</v>
      </c>
      <c r="K442" s="83" t="s">
        <v>141</v>
      </c>
      <c r="L442" s="83" t="s">
        <v>141</v>
      </c>
      <c r="M442" s="83">
        <v>16</v>
      </c>
      <c r="N442" s="83" t="s">
        <v>141</v>
      </c>
      <c r="O442" s="12" t="s">
        <v>141</v>
      </c>
      <c r="P442" s="12" t="s">
        <v>141</v>
      </c>
    </row>
    <row r="443" spans="1:16" ht="15.75" customHeight="1">
      <c r="A443" s="84" t="s">
        <v>1300</v>
      </c>
      <c r="B443" s="40">
        <f t="shared" si="18"/>
        <v>1</v>
      </c>
      <c r="C443" s="83" t="s">
        <v>141</v>
      </c>
      <c r="D443" s="83" t="s">
        <v>141</v>
      </c>
      <c r="E443" s="83" t="s">
        <v>141</v>
      </c>
      <c r="F443" s="83" t="s">
        <v>141</v>
      </c>
      <c r="G443" s="83" t="s">
        <v>141</v>
      </c>
      <c r="H443" s="83" t="s">
        <v>141</v>
      </c>
      <c r="I443" s="99">
        <v>1</v>
      </c>
      <c r="J443" s="83" t="s">
        <v>141</v>
      </c>
      <c r="K443" s="83" t="s">
        <v>141</v>
      </c>
      <c r="L443" s="83" t="s">
        <v>141</v>
      </c>
      <c r="M443" s="83" t="s">
        <v>141</v>
      </c>
      <c r="N443" s="83" t="s">
        <v>141</v>
      </c>
      <c r="O443" s="12" t="s">
        <v>141</v>
      </c>
      <c r="P443" s="12" t="s">
        <v>141</v>
      </c>
    </row>
    <row r="444" spans="1:16" ht="15.75" customHeight="1">
      <c r="A444" s="84" t="s">
        <v>1301</v>
      </c>
      <c r="B444" s="40">
        <f t="shared" si="18"/>
        <v>1194</v>
      </c>
      <c r="C444" s="83" t="s">
        <v>141</v>
      </c>
      <c r="D444" s="83" t="s">
        <v>141</v>
      </c>
      <c r="E444" s="83" t="s">
        <v>141</v>
      </c>
      <c r="F444" s="83" t="s">
        <v>141</v>
      </c>
      <c r="G444" s="83" t="s">
        <v>141</v>
      </c>
      <c r="H444" s="83" t="s">
        <v>141</v>
      </c>
      <c r="I444" s="99">
        <v>1107</v>
      </c>
      <c r="J444" s="83" t="s">
        <v>141</v>
      </c>
      <c r="K444" s="83" t="s">
        <v>141</v>
      </c>
      <c r="L444" s="83" t="s">
        <v>141</v>
      </c>
      <c r="M444" s="83">
        <v>87</v>
      </c>
      <c r="N444" s="83" t="s">
        <v>141</v>
      </c>
      <c r="O444" s="12" t="s">
        <v>141</v>
      </c>
      <c r="P444" s="12" t="s">
        <v>141</v>
      </c>
    </row>
    <row r="445" spans="1:16" ht="15.75" customHeight="1">
      <c r="A445" s="84" t="s">
        <v>1302</v>
      </c>
      <c r="B445" s="40">
        <f t="shared" si="18"/>
        <v>23</v>
      </c>
      <c r="C445" s="83" t="s">
        <v>141</v>
      </c>
      <c r="D445" s="83" t="s">
        <v>141</v>
      </c>
      <c r="E445" s="83" t="s">
        <v>141</v>
      </c>
      <c r="F445" s="83" t="s">
        <v>141</v>
      </c>
      <c r="G445" s="83" t="s">
        <v>141</v>
      </c>
      <c r="H445" s="83" t="s">
        <v>141</v>
      </c>
      <c r="I445" s="99">
        <v>23</v>
      </c>
      <c r="J445" s="83" t="s">
        <v>141</v>
      </c>
      <c r="K445" s="83" t="s">
        <v>141</v>
      </c>
      <c r="L445" s="83" t="s">
        <v>141</v>
      </c>
      <c r="M445" s="83" t="s">
        <v>141</v>
      </c>
      <c r="N445" s="83" t="s">
        <v>141</v>
      </c>
      <c r="O445" s="12"/>
      <c r="P445" s="12"/>
    </row>
    <row r="446" spans="1:16" ht="15.75" customHeight="1">
      <c r="A446" s="84" t="s">
        <v>597</v>
      </c>
      <c r="B446" s="40">
        <f t="shared" si="18"/>
        <v>155</v>
      </c>
      <c r="C446" s="83" t="s">
        <v>141</v>
      </c>
      <c r="D446" s="83" t="s">
        <v>141</v>
      </c>
      <c r="E446" s="83" t="s">
        <v>141</v>
      </c>
      <c r="F446" s="83" t="s">
        <v>141</v>
      </c>
      <c r="G446" s="83" t="s">
        <v>141</v>
      </c>
      <c r="H446" s="83" t="s">
        <v>141</v>
      </c>
      <c r="I446" s="99">
        <v>155</v>
      </c>
      <c r="J446" s="83" t="s">
        <v>141</v>
      </c>
      <c r="K446" s="83" t="s">
        <v>141</v>
      </c>
      <c r="L446" s="83" t="s">
        <v>141</v>
      </c>
      <c r="M446" s="83" t="s">
        <v>141</v>
      </c>
      <c r="N446" s="83" t="s">
        <v>141</v>
      </c>
      <c r="O446" s="83" t="s">
        <v>141</v>
      </c>
      <c r="P446" s="12" t="s">
        <v>141</v>
      </c>
    </row>
    <row r="447" spans="1:16" ht="15.75" customHeight="1">
      <c r="A447" s="84" t="s">
        <v>331</v>
      </c>
      <c r="B447" s="40">
        <f t="shared" si="18"/>
        <v>289</v>
      </c>
      <c r="C447" s="83" t="s">
        <v>141</v>
      </c>
      <c r="D447" s="83" t="s">
        <v>141</v>
      </c>
      <c r="E447" s="83" t="s">
        <v>141</v>
      </c>
      <c r="F447" s="83" t="s">
        <v>141</v>
      </c>
      <c r="G447" s="83" t="s">
        <v>141</v>
      </c>
      <c r="H447" s="83" t="s">
        <v>141</v>
      </c>
      <c r="I447" s="99">
        <v>289</v>
      </c>
      <c r="J447" s="83" t="s">
        <v>141</v>
      </c>
      <c r="K447" s="83" t="s">
        <v>141</v>
      </c>
      <c r="L447" s="83" t="s">
        <v>141</v>
      </c>
      <c r="M447" s="83" t="s">
        <v>141</v>
      </c>
      <c r="N447" s="83" t="s">
        <v>141</v>
      </c>
      <c r="O447" s="12" t="s">
        <v>141</v>
      </c>
      <c r="P447" s="12" t="s">
        <v>141</v>
      </c>
    </row>
    <row r="448" spans="1:16" ht="15.75" customHeight="1">
      <c r="A448" s="84" t="s">
        <v>329</v>
      </c>
      <c r="B448" s="40">
        <f t="shared" si="18"/>
        <v>156</v>
      </c>
      <c r="C448" s="83" t="s">
        <v>141</v>
      </c>
      <c r="D448" s="83" t="s">
        <v>141</v>
      </c>
      <c r="E448" s="83" t="s">
        <v>141</v>
      </c>
      <c r="F448" s="83" t="s">
        <v>141</v>
      </c>
      <c r="G448" s="83" t="s">
        <v>141</v>
      </c>
      <c r="H448" s="83" t="s">
        <v>141</v>
      </c>
      <c r="I448" s="99">
        <v>156</v>
      </c>
      <c r="J448" s="83" t="s">
        <v>141</v>
      </c>
      <c r="K448" s="83" t="s">
        <v>141</v>
      </c>
      <c r="L448" s="83" t="s">
        <v>141</v>
      </c>
      <c r="M448" s="83" t="s">
        <v>141</v>
      </c>
      <c r="N448" s="83" t="s">
        <v>141</v>
      </c>
      <c r="O448" s="12" t="s">
        <v>141</v>
      </c>
      <c r="P448" s="12" t="s">
        <v>141</v>
      </c>
    </row>
    <row r="449" spans="1:16" ht="15.75" customHeight="1">
      <c r="A449" s="84" t="s">
        <v>330</v>
      </c>
      <c r="B449" s="40">
        <f t="shared" si="18"/>
        <v>115</v>
      </c>
      <c r="C449" s="83" t="s">
        <v>141</v>
      </c>
      <c r="D449" s="83" t="s">
        <v>141</v>
      </c>
      <c r="E449" s="83" t="s">
        <v>141</v>
      </c>
      <c r="F449" s="83" t="s">
        <v>141</v>
      </c>
      <c r="G449" s="83" t="s">
        <v>141</v>
      </c>
      <c r="H449" s="83" t="s">
        <v>141</v>
      </c>
      <c r="I449" s="99">
        <v>115</v>
      </c>
      <c r="J449" s="83" t="s">
        <v>141</v>
      </c>
      <c r="K449" s="83" t="s">
        <v>141</v>
      </c>
      <c r="L449" s="83" t="s">
        <v>141</v>
      </c>
      <c r="M449" s="83" t="s">
        <v>141</v>
      </c>
      <c r="N449" s="83" t="s">
        <v>141</v>
      </c>
      <c r="O449" s="12" t="s">
        <v>141</v>
      </c>
      <c r="P449" s="12" t="s">
        <v>141</v>
      </c>
    </row>
    <row r="450" spans="1:16" ht="15.75" customHeight="1">
      <c r="A450" s="84" t="s">
        <v>49</v>
      </c>
      <c r="B450" s="40">
        <f t="shared" si="18"/>
        <v>2819</v>
      </c>
      <c r="C450" s="83" t="s">
        <v>141</v>
      </c>
      <c r="D450" s="83" t="s">
        <v>141</v>
      </c>
      <c r="E450" s="83" t="s">
        <v>141</v>
      </c>
      <c r="F450" s="83" t="s">
        <v>141</v>
      </c>
      <c r="G450" s="83" t="s">
        <v>141</v>
      </c>
      <c r="H450" s="83" t="s">
        <v>141</v>
      </c>
      <c r="I450" s="29">
        <v>2689</v>
      </c>
      <c r="J450" s="83" t="s">
        <v>141</v>
      </c>
      <c r="K450" s="83" t="s">
        <v>141</v>
      </c>
      <c r="L450" s="83" t="s">
        <v>141</v>
      </c>
      <c r="M450" s="83">
        <v>130</v>
      </c>
      <c r="N450" s="83" t="s">
        <v>141</v>
      </c>
      <c r="O450" s="12"/>
      <c r="P450" s="12"/>
    </row>
    <row r="451" spans="1:16" ht="15.75" customHeight="1">
      <c r="A451" s="84" t="s">
        <v>608</v>
      </c>
      <c r="B451" s="40">
        <f t="shared" si="18"/>
        <v>9</v>
      </c>
      <c r="C451" s="83" t="s">
        <v>141</v>
      </c>
      <c r="D451" s="83" t="s">
        <v>141</v>
      </c>
      <c r="E451" s="83" t="s">
        <v>141</v>
      </c>
      <c r="F451" s="83" t="s">
        <v>141</v>
      </c>
      <c r="G451" s="83" t="s">
        <v>141</v>
      </c>
      <c r="H451" s="83" t="s">
        <v>141</v>
      </c>
      <c r="I451" s="29">
        <v>9</v>
      </c>
      <c r="J451" s="83" t="s">
        <v>141</v>
      </c>
      <c r="K451" s="83" t="s">
        <v>141</v>
      </c>
      <c r="L451" s="83" t="s">
        <v>141</v>
      </c>
      <c r="M451" s="83" t="s">
        <v>141</v>
      </c>
      <c r="N451" s="83" t="s">
        <v>141</v>
      </c>
      <c r="O451" s="12" t="s">
        <v>141</v>
      </c>
      <c r="P451" s="12" t="s">
        <v>141</v>
      </c>
    </row>
    <row r="452" spans="1:16" ht="15.75" customHeight="1">
      <c r="A452" s="84" t="s">
        <v>339</v>
      </c>
      <c r="B452" s="40">
        <f t="shared" si="18"/>
        <v>968</v>
      </c>
      <c r="C452" s="83" t="s">
        <v>141</v>
      </c>
      <c r="D452" s="83" t="s">
        <v>141</v>
      </c>
      <c r="E452" s="83" t="s">
        <v>141</v>
      </c>
      <c r="F452" s="83" t="s">
        <v>141</v>
      </c>
      <c r="G452" s="83" t="s">
        <v>141</v>
      </c>
      <c r="H452" s="83" t="s">
        <v>141</v>
      </c>
      <c r="I452" s="29">
        <v>968</v>
      </c>
      <c r="J452" s="83" t="s">
        <v>141</v>
      </c>
      <c r="K452" s="83" t="s">
        <v>141</v>
      </c>
      <c r="L452" s="83" t="s">
        <v>141</v>
      </c>
      <c r="M452" s="83" t="s">
        <v>141</v>
      </c>
      <c r="N452" s="83" t="s">
        <v>141</v>
      </c>
      <c r="O452" s="12" t="s">
        <v>141</v>
      </c>
      <c r="P452" s="12" t="s">
        <v>141</v>
      </c>
    </row>
    <row r="453" spans="1:16" ht="15.75" customHeight="1">
      <c r="A453" s="84" t="s">
        <v>340</v>
      </c>
      <c r="B453" s="40">
        <f t="shared" si="18"/>
        <v>1219</v>
      </c>
      <c r="C453" s="83" t="s">
        <v>141</v>
      </c>
      <c r="D453" s="83" t="s">
        <v>141</v>
      </c>
      <c r="E453" s="83" t="s">
        <v>141</v>
      </c>
      <c r="F453" s="83" t="s">
        <v>141</v>
      </c>
      <c r="G453" s="83" t="s">
        <v>141</v>
      </c>
      <c r="H453" s="83" t="s">
        <v>141</v>
      </c>
      <c r="I453" s="29">
        <v>1199</v>
      </c>
      <c r="J453" s="83" t="s">
        <v>141</v>
      </c>
      <c r="K453" s="83" t="s">
        <v>141</v>
      </c>
      <c r="L453" s="83" t="s">
        <v>141</v>
      </c>
      <c r="M453" s="83">
        <v>20</v>
      </c>
      <c r="N453" s="83" t="s">
        <v>141</v>
      </c>
      <c r="O453" s="12" t="s">
        <v>141</v>
      </c>
      <c r="P453" s="12" t="s">
        <v>141</v>
      </c>
    </row>
    <row r="454" spans="1:16" ht="15.75" customHeight="1">
      <c r="A454" s="84" t="s">
        <v>265</v>
      </c>
      <c r="B454" s="40">
        <f t="shared" si="18"/>
        <v>2527</v>
      </c>
      <c r="C454" s="83" t="s">
        <v>141</v>
      </c>
      <c r="D454" s="83" t="s">
        <v>141</v>
      </c>
      <c r="E454" s="83" t="s">
        <v>141</v>
      </c>
      <c r="F454" s="83" t="s">
        <v>141</v>
      </c>
      <c r="G454" s="83" t="s">
        <v>141</v>
      </c>
      <c r="H454" s="83" t="s">
        <v>141</v>
      </c>
      <c r="I454" s="99">
        <v>2393</v>
      </c>
      <c r="J454" s="83" t="s">
        <v>141</v>
      </c>
      <c r="K454" s="83" t="s">
        <v>141</v>
      </c>
      <c r="L454" s="83" t="s">
        <v>141</v>
      </c>
      <c r="M454" s="83">
        <v>134</v>
      </c>
      <c r="N454" s="83" t="s">
        <v>141</v>
      </c>
      <c r="O454" s="12"/>
      <c r="P454" s="12"/>
    </row>
    <row r="455" spans="1:16" ht="15.75" customHeight="1">
      <c r="A455" s="84" t="s">
        <v>1016</v>
      </c>
      <c r="B455" s="40">
        <f t="shared" si="18"/>
        <v>2</v>
      </c>
      <c r="C455" s="83" t="s">
        <v>141</v>
      </c>
      <c r="D455" s="83" t="s">
        <v>141</v>
      </c>
      <c r="E455" s="83" t="s">
        <v>141</v>
      </c>
      <c r="F455" s="83" t="s">
        <v>141</v>
      </c>
      <c r="G455" s="83" t="s">
        <v>141</v>
      </c>
      <c r="H455" s="83" t="s">
        <v>141</v>
      </c>
      <c r="I455" s="99">
        <v>2</v>
      </c>
      <c r="J455" s="83" t="s">
        <v>141</v>
      </c>
      <c r="K455" s="83" t="s">
        <v>141</v>
      </c>
      <c r="L455" s="83" t="s">
        <v>141</v>
      </c>
      <c r="M455" s="83" t="s">
        <v>141</v>
      </c>
      <c r="N455" s="83" t="s">
        <v>141</v>
      </c>
      <c r="O455" s="12" t="s">
        <v>141</v>
      </c>
      <c r="P455" s="12" t="s">
        <v>141</v>
      </c>
    </row>
    <row r="456" spans="1:16" ht="15.75" customHeight="1">
      <c r="A456" s="84" t="s">
        <v>345</v>
      </c>
      <c r="B456" s="40">
        <f t="shared" si="18"/>
        <v>589</v>
      </c>
      <c r="C456" s="83" t="s">
        <v>141</v>
      </c>
      <c r="D456" s="83" t="s">
        <v>141</v>
      </c>
      <c r="E456" s="83" t="s">
        <v>141</v>
      </c>
      <c r="F456" s="83" t="s">
        <v>141</v>
      </c>
      <c r="G456" s="83" t="s">
        <v>141</v>
      </c>
      <c r="H456" s="83" t="s">
        <v>141</v>
      </c>
      <c r="I456" s="99">
        <v>589</v>
      </c>
      <c r="J456" s="83" t="s">
        <v>141</v>
      </c>
      <c r="K456" s="83" t="s">
        <v>141</v>
      </c>
      <c r="L456" s="83" t="s">
        <v>141</v>
      </c>
      <c r="M456" s="83" t="s">
        <v>141</v>
      </c>
      <c r="N456" s="83" t="s">
        <v>141</v>
      </c>
      <c r="O456" s="12" t="s">
        <v>141</v>
      </c>
      <c r="P456" s="12" t="s">
        <v>141</v>
      </c>
    </row>
    <row r="457" spans="1:16" ht="15.75" customHeight="1">
      <c r="A457" s="84" t="s">
        <v>346</v>
      </c>
      <c r="B457" s="40">
        <f t="shared" si="18"/>
        <v>572</v>
      </c>
      <c r="C457" s="83" t="s">
        <v>141</v>
      </c>
      <c r="D457" s="83" t="s">
        <v>141</v>
      </c>
      <c r="E457" s="83" t="s">
        <v>141</v>
      </c>
      <c r="F457" s="83" t="s">
        <v>141</v>
      </c>
      <c r="G457" s="83" t="s">
        <v>141</v>
      </c>
      <c r="H457" s="83" t="s">
        <v>141</v>
      </c>
      <c r="I457" s="99">
        <v>572</v>
      </c>
      <c r="J457" s="83" t="s">
        <v>141</v>
      </c>
      <c r="K457" s="83" t="s">
        <v>141</v>
      </c>
      <c r="L457" s="83" t="s">
        <v>141</v>
      </c>
      <c r="M457" s="83" t="s">
        <v>141</v>
      </c>
      <c r="N457" s="83" t="s">
        <v>141</v>
      </c>
      <c r="O457" s="12" t="s">
        <v>141</v>
      </c>
      <c r="P457" s="12" t="s">
        <v>141</v>
      </c>
    </row>
    <row r="458" spans="1:16" ht="15.75" customHeight="1">
      <c r="A458" s="84" t="s">
        <v>1004</v>
      </c>
      <c r="B458" s="40">
        <f t="shared" si="18"/>
        <v>1655</v>
      </c>
      <c r="C458" s="83" t="s">
        <v>141</v>
      </c>
      <c r="D458" s="83" t="s">
        <v>141</v>
      </c>
      <c r="E458" s="83" t="s">
        <v>141</v>
      </c>
      <c r="F458" s="83" t="s">
        <v>141</v>
      </c>
      <c r="G458" s="83" t="s">
        <v>141</v>
      </c>
      <c r="H458" s="83" t="s">
        <v>141</v>
      </c>
      <c r="I458" s="99">
        <v>1610</v>
      </c>
      <c r="J458" s="83" t="s">
        <v>141</v>
      </c>
      <c r="K458" s="83" t="s">
        <v>141</v>
      </c>
      <c r="L458" s="83" t="s">
        <v>141</v>
      </c>
      <c r="M458" s="83">
        <v>45</v>
      </c>
      <c r="N458" s="83" t="s">
        <v>141</v>
      </c>
      <c r="O458" s="12" t="s">
        <v>141</v>
      </c>
      <c r="P458" s="12" t="s">
        <v>141</v>
      </c>
    </row>
    <row r="459" spans="1:16" ht="15.75" customHeight="1">
      <c r="A459" s="84" t="s">
        <v>1017</v>
      </c>
      <c r="B459" s="40">
        <f t="shared" si="18"/>
        <v>17</v>
      </c>
      <c r="C459" s="83" t="s">
        <v>141</v>
      </c>
      <c r="D459" s="83" t="s">
        <v>141</v>
      </c>
      <c r="E459" s="83" t="s">
        <v>141</v>
      </c>
      <c r="F459" s="83" t="s">
        <v>141</v>
      </c>
      <c r="G459" s="83" t="s">
        <v>141</v>
      </c>
      <c r="H459" s="83" t="s">
        <v>141</v>
      </c>
      <c r="I459" s="99">
        <v>17</v>
      </c>
      <c r="J459" s="83" t="s">
        <v>141</v>
      </c>
      <c r="K459" s="83" t="s">
        <v>141</v>
      </c>
      <c r="L459" s="83" t="s">
        <v>141</v>
      </c>
      <c r="M459" s="83" t="s">
        <v>141</v>
      </c>
      <c r="N459" s="83" t="s">
        <v>141</v>
      </c>
      <c r="O459" s="12" t="s">
        <v>141</v>
      </c>
      <c r="P459" s="12" t="s">
        <v>141</v>
      </c>
    </row>
    <row r="460" spans="1:16" ht="15.75" customHeight="1">
      <c r="A460" s="84" t="s">
        <v>503</v>
      </c>
      <c r="B460" s="40">
        <f t="shared" si="18"/>
        <v>1090</v>
      </c>
      <c r="C460" s="83" t="s">
        <v>141</v>
      </c>
      <c r="D460" s="83" t="s">
        <v>141</v>
      </c>
      <c r="E460" s="83" t="s">
        <v>141</v>
      </c>
      <c r="F460" s="83" t="s">
        <v>141</v>
      </c>
      <c r="G460" s="83" t="s">
        <v>141</v>
      </c>
      <c r="H460" s="83" t="s">
        <v>141</v>
      </c>
      <c r="I460" s="99">
        <v>1006</v>
      </c>
      <c r="J460" s="83" t="s">
        <v>141</v>
      </c>
      <c r="K460" s="83" t="s">
        <v>141</v>
      </c>
      <c r="L460" s="83" t="s">
        <v>141</v>
      </c>
      <c r="M460" s="83">
        <v>84</v>
      </c>
      <c r="N460" s="83" t="s">
        <v>141</v>
      </c>
      <c r="O460" s="12" t="s">
        <v>141</v>
      </c>
      <c r="P460" s="12" t="s">
        <v>141</v>
      </c>
    </row>
    <row r="461" spans="1:16" ht="15.75" customHeight="1">
      <c r="A461" s="84" t="s">
        <v>612</v>
      </c>
      <c r="B461" s="40">
        <f t="shared" si="18"/>
        <v>1205</v>
      </c>
      <c r="C461" s="83" t="s">
        <v>141</v>
      </c>
      <c r="D461" s="83" t="s">
        <v>141</v>
      </c>
      <c r="E461" s="83" t="s">
        <v>141</v>
      </c>
      <c r="F461" s="83" t="s">
        <v>141</v>
      </c>
      <c r="G461" s="83" t="s">
        <v>141</v>
      </c>
      <c r="H461" s="83" t="s">
        <v>141</v>
      </c>
      <c r="I461" s="99">
        <v>1200</v>
      </c>
      <c r="J461" s="83" t="s">
        <v>141</v>
      </c>
      <c r="K461" s="83" t="s">
        <v>141</v>
      </c>
      <c r="L461" s="83" t="s">
        <v>141</v>
      </c>
      <c r="M461" s="83">
        <v>5</v>
      </c>
      <c r="N461" s="83" t="s">
        <v>141</v>
      </c>
      <c r="O461" s="12" t="s">
        <v>141</v>
      </c>
      <c r="P461" s="12" t="s">
        <v>141</v>
      </c>
    </row>
    <row r="462" spans="1:16" ht="15.75" customHeight="1">
      <c r="A462" s="84" t="s">
        <v>428</v>
      </c>
      <c r="B462" s="40">
        <f t="shared" si="18"/>
        <v>1523</v>
      </c>
      <c r="C462" s="83" t="s">
        <v>141</v>
      </c>
      <c r="D462" s="83" t="s">
        <v>141</v>
      </c>
      <c r="E462" s="83" t="s">
        <v>141</v>
      </c>
      <c r="F462" s="83" t="s">
        <v>141</v>
      </c>
      <c r="G462" s="83" t="s">
        <v>141</v>
      </c>
      <c r="H462" s="83" t="s">
        <v>141</v>
      </c>
      <c r="I462" s="99">
        <v>1507</v>
      </c>
      <c r="J462" s="83" t="s">
        <v>141</v>
      </c>
      <c r="K462" s="83" t="s">
        <v>141</v>
      </c>
      <c r="L462" s="83" t="s">
        <v>141</v>
      </c>
      <c r="M462" s="83">
        <v>16</v>
      </c>
      <c r="N462" s="83" t="s">
        <v>141</v>
      </c>
      <c r="O462" s="12" t="s">
        <v>141</v>
      </c>
      <c r="P462" s="12" t="s">
        <v>141</v>
      </c>
    </row>
    <row r="463" spans="1:16" ht="15.75" customHeight="1">
      <c r="A463" s="84" t="s">
        <v>247</v>
      </c>
      <c r="B463" s="40">
        <f t="shared" si="18"/>
        <v>7</v>
      </c>
      <c r="C463" s="83" t="s">
        <v>141</v>
      </c>
      <c r="D463" s="83" t="s">
        <v>141</v>
      </c>
      <c r="E463" s="83" t="s">
        <v>141</v>
      </c>
      <c r="F463" s="83" t="s">
        <v>141</v>
      </c>
      <c r="G463" s="83" t="s">
        <v>141</v>
      </c>
      <c r="H463" s="83" t="s">
        <v>141</v>
      </c>
      <c r="I463" s="99">
        <v>7</v>
      </c>
      <c r="J463" s="83" t="s">
        <v>141</v>
      </c>
      <c r="K463" s="83" t="s">
        <v>141</v>
      </c>
      <c r="L463" s="83" t="s">
        <v>141</v>
      </c>
      <c r="M463" s="83" t="s">
        <v>141</v>
      </c>
      <c r="N463" s="83" t="s">
        <v>141</v>
      </c>
      <c r="O463" s="12" t="s">
        <v>141</v>
      </c>
      <c r="P463" s="12" t="s">
        <v>141</v>
      </c>
    </row>
    <row r="464" spans="1:16" ht="15.75" customHeight="1">
      <c r="A464" s="84" t="s">
        <v>53</v>
      </c>
      <c r="B464" s="40">
        <f t="shared" si="18"/>
        <v>1262</v>
      </c>
      <c r="C464" s="83" t="s">
        <v>141</v>
      </c>
      <c r="D464" s="83" t="s">
        <v>141</v>
      </c>
      <c r="E464" s="83" t="s">
        <v>141</v>
      </c>
      <c r="F464" s="83" t="s">
        <v>141</v>
      </c>
      <c r="G464" s="83" t="s">
        <v>141</v>
      </c>
      <c r="H464" s="83" t="s">
        <v>141</v>
      </c>
      <c r="I464" s="99">
        <v>1213</v>
      </c>
      <c r="J464" s="83" t="s">
        <v>141</v>
      </c>
      <c r="K464" s="83" t="s">
        <v>141</v>
      </c>
      <c r="L464" s="83" t="s">
        <v>141</v>
      </c>
      <c r="M464" s="83">
        <v>49</v>
      </c>
      <c r="N464" s="83" t="s">
        <v>141</v>
      </c>
      <c r="O464" s="12" t="s">
        <v>141</v>
      </c>
      <c r="P464" s="12" t="s">
        <v>141</v>
      </c>
    </row>
    <row r="465" spans="1:16" ht="15.75" customHeight="1">
      <c r="A465" s="84" t="s">
        <v>1303</v>
      </c>
      <c r="B465" s="40">
        <f t="shared" si="18"/>
        <v>16</v>
      </c>
      <c r="C465" s="83" t="s">
        <v>141</v>
      </c>
      <c r="D465" s="83" t="s">
        <v>141</v>
      </c>
      <c r="E465" s="83" t="s">
        <v>141</v>
      </c>
      <c r="F465" s="83" t="s">
        <v>141</v>
      </c>
      <c r="G465" s="83" t="s">
        <v>141</v>
      </c>
      <c r="H465" s="83" t="s">
        <v>141</v>
      </c>
      <c r="I465" s="99">
        <v>16</v>
      </c>
      <c r="J465" s="83" t="s">
        <v>141</v>
      </c>
      <c r="K465" s="83" t="s">
        <v>141</v>
      </c>
      <c r="L465" s="83" t="s">
        <v>141</v>
      </c>
      <c r="M465" s="83" t="s">
        <v>141</v>
      </c>
      <c r="N465" s="83" t="s">
        <v>141</v>
      </c>
      <c r="O465" s="12" t="s">
        <v>141</v>
      </c>
      <c r="P465" s="12" t="s">
        <v>141</v>
      </c>
    </row>
    <row r="466" spans="1:16" ht="15.75" customHeight="1">
      <c r="A466" s="84" t="s">
        <v>4</v>
      </c>
      <c r="B466" s="40">
        <f t="shared" si="18"/>
        <v>456</v>
      </c>
      <c r="C466" s="83" t="s">
        <v>141</v>
      </c>
      <c r="D466" s="83" t="s">
        <v>141</v>
      </c>
      <c r="E466" s="83" t="s">
        <v>141</v>
      </c>
      <c r="F466" s="83" t="s">
        <v>141</v>
      </c>
      <c r="G466" s="83" t="s">
        <v>141</v>
      </c>
      <c r="H466" s="83" t="s">
        <v>141</v>
      </c>
      <c r="I466" s="99">
        <v>456</v>
      </c>
      <c r="J466" s="83" t="s">
        <v>141</v>
      </c>
      <c r="K466" s="83" t="s">
        <v>141</v>
      </c>
      <c r="L466" s="83" t="s">
        <v>141</v>
      </c>
      <c r="M466" s="83" t="s">
        <v>141</v>
      </c>
      <c r="N466" s="83" t="s">
        <v>141</v>
      </c>
      <c r="O466" s="12" t="s">
        <v>141</v>
      </c>
      <c r="P466" s="12" t="s">
        <v>141</v>
      </c>
    </row>
    <row r="467" spans="1:16" ht="15.75" customHeight="1">
      <c r="A467" s="84" t="s">
        <v>1321</v>
      </c>
      <c r="B467" s="40">
        <f t="shared" si="18"/>
        <v>326</v>
      </c>
      <c r="C467" s="83" t="s">
        <v>141</v>
      </c>
      <c r="D467" s="83" t="s">
        <v>141</v>
      </c>
      <c r="E467" s="83" t="s">
        <v>141</v>
      </c>
      <c r="F467" s="83" t="s">
        <v>141</v>
      </c>
      <c r="G467" s="83" t="s">
        <v>141</v>
      </c>
      <c r="H467" s="83" t="s">
        <v>141</v>
      </c>
      <c r="I467" s="99">
        <v>326</v>
      </c>
      <c r="J467" s="83" t="s">
        <v>141</v>
      </c>
      <c r="K467" s="83" t="s">
        <v>141</v>
      </c>
      <c r="L467" s="83" t="s">
        <v>141</v>
      </c>
      <c r="M467" s="83" t="s">
        <v>141</v>
      </c>
      <c r="N467" s="83" t="s">
        <v>141</v>
      </c>
      <c r="O467" s="12" t="s">
        <v>141</v>
      </c>
      <c r="P467" s="12" t="s">
        <v>141</v>
      </c>
    </row>
    <row r="468" spans="1:16" ht="15.75" customHeight="1">
      <c r="A468" s="84" t="s">
        <v>1304</v>
      </c>
      <c r="B468" s="40">
        <f t="shared" si="18"/>
        <v>844</v>
      </c>
      <c r="C468" s="83" t="s">
        <v>141</v>
      </c>
      <c r="D468" s="83" t="s">
        <v>141</v>
      </c>
      <c r="E468" s="83" t="s">
        <v>141</v>
      </c>
      <c r="F468" s="83" t="s">
        <v>141</v>
      </c>
      <c r="G468" s="83" t="s">
        <v>141</v>
      </c>
      <c r="H468" s="83" t="s">
        <v>141</v>
      </c>
      <c r="I468" s="99">
        <v>834</v>
      </c>
      <c r="J468" s="83" t="s">
        <v>141</v>
      </c>
      <c r="K468" s="83" t="s">
        <v>141</v>
      </c>
      <c r="L468" s="83" t="s">
        <v>141</v>
      </c>
      <c r="M468" s="83">
        <v>10</v>
      </c>
      <c r="N468" s="83" t="s">
        <v>141</v>
      </c>
      <c r="O468" s="12" t="s">
        <v>141</v>
      </c>
      <c r="P468" s="12" t="s">
        <v>141</v>
      </c>
    </row>
    <row r="469" spans="1:16" ht="15.75" customHeight="1">
      <c r="A469" s="84" t="s">
        <v>13</v>
      </c>
      <c r="B469" s="40">
        <f t="shared" si="18"/>
        <v>1201</v>
      </c>
      <c r="C469" s="83" t="s">
        <v>141</v>
      </c>
      <c r="D469" s="83" t="s">
        <v>141</v>
      </c>
      <c r="E469" s="83" t="s">
        <v>141</v>
      </c>
      <c r="F469" s="83" t="s">
        <v>141</v>
      </c>
      <c r="G469" s="83" t="s">
        <v>141</v>
      </c>
      <c r="H469" s="83" t="s">
        <v>141</v>
      </c>
      <c r="I469" s="99">
        <v>1180</v>
      </c>
      <c r="J469" s="83" t="s">
        <v>141</v>
      </c>
      <c r="K469" s="83" t="s">
        <v>141</v>
      </c>
      <c r="L469" s="83" t="s">
        <v>141</v>
      </c>
      <c r="M469" s="83">
        <v>21</v>
      </c>
      <c r="N469" s="83" t="s">
        <v>141</v>
      </c>
      <c r="O469" s="12" t="s">
        <v>141</v>
      </c>
      <c r="P469" s="12" t="s">
        <v>141</v>
      </c>
    </row>
    <row r="470" spans="1:16" ht="15.75" customHeight="1">
      <c r="A470" s="84" t="s">
        <v>14</v>
      </c>
      <c r="B470" s="40">
        <f t="shared" si="18"/>
        <v>695</v>
      </c>
      <c r="C470" s="83" t="s">
        <v>141</v>
      </c>
      <c r="D470" s="83" t="s">
        <v>141</v>
      </c>
      <c r="E470" s="83" t="s">
        <v>141</v>
      </c>
      <c r="F470" s="83" t="s">
        <v>141</v>
      </c>
      <c r="G470" s="83" t="s">
        <v>141</v>
      </c>
      <c r="H470" s="83" t="s">
        <v>141</v>
      </c>
      <c r="I470" s="99">
        <v>679</v>
      </c>
      <c r="J470" s="83" t="s">
        <v>141</v>
      </c>
      <c r="K470" s="83" t="s">
        <v>141</v>
      </c>
      <c r="L470" s="83" t="s">
        <v>141</v>
      </c>
      <c r="M470" s="83">
        <v>16</v>
      </c>
      <c r="N470" s="83" t="s">
        <v>141</v>
      </c>
      <c r="O470" s="12" t="s">
        <v>141</v>
      </c>
      <c r="P470" s="12" t="s">
        <v>141</v>
      </c>
    </row>
    <row r="471" spans="1:16" ht="15.75" customHeight="1">
      <c r="A471" s="84" t="s">
        <v>1372</v>
      </c>
      <c r="B471" s="40">
        <f t="shared" si="18"/>
        <v>204</v>
      </c>
      <c r="C471" s="83" t="s">
        <v>141</v>
      </c>
      <c r="D471" s="83" t="s">
        <v>141</v>
      </c>
      <c r="E471" s="83" t="s">
        <v>141</v>
      </c>
      <c r="F471" s="83" t="s">
        <v>141</v>
      </c>
      <c r="G471" s="83" t="s">
        <v>141</v>
      </c>
      <c r="H471" s="83" t="s">
        <v>141</v>
      </c>
      <c r="I471" s="99">
        <v>204</v>
      </c>
      <c r="J471" s="83" t="s">
        <v>141</v>
      </c>
      <c r="K471" s="83" t="s">
        <v>141</v>
      </c>
      <c r="L471" s="83" t="s">
        <v>141</v>
      </c>
      <c r="M471" s="83" t="s">
        <v>141</v>
      </c>
      <c r="N471" s="83" t="s">
        <v>141</v>
      </c>
      <c r="O471" s="12" t="s">
        <v>141</v>
      </c>
      <c r="P471" s="12" t="s">
        <v>141</v>
      </c>
    </row>
    <row r="472" spans="1:16" ht="15.75" customHeight="1">
      <c r="A472" s="84" t="s">
        <v>430</v>
      </c>
      <c r="B472" s="40">
        <f t="shared" si="18"/>
        <v>572</v>
      </c>
      <c r="C472" s="83" t="s">
        <v>141</v>
      </c>
      <c r="D472" s="83" t="s">
        <v>141</v>
      </c>
      <c r="E472" s="83" t="s">
        <v>141</v>
      </c>
      <c r="F472" s="83" t="s">
        <v>141</v>
      </c>
      <c r="G472" s="83" t="s">
        <v>141</v>
      </c>
      <c r="H472" s="83" t="s">
        <v>141</v>
      </c>
      <c r="I472" s="99">
        <v>569</v>
      </c>
      <c r="J472" s="83" t="s">
        <v>141</v>
      </c>
      <c r="K472" s="83" t="s">
        <v>141</v>
      </c>
      <c r="L472" s="83" t="s">
        <v>141</v>
      </c>
      <c r="M472" s="83">
        <v>3</v>
      </c>
      <c r="N472" s="83" t="s">
        <v>141</v>
      </c>
      <c r="O472" s="12" t="s">
        <v>141</v>
      </c>
      <c r="P472" s="12" t="s">
        <v>141</v>
      </c>
    </row>
    <row r="473" spans="1:16" ht="15.75" customHeight="1">
      <c r="A473" s="84" t="s">
        <v>1018</v>
      </c>
      <c r="B473" s="40">
        <f t="shared" si="18"/>
        <v>5</v>
      </c>
      <c r="C473" s="83" t="s">
        <v>141</v>
      </c>
      <c r="D473" s="83" t="s">
        <v>141</v>
      </c>
      <c r="E473" s="83" t="s">
        <v>141</v>
      </c>
      <c r="F473" s="83" t="s">
        <v>141</v>
      </c>
      <c r="G473" s="83" t="s">
        <v>141</v>
      </c>
      <c r="H473" s="83" t="s">
        <v>141</v>
      </c>
      <c r="I473" s="99">
        <v>5</v>
      </c>
      <c r="J473" s="83" t="s">
        <v>141</v>
      </c>
      <c r="K473" s="83" t="s">
        <v>141</v>
      </c>
      <c r="L473" s="83" t="s">
        <v>141</v>
      </c>
      <c r="M473" s="83" t="s">
        <v>141</v>
      </c>
      <c r="N473" s="83" t="s">
        <v>141</v>
      </c>
      <c r="O473" s="12" t="s">
        <v>141</v>
      </c>
      <c r="P473" s="12" t="s">
        <v>141</v>
      </c>
    </row>
    <row r="474" spans="1:16" ht="15.75" customHeight="1">
      <c r="A474" s="84" t="s">
        <v>16</v>
      </c>
      <c r="B474" s="40">
        <f t="shared" si="18"/>
        <v>496</v>
      </c>
      <c r="C474" s="83" t="s">
        <v>141</v>
      </c>
      <c r="D474" s="83" t="s">
        <v>141</v>
      </c>
      <c r="E474" s="83" t="s">
        <v>141</v>
      </c>
      <c r="F474" s="83" t="s">
        <v>141</v>
      </c>
      <c r="G474" s="83" t="s">
        <v>141</v>
      </c>
      <c r="H474" s="83" t="s">
        <v>141</v>
      </c>
      <c r="I474" s="99">
        <v>496</v>
      </c>
      <c r="J474" s="83" t="s">
        <v>141</v>
      </c>
      <c r="K474" s="83" t="s">
        <v>141</v>
      </c>
      <c r="L474" s="83" t="s">
        <v>141</v>
      </c>
      <c r="M474" s="83" t="s">
        <v>141</v>
      </c>
      <c r="N474" s="83" t="s">
        <v>141</v>
      </c>
      <c r="O474" s="12" t="s">
        <v>141</v>
      </c>
      <c r="P474" s="12" t="s">
        <v>141</v>
      </c>
    </row>
    <row r="475" spans="1:16" ht="15.75" customHeight="1">
      <c r="A475" s="84" t="s">
        <v>9</v>
      </c>
      <c r="B475" s="40">
        <f t="shared" si="18"/>
        <v>315</v>
      </c>
      <c r="C475" s="83" t="s">
        <v>141</v>
      </c>
      <c r="D475" s="83" t="s">
        <v>141</v>
      </c>
      <c r="E475" s="83" t="s">
        <v>141</v>
      </c>
      <c r="F475" s="83" t="s">
        <v>141</v>
      </c>
      <c r="G475" s="83" t="s">
        <v>141</v>
      </c>
      <c r="H475" s="83" t="s">
        <v>141</v>
      </c>
      <c r="I475" s="99">
        <v>315</v>
      </c>
      <c r="J475" s="83" t="s">
        <v>141</v>
      </c>
      <c r="K475" s="83" t="s">
        <v>141</v>
      </c>
      <c r="L475" s="83" t="s">
        <v>141</v>
      </c>
      <c r="M475" s="83" t="s">
        <v>141</v>
      </c>
      <c r="N475" s="83" t="s">
        <v>141</v>
      </c>
      <c r="O475" s="12" t="s">
        <v>141</v>
      </c>
      <c r="P475" s="12" t="s">
        <v>141</v>
      </c>
    </row>
    <row r="476" spans="1:16" ht="15.75" customHeight="1">
      <c r="A476" s="84" t="s">
        <v>1305</v>
      </c>
      <c r="B476" s="40">
        <f t="shared" si="18"/>
        <v>3242</v>
      </c>
      <c r="C476" s="83" t="s">
        <v>141</v>
      </c>
      <c r="D476" s="83" t="s">
        <v>141</v>
      </c>
      <c r="E476" s="83" t="s">
        <v>141</v>
      </c>
      <c r="F476" s="83" t="s">
        <v>141</v>
      </c>
      <c r="G476" s="83" t="s">
        <v>141</v>
      </c>
      <c r="H476" s="83" t="s">
        <v>141</v>
      </c>
      <c r="I476" s="99">
        <v>3165</v>
      </c>
      <c r="J476" s="83" t="s">
        <v>141</v>
      </c>
      <c r="K476" s="83" t="s">
        <v>141</v>
      </c>
      <c r="L476" s="83" t="s">
        <v>141</v>
      </c>
      <c r="M476" s="83">
        <v>77</v>
      </c>
      <c r="N476" s="83" t="s">
        <v>141</v>
      </c>
      <c r="O476" s="12" t="s">
        <v>141</v>
      </c>
      <c r="P476" s="12" t="s">
        <v>141</v>
      </c>
    </row>
    <row r="477" spans="1:16" ht="15.75" customHeight="1">
      <c r="A477" s="84" t="s">
        <v>1373</v>
      </c>
      <c r="B477" s="40">
        <f t="shared" si="18"/>
        <v>0</v>
      </c>
      <c r="C477" s="83" t="s">
        <v>141</v>
      </c>
      <c r="D477" s="83" t="s">
        <v>141</v>
      </c>
      <c r="E477" s="83" t="s">
        <v>141</v>
      </c>
      <c r="F477" s="83" t="s">
        <v>141</v>
      </c>
      <c r="G477" s="83" t="s">
        <v>141</v>
      </c>
      <c r="H477" s="83" t="s">
        <v>141</v>
      </c>
      <c r="I477" s="99">
        <v>0</v>
      </c>
      <c r="J477" s="83" t="s">
        <v>141</v>
      </c>
      <c r="K477" s="83" t="s">
        <v>141</v>
      </c>
      <c r="L477" s="83" t="s">
        <v>141</v>
      </c>
      <c r="M477" s="83" t="s">
        <v>141</v>
      </c>
      <c r="N477" s="83" t="s">
        <v>141</v>
      </c>
      <c r="O477" s="12" t="s">
        <v>141</v>
      </c>
      <c r="P477" s="12" t="s">
        <v>141</v>
      </c>
    </row>
    <row r="478" spans="1:16" ht="15.75" customHeight="1">
      <c r="A478" s="84" t="s">
        <v>20</v>
      </c>
      <c r="B478" s="40">
        <f t="shared" si="18"/>
        <v>730</v>
      </c>
      <c r="C478" s="83" t="s">
        <v>141</v>
      </c>
      <c r="D478" s="83" t="s">
        <v>141</v>
      </c>
      <c r="E478" s="83" t="s">
        <v>141</v>
      </c>
      <c r="F478" s="83" t="s">
        <v>141</v>
      </c>
      <c r="G478" s="83" t="s">
        <v>141</v>
      </c>
      <c r="H478" s="83" t="s">
        <v>141</v>
      </c>
      <c r="I478" s="99">
        <v>730</v>
      </c>
      <c r="J478" s="83" t="s">
        <v>141</v>
      </c>
      <c r="K478" s="83" t="s">
        <v>141</v>
      </c>
      <c r="L478" s="83" t="s">
        <v>141</v>
      </c>
      <c r="M478" s="83" t="s">
        <v>141</v>
      </c>
      <c r="N478" s="83" t="s">
        <v>141</v>
      </c>
      <c r="O478" s="12" t="s">
        <v>141</v>
      </c>
      <c r="P478" s="12" t="s">
        <v>141</v>
      </c>
    </row>
    <row r="479" spans="1:16" ht="15.75" customHeight="1">
      <c r="A479" s="84" t="s">
        <v>1307</v>
      </c>
      <c r="B479" s="40">
        <f t="shared" si="18"/>
        <v>2730</v>
      </c>
      <c r="C479" s="83" t="s">
        <v>141</v>
      </c>
      <c r="D479" s="83" t="s">
        <v>141</v>
      </c>
      <c r="E479" s="83" t="s">
        <v>141</v>
      </c>
      <c r="F479" s="83" t="s">
        <v>141</v>
      </c>
      <c r="G479" s="83" t="s">
        <v>141</v>
      </c>
      <c r="H479" s="83" t="s">
        <v>141</v>
      </c>
      <c r="I479" s="99">
        <v>2709</v>
      </c>
      <c r="J479" s="83" t="s">
        <v>141</v>
      </c>
      <c r="K479" s="83" t="s">
        <v>141</v>
      </c>
      <c r="L479" s="83" t="s">
        <v>141</v>
      </c>
      <c r="M479" s="83">
        <v>21</v>
      </c>
      <c r="N479" s="83" t="s">
        <v>141</v>
      </c>
      <c r="O479" s="12" t="s">
        <v>141</v>
      </c>
      <c r="P479" s="12" t="s">
        <v>141</v>
      </c>
    </row>
    <row r="480" spans="1:16" ht="15.75" customHeight="1">
      <c r="A480" s="84" t="s">
        <v>1308</v>
      </c>
      <c r="B480" s="40">
        <f t="shared" si="18"/>
        <v>0</v>
      </c>
      <c r="C480" s="83" t="s">
        <v>141</v>
      </c>
      <c r="D480" s="83" t="s">
        <v>141</v>
      </c>
      <c r="E480" s="83" t="s">
        <v>141</v>
      </c>
      <c r="F480" s="83" t="s">
        <v>141</v>
      </c>
      <c r="G480" s="83" t="s">
        <v>141</v>
      </c>
      <c r="H480" s="83" t="s">
        <v>141</v>
      </c>
      <c r="I480" s="99">
        <v>0</v>
      </c>
      <c r="J480" s="83" t="s">
        <v>141</v>
      </c>
      <c r="K480" s="83" t="s">
        <v>141</v>
      </c>
      <c r="L480" s="83" t="s">
        <v>141</v>
      </c>
      <c r="M480" s="83" t="s">
        <v>141</v>
      </c>
      <c r="N480" s="83" t="s">
        <v>141</v>
      </c>
      <c r="O480" s="12" t="s">
        <v>141</v>
      </c>
      <c r="P480" s="12" t="s">
        <v>141</v>
      </c>
    </row>
    <row r="481" spans="1:16" ht="15.75" customHeight="1">
      <c r="A481" s="84" t="s">
        <v>24</v>
      </c>
      <c r="B481" s="40">
        <f t="shared" si="18"/>
        <v>1109</v>
      </c>
      <c r="C481" s="83" t="s">
        <v>141</v>
      </c>
      <c r="D481" s="83" t="s">
        <v>141</v>
      </c>
      <c r="E481" s="83" t="s">
        <v>141</v>
      </c>
      <c r="F481" s="83" t="s">
        <v>141</v>
      </c>
      <c r="G481" s="83" t="s">
        <v>141</v>
      </c>
      <c r="H481" s="83" t="s">
        <v>141</v>
      </c>
      <c r="I481" s="99">
        <v>1109</v>
      </c>
      <c r="J481" s="83" t="s">
        <v>141</v>
      </c>
      <c r="K481" s="83" t="s">
        <v>141</v>
      </c>
      <c r="L481" s="83" t="s">
        <v>141</v>
      </c>
      <c r="M481" s="83" t="s">
        <v>141</v>
      </c>
      <c r="N481" s="83" t="s">
        <v>141</v>
      </c>
      <c r="O481" s="12" t="s">
        <v>141</v>
      </c>
      <c r="P481" s="12" t="s">
        <v>141</v>
      </c>
    </row>
    <row r="482" spans="1:16" s="127" customFormat="1" ht="15.75" customHeight="1">
      <c r="A482" s="105"/>
      <c r="B482" s="75"/>
      <c r="C482" s="75"/>
      <c r="D482" s="148"/>
      <c r="E482" s="148"/>
      <c r="F482" s="148"/>
      <c r="G482" s="148"/>
      <c r="H482" s="148"/>
      <c r="I482" s="148"/>
      <c r="J482" s="148"/>
      <c r="K482" s="148"/>
      <c r="L482" s="148"/>
      <c r="M482" s="148"/>
      <c r="N482" s="148"/>
      <c r="O482" s="149"/>
      <c r="P482" s="149"/>
    </row>
    <row r="483" spans="1:16" ht="15.75" customHeight="1">
      <c r="A483" s="180" t="s">
        <v>1383</v>
      </c>
    </row>
    <row r="484" spans="1:16" ht="15.75" customHeight="1">
      <c r="A484" s="180" t="s">
        <v>1384</v>
      </c>
    </row>
    <row r="485" spans="1:16" ht="15.75" customHeight="1">
      <c r="A485" s="108" t="s">
        <v>206</v>
      </c>
    </row>
  </sheetData>
  <sheetProtection selectLockedCells="1" selectUnlockedCells="1"/>
  <mergeCells count="8">
    <mergeCell ref="C358:P358"/>
    <mergeCell ref="A3:P3"/>
    <mergeCell ref="C8:P8"/>
    <mergeCell ref="C137:P137"/>
    <mergeCell ref="C255:P255"/>
    <mergeCell ref="A4:P4"/>
    <mergeCell ref="A5:P5"/>
    <mergeCell ref="A6:P6"/>
  </mergeCells>
  <phoneticPr fontId="0" type="noConversion"/>
  <printOptions horizontalCentered="1" verticalCentered="1"/>
  <pageMargins left="0" right="0" top="0" bottom="0" header="0.51180555555555551" footer="0.51180555555555551"/>
  <pageSetup scale="35" firstPageNumber="686" orientation="portrait" useFirstPageNumber="1" horizontalDpi="300" verticalDpi="300" r:id="rId1"/>
  <headerFooter alignWithMargins="0"/>
  <rowBreaks count="3" manualBreakCount="3">
    <brk id="134" max="16383" man="1"/>
    <brk id="252" max="16383" man="1"/>
    <brk id="3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41</vt:i4>
      </vt:variant>
    </vt:vector>
  </HeadingPairs>
  <TitlesOfParts>
    <vt:vector size="67" baseType="lpstr"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c-19</vt:lpstr>
      <vt:lpstr>c-20</vt:lpstr>
      <vt:lpstr>c-21</vt:lpstr>
      <vt:lpstr>c-22</vt:lpstr>
      <vt:lpstr>c-23</vt:lpstr>
      <vt:lpstr>c-24</vt:lpstr>
      <vt:lpstr>c-25</vt:lpstr>
      <vt:lpstr>c-26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'c-16'!Área_de_impresión</vt:lpstr>
      <vt:lpstr>'c-17'!Área_de_impresión</vt:lpstr>
      <vt:lpstr>'c-18'!Área_de_impresión</vt:lpstr>
      <vt:lpstr>'c-19'!Área_de_impresión</vt:lpstr>
      <vt:lpstr>'c-2'!Área_de_impresión</vt:lpstr>
      <vt:lpstr>'c-20'!Área_de_impresión</vt:lpstr>
      <vt:lpstr>'c-21'!Área_de_impresión</vt:lpstr>
      <vt:lpstr>'c-22'!Área_de_impresión</vt:lpstr>
      <vt:lpstr>'c-23'!Área_de_impresión</vt:lpstr>
      <vt:lpstr>'c-24'!Área_de_impresión</vt:lpstr>
      <vt:lpstr>'c-25'!Área_de_impresión</vt:lpstr>
      <vt:lpstr>'c-26'!Área_de_impresión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'c-9'!Área_de_impresión</vt:lpstr>
      <vt:lpstr>'c-8'!Excel_BuiltIn__FilterDatabase</vt:lpstr>
      <vt:lpstr>'c-9'!Excel_BuiltIn__FilterDatabase</vt:lpstr>
      <vt:lpstr>'c-10'!Títulos_a_imprimir</vt:lpstr>
      <vt:lpstr>'c-11'!Títulos_a_imprimir</vt:lpstr>
      <vt:lpstr>'c-12'!Títulos_a_imprimir</vt:lpstr>
      <vt:lpstr>'c-13'!Títulos_a_imprimir</vt:lpstr>
      <vt:lpstr>'c-14'!Títulos_a_imprimir</vt:lpstr>
      <vt:lpstr>'c-15'!Títulos_a_imprimir</vt:lpstr>
      <vt:lpstr>'c-17'!Títulos_a_imprimir</vt:lpstr>
      <vt:lpstr>'c-18'!Títulos_a_imprimir</vt:lpstr>
      <vt:lpstr>'c-22'!Títulos_a_imprimir</vt:lpstr>
      <vt:lpstr>'c-23'!Títulos_a_imprimir</vt:lpstr>
      <vt:lpstr>'c-24'!Títulos_a_imprimir</vt:lpstr>
      <vt:lpstr>'c-12'!Z_DBFC5A21_4BEE_424C_BC05_B4A8E3102722__wvu_PrintTitles</vt:lpstr>
      <vt:lpstr>'c-13'!Z_DBFC5A21_4BEE_424C_BC05_B4A8E3102722__wvu_PrintTitles</vt:lpstr>
      <vt:lpstr>'c-14'!Z_DBFC5A21_4BEE_424C_BC05_B4A8E3102722__wvu_PrintTitles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Chen Quesada</dc:creator>
  <cp:lastModifiedBy>mvargasb</cp:lastModifiedBy>
  <cp:lastPrinted>2016-06-11T20:57:43Z</cp:lastPrinted>
  <dcterms:created xsi:type="dcterms:W3CDTF">2015-10-26T16:09:28Z</dcterms:created>
  <dcterms:modified xsi:type="dcterms:W3CDTF">2016-06-13T16:34:40Z</dcterms:modified>
</cp:coreProperties>
</file>