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/>
  <mc:AlternateContent xmlns:mc="http://schemas.openxmlformats.org/markup-compatibility/2006">
    <mc:Choice Requires="x15">
      <x15ac:absPath xmlns:x15ac="http://schemas.microsoft.com/office/spreadsheetml/2010/11/ac" url="D:\Respaldos 2016\Redacción 2017\Introducción Anuario 2017\"/>
    </mc:Choice>
  </mc:AlternateContent>
  <xr:revisionPtr revIDLastSave="0" documentId="10_ncr:100000_{2BF54132-06A7-41F7-8702-455318F626D9}" xr6:coauthVersionLast="31" xr6:coauthVersionMax="31" xr10:uidLastSave="{00000000-0000-0000-0000-000000000000}"/>
  <bookViews>
    <workbookView xWindow="0" yWindow="0" windowWidth="14370" windowHeight="11895" tabRatio="758" xr2:uid="{EE02D215-BF5D-4B4F-8008-C1BE33C31697}"/>
  </bookViews>
  <sheets>
    <sheet name="Índice" sheetId="33" r:id="rId1"/>
    <sheet name="c-1" sheetId="1" r:id="rId2"/>
    <sheet name="c-2" sheetId="2" r:id="rId3"/>
    <sheet name="c-3" sheetId="3" r:id="rId4"/>
    <sheet name="c-4" sheetId="27" r:id="rId5"/>
    <sheet name="c-5" sheetId="28" r:id="rId6"/>
    <sheet name="c-6" sheetId="29" r:id="rId7"/>
    <sheet name="c-7" sheetId="30" r:id="rId8"/>
    <sheet name="c-8" sheetId="31" r:id="rId9"/>
    <sheet name="c-9" sheetId="32" r:id="rId10"/>
    <sheet name="c-10" sheetId="10" r:id="rId11"/>
    <sheet name="c-11" sheetId="11" r:id="rId12"/>
    <sheet name="c-12" sheetId="12" r:id="rId13"/>
    <sheet name="c-13" sheetId="13" r:id="rId14"/>
    <sheet name="c-14" sheetId="14" r:id="rId15"/>
    <sheet name="c-15" sheetId="15" r:id="rId16"/>
    <sheet name="c-16" sheetId="16" r:id="rId17"/>
    <sheet name="c-17" sheetId="17" r:id="rId18"/>
    <sheet name="c-18" sheetId="18" r:id="rId19"/>
    <sheet name="c-19" sheetId="19" r:id="rId20"/>
    <sheet name="c-20" sheetId="20" r:id="rId21"/>
    <sheet name="c-21" sheetId="21" r:id="rId22"/>
    <sheet name="c-22" sheetId="22" r:id="rId23"/>
    <sheet name="c-23" sheetId="23" r:id="rId24"/>
    <sheet name="c-24" sheetId="24" r:id="rId25"/>
    <sheet name="c-25" sheetId="25" r:id="rId26"/>
    <sheet name="c-26" sheetId="26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10" hidden="1">'c-10'!$A$99:$H$106</definedName>
    <definedName name="_xlnm._FilterDatabase" localSheetId="15" hidden="1">'c-15'!$A$3:$M$7</definedName>
    <definedName name="_xlnm._FilterDatabase" localSheetId="24" hidden="1">'c-24'!$A$98:$G$101</definedName>
    <definedName name="_xlnm._FilterDatabase" localSheetId="7" hidden="1">'c-7'!$A$9:$P$503</definedName>
    <definedName name="_xlnm._FilterDatabase" localSheetId="8" hidden="1">'c-8'!$A$9:$P$501</definedName>
    <definedName name="_xlnm._FilterDatabase" localSheetId="9" hidden="1">'c-9'!$A$9:$P$504</definedName>
    <definedName name="_xlnm.Print_Area" localSheetId="1">'c-1'!$A$1:$AM$30</definedName>
    <definedName name="_xlnm.Print_Area" localSheetId="10">'c-10'!$A$1:$M$149</definedName>
    <definedName name="_xlnm.Print_Area" localSheetId="11">'c-11'!$A$1:$L$61</definedName>
    <definedName name="_xlnm.Print_Area" localSheetId="12">'c-12'!$A$1:$M$51</definedName>
    <definedName name="_xlnm.Print_Area" localSheetId="13">'c-13'!$A$1:$M$18</definedName>
    <definedName name="_xlnm.Print_Area" localSheetId="14">'c-14'!$A$1:$M$71</definedName>
    <definedName name="_xlnm.Print_Area" localSheetId="15">'c-15'!$A$1:$M$119</definedName>
    <definedName name="_xlnm.Print_Area" localSheetId="16">'c-16'!$A$1:$K$116</definedName>
    <definedName name="_xlnm.Print_Area" localSheetId="17">'c-17'!$A$1:$L$143</definedName>
    <definedName name="_xlnm.Print_Area" localSheetId="18">'c-18'!$A$1:$K$120</definedName>
    <definedName name="_xlnm.Print_Area" localSheetId="19">'c-19'!$A$1:$K$81</definedName>
    <definedName name="_xlnm.Print_Area" localSheetId="2">'c-2'!$A$1:$Q$31</definedName>
    <definedName name="_xlnm.Print_Area" localSheetId="20">'c-20'!$A$1:$K$81</definedName>
    <definedName name="_xlnm.Print_Area" localSheetId="21">'c-21'!$A$1:$K$71</definedName>
    <definedName name="_xlnm.Print_Area" localSheetId="22">'c-22'!$A$1:$K$62</definedName>
    <definedName name="_xlnm.Print_Area" localSheetId="23">'c-23'!$A$1:$K$118</definedName>
    <definedName name="_xlnm.Print_Area" localSheetId="24">'c-24'!$A$1:$K$102</definedName>
    <definedName name="_xlnm.Print_Area" localSheetId="25">'c-25'!$A$1:$B$22</definedName>
    <definedName name="_xlnm.Print_Area" localSheetId="26">'c-26'!$A$1:$B$24</definedName>
    <definedName name="_xlnm.Print_Area" localSheetId="3">'c-3'!$A$1:$Q$31</definedName>
    <definedName name="_xlnm.Print_Area" localSheetId="4">'c-4'!$A$1:$G$46</definedName>
    <definedName name="_xlnm.Print_Area" localSheetId="5">'c-5'!$A$1:$O$48</definedName>
    <definedName name="_xlnm.Print_Area" localSheetId="6">'c-6'!$A$1:$AA$46</definedName>
    <definedName name="_xlnm.Print_Area" localSheetId="7">'c-7'!#REF!</definedName>
    <definedName name="_xlnm.Print_Area" localSheetId="9">'c-9'!$A$1:$P$512</definedName>
    <definedName name="_xlnm.Print_Area" localSheetId="0">Índice!$A$1:$B$64</definedName>
    <definedName name="dd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9">'c-19'!#REF!</definedName>
    <definedName name="ddd" localSheetId="23">#REF!</definedName>
    <definedName name="ddd" localSheetId="24">#REF!</definedName>
    <definedName name="ddd">#REF!</definedName>
    <definedName name="Excel_BuiltIn__FilterDatabase" localSheetId="12">'c-12'!#REF!</definedName>
    <definedName name="Excel_BuiltIn__FilterDatabase" localSheetId="13">'c-13'!#REF!</definedName>
    <definedName name="Excel_BuiltIn__FilterDatabase" localSheetId="14">'c-14'!#REF!</definedName>
    <definedName name="Excel_BuiltIn__FilterDatabase" localSheetId="7">'c-7'!#REF!</definedName>
    <definedName name="Excel_BuiltIn__FilterDatabase" localSheetId="8">'c-8'!$A$9:$P$501</definedName>
    <definedName name="Excel_BuiltIn__FilterDatabase" localSheetId="9">'c-9'!$A$9:$P$504</definedName>
    <definedName name="Excel_BuiltIn__FilterDatabase_1" localSheetId="12">#REF!</definedName>
    <definedName name="Excel_BuiltIn__FilterDatabase_1" localSheetId="13">#REF!</definedName>
    <definedName name="Excel_BuiltIn__FilterDatabase_1" localSheetId="14">#REF!</definedName>
    <definedName name="Excel_BuiltIn__FilterDatabase_1" localSheetId="15">'[1]jdos PJ c-1'!#REF!</definedName>
    <definedName name="Excel_BuiltIn__FilterDatabase_1" localSheetId="16">#REF!</definedName>
    <definedName name="Excel_BuiltIn__FilterDatabase_1" localSheetId="17">#REF!</definedName>
    <definedName name="Excel_BuiltIn__FilterDatabase_1" localSheetId="19">'[1]jdos PJ c-1'!#REF!</definedName>
    <definedName name="Excel_BuiltIn__FilterDatabase_1" localSheetId="21">#REF!</definedName>
    <definedName name="Excel_BuiltIn__FilterDatabase_1" localSheetId="22">'c-22'!#REF!</definedName>
    <definedName name="Excel_BuiltIn__FilterDatabase_1" localSheetId="23">#REF!</definedName>
    <definedName name="Excel_BuiltIn__FilterDatabase_1" localSheetId="24">#REF!</definedName>
    <definedName name="Excel_BuiltIn__FilterDatabase_1">#REF!</definedName>
    <definedName name="Excel_BuiltIn__FilterDatabase_2">#REF!</definedName>
    <definedName name="Excel_BuiltIn__FilterDatabase_3" localSheetId="12">#REF!</definedName>
    <definedName name="Excel_BuiltIn__FilterDatabase_3" localSheetId="13">#REF!</definedName>
    <definedName name="Excel_BuiltIn__FilterDatabase_3" localSheetId="14">#REF!</definedName>
    <definedName name="Excel_BuiltIn__FilterDatabase_3" localSheetId="15">[1]C3!#REF!</definedName>
    <definedName name="Excel_BuiltIn__FilterDatabase_3" localSheetId="16">#REF!</definedName>
    <definedName name="Excel_BuiltIn__FilterDatabase_3" localSheetId="17">#REF!</definedName>
    <definedName name="Excel_BuiltIn__FilterDatabase_3" localSheetId="18">[2]C3!#REF!</definedName>
    <definedName name="Excel_BuiltIn__FilterDatabase_3" localSheetId="19">[1]C3!#REF!</definedName>
    <definedName name="Excel_BuiltIn__FilterDatabase_3" localSheetId="21">[3]C3!#REF!</definedName>
    <definedName name="Excel_BuiltIn__FilterDatabase_3" localSheetId="22">[4]C3!#REF!</definedName>
    <definedName name="Excel_BuiltIn__FilterDatabase_3" localSheetId="23">#REF!</definedName>
    <definedName name="Excel_BuiltIn__FilterDatabase_3" localSheetId="24">#REF!</definedName>
    <definedName name="Excel_BuiltIn__FilterDatabase_3">#REF!</definedName>
    <definedName name="Excel_BuiltIn__FilterDatabase_3_1">#REF!</definedName>
    <definedName name="Excel_BuiltIn__FilterDatabase_3_7">NA()</definedName>
    <definedName name="Excel_BuiltIn__FilterDatabase_4" localSheetId="15">[5]C4!#REF!</definedName>
    <definedName name="Excel_BuiltIn__FilterDatabase_4" localSheetId="19">[5]C4!#REF!</definedName>
    <definedName name="Excel_BuiltIn__FilterDatabase_4" localSheetId="21">#REF!</definedName>
    <definedName name="Excel_BuiltIn__FilterDatabase_4" localSheetId="22">#REF!</definedName>
    <definedName name="Excel_BuiltIn__FilterDatabase_4">[2]C4!#REF!</definedName>
    <definedName name="Excel_BuiltIn__FilterDatabase_4_7">NA()</definedName>
    <definedName name="Excel_BuiltIn__FilterDatabase_5">#REF!</definedName>
    <definedName name="Excel_BuiltIn__FilterDatabase_6">#REF!</definedName>
    <definedName name="Excel_BuiltIn__FilterDatabase_8">NA()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19">'c-19'!#REF!</definedName>
    <definedName name="Excel_BuiltIn_Print_Area_1" localSheetId="23">#REF!</definedName>
    <definedName name="Excel_BuiltIn_Print_Area_1" localSheetId="24">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Excel_BuiltIn_Print_Area_8">#REF!</definedName>
    <definedName name="Excel_BuiltIn_Print_Area_9">#REF!</definedName>
    <definedName name="fdsffd">#REF!</definedName>
    <definedName name="FOFO1" localSheetId="12">#REF!</definedName>
    <definedName name="FOFO1" localSheetId="13">#REF!</definedName>
    <definedName name="FOFO1" localSheetId="14">#REF!</definedName>
    <definedName name="FOFO1" localSheetId="15">#REF!</definedName>
    <definedName name="FOFO1" localSheetId="16">#REF!</definedName>
    <definedName name="FOFO1" localSheetId="17">#REF!</definedName>
    <definedName name="FOFO1" localSheetId="18">#REF!</definedName>
    <definedName name="FOFO1" localSheetId="19">#REF!</definedName>
    <definedName name="FOFO1" localSheetId="21">#REF!</definedName>
    <definedName name="FOFO1" localSheetId="22">#REF!</definedName>
    <definedName name="FOFO1" localSheetId="23">#REF!</definedName>
    <definedName name="FOFO1" localSheetId="24">#REF!</definedName>
    <definedName name="FOFO1">#REF!</definedName>
    <definedName name="FOFO1_1">#REF!</definedName>
    <definedName name="FOFO1_2" localSheetId="22">#REF!</definedName>
    <definedName name="FOFO1_2">#REF!</definedName>
    <definedName name="FOFO1_3" localSheetId="22">#REF!</definedName>
    <definedName name="FOFO1_3">#REF!</definedName>
    <definedName name="FOFO1_4" localSheetId="22">#REF!</definedName>
    <definedName name="FOFO1_4">#REF!</definedName>
    <definedName name="FOFO1_5" localSheetId="22">#REF!</definedName>
    <definedName name="FOFO1_5">#REF!</definedName>
    <definedName name="FOFO1_6">#REF!</definedName>
    <definedName name="FOFO1_7">#REF!</definedName>
    <definedName name="H">#REF!</definedName>
    <definedName name="HJ">#REF!</definedName>
    <definedName name="Listadesplegable1_6">'[6]menores sentenciados'!#REF!</definedName>
    <definedName name="Nuevo" localSheetId="12">#REF!</definedName>
    <definedName name="Nuevo" localSheetId="13">#REF!</definedName>
    <definedName name="Nuevo" localSheetId="14">#REF!</definedName>
    <definedName name="Nuevo" localSheetId="15">#REF!</definedName>
    <definedName name="Nuevo" localSheetId="16">#REF!</definedName>
    <definedName name="Nuevo" localSheetId="17">#REF!</definedName>
    <definedName name="Nuevo" localSheetId="23">#REF!</definedName>
    <definedName name="Nuevo" localSheetId="24">#REF!</definedName>
    <definedName name="Nuevo">#REF!</definedName>
    <definedName name="ss">[2]C4!#REF!</definedName>
    <definedName name="_xlnm.Print_Titles" localSheetId="10">'c-10'!$5:$7</definedName>
    <definedName name="_xlnm.Print_Titles" localSheetId="11">'c-11'!$5:$7</definedName>
    <definedName name="_xlnm.Print_Titles" localSheetId="12">'c-12'!$1:$7</definedName>
    <definedName name="_xlnm.Print_Titles" localSheetId="13">'c-13'!$1:$7</definedName>
    <definedName name="_xlnm.Print_Titles" localSheetId="14">'c-14'!$1:$6</definedName>
    <definedName name="_xlnm.Print_Titles" localSheetId="15">'c-15'!$5:$7</definedName>
    <definedName name="_xlnm.Print_Titles" localSheetId="17">'c-17'!$5:$7</definedName>
    <definedName name="_xlnm.Print_Titles" localSheetId="18">'c-18'!$5:$7</definedName>
    <definedName name="_xlnm.Print_Titles" localSheetId="22">'c-22'!$1:$7</definedName>
    <definedName name="_xlnm.Print_Titles" localSheetId="23">'c-23'!$5:$7</definedName>
    <definedName name="_xlnm.Print_Titles" localSheetId="24">'c-24'!$5:$7</definedName>
    <definedName name="xxx">'[7]c-16'!#REF!</definedName>
    <definedName name="xxxxx">#REF!</definedName>
    <definedName name="Z_DBFC5A21_4BEE_424C_BC05_B4A8E3102722__wvu_PrintTitles" localSheetId="12">'c-12'!$1:$7</definedName>
    <definedName name="Z_DBFC5A21_4BEE_424C_BC05_B4A8E3102722__wvu_PrintTitles" localSheetId="13">'c-13'!$1:$7</definedName>
    <definedName name="Z_DBFC5A21_4BEE_424C_BC05_B4A8E3102722__wvu_PrintTitles" localSheetId="14">'c-14'!$1:$6</definedName>
  </definedNames>
  <calcPr calcId="179017"/>
</workbook>
</file>

<file path=xl/calcChain.xml><?xml version="1.0" encoding="utf-8"?>
<calcChain xmlns="http://schemas.openxmlformats.org/spreadsheetml/2006/main">
  <c r="B506" i="32" l="1"/>
  <c r="B505" i="32"/>
  <c r="B504" i="32"/>
  <c r="B503" i="32"/>
  <c r="B502" i="32"/>
  <c r="B501" i="32"/>
  <c r="B500" i="32"/>
  <c r="B499" i="32"/>
  <c r="B498" i="32"/>
  <c r="B497" i="32"/>
  <c r="B496" i="32"/>
  <c r="B495" i="32"/>
  <c r="B494" i="32"/>
  <c r="B493" i="32"/>
  <c r="B492" i="32"/>
  <c r="B491" i="32"/>
  <c r="B490" i="32"/>
  <c r="B489" i="32"/>
  <c r="B488" i="32"/>
  <c r="B487" i="32"/>
  <c r="B486" i="32"/>
  <c r="B485" i="32"/>
  <c r="B484" i="32"/>
  <c r="B483" i="32"/>
  <c r="B482" i="32"/>
  <c r="B481" i="32"/>
  <c r="B480" i="32"/>
  <c r="B479" i="32"/>
  <c r="B478" i="32"/>
  <c r="B477" i="32"/>
  <c r="B476" i="32"/>
  <c r="B475" i="32"/>
  <c r="B474" i="32"/>
  <c r="B473" i="32"/>
  <c r="B472" i="32"/>
  <c r="B471" i="32"/>
  <c r="B470" i="32"/>
  <c r="B469" i="32"/>
  <c r="B468" i="32"/>
  <c r="B467" i="32"/>
  <c r="B466" i="32"/>
  <c r="B465" i="32"/>
  <c r="B464" i="32"/>
  <c r="B463" i="32"/>
  <c r="B462" i="32"/>
  <c r="B461" i="32"/>
  <c r="B460" i="32"/>
  <c r="B459" i="32"/>
  <c r="B458" i="32"/>
  <c r="B457" i="32"/>
  <c r="B456" i="32"/>
  <c r="B455" i="32"/>
  <c r="B454" i="32"/>
  <c r="B453" i="32"/>
  <c r="B452" i="32"/>
  <c r="B451" i="32"/>
  <c r="B450" i="32"/>
  <c r="B449" i="32"/>
  <c r="B448" i="32"/>
  <c r="B447" i="32"/>
  <c r="B446" i="32"/>
  <c r="B445" i="32"/>
  <c r="B444" i="32"/>
  <c r="B443" i="32"/>
  <c r="B442" i="32"/>
  <c r="B441" i="32"/>
  <c r="B440" i="32"/>
  <c r="B439" i="32"/>
  <c r="B438" i="32"/>
  <c r="B437" i="32"/>
  <c r="B436" i="32"/>
  <c r="B435" i="32"/>
  <c r="B434" i="32"/>
  <c r="B433" i="32"/>
  <c r="B432" i="32"/>
  <c r="B431" i="32"/>
  <c r="B430" i="32"/>
  <c r="B429" i="32"/>
  <c r="B428" i="32"/>
  <c r="B426" i="32" s="1"/>
  <c r="M426" i="32"/>
  <c r="I426" i="32"/>
  <c r="B424" i="32"/>
  <c r="B423" i="32"/>
  <c r="B422" i="32"/>
  <c r="P420" i="32"/>
  <c r="O420" i="32"/>
  <c r="N420" i="32"/>
  <c r="M420" i="32"/>
  <c r="L420" i="32"/>
  <c r="K420" i="32"/>
  <c r="J420" i="32"/>
  <c r="I420" i="32"/>
  <c r="H420" i="32"/>
  <c r="G420" i="32"/>
  <c r="F420" i="32"/>
  <c r="E420" i="32"/>
  <c r="D420" i="32"/>
  <c r="C420" i="32"/>
  <c r="B420" i="32"/>
  <c r="B418" i="32"/>
  <c r="B417" i="32"/>
  <c r="B416" i="32"/>
  <c r="B415" i="32"/>
  <c r="B414" i="32"/>
  <c r="B413" i="32"/>
  <c r="B412" i="32"/>
  <c r="B411" i="32"/>
  <c r="B410" i="32"/>
  <c r="B409" i="32"/>
  <c r="B408" i="32"/>
  <c r="B407" i="32"/>
  <c r="B406" i="32"/>
  <c r="B405" i="32"/>
  <c r="B404" i="32"/>
  <c r="B403" i="32"/>
  <c r="B402" i="32"/>
  <c r="B401" i="32"/>
  <c r="B400" i="32"/>
  <c r="B399" i="32"/>
  <c r="B398" i="32"/>
  <c r="B397" i="32"/>
  <c r="B396" i="32"/>
  <c r="B395" i="32"/>
  <c r="B394" i="32"/>
  <c r="B393" i="32"/>
  <c r="B392" i="32"/>
  <c r="B391" i="32"/>
  <c r="B390" i="32"/>
  <c r="B389" i="32"/>
  <c r="B388" i="32"/>
  <c r="B387" i="32"/>
  <c r="B386" i="32"/>
  <c r="B385" i="32"/>
  <c r="B384" i="32"/>
  <c r="B383" i="32"/>
  <c r="B382" i="32"/>
  <c r="B381" i="32"/>
  <c r="B380" i="32"/>
  <c r="B379" i="32"/>
  <c r="B378" i="32"/>
  <c r="B377" i="32"/>
  <c r="B376" i="32"/>
  <c r="B375" i="32"/>
  <c r="B366" i="32"/>
  <c r="B365" i="32"/>
  <c r="B364" i="32"/>
  <c r="B363" i="32"/>
  <c r="B362" i="32"/>
  <c r="B361" i="32"/>
  <c r="B360" i="32"/>
  <c r="B359" i="32"/>
  <c r="B358" i="32"/>
  <c r="B357" i="32"/>
  <c r="B356" i="32"/>
  <c r="B355" i="32"/>
  <c r="B354" i="32"/>
  <c r="B353" i="32"/>
  <c r="B352" i="32"/>
  <c r="B351" i="32"/>
  <c r="B350" i="32"/>
  <c r="N348" i="32"/>
  <c r="L348" i="32"/>
  <c r="K348" i="32"/>
  <c r="J348" i="32"/>
  <c r="H348" i="32"/>
  <c r="D348" i="32"/>
  <c r="C348" i="32"/>
  <c r="B348" i="32"/>
  <c r="B346" i="32"/>
  <c r="B345" i="32"/>
  <c r="B344" i="32"/>
  <c r="B343" i="32"/>
  <c r="B342" i="32"/>
  <c r="H340" i="32"/>
  <c r="D340" i="32"/>
  <c r="C340" i="32"/>
  <c r="B340" i="32"/>
  <c r="B338" i="32"/>
  <c r="B337" i="32"/>
  <c r="B336" i="32"/>
  <c r="B335" i="32"/>
  <c r="B334" i="32"/>
  <c r="B333" i="32"/>
  <c r="B331" i="32" s="1"/>
  <c r="N331" i="32"/>
  <c r="L331" i="32"/>
  <c r="B329" i="32"/>
  <c r="B328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D327" i="32"/>
  <c r="C327" i="32"/>
  <c r="B327" i="32"/>
  <c r="B325" i="32"/>
  <c r="B324" i="32"/>
  <c r="B323" i="32"/>
  <c r="B322" i="32"/>
  <c r="B321" i="32"/>
  <c r="B320" i="32"/>
  <c r="L318" i="32"/>
  <c r="J318" i="32"/>
  <c r="B318" i="32" s="1"/>
  <c r="B316" i="32"/>
  <c r="B315" i="32"/>
  <c r="B314" i="32"/>
  <c r="B313" i="32"/>
  <c r="B312" i="32"/>
  <c r="B311" i="32"/>
  <c r="B310" i="32"/>
  <c r="B309" i="32"/>
  <c r="B308" i="32"/>
  <c r="B307" i="32"/>
  <c r="B306" i="32"/>
  <c r="L304" i="32"/>
  <c r="B304" i="32"/>
  <c r="B302" i="32"/>
  <c r="B301" i="32"/>
  <c r="B300" i="32"/>
  <c r="B299" i="32"/>
  <c r="B298" i="32"/>
  <c r="B297" i="32"/>
  <c r="B296" i="32"/>
  <c r="B295" i="32"/>
  <c r="B294" i="32"/>
  <c r="B293" i="32"/>
  <c r="B292" i="32"/>
  <c r="B291" i="32"/>
  <c r="B290" i="32"/>
  <c r="B288" i="32" s="1"/>
  <c r="K288" i="32"/>
  <c r="B286" i="32"/>
  <c r="B285" i="32"/>
  <c r="B284" i="32"/>
  <c r="B283" i="32"/>
  <c r="B282" i="32"/>
  <c r="B281" i="32"/>
  <c r="B280" i="32"/>
  <c r="B279" i="32"/>
  <c r="B278" i="32"/>
  <c r="L276" i="32"/>
  <c r="K276" i="32"/>
  <c r="J276" i="32"/>
  <c r="B276" i="32"/>
  <c r="B274" i="32"/>
  <c r="B273" i="32"/>
  <c r="B272" i="32"/>
  <c r="B271" i="32"/>
  <c r="B270" i="32"/>
  <c r="B269" i="32"/>
  <c r="B267" i="32" s="1"/>
  <c r="H267" i="32"/>
  <c r="B258" i="32"/>
  <c r="B257" i="32"/>
  <c r="B256" i="32"/>
  <c r="B255" i="32"/>
  <c r="B254" i="32"/>
  <c r="B253" i="32"/>
  <c r="B252" i="32"/>
  <c r="B251" i="32"/>
  <c r="D249" i="32"/>
  <c r="C249" i="32"/>
  <c r="B249" i="32"/>
  <c r="B247" i="32"/>
  <c r="B246" i="32"/>
  <c r="B245" i="32"/>
  <c r="B244" i="32"/>
  <c r="B243" i="32"/>
  <c r="B242" i="32"/>
  <c r="B241" i="32"/>
  <c r="B240" i="32"/>
  <c r="B239" i="32"/>
  <c r="N237" i="32"/>
  <c r="M237" i="32"/>
  <c r="F237" i="32"/>
  <c r="B237" i="32"/>
  <c r="B235" i="32"/>
  <c r="B234" i="32"/>
  <c r="B233" i="32"/>
  <c r="B232" i="32"/>
  <c r="B231" i="32"/>
  <c r="B230" i="32"/>
  <c r="B229" i="32"/>
  <c r="B228" i="32"/>
  <c r="B227" i="32"/>
  <c r="B226" i="32"/>
  <c r="B225" i="32"/>
  <c r="B224" i="32"/>
  <c r="B223" i="32"/>
  <c r="B222" i="32"/>
  <c r="B221" i="32"/>
  <c r="B220" i="32"/>
  <c r="B219" i="32"/>
  <c r="B218" i="32"/>
  <c r="N216" i="32"/>
  <c r="M216" i="32"/>
  <c r="H216" i="32"/>
  <c r="G216" i="32"/>
  <c r="F216" i="32"/>
  <c r="E216" i="32"/>
  <c r="D216" i="32"/>
  <c r="C216" i="32"/>
  <c r="B216" i="32"/>
  <c r="B214" i="32"/>
  <c r="B213" i="32"/>
  <c r="B212" i="32"/>
  <c r="B211" i="32"/>
  <c r="B210" i="32"/>
  <c r="B209" i="32"/>
  <c r="B208" i="32"/>
  <c r="B207" i="32"/>
  <c r="B206" i="32"/>
  <c r="M204" i="32"/>
  <c r="B204" i="32"/>
  <c r="B202" i="32"/>
  <c r="B201" i="32"/>
  <c r="B200" i="32"/>
  <c r="B199" i="32"/>
  <c r="B198" i="32"/>
  <c r="B197" i="32"/>
  <c r="B196" i="32"/>
  <c r="B195" i="32"/>
  <c r="B194" i="32"/>
  <c r="B193" i="32"/>
  <c r="B192" i="32"/>
  <c r="B191" i="32"/>
  <c r="B190" i="32"/>
  <c r="B189" i="32"/>
  <c r="B188" i="32"/>
  <c r="B187" i="32"/>
  <c r="B186" i="32"/>
  <c r="B185" i="32"/>
  <c r="B184" i="32"/>
  <c r="B183" i="32"/>
  <c r="B182" i="32"/>
  <c r="B181" i="32"/>
  <c r="B180" i="32"/>
  <c r="B179" i="32"/>
  <c r="B178" i="32"/>
  <c r="B177" i="32"/>
  <c r="B176" i="32"/>
  <c r="B175" i="32"/>
  <c r="B174" i="32"/>
  <c r="B173" i="32"/>
  <c r="B172" i="32"/>
  <c r="B171" i="32"/>
  <c r="B170" i="32"/>
  <c r="B169" i="32"/>
  <c r="B168" i="32"/>
  <c r="B167" i="32"/>
  <c r="B166" i="32"/>
  <c r="B165" i="32"/>
  <c r="B164" i="32"/>
  <c r="B162" i="32" s="1"/>
  <c r="I162" i="32"/>
  <c r="B160" i="32"/>
  <c r="B159" i="32"/>
  <c r="B158" i="32"/>
  <c r="B157" i="32"/>
  <c r="B156" i="32"/>
  <c r="B155" i="32"/>
  <c r="B154" i="32"/>
  <c r="B153" i="32"/>
  <c r="B152" i="32"/>
  <c r="B151" i="32"/>
  <c r="B150" i="32"/>
  <c r="H148" i="32"/>
  <c r="B148" i="32"/>
  <c r="B139" i="32"/>
  <c r="B138" i="32"/>
  <c r="B137" i="32"/>
  <c r="B136" i="32"/>
  <c r="B135" i="32"/>
  <c r="B134" i="32"/>
  <c r="B133" i="32"/>
  <c r="B132" i="32"/>
  <c r="B131" i="32"/>
  <c r="B130" i="32"/>
  <c r="B129" i="32"/>
  <c r="G127" i="32"/>
  <c r="B127" i="32"/>
  <c r="B125" i="32"/>
  <c r="B124" i="32"/>
  <c r="B123" i="32"/>
  <c r="B122" i="32"/>
  <c r="B121" i="32"/>
  <c r="B120" i="32"/>
  <c r="B119" i="32"/>
  <c r="B118" i="32"/>
  <c r="B117" i="32"/>
  <c r="B116" i="32"/>
  <c r="B115" i="32"/>
  <c r="B114" i="32"/>
  <c r="B112" i="32" s="1"/>
  <c r="N112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6" i="32" s="1"/>
  <c r="F96" i="32"/>
  <c r="D94" i="32"/>
  <c r="B94" i="32" s="1"/>
  <c r="B92" i="32" s="1"/>
  <c r="B90" i="32"/>
  <c r="B89" i="32"/>
  <c r="B88" i="32"/>
  <c r="E86" i="32"/>
  <c r="B86" i="32"/>
  <c r="B84" i="32"/>
  <c r="B83" i="32"/>
  <c r="B82" i="32"/>
  <c r="B81" i="32"/>
  <c r="B80" i="32"/>
  <c r="B79" i="32"/>
  <c r="B78" i="32"/>
  <c r="B77" i="32"/>
  <c r="B75" i="32" s="1"/>
  <c r="D75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G59" i="32"/>
  <c r="C59" i="32"/>
  <c r="B59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5" i="32" s="1"/>
  <c r="B9" i="32" s="1"/>
  <c r="I15" i="32"/>
  <c r="B13" i="32"/>
  <c r="B11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503" i="31"/>
  <c r="B502" i="31"/>
  <c r="B501" i="31"/>
  <c r="B500" i="31"/>
  <c r="B499" i="31"/>
  <c r="B498" i="31"/>
  <c r="B497" i="31"/>
  <c r="B496" i="31"/>
  <c r="B495" i="31"/>
  <c r="B494" i="31"/>
  <c r="B493" i="31"/>
  <c r="B492" i="31"/>
  <c r="B491" i="31"/>
  <c r="B490" i="31"/>
  <c r="B489" i="31"/>
  <c r="B488" i="31"/>
  <c r="B487" i="31"/>
  <c r="B486" i="31"/>
  <c r="B485" i="31"/>
  <c r="B484" i="31"/>
  <c r="B483" i="31"/>
  <c r="B482" i="31"/>
  <c r="B481" i="31"/>
  <c r="B480" i="31"/>
  <c r="B479" i="31"/>
  <c r="B478" i="31"/>
  <c r="B477" i="31"/>
  <c r="B476" i="31"/>
  <c r="B475" i="31"/>
  <c r="B474" i="31"/>
  <c r="B473" i="31"/>
  <c r="B472" i="31"/>
  <c r="B471" i="31"/>
  <c r="B470" i="31"/>
  <c r="B469" i="31"/>
  <c r="B468" i="31"/>
  <c r="B467" i="31"/>
  <c r="B466" i="31"/>
  <c r="B465" i="31"/>
  <c r="B464" i="31"/>
  <c r="B463" i="31"/>
  <c r="B462" i="31"/>
  <c r="B461" i="31"/>
  <c r="B460" i="31"/>
  <c r="B459" i="31"/>
  <c r="B458" i="31"/>
  <c r="B457" i="31"/>
  <c r="B456" i="31"/>
  <c r="B455" i="31"/>
  <c r="B454" i="31"/>
  <c r="B453" i="31"/>
  <c r="B452" i="31"/>
  <c r="B451" i="31"/>
  <c r="B450" i="31"/>
  <c r="B449" i="31"/>
  <c r="B448" i="31"/>
  <c r="B447" i="31"/>
  <c r="B446" i="31"/>
  <c r="B445" i="31"/>
  <c r="B444" i="31"/>
  <c r="B443" i="31"/>
  <c r="B442" i="31"/>
  <c r="B441" i="31"/>
  <c r="B440" i="31"/>
  <c r="B439" i="31"/>
  <c r="B438" i="31"/>
  <c r="B437" i="31"/>
  <c r="B436" i="31"/>
  <c r="B435" i="31"/>
  <c r="B434" i="31"/>
  <c r="B433" i="31"/>
  <c r="B432" i="31"/>
  <c r="B431" i="31"/>
  <c r="B430" i="31"/>
  <c r="B429" i="31"/>
  <c r="B428" i="31"/>
  <c r="B427" i="31"/>
  <c r="B426" i="31"/>
  <c r="B425" i="31"/>
  <c r="M423" i="31"/>
  <c r="I423" i="31"/>
  <c r="B423" i="31"/>
  <c r="B421" i="31"/>
  <c r="B420" i="31"/>
  <c r="B419" i="31"/>
  <c r="P417" i="31"/>
  <c r="O417" i="31"/>
  <c r="N417" i="31"/>
  <c r="M417" i="31"/>
  <c r="L417" i="31"/>
  <c r="K417" i="31"/>
  <c r="J417" i="31"/>
  <c r="I417" i="31"/>
  <c r="H417" i="31"/>
  <c r="G417" i="31"/>
  <c r="F417" i="31"/>
  <c r="E417" i="31"/>
  <c r="D417" i="31"/>
  <c r="C417" i="31"/>
  <c r="B417" i="31"/>
  <c r="B415" i="31"/>
  <c r="B414" i="31"/>
  <c r="B413" i="31"/>
  <c r="B412" i="31"/>
  <c r="B411" i="31"/>
  <c r="B410" i="31"/>
  <c r="B409" i="31"/>
  <c r="B408" i="31"/>
  <c r="B407" i="31"/>
  <c r="B406" i="31"/>
  <c r="B405" i="31"/>
  <c r="B404" i="31"/>
  <c r="B403" i="31"/>
  <c r="B402" i="31"/>
  <c r="B401" i="31"/>
  <c r="B400" i="31"/>
  <c r="B399" i="31"/>
  <c r="B398" i="31"/>
  <c r="B397" i="31"/>
  <c r="B396" i="31"/>
  <c r="B395" i="31"/>
  <c r="B394" i="31"/>
  <c r="B393" i="31"/>
  <c r="B392" i="31"/>
  <c r="B391" i="31"/>
  <c r="B390" i="31"/>
  <c r="B389" i="31"/>
  <c r="B388" i="31"/>
  <c r="B387" i="31"/>
  <c r="B386" i="31"/>
  <c r="B385" i="31"/>
  <c r="B384" i="31"/>
  <c r="B383" i="31"/>
  <c r="B382" i="31"/>
  <c r="B381" i="31"/>
  <c r="B380" i="31"/>
  <c r="B379" i="31"/>
  <c r="B378" i="31"/>
  <c r="B377" i="31"/>
  <c r="B376" i="31"/>
  <c r="B375" i="31"/>
  <c r="B374" i="31"/>
  <c r="B373" i="31"/>
  <c r="B372" i="31"/>
  <c r="B363" i="31"/>
  <c r="B362" i="31"/>
  <c r="B361" i="31"/>
  <c r="B360" i="31"/>
  <c r="B359" i="31"/>
  <c r="B358" i="31"/>
  <c r="B357" i="31"/>
  <c r="B356" i="31"/>
  <c r="B355" i="31"/>
  <c r="B354" i="31"/>
  <c r="B353" i="31"/>
  <c r="B352" i="31"/>
  <c r="B351" i="31"/>
  <c r="B350" i="31"/>
  <c r="B349" i="31"/>
  <c r="B348" i="31"/>
  <c r="B347" i="31"/>
  <c r="N345" i="31"/>
  <c r="L345" i="31"/>
  <c r="K345" i="31"/>
  <c r="J345" i="31"/>
  <c r="H345" i="31"/>
  <c r="D345" i="31"/>
  <c r="C345" i="31"/>
  <c r="B345" i="31"/>
  <c r="B343" i="31"/>
  <c r="B342" i="31"/>
  <c r="B341" i="31"/>
  <c r="B340" i="31"/>
  <c r="B339" i="31"/>
  <c r="H337" i="31"/>
  <c r="D337" i="31"/>
  <c r="C337" i="31"/>
  <c r="B337" i="31"/>
  <c r="B335" i="31"/>
  <c r="B334" i="31"/>
  <c r="B333" i="31"/>
  <c r="B332" i="31"/>
  <c r="B331" i="31"/>
  <c r="B329" i="31" s="1"/>
  <c r="N329" i="31"/>
  <c r="L329" i="31"/>
  <c r="B327" i="31"/>
  <c r="B326" i="31"/>
  <c r="K325" i="31"/>
  <c r="J325" i="31"/>
  <c r="B325" i="31"/>
  <c r="B323" i="31"/>
  <c r="B322" i="31"/>
  <c r="B321" i="31"/>
  <c r="B320" i="31"/>
  <c r="B319" i="31"/>
  <c r="B318" i="31"/>
  <c r="L317" i="31"/>
  <c r="K317" i="31"/>
  <c r="J317" i="31"/>
  <c r="B317" i="31"/>
  <c r="B315" i="31"/>
  <c r="B314" i="31"/>
  <c r="B313" i="31"/>
  <c r="B312" i="31"/>
  <c r="B311" i="31"/>
  <c r="B310" i="31"/>
  <c r="B309" i="31"/>
  <c r="B308" i="31"/>
  <c r="B307" i="31"/>
  <c r="B306" i="31"/>
  <c r="B305" i="31"/>
  <c r="L303" i="31"/>
  <c r="B303" i="31"/>
  <c r="B301" i="31"/>
  <c r="B300" i="31"/>
  <c r="B299" i="31"/>
  <c r="B298" i="31"/>
  <c r="B297" i="31"/>
  <c r="B296" i="31"/>
  <c r="B295" i="31"/>
  <c r="B294" i="31"/>
  <c r="B293" i="31"/>
  <c r="B292" i="31"/>
  <c r="B291" i="31"/>
  <c r="B290" i="31"/>
  <c r="B289" i="31"/>
  <c r="B287" i="31" s="1"/>
  <c r="K287" i="31"/>
  <c r="B285" i="31"/>
  <c r="B284" i="31"/>
  <c r="B283" i="31"/>
  <c r="B282" i="31"/>
  <c r="B281" i="31"/>
  <c r="B280" i="31"/>
  <c r="B276" i="31" s="1"/>
  <c r="B279" i="31"/>
  <c r="B278" i="31"/>
  <c r="L276" i="31"/>
  <c r="K276" i="31"/>
  <c r="J276" i="31"/>
  <c r="B274" i="31"/>
  <c r="B273" i="31"/>
  <c r="B272" i="31"/>
  <c r="B271" i="31"/>
  <c r="B270" i="31"/>
  <c r="B269" i="31"/>
  <c r="B267" i="31" s="1"/>
  <c r="H267" i="31"/>
  <c r="B258" i="31"/>
  <c r="B257" i="31"/>
  <c r="B256" i="31"/>
  <c r="B255" i="31"/>
  <c r="B254" i="31"/>
  <c r="B253" i="31"/>
  <c r="B252" i="31"/>
  <c r="B251" i="31"/>
  <c r="D249" i="31"/>
  <c r="C249" i="31"/>
  <c r="B249" i="31"/>
  <c r="B247" i="31"/>
  <c r="B246" i="31"/>
  <c r="B245" i="31"/>
  <c r="B244" i="31"/>
  <c r="B243" i="31"/>
  <c r="B242" i="31"/>
  <c r="B241" i="31"/>
  <c r="B240" i="31"/>
  <c r="B239" i="31"/>
  <c r="N237" i="31"/>
  <c r="M237" i="31"/>
  <c r="F237" i="31"/>
  <c r="B237" i="31"/>
  <c r="B235" i="31"/>
  <c r="B234" i="31"/>
  <c r="B233" i="31"/>
  <c r="B232" i="31"/>
  <c r="B231" i="31"/>
  <c r="B230" i="31"/>
  <c r="B229" i="31"/>
  <c r="B228" i="31"/>
  <c r="B227" i="31"/>
  <c r="B226" i="31"/>
  <c r="B225" i="31"/>
  <c r="B224" i="31"/>
  <c r="B223" i="31"/>
  <c r="B222" i="31"/>
  <c r="B221" i="31"/>
  <c r="B220" i="31"/>
  <c r="B219" i="31"/>
  <c r="B218" i="31"/>
  <c r="N216" i="31"/>
  <c r="M216" i="31"/>
  <c r="H216" i="31"/>
  <c r="G216" i="31"/>
  <c r="F216" i="31"/>
  <c r="E216" i="31"/>
  <c r="C216" i="31"/>
  <c r="B216" i="31"/>
  <c r="B214" i="31"/>
  <c r="B213" i="31"/>
  <c r="B212" i="31"/>
  <c r="B211" i="31"/>
  <c r="B210" i="31"/>
  <c r="B209" i="31"/>
  <c r="B208" i="31"/>
  <c r="B207" i="31"/>
  <c r="B206" i="31"/>
  <c r="B204" i="31" s="1"/>
  <c r="M204" i="31"/>
  <c r="B202" i="31"/>
  <c r="B201" i="31"/>
  <c r="B200" i="31"/>
  <c r="B199" i="31"/>
  <c r="B198" i="31"/>
  <c r="B197" i="31"/>
  <c r="B196" i="31"/>
  <c r="B195" i="31"/>
  <c r="B194" i="31"/>
  <c r="B193" i="31"/>
  <c r="B192" i="31"/>
  <c r="B191" i="31"/>
  <c r="B190" i="31"/>
  <c r="B189" i="31"/>
  <c r="B188" i="31"/>
  <c r="B187" i="31"/>
  <c r="B186" i="31"/>
  <c r="B185" i="31"/>
  <c r="B184" i="31"/>
  <c r="B183" i="31"/>
  <c r="B182" i="31"/>
  <c r="B181" i="31"/>
  <c r="B180" i="31"/>
  <c r="B179" i="31"/>
  <c r="B178" i="31"/>
  <c r="B177" i="31"/>
  <c r="B176" i="31"/>
  <c r="B175" i="31"/>
  <c r="B174" i="31"/>
  <c r="B173" i="31"/>
  <c r="B172" i="31"/>
  <c r="B171" i="31"/>
  <c r="B170" i="31"/>
  <c r="B169" i="31"/>
  <c r="B168" i="31"/>
  <c r="B167" i="31"/>
  <c r="B166" i="31"/>
  <c r="B165" i="31"/>
  <c r="B164" i="31"/>
  <c r="B162" i="31" s="1"/>
  <c r="I162" i="31"/>
  <c r="B160" i="31"/>
  <c r="B159" i="31"/>
  <c r="B158" i="31"/>
  <c r="B157" i="31"/>
  <c r="B156" i="31"/>
  <c r="B155" i="31"/>
  <c r="B154" i="31"/>
  <c r="B153" i="31"/>
  <c r="B152" i="31"/>
  <c r="B151" i="31"/>
  <c r="B150" i="31"/>
  <c r="H148" i="31"/>
  <c r="B148" i="31"/>
  <c r="B139" i="31"/>
  <c r="B138" i="31"/>
  <c r="B137" i="31"/>
  <c r="B136" i="31"/>
  <c r="B135" i="31"/>
  <c r="B134" i="31"/>
  <c r="B133" i="31"/>
  <c r="B132" i="31"/>
  <c r="B131" i="31"/>
  <c r="B130" i="31"/>
  <c r="B129" i="31"/>
  <c r="G127" i="31"/>
  <c r="B127" i="31"/>
  <c r="B125" i="31"/>
  <c r="B124" i="31"/>
  <c r="B123" i="31"/>
  <c r="B122" i="31"/>
  <c r="B121" i="31"/>
  <c r="B120" i="31"/>
  <c r="B119" i="31"/>
  <c r="B118" i="31"/>
  <c r="B117" i="31"/>
  <c r="B116" i="31"/>
  <c r="B115" i="31"/>
  <c r="B114" i="31"/>
  <c r="B112" i="31" s="1"/>
  <c r="N112" i="31"/>
  <c r="B110" i="31"/>
  <c r="B109" i="31"/>
  <c r="B108" i="31"/>
  <c r="B107" i="31"/>
  <c r="B106" i="31"/>
  <c r="B105" i="31"/>
  <c r="B104" i="31"/>
  <c r="B103" i="31"/>
  <c r="B102" i="31"/>
  <c r="B101" i="31"/>
  <c r="B100" i="31"/>
  <c r="B99" i="31"/>
  <c r="B98" i="31"/>
  <c r="F96" i="31"/>
  <c r="B96" i="31"/>
  <c r="B94" i="31"/>
  <c r="D92" i="31"/>
  <c r="B92" i="31"/>
  <c r="B90" i="31"/>
  <c r="B89" i="31"/>
  <c r="B88" i="31"/>
  <c r="E86" i="31"/>
  <c r="B86" i="31"/>
  <c r="B84" i="31"/>
  <c r="B83" i="31"/>
  <c r="B82" i="31"/>
  <c r="B81" i="31"/>
  <c r="B80" i="31"/>
  <c r="B79" i="31"/>
  <c r="B78" i="31"/>
  <c r="B77" i="31"/>
  <c r="D75" i="31"/>
  <c r="B75" i="31"/>
  <c r="B73" i="31"/>
  <c r="B72" i="31"/>
  <c r="B71" i="31"/>
  <c r="B70" i="31"/>
  <c r="B69" i="31"/>
  <c r="B68" i="31"/>
  <c r="B67" i="31"/>
  <c r="B66" i="31"/>
  <c r="B65" i="31"/>
  <c r="B64" i="31"/>
  <c r="B63" i="31"/>
  <c r="B62" i="31"/>
  <c r="B61" i="31"/>
  <c r="B59" i="31" s="1"/>
  <c r="G59" i="31"/>
  <c r="C59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I15" i="31"/>
  <c r="B15" i="31"/>
  <c r="B13" i="31"/>
  <c r="B11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503" i="30"/>
  <c r="B502" i="30"/>
  <c r="B501" i="30"/>
  <c r="B500" i="30"/>
  <c r="B499" i="30"/>
  <c r="B498" i="30"/>
  <c r="B497" i="30"/>
  <c r="B496" i="30"/>
  <c r="B495" i="30"/>
  <c r="B494" i="30"/>
  <c r="B493" i="30"/>
  <c r="B492" i="30"/>
  <c r="B491" i="30"/>
  <c r="B490" i="30"/>
  <c r="B489" i="30"/>
  <c r="B488" i="30"/>
  <c r="B487" i="30"/>
  <c r="B486" i="30"/>
  <c r="B485" i="30"/>
  <c r="B484" i="30"/>
  <c r="B483" i="30"/>
  <c r="B482" i="30"/>
  <c r="B481" i="30"/>
  <c r="B480" i="30"/>
  <c r="B479" i="30"/>
  <c r="B478" i="30"/>
  <c r="B477" i="30"/>
  <c r="B476" i="30"/>
  <c r="B475" i="30"/>
  <c r="B474" i="30"/>
  <c r="B473" i="30"/>
  <c r="B472" i="30"/>
  <c r="B471" i="30"/>
  <c r="B470" i="30"/>
  <c r="B469" i="30"/>
  <c r="B468" i="30"/>
  <c r="B467" i="30"/>
  <c r="B466" i="30"/>
  <c r="B465" i="30"/>
  <c r="B464" i="30"/>
  <c r="B463" i="30"/>
  <c r="B462" i="30"/>
  <c r="B461" i="30"/>
  <c r="B460" i="30"/>
  <c r="B459" i="30"/>
  <c r="B458" i="30"/>
  <c r="B457" i="30"/>
  <c r="B456" i="30"/>
  <c r="B455" i="30"/>
  <c r="B454" i="30"/>
  <c r="B453" i="30"/>
  <c r="B452" i="30"/>
  <c r="B451" i="30"/>
  <c r="B450" i="30"/>
  <c r="B449" i="30"/>
  <c r="B448" i="30"/>
  <c r="B447" i="30"/>
  <c r="B446" i="30"/>
  <c r="B445" i="30"/>
  <c r="B444" i="30"/>
  <c r="B443" i="30"/>
  <c r="B442" i="30"/>
  <c r="B441" i="30"/>
  <c r="B440" i="30"/>
  <c r="B439" i="30"/>
  <c r="B438" i="30"/>
  <c r="B437" i="30"/>
  <c r="B436" i="30"/>
  <c r="B435" i="30"/>
  <c r="B434" i="30"/>
  <c r="B433" i="30"/>
  <c r="B432" i="30"/>
  <c r="B431" i="30"/>
  <c r="B430" i="30"/>
  <c r="B429" i="30"/>
  <c r="B428" i="30"/>
  <c r="B427" i="30"/>
  <c r="B426" i="30"/>
  <c r="B425" i="30"/>
  <c r="B423" i="30" s="1"/>
  <c r="M423" i="30"/>
  <c r="I423" i="30"/>
  <c r="B421" i="30"/>
  <c r="B420" i="30"/>
  <c r="B419" i="30"/>
  <c r="P417" i="30"/>
  <c r="O417" i="30"/>
  <c r="N417" i="30"/>
  <c r="M417" i="30"/>
  <c r="L417" i="30"/>
  <c r="K417" i="30"/>
  <c r="J417" i="30"/>
  <c r="I417" i="30"/>
  <c r="H417" i="30"/>
  <c r="G417" i="30"/>
  <c r="F417" i="30"/>
  <c r="E417" i="30"/>
  <c r="D417" i="30"/>
  <c r="C417" i="30"/>
  <c r="B417" i="30"/>
  <c r="B415" i="30"/>
  <c r="B414" i="30"/>
  <c r="B413" i="30"/>
  <c r="B412" i="30"/>
  <c r="B411" i="30"/>
  <c r="B410" i="30"/>
  <c r="B409" i="30"/>
  <c r="B408" i="30"/>
  <c r="B407" i="30"/>
  <c r="B406" i="30"/>
  <c r="B405" i="30"/>
  <c r="B404" i="30"/>
  <c r="B403" i="30"/>
  <c r="B402" i="30"/>
  <c r="B401" i="30"/>
  <c r="B400" i="30"/>
  <c r="B399" i="30"/>
  <c r="B398" i="30"/>
  <c r="B397" i="30"/>
  <c r="B396" i="30"/>
  <c r="B395" i="30"/>
  <c r="B394" i="30"/>
  <c r="B393" i="30"/>
  <c r="B392" i="30"/>
  <c r="B391" i="30"/>
  <c r="B390" i="30"/>
  <c r="B389" i="30"/>
  <c r="B388" i="30"/>
  <c r="B387" i="30"/>
  <c r="B386" i="30"/>
  <c r="B385" i="30"/>
  <c r="B384" i="30"/>
  <c r="B383" i="30"/>
  <c r="B382" i="30"/>
  <c r="B381" i="30"/>
  <c r="B380" i="30"/>
  <c r="B379" i="30"/>
  <c r="B378" i="30"/>
  <c r="B377" i="30"/>
  <c r="B376" i="30"/>
  <c r="B375" i="30"/>
  <c r="B374" i="30"/>
  <c r="B373" i="30"/>
  <c r="B372" i="30"/>
  <c r="B363" i="30"/>
  <c r="B362" i="30"/>
  <c r="B361" i="30"/>
  <c r="B360" i="30"/>
  <c r="B359" i="30"/>
  <c r="B358" i="30"/>
  <c r="B357" i="30"/>
  <c r="B356" i="30"/>
  <c r="B355" i="30"/>
  <c r="B354" i="30"/>
  <c r="B353" i="30"/>
  <c r="B352" i="30"/>
  <c r="B351" i="30"/>
  <c r="B350" i="30"/>
  <c r="B349" i="30"/>
  <c r="B348" i="30"/>
  <c r="B347" i="30"/>
  <c r="N345" i="30"/>
  <c r="L345" i="30"/>
  <c r="K345" i="30"/>
  <c r="J345" i="30"/>
  <c r="H345" i="30"/>
  <c r="D345" i="30"/>
  <c r="C345" i="30"/>
  <c r="B345" i="30"/>
  <c r="B343" i="30"/>
  <c r="B342" i="30"/>
  <c r="B341" i="30"/>
  <c r="B340" i="30"/>
  <c r="B339" i="30"/>
  <c r="H337" i="30"/>
  <c r="D337" i="30"/>
  <c r="C337" i="30"/>
  <c r="B337" i="30"/>
  <c r="B335" i="30"/>
  <c r="B334" i="30"/>
  <c r="B333" i="30"/>
  <c r="B332" i="30"/>
  <c r="B331" i="30"/>
  <c r="B329" i="30" s="1"/>
  <c r="N329" i="30"/>
  <c r="L329" i="30"/>
  <c r="B327" i="30"/>
  <c r="B326" i="30"/>
  <c r="K325" i="30"/>
  <c r="J325" i="30"/>
  <c r="B325" i="30"/>
  <c r="B323" i="30"/>
  <c r="B322" i="30"/>
  <c r="B321" i="30"/>
  <c r="B320" i="30"/>
  <c r="B319" i="30"/>
  <c r="B318" i="30"/>
  <c r="L317" i="30"/>
  <c r="J317" i="30"/>
  <c r="B317" i="30"/>
  <c r="B315" i="30"/>
  <c r="B314" i="30"/>
  <c r="B313" i="30"/>
  <c r="B312" i="30"/>
  <c r="B311" i="30"/>
  <c r="B310" i="30"/>
  <c r="B309" i="30"/>
  <c r="B308" i="30"/>
  <c r="B307" i="30"/>
  <c r="B306" i="30"/>
  <c r="B305" i="30"/>
  <c r="L303" i="30"/>
  <c r="B303" i="30"/>
  <c r="B301" i="30"/>
  <c r="B300" i="30"/>
  <c r="B299" i="30"/>
  <c r="B298" i="30"/>
  <c r="B297" i="30"/>
  <c r="B296" i="30"/>
  <c r="B295" i="30"/>
  <c r="B294" i="30"/>
  <c r="B293" i="30"/>
  <c r="B292" i="30"/>
  <c r="B291" i="30"/>
  <c r="B290" i="30"/>
  <c r="B289" i="30"/>
  <c r="B287" i="30" s="1"/>
  <c r="K287" i="30"/>
  <c r="B285" i="30"/>
  <c r="B284" i="30"/>
  <c r="B283" i="30"/>
  <c r="B282" i="30"/>
  <c r="B281" i="30"/>
  <c r="B276" i="30" s="1"/>
  <c r="B280" i="30"/>
  <c r="B279" i="30"/>
  <c r="B278" i="30"/>
  <c r="L276" i="30"/>
  <c r="K276" i="30"/>
  <c r="J276" i="30"/>
  <c r="B274" i="30"/>
  <c r="B273" i="30"/>
  <c r="B272" i="30"/>
  <c r="B271" i="30"/>
  <c r="B270" i="30"/>
  <c r="B267" i="30" s="1"/>
  <c r="B269" i="30"/>
  <c r="H267" i="30"/>
  <c r="B258" i="30"/>
  <c r="B257" i="30"/>
  <c r="B256" i="30"/>
  <c r="B255" i="30"/>
  <c r="B254" i="30"/>
  <c r="B249" i="30" s="1"/>
  <c r="B253" i="30"/>
  <c r="B252" i="30"/>
  <c r="B251" i="30"/>
  <c r="D249" i="30"/>
  <c r="C249" i="30"/>
  <c r="B247" i="30"/>
  <c r="B246" i="30"/>
  <c r="B245" i="30"/>
  <c r="B244" i="30"/>
  <c r="B243" i="30"/>
  <c r="B242" i="30"/>
  <c r="B241" i="30"/>
  <c r="B240" i="30"/>
  <c r="B237" i="30" s="1"/>
  <c r="B239" i="30"/>
  <c r="N237" i="30"/>
  <c r="M237" i="30"/>
  <c r="F237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22" i="30"/>
  <c r="B221" i="30"/>
  <c r="B220" i="30"/>
  <c r="B219" i="30"/>
  <c r="B218" i="30"/>
  <c r="N216" i="30"/>
  <c r="M216" i="30"/>
  <c r="H216" i="30"/>
  <c r="G216" i="30"/>
  <c r="F216" i="30"/>
  <c r="E216" i="30"/>
  <c r="C216" i="30"/>
  <c r="B216" i="30"/>
  <c r="B214" i="30"/>
  <c r="B213" i="30"/>
  <c r="B212" i="30"/>
  <c r="B211" i="30"/>
  <c r="B210" i="30"/>
  <c r="B209" i="30"/>
  <c r="B208" i="30"/>
  <c r="B207" i="30"/>
  <c r="B206" i="30"/>
  <c r="M204" i="30"/>
  <c r="B204" i="30"/>
  <c r="B202" i="30"/>
  <c r="B201" i="30"/>
  <c r="B200" i="30"/>
  <c r="B199" i="30"/>
  <c r="B198" i="30"/>
  <c r="B197" i="30"/>
  <c r="B196" i="30"/>
  <c r="B195" i="30"/>
  <c r="B194" i="30"/>
  <c r="B193" i="30"/>
  <c r="B192" i="30"/>
  <c r="B191" i="30"/>
  <c r="B190" i="30"/>
  <c r="B189" i="30"/>
  <c r="B188" i="30"/>
  <c r="B187" i="30"/>
  <c r="B186" i="30"/>
  <c r="B185" i="30"/>
  <c r="B184" i="30"/>
  <c r="B183" i="30"/>
  <c r="B182" i="30"/>
  <c r="B181" i="30"/>
  <c r="B180" i="30"/>
  <c r="B179" i="30"/>
  <c r="B178" i="30"/>
  <c r="B177" i="30"/>
  <c r="B176" i="30"/>
  <c r="B175" i="30"/>
  <c r="B174" i="30"/>
  <c r="B173" i="30"/>
  <c r="B172" i="30"/>
  <c r="B171" i="30"/>
  <c r="B170" i="30"/>
  <c r="B169" i="30"/>
  <c r="B168" i="30"/>
  <c r="B167" i="30"/>
  <c r="B166" i="30"/>
  <c r="B165" i="30"/>
  <c r="B164" i="30"/>
  <c r="B162" i="30" s="1"/>
  <c r="I162" i="30"/>
  <c r="B160" i="30"/>
  <c r="B159" i="30"/>
  <c r="B158" i="30"/>
  <c r="B157" i="30"/>
  <c r="B156" i="30"/>
  <c r="B155" i="30"/>
  <c r="B154" i="30"/>
  <c r="B153" i="30"/>
  <c r="B152" i="30"/>
  <c r="B151" i="30"/>
  <c r="B150" i="30"/>
  <c r="B148" i="30" s="1"/>
  <c r="H148" i="30"/>
  <c r="B139" i="30"/>
  <c r="B138" i="30"/>
  <c r="B137" i="30"/>
  <c r="B136" i="30"/>
  <c r="B135" i="30"/>
  <c r="B134" i="30"/>
  <c r="B133" i="30"/>
  <c r="B132" i="30"/>
  <c r="B131" i="30"/>
  <c r="B130" i="30"/>
  <c r="B129" i="30"/>
  <c r="G127" i="30"/>
  <c r="B127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2" i="30" s="1"/>
  <c r="N112" i="30"/>
  <c r="B110" i="30"/>
  <c r="B109" i="30"/>
  <c r="B108" i="30"/>
  <c r="B107" i="30"/>
  <c r="B106" i="30"/>
  <c r="B105" i="30"/>
  <c r="B104" i="30"/>
  <c r="B103" i="30"/>
  <c r="B102" i="30"/>
  <c r="B101" i="30"/>
  <c r="B100" i="30"/>
  <c r="B99" i="30"/>
  <c r="B98" i="30"/>
  <c r="F96" i="30"/>
  <c r="B96" i="30"/>
  <c r="D94" i="30"/>
  <c r="B94" i="30"/>
  <c r="B92" i="30" s="1"/>
  <c r="D92" i="30"/>
  <c r="B90" i="30"/>
  <c r="B89" i="30"/>
  <c r="B88" i="30"/>
  <c r="B86" i="30" s="1"/>
  <c r="E86" i="30"/>
  <c r="B84" i="30"/>
  <c r="B83" i="30"/>
  <c r="B82" i="30"/>
  <c r="B81" i="30"/>
  <c r="B80" i="30"/>
  <c r="B79" i="30"/>
  <c r="B78" i="30"/>
  <c r="B77" i="30"/>
  <c r="D75" i="30"/>
  <c r="B75" i="30"/>
  <c r="B73" i="30"/>
  <c r="B72" i="30"/>
  <c r="B71" i="30"/>
  <c r="B70" i="30"/>
  <c r="B69" i="30"/>
  <c r="B68" i="30"/>
  <c r="B67" i="30"/>
  <c r="B66" i="30"/>
  <c r="B65" i="30"/>
  <c r="B64" i="30"/>
  <c r="B59" i="30" s="1"/>
  <c r="B63" i="30"/>
  <c r="B62" i="30"/>
  <c r="B61" i="30"/>
  <c r="G59" i="30"/>
  <c r="C59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I15" i="30"/>
  <c r="B15" i="30"/>
  <c r="B13" i="30"/>
  <c r="B11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 l="1"/>
  <c r="B9" i="31"/>
  <c r="D92" i="32"/>
  <c r="B21" i="26"/>
  <c r="B20" i="26"/>
  <c r="B19" i="26"/>
  <c r="B18" i="26"/>
  <c r="B19" i="25"/>
  <c r="B18" i="25"/>
  <c r="B17" i="25"/>
  <c r="K99" i="24"/>
  <c r="J99" i="24"/>
  <c r="I99" i="24"/>
  <c r="K98" i="24"/>
  <c r="J98" i="24"/>
  <c r="I98" i="24"/>
  <c r="G98" i="24"/>
  <c r="F98" i="24"/>
  <c r="E98" i="24"/>
  <c r="D98" i="24"/>
  <c r="C98" i="24"/>
  <c r="B98" i="24"/>
  <c r="K96" i="24"/>
  <c r="J96" i="24"/>
  <c r="I96" i="24"/>
  <c r="K95" i="24"/>
  <c r="J95" i="24"/>
  <c r="I95" i="24"/>
  <c r="K94" i="24"/>
  <c r="J94" i="24"/>
  <c r="I94" i="24"/>
  <c r="G94" i="24"/>
  <c r="F94" i="24"/>
  <c r="E94" i="24"/>
  <c r="D94" i="24"/>
  <c r="C94" i="24"/>
  <c r="B94" i="24"/>
  <c r="K92" i="24"/>
  <c r="J92" i="24"/>
  <c r="I92" i="24"/>
  <c r="K91" i="24"/>
  <c r="J91" i="24"/>
  <c r="I91" i="24"/>
  <c r="K90" i="24"/>
  <c r="J90" i="24"/>
  <c r="I90" i="24"/>
  <c r="K89" i="24"/>
  <c r="J89" i="24"/>
  <c r="I89" i="24"/>
  <c r="K88" i="24"/>
  <c r="J88" i="24"/>
  <c r="I88" i="24"/>
  <c r="K87" i="24"/>
  <c r="J87" i="24"/>
  <c r="I87" i="24"/>
  <c r="G87" i="24"/>
  <c r="F87" i="24"/>
  <c r="E87" i="24"/>
  <c r="D87" i="24"/>
  <c r="C87" i="24"/>
  <c r="B87" i="24"/>
  <c r="K85" i="24"/>
  <c r="J85" i="24"/>
  <c r="I85" i="24"/>
  <c r="K84" i="24"/>
  <c r="J84" i="24"/>
  <c r="I84" i="24"/>
  <c r="K83" i="24"/>
  <c r="J83" i="24"/>
  <c r="I83" i="24"/>
  <c r="G83" i="24"/>
  <c r="F83" i="24"/>
  <c r="E83" i="24"/>
  <c r="D83" i="24"/>
  <c r="C83" i="24"/>
  <c r="B83" i="24"/>
  <c r="K81" i="24"/>
  <c r="J81" i="24"/>
  <c r="I81" i="24"/>
  <c r="K80" i="24"/>
  <c r="J80" i="24"/>
  <c r="I80" i="24"/>
  <c r="K79" i="24"/>
  <c r="J79" i="24"/>
  <c r="I79" i="24"/>
  <c r="K78" i="24"/>
  <c r="J78" i="24"/>
  <c r="I78" i="24"/>
  <c r="K77" i="24"/>
  <c r="J77" i="24"/>
  <c r="I77" i="24"/>
  <c r="K76" i="24"/>
  <c r="J76" i="24"/>
  <c r="I76" i="24"/>
  <c r="K75" i="24"/>
  <c r="J75" i="24"/>
  <c r="I75" i="24"/>
  <c r="G75" i="24"/>
  <c r="F75" i="24"/>
  <c r="E75" i="24"/>
  <c r="D75" i="24"/>
  <c r="C75" i="24"/>
  <c r="B75" i="24"/>
  <c r="K73" i="24"/>
  <c r="J73" i="24"/>
  <c r="I73" i="24"/>
  <c r="K72" i="24"/>
  <c r="J72" i="24"/>
  <c r="I72" i="24"/>
  <c r="K71" i="24"/>
  <c r="J71" i="24"/>
  <c r="I71" i="24"/>
  <c r="K70" i="24"/>
  <c r="J70" i="24"/>
  <c r="I70" i="24"/>
  <c r="K69" i="24"/>
  <c r="J69" i="24"/>
  <c r="I69" i="24"/>
  <c r="K68" i="24"/>
  <c r="J68" i="24"/>
  <c r="I68" i="24"/>
  <c r="K67" i="24"/>
  <c r="J67" i="24"/>
  <c r="I67" i="24"/>
  <c r="G67" i="24"/>
  <c r="F67" i="24"/>
  <c r="E67" i="24"/>
  <c r="D67" i="24"/>
  <c r="C67" i="24"/>
  <c r="B67" i="24"/>
  <c r="K65" i="24"/>
  <c r="J65" i="24"/>
  <c r="I65" i="24"/>
  <c r="K64" i="24"/>
  <c r="J64" i="24"/>
  <c r="I64" i="24"/>
  <c r="K63" i="24"/>
  <c r="J63" i="24"/>
  <c r="I63" i="24"/>
  <c r="K62" i="24"/>
  <c r="J62" i="24"/>
  <c r="I62" i="24"/>
  <c r="K61" i="24"/>
  <c r="J61" i="24"/>
  <c r="I61" i="24"/>
  <c r="K60" i="24"/>
  <c r="J60" i="24"/>
  <c r="I60" i="24"/>
  <c r="K59" i="24"/>
  <c r="J59" i="24"/>
  <c r="I59" i="24"/>
  <c r="G59" i="24"/>
  <c r="F59" i="24"/>
  <c r="E59" i="24"/>
  <c r="D59" i="24"/>
  <c r="C59" i="24"/>
  <c r="B59" i="24"/>
  <c r="K57" i="24"/>
  <c r="J57" i="24"/>
  <c r="I57" i="24"/>
  <c r="K56" i="24"/>
  <c r="J56" i="24"/>
  <c r="I56" i="24"/>
  <c r="K55" i="24"/>
  <c r="J55" i="24"/>
  <c r="I55" i="24"/>
  <c r="K54" i="24"/>
  <c r="J54" i="24"/>
  <c r="I54" i="24"/>
  <c r="K53" i="24"/>
  <c r="J53" i="24"/>
  <c r="I53" i="24"/>
  <c r="K52" i="24"/>
  <c r="J52" i="24"/>
  <c r="I52" i="24"/>
  <c r="G52" i="24"/>
  <c r="F52" i="24"/>
  <c r="E52" i="24"/>
  <c r="D52" i="24"/>
  <c r="C52" i="24"/>
  <c r="B52" i="24"/>
  <c r="K50" i="24"/>
  <c r="J50" i="24"/>
  <c r="I50" i="24"/>
  <c r="K49" i="24"/>
  <c r="J49" i="24"/>
  <c r="I49" i="24"/>
  <c r="K48" i="24"/>
  <c r="J48" i="24"/>
  <c r="I48" i="24"/>
  <c r="K47" i="24"/>
  <c r="J47" i="24"/>
  <c r="I47" i="24"/>
  <c r="K46" i="24"/>
  <c r="J46" i="24"/>
  <c r="I46" i="24"/>
  <c r="K45" i="24"/>
  <c r="J45" i="24"/>
  <c r="I45" i="24"/>
  <c r="G45" i="24"/>
  <c r="F45" i="24"/>
  <c r="E45" i="24"/>
  <c r="D45" i="24"/>
  <c r="C45" i="24"/>
  <c r="B45" i="24"/>
  <c r="K43" i="24"/>
  <c r="J43" i="24"/>
  <c r="I43" i="24"/>
  <c r="K42" i="24"/>
  <c r="J42" i="24"/>
  <c r="I42" i="24"/>
  <c r="K41" i="24"/>
  <c r="J41" i="24"/>
  <c r="I41" i="24"/>
  <c r="K40" i="24"/>
  <c r="J40" i="24"/>
  <c r="I40" i="24"/>
  <c r="G40" i="24"/>
  <c r="F40" i="24"/>
  <c r="E40" i="24"/>
  <c r="D40" i="24"/>
  <c r="C40" i="24"/>
  <c r="B40" i="24"/>
  <c r="K38" i="24"/>
  <c r="J38" i="24"/>
  <c r="I38" i="24"/>
  <c r="K37" i="24"/>
  <c r="J37" i="24"/>
  <c r="I37" i="24"/>
  <c r="K36" i="24"/>
  <c r="J36" i="24"/>
  <c r="I36" i="24"/>
  <c r="K35" i="24"/>
  <c r="J35" i="24"/>
  <c r="I35" i="24"/>
  <c r="K34" i="24"/>
  <c r="J34" i="24"/>
  <c r="I34" i="24"/>
  <c r="K33" i="24"/>
  <c r="J33" i="24"/>
  <c r="I33" i="24"/>
  <c r="G33" i="24"/>
  <c r="F33" i="24"/>
  <c r="E33" i="24"/>
  <c r="D33" i="24"/>
  <c r="C33" i="24"/>
  <c r="B33" i="24"/>
  <c r="K31" i="24"/>
  <c r="J31" i="24"/>
  <c r="I31" i="24"/>
  <c r="K30" i="24"/>
  <c r="J30" i="24"/>
  <c r="I30" i="24"/>
  <c r="K29" i="24"/>
  <c r="J29" i="24"/>
  <c r="I29" i="24"/>
  <c r="K28" i="24"/>
  <c r="J28" i="24"/>
  <c r="I28" i="24"/>
  <c r="K27" i="24"/>
  <c r="J27" i="24"/>
  <c r="I27" i="24"/>
  <c r="G27" i="24"/>
  <c r="F27" i="24"/>
  <c r="E27" i="24"/>
  <c r="D27" i="24"/>
  <c r="C27" i="24"/>
  <c r="B27" i="24"/>
  <c r="K25" i="24"/>
  <c r="J25" i="24"/>
  <c r="I25" i="24"/>
  <c r="K24" i="24"/>
  <c r="J24" i="24"/>
  <c r="I24" i="24"/>
  <c r="K23" i="24"/>
  <c r="J23" i="24"/>
  <c r="I23" i="24"/>
  <c r="K22" i="24"/>
  <c r="J22" i="24"/>
  <c r="I22" i="24"/>
  <c r="K21" i="24"/>
  <c r="J21" i="24"/>
  <c r="I21" i="24"/>
  <c r="G21" i="24"/>
  <c r="F21" i="24"/>
  <c r="E21" i="24"/>
  <c r="D21" i="24"/>
  <c r="C21" i="24"/>
  <c r="B21" i="24"/>
  <c r="K19" i="24"/>
  <c r="J19" i="24"/>
  <c r="I19" i="24"/>
  <c r="K18" i="24"/>
  <c r="J18" i="24"/>
  <c r="I18" i="24"/>
  <c r="G18" i="24"/>
  <c r="F18" i="24"/>
  <c r="E18" i="24"/>
  <c r="D18" i="24"/>
  <c r="C18" i="24"/>
  <c r="B18" i="24"/>
  <c r="K16" i="24"/>
  <c r="J16" i="24"/>
  <c r="I16" i="24"/>
  <c r="K15" i="24"/>
  <c r="J15" i="24"/>
  <c r="I15" i="24"/>
  <c r="K14" i="24"/>
  <c r="J14" i="24"/>
  <c r="I14" i="24"/>
  <c r="K13" i="24"/>
  <c r="J13" i="24"/>
  <c r="I13" i="24"/>
  <c r="K12" i="24"/>
  <c r="J12" i="24"/>
  <c r="I12" i="24"/>
  <c r="K11" i="24"/>
  <c r="J11" i="24"/>
  <c r="I11" i="24"/>
  <c r="G11" i="24"/>
  <c r="F11" i="24"/>
  <c r="E11" i="24"/>
  <c r="D11" i="24"/>
  <c r="C11" i="24"/>
  <c r="B11" i="24"/>
  <c r="K9" i="24"/>
  <c r="J9" i="24"/>
  <c r="I9" i="24"/>
  <c r="G9" i="24"/>
  <c r="F9" i="24"/>
  <c r="E9" i="24"/>
  <c r="D9" i="24"/>
  <c r="C9" i="24"/>
  <c r="B9" i="24"/>
  <c r="K115" i="23"/>
  <c r="J115" i="23"/>
  <c r="I115" i="23"/>
  <c r="K114" i="23"/>
  <c r="J114" i="23"/>
  <c r="I114" i="23"/>
  <c r="K113" i="23"/>
  <c r="J113" i="23"/>
  <c r="I113" i="23"/>
  <c r="K112" i="23"/>
  <c r="J112" i="23"/>
  <c r="I112" i="23"/>
  <c r="G112" i="23"/>
  <c r="F112" i="23"/>
  <c r="E112" i="23"/>
  <c r="D112" i="23"/>
  <c r="C112" i="23"/>
  <c r="B112" i="23"/>
  <c r="K110" i="23"/>
  <c r="J110" i="23"/>
  <c r="I110" i="23"/>
  <c r="K109" i="23"/>
  <c r="J109" i="23"/>
  <c r="I109" i="23"/>
  <c r="K108" i="23"/>
  <c r="J108" i="23"/>
  <c r="I108" i="23"/>
  <c r="K107" i="23"/>
  <c r="J107" i="23"/>
  <c r="I107" i="23"/>
  <c r="G107" i="23"/>
  <c r="F107" i="23"/>
  <c r="E107" i="23"/>
  <c r="D107" i="23"/>
  <c r="C107" i="23"/>
  <c r="B107" i="23"/>
  <c r="K105" i="23"/>
  <c r="J105" i="23"/>
  <c r="I105" i="23"/>
  <c r="K104" i="23"/>
  <c r="J104" i="23"/>
  <c r="I104" i="23"/>
  <c r="K103" i="23"/>
  <c r="J103" i="23"/>
  <c r="I103" i="23"/>
  <c r="K102" i="23"/>
  <c r="J102" i="23"/>
  <c r="I102" i="23"/>
  <c r="K101" i="23"/>
  <c r="J101" i="23"/>
  <c r="I101" i="23"/>
  <c r="K100" i="23"/>
  <c r="J100" i="23"/>
  <c r="I100" i="23"/>
  <c r="G100" i="23"/>
  <c r="F100" i="23"/>
  <c r="E100" i="23"/>
  <c r="D100" i="23"/>
  <c r="C100" i="23"/>
  <c r="B100" i="23"/>
  <c r="K98" i="23"/>
  <c r="J98" i="23"/>
  <c r="I98" i="23"/>
  <c r="K97" i="23"/>
  <c r="J97" i="23"/>
  <c r="I97" i="23"/>
  <c r="K96" i="23"/>
  <c r="J96" i="23"/>
  <c r="I96" i="23"/>
  <c r="G96" i="23"/>
  <c r="F96" i="23"/>
  <c r="E96" i="23"/>
  <c r="D96" i="23"/>
  <c r="C96" i="23"/>
  <c r="B96" i="23"/>
  <c r="K94" i="23"/>
  <c r="J94" i="23"/>
  <c r="I94" i="23"/>
  <c r="K93" i="23"/>
  <c r="J93" i="23"/>
  <c r="I93" i="23"/>
  <c r="K92" i="23"/>
  <c r="J92" i="23"/>
  <c r="I92" i="23"/>
  <c r="K91" i="23"/>
  <c r="J91" i="23"/>
  <c r="I91" i="23"/>
  <c r="K90" i="23"/>
  <c r="J90" i="23"/>
  <c r="I90" i="23"/>
  <c r="K89" i="23"/>
  <c r="J89" i="23"/>
  <c r="I89" i="23"/>
  <c r="K88" i="23"/>
  <c r="J88" i="23"/>
  <c r="I88" i="23"/>
  <c r="K87" i="23"/>
  <c r="J87" i="23"/>
  <c r="I87" i="23"/>
  <c r="K86" i="23"/>
  <c r="J86" i="23"/>
  <c r="I86" i="23"/>
  <c r="G86" i="23"/>
  <c r="F86" i="23"/>
  <c r="E86" i="23"/>
  <c r="D86" i="23"/>
  <c r="C86" i="23"/>
  <c r="B86" i="23"/>
  <c r="K84" i="23"/>
  <c r="J84" i="23"/>
  <c r="I84" i="23"/>
  <c r="K83" i="23"/>
  <c r="J83" i="23"/>
  <c r="I83" i="23"/>
  <c r="K82" i="23"/>
  <c r="J82" i="23"/>
  <c r="I82" i="23"/>
  <c r="K81" i="23"/>
  <c r="J81" i="23"/>
  <c r="I81" i="23"/>
  <c r="K80" i="23"/>
  <c r="J80" i="23"/>
  <c r="I80" i="23"/>
  <c r="K79" i="23"/>
  <c r="J79" i="23"/>
  <c r="I79" i="23"/>
  <c r="K78" i="23"/>
  <c r="J78" i="23"/>
  <c r="I78" i="23"/>
  <c r="G78" i="23"/>
  <c r="F78" i="23"/>
  <c r="E78" i="23"/>
  <c r="D78" i="23"/>
  <c r="C78" i="23"/>
  <c r="B78" i="23"/>
  <c r="K76" i="23"/>
  <c r="J76" i="23"/>
  <c r="I76" i="23"/>
  <c r="K75" i="23"/>
  <c r="J75" i="23"/>
  <c r="I75" i="23"/>
  <c r="K74" i="23"/>
  <c r="J74" i="23"/>
  <c r="I74" i="23"/>
  <c r="K73" i="23"/>
  <c r="J73" i="23"/>
  <c r="I73" i="23"/>
  <c r="K72" i="23"/>
  <c r="J72" i="23"/>
  <c r="I72" i="23"/>
  <c r="K71" i="23"/>
  <c r="J71" i="23"/>
  <c r="I71" i="23"/>
  <c r="K70" i="23"/>
  <c r="J70" i="23"/>
  <c r="I70" i="23"/>
  <c r="G70" i="23"/>
  <c r="F70" i="23"/>
  <c r="E70" i="23"/>
  <c r="D70" i="23"/>
  <c r="C70" i="23"/>
  <c r="B70" i="23"/>
  <c r="K68" i="23"/>
  <c r="J68" i="23"/>
  <c r="I68" i="23"/>
  <c r="K67" i="23"/>
  <c r="J67" i="23"/>
  <c r="I67" i="23"/>
  <c r="K66" i="23"/>
  <c r="J66" i="23"/>
  <c r="I66" i="23"/>
  <c r="K65" i="23"/>
  <c r="J65" i="23"/>
  <c r="I65" i="23"/>
  <c r="K64" i="23"/>
  <c r="J64" i="23"/>
  <c r="I64" i="23"/>
  <c r="K63" i="23"/>
  <c r="J63" i="23"/>
  <c r="I63" i="23"/>
  <c r="K62" i="23"/>
  <c r="J62" i="23"/>
  <c r="I62" i="23"/>
  <c r="G62" i="23"/>
  <c r="F62" i="23"/>
  <c r="E62" i="23"/>
  <c r="D62" i="23"/>
  <c r="C62" i="23"/>
  <c r="B62" i="23"/>
  <c r="K60" i="23"/>
  <c r="J60" i="23"/>
  <c r="I60" i="23"/>
  <c r="K59" i="23"/>
  <c r="J59" i="23"/>
  <c r="I59" i="23"/>
  <c r="K58" i="23"/>
  <c r="J58" i="23"/>
  <c r="I58" i="23"/>
  <c r="K57" i="23"/>
  <c r="J57" i="23"/>
  <c r="I57" i="23"/>
  <c r="K56" i="23"/>
  <c r="J56" i="23"/>
  <c r="I56" i="23"/>
  <c r="K55" i="23"/>
  <c r="J55" i="23"/>
  <c r="I55" i="23"/>
  <c r="K54" i="23"/>
  <c r="J54" i="23"/>
  <c r="I54" i="23"/>
  <c r="K53" i="23"/>
  <c r="J53" i="23"/>
  <c r="I53" i="23"/>
  <c r="G53" i="23"/>
  <c r="F53" i="23"/>
  <c r="E53" i="23"/>
  <c r="D53" i="23"/>
  <c r="C53" i="23"/>
  <c r="B53" i="23"/>
  <c r="K51" i="23"/>
  <c r="J51" i="23"/>
  <c r="I51" i="23"/>
  <c r="K50" i="23"/>
  <c r="J50" i="23"/>
  <c r="I50" i="23"/>
  <c r="K49" i="23"/>
  <c r="J49" i="23"/>
  <c r="I49" i="23"/>
  <c r="K48" i="23"/>
  <c r="J48" i="23"/>
  <c r="I48" i="23"/>
  <c r="K47" i="23"/>
  <c r="J47" i="23"/>
  <c r="I47" i="23"/>
  <c r="K46" i="23"/>
  <c r="J46" i="23"/>
  <c r="I46" i="23"/>
  <c r="K45" i="23"/>
  <c r="J45" i="23"/>
  <c r="I45" i="23"/>
  <c r="G45" i="23"/>
  <c r="F45" i="23"/>
  <c r="E45" i="23"/>
  <c r="D45" i="23"/>
  <c r="C45" i="23"/>
  <c r="B45" i="23"/>
  <c r="K43" i="23"/>
  <c r="J43" i="23"/>
  <c r="I43" i="23"/>
  <c r="K42" i="23"/>
  <c r="J42" i="23"/>
  <c r="I42" i="23"/>
  <c r="K41" i="23"/>
  <c r="J41" i="23"/>
  <c r="I41" i="23"/>
  <c r="K40" i="23"/>
  <c r="J40" i="23"/>
  <c r="I40" i="23"/>
  <c r="K39" i="23"/>
  <c r="J39" i="23"/>
  <c r="I39" i="23"/>
  <c r="K38" i="23"/>
  <c r="J38" i="23"/>
  <c r="I38" i="23"/>
  <c r="G38" i="23"/>
  <c r="F38" i="23"/>
  <c r="E38" i="23"/>
  <c r="D38" i="23"/>
  <c r="C38" i="23"/>
  <c r="B38" i="23"/>
  <c r="K36" i="23"/>
  <c r="J36" i="23"/>
  <c r="I36" i="23"/>
  <c r="K35" i="23"/>
  <c r="J35" i="23"/>
  <c r="I35" i="23"/>
  <c r="K34" i="23"/>
  <c r="J34" i="23"/>
  <c r="I34" i="23"/>
  <c r="K33" i="23"/>
  <c r="J33" i="23"/>
  <c r="I33" i="23"/>
  <c r="K32" i="23"/>
  <c r="J32" i="23"/>
  <c r="I32" i="23"/>
  <c r="K31" i="23"/>
  <c r="J31" i="23"/>
  <c r="I31" i="23"/>
  <c r="G31" i="23"/>
  <c r="F31" i="23"/>
  <c r="E31" i="23"/>
  <c r="D31" i="23"/>
  <c r="C31" i="23"/>
  <c r="B31" i="23"/>
  <c r="K29" i="23"/>
  <c r="J29" i="23"/>
  <c r="I29" i="23"/>
  <c r="K28" i="23"/>
  <c r="J28" i="23"/>
  <c r="I28" i="23"/>
  <c r="K27" i="23"/>
  <c r="J27" i="23"/>
  <c r="I27" i="23"/>
  <c r="K26" i="23"/>
  <c r="J26" i="23"/>
  <c r="I26" i="23"/>
  <c r="K25" i="23"/>
  <c r="J25" i="23"/>
  <c r="I25" i="23"/>
  <c r="K24" i="23"/>
  <c r="J24" i="23"/>
  <c r="I24" i="23"/>
  <c r="K23" i="23"/>
  <c r="J23" i="23"/>
  <c r="I23" i="23"/>
  <c r="G23" i="23"/>
  <c r="F23" i="23"/>
  <c r="E23" i="23"/>
  <c r="D23" i="23"/>
  <c r="C23" i="23"/>
  <c r="B23" i="23"/>
  <c r="K21" i="23"/>
  <c r="J21" i="23"/>
  <c r="I21" i="23"/>
  <c r="K20" i="23"/>
  <c r="J20" i="23"/>
  <c r="I20" i="23"/>
  <c r="G20" i="23"/>
  <c r="F20" i="23"/>
  <c r="E20" i="23"/>
  <c r="D20" i="23"/>
  <c r="C20" i="23"/>
  <c r="B20" i="23"/>
  <c r="K18" i="23"/>
  <c r="J18" i="23"/>
  <c r="I18" i="23"/>
  <c r="K17" i="23"/>
  <c r="J17" i="23"/>
  <c r="I17" i="23"/>
  <c r="K16" i="23"/>
  <c r="J16" i="23"/>
  <c r="I16" i="23"/>
  <c r="K15" i="23"/>
  <c r="J15" i="23"/>
  <c r="I15" i="23"/>
  <c r="K14" i="23"/>
  <c r="J14" i="23"/>
  <c r="I14" i="23"/>
  <c r="K13" i="23"/>
  <c r="J13" i="23"/>
  <c r="I13" i="23"/>
  <c r="K12" i="23"/>
  <c r="J12" i="23"/>
  <c r="I12" i="23"/>
  <c r="K11" i="23"/>
  <c r="J11" i="23"/>
  <c r="I11" i="23"/>
  <c r="G11" i="23"/>
  <c r="F11" i="23"/>
  <c r="E11" i="23"/>
  <c r="D11" i="23"/>
  <c r="C11" i="23"/>
  <c r="B11" i="23"/>
  <c r="K9" i="23"/>
  <c r="J9" i="23"/>
  <c r="I9" i="23"/>
  <c r="G9" i="23"/>
  <c r="F9" i="23"/>
  <c r="E9" i="23"/>
  <c r="D9" i="23"/>
  <c r="C9" i="23"/>
  <c r="B9" i="23"/>
  <c r="K59" i="22"/>
  <c r="J59" i="22"/>
  <c r="I59" i="22"/>
  <c r="K58" i="22"/>
  <c r="J58" i="22"/>
  <c r="I58" i="22"/>
  <c r="G58" i="22"/>
  <c r="F58" i="22"/>
  <c r="E58" i="22"/>
  <c r="D58" i="22"/>
  <c r="C58" i="22"/>
  <c r="B58" i="22"/>
  <c r="K56" i="22"/>
  <c r="J56" i="22"/>
  <c r="I56" i="22"/>
  <c r="K55" i="22"/>
  <c r="J55" i="22"/>
  <c r="I55" i="22"/>
  <c r="G55" i="22"/>
  <c r="F55" i="22"/>
  <c r="E55" i="22"/>
  <c r="D55" i="22"/>
  <c r="C55" i="22"/>
  <c r="B55" i="22"/>
  <c r="K53" i="22"/>
  <c r="J53" i="22"/>
  <c r="I53" i="22"/>
  <c r="K52" i="22"/>
  <c r="J52" i="22"/>
  <c r="I52" i="22"/>
  <c r="K51" i="22"/>
  <c r="J51" i="22"/>
  <c r="I51" i="22"/>
  <c r="K50" i="22"/>
  <c r="J50" i="22"/>
  <c r="I50" i="22"/>
  <c r="G50" i="22"/>
  <c r="F50" i="22"/>
  <c r="E50" i="22"/>
  <c r="D50" i="22"/>
  <c r="C50" i="22"/>
  <c r="B50" i="22"/>
  <c r="K48" i="22"/>
  <c r="J48" i="22"/>
  <c r="I48" i="22"/>
  <c r="K47" i="22"/>
  <c r="J47" i="22"/>
  <c r="I47" i="22"/>
  <c r="K46" i="22"/>
  <c r="J46" i="22"/>
  <c r="I46" i="22"/>
  <c r="G46" i="22"/>
  <c r="F46" i="22"/>
  <c r="E46" i="22"/>
  <c r="D46" i="22"/>
  <c r="C46" i="22"/>
  <c r="B46" i="22"/>
  <c r="K44" i="22"/>
  <c r="J44" i="22"/>
  <c r="I44" i="22"/>
  <c r="K43" i="22"/>
  <c r="J43" i="22"/>
  <c r="I43" i="22"/>
  <c r="K42" i="22"/>
  <c r="J42" i="22"/>
  <c r="I42" i="22"/>
  <c r="G42" i="22"/>
  <c r="F42" i="22"/>
  <c r="E42" i="22"/>
  <c r="D42" i="22"/>
  <c r="C42" i="22"/>
  <c r="B42" i="22"/>
  <c r="K40" i="22"/>
  <c r="J40" i="22"/>
  <c r="I40" i="22"/>
  <c r="K39" i="22"/>
  <c r="J39" i="22"/>
  <c r="I39" i="22"/>
  <c r="K38" i="22"/>
  <c r="J38" i="22"/>
  <c r="I38" i="22"/>
  <c r="G38" i="22"/>
  <c r="F38" i="22"/>
  <c r="E38" i="22"/>
  <c r="D38" i="22"/>
  <c r="C38" i="22"/>
  <c r="B38" i="22"/>
  <c r="K36" i="22"/>
  <c r="J36" i="22"/>
  <c r="I36" i="22"/>
  <c r="K35" i="22"/>
  <c r="J35" i="22"/>
  <c r="I35" i="22"/>
  <c r="K34" i="22"/>
  <c r="J34" i="22"/>
  <c r="I34" i="22"/>
  <c r="G34" i="22"/>
  <c r="F34" i="22"/>
  <c r="E34" i="22"/>
  <c r="D34" i="22"/>
  <c r="C34" i="22"/>
  <c r="B34" i="22"/>
  <c r="K32" i="22"/>
  <c r="J32" i="22"/>
  <c r="I32" i="22"/>
  <c r="K31" i="22"/>
  <c r="J31" i="22"/>
  <c r="I31" i="22"/>
  <c r="K30" i="22"/>
  <c r="J30" i="22"/>
  <c r="I30" i="22"/>
  <c r="G30" i="22"/>
  <c r="F30" i="22"/>
  <c r="E30" i="22"/>
  <c r="D30" i="22"/>
  <c r="C30" i="22"/>
  <c r="B30" i="22"/>
  <c r="K28" i="22"/>
  <c r="J28" i="22"/>
  <c r="I28" i="22"/>
  <c r="K27" i="22"/>
  <c r="J27" i="22"/>
  <c r="I27" i="22"/>
  <c r="K26" i="22"/>
  <c r="J26" i="22"/>
  <c r="I26" i="22"/>
  <c r="G26" i="22"/>
  <c r="F26" i="22"/>
  <c r="E26" i="22"/>
  <c r="D26" i="22"/>
  <c r="C26" i="22"/>
  <c r="B26" i="22"/>
  <c r="K24" i="22"/>
  <c r="J24" i="22"/>
  <c r="I24" i="22"/>
  <c r="K23" i="22"/>
  <c r="J23" i="22"/>
  <c r="I23" i="22"/>
  <c r="K22" i="22"/>
  <c r="J22" i="22"/>
  <c r="I22" i="22"/>
  <c r="G22" i="22"/>
  <c r="F22" i="22"/>
  <c r="E22" i="22"/>
  <c r="D22" i="22"/>
  <c r="C22" i="22"/>
  <c r="B22" i="22"/>
  <c r="K20" i="22"/>
  <c r="J20" i="22"/>
  <c r="I20" i="22"/>
  <c r="K19" i="22"/>
  <c r="J19" i="22"/>
  <c r="I19" i="22"/>
  <c r="K18" i="22"/>
  <c r="J18" i="22"/>
  <c r="I18" i="22"/>
  <c r="G18" i="22"/>
  <c r="F18" i="22"/>
  <c r="E18" i="22"/>
  <c r="D18" i="22"/>
  <c r="C18" i="22"/>
  <c r="B18" i="22"/>
  <c r="K16" i="22"/>
  <c r="J16" i="22"/>
  <c r="I16" i="22"/>
  <c r="K15" i="22"/>
  <c r="J15" i="22"/>
  <c r="I15" i="22"/>
  <c r="G15" i="22"/>
  <c r="F15" i="22"/>
  <c r="E15" i="22"/>
  <c r="D15" i="22"/>
  <c r="C15" i="22"/>
  <c r="B15" i="22"/>
  <c r="K13" i="22"/>
  <c r="J13" i="22"/>
  <c r="I13" i="22"/>
  <c r="K12" i="22"/>
  <c r="J12" i="22"/>
  <c r="I12" i="22"/>
  <c r="K11" i="22"/>
  <c r="J11" i="22"/>
  <c r="I11" i="22"/>
  <c r="G11" i="22"/>
  <c r="F11" i="22"/>
  <c r="E11" i="22"/>
  <c r="D11" i="22"/>
  <c r="C11" i="22"/>
  <c r="B11" i="22"/>
  <c r="K9" i="22"/>
  <c r="J9" i="22"/>
  <c r="I9" i="22"/>
  <c r="G9" i="22"/>
  <c r="F9" i="22"/>
  <c r="E9" i="22"/>
  <c r="D9" i="22"/>
  <c r="C9" i="22"/>
  <c r="B9" i="22"/>
  <c r="K68" i="21"/>
  <c r="J68" i="21"/>
  <c r="I68" i="21"/>
  <c r="K67" i="21"/>
  <c r="J67" i="21"/>
  <c r="I67" i="21"/>
  <c r="K66" i="21"/>
  <c r="J66" i="21"/>
  <c r="I66" i="21"/>
  <c r="G66" i="21"/>
  <c r="F66" i="21"/>
  <c r="E66" i="21"/>
  <c r="D66" i="21"/>
  <c r="C66" i="21"/>
  <c r="B66" i="21"/>
  <c r="K64" i="21"/>
  <c r="J64" i="21"/>
  <c r="I64" i="21"/>
  <c r="K63" i="21"/>
  <c r="J63" i="21"/>
  <c r="I63" i="21"/>
  <c r="K62" i="21"/>
  <c r="J62" i="21"/>
  <c r="I62" i="21"/>
  <c r="G62" i="21"/>
  <c r="F62" i="21"/>
  <c r="E62" i="21"/>
  <c r="D62" i="21"/>
  <c r="C62" i="21"/>
  <c r="B62" i="21"/>
  <c r="K60" i="21"/>
  <c r="J60" i="21"/>
  <c r="I60" i="21"/>
  <c r="K59" i="21"/>
  <c r="J59" i="21"/>
  <c r="I59" i="21"/>
  <c r="K58" i="21"/>
  <c r="J58" i="21"/>
  <c r="I58" i="21"/>
  <c r="K57" i="21"/>
  <c r="J57" i="21"/>
  <c r="I57" i="21"/>
  <c r="K56" i="21"/>
  <c r="J56" i="21"/>
  <c r="I56" i="21"/>
  <c r="K55" i="21"/>
  <c r="J55" i="21"/>
  <c r="I55" i="21"/>
  <c r="G55" i="21"/>
  <c r="F55" i="21"/>
  <c r="E55" i="21"/>
  <c r="D55" i="21"/>
  <c r="C55" i="21"/>
  <c r="B55" i="21"/>
  <c r="K53" i="21"/>
  <c r="J53" i="21"/>
  <c r="I53" i="21"/>
  <c r="K52" i="21"/>
  <c r="J52" i="21"/>
  <c r="I52" i="21"/>
  <c r="K51" i="21"/>
  <c r="J51" i="21"/>
  <c r="I51" i="21"/>
  <c r="G51" i="21"/>
  <c r="F51" i="21"/>
  <c r="E51" i="21"/>
  <c r="D51" i="21"/>
  <c r="C51" i="21"/>
  <c r="B51" i="21"/>
  <c r="K49" i="21"/>
  <c r="J49" i="21"/>
  <c r="I49" i="21"/>
  <c r="K48" i="21"/>
  <c r="J48" i="21"/>
  <c r="I48" i="21"/>
  <c r="K47" i="21"/>
  <c r="J47" i="21"/>
  <c r="I47" i="21"/>
  <c r="K46" i="21"/>
  <c r="J46" i="21"/>
  <c r="I46" i="21"/>
  <c r="K45" i="21"/>
  <c r="J45" i="21"/>
  <c r="I45" i="21"/>
  <c r="G45" i="21"/>
  <c r="F45" i="21"/>
  <c r="E45" i="21"/>
  <c r="D45" i="21"/>
  <c r="C45" i="21"/>
  <c r="B45" i="21"/>
  <c r="K43" i="21"/>
  <c r="J43" i="21"/>
  <c r="I43" i="21"/>
  <c r="K42" i="21"/>
  <c r="J42" i="21"/>
  <c r="I42" i="21"/>
  <c r="K41" i="21"/>
  <c r="J41" i="21"/>
  <c r="I41" i="21"/>
  <c r="G41" i="21"/>
  <c r="F41" i="21"/>
  <c r="E41" i="21"/>
  <c r="D41" i="21"/>
  <c r="C41" i="21"/>
  <c r="B41" i="21"/>
  <c r="K39" i="21"/>
  <c r="J39" i="21"/>
  <c r="I39" i="21"/>
  <c r="K38" i="21"/>
  <c r="J38" i="21"/>
  <c r="I38" i="21"/>
  <c r="K37" i="21"/>
  <c r="J37" i="21"/>
  <c r="I37" i="21"/>
  <c r="G37" i="21"/>
  <c r="F37" i="21"/>
  <c r="E37" i="21"/>
  <c r="D37" i="21"/>
  <c r="C37" i="21"/>
  <c r="B37" i="21"/>
  <c r="K35" i="21"/>
  <c r="J35" i="21"/>
  <c r="I35" i="21"/>
  <c r="K34" i="21"/>
  <c r="J34" i="21"/>
  <c r="I34" i="21"/>
  <c r="K33" i="21"/>
  <c r="J33" i="21"/>
  <c r="I33" i="21"/>
  <c r="G33" i="21"/>
  <c r="F33" i="21"/>
  <c r="E33" i="21"/>
  <c r="D33" i="21"/>
  <c r="C33" i="21"/>
  <c r="B33" i="21"/>
  <c r="K31" i="21"/>
  <c r="J31" i="21"/>
  <c r="I31" i="21"/>
  <c r="K30" i="21"/>
  <c r="J30" i="21"/>
  <c r="I30" i="21"/>
  <c r="K29" i="21"/>
  <c r="J29" i="21"/>
  <c r="I29" i="21"/>
  <c r="G29" i="21"/>
  <c r="F29" i="21"/>
  <c r="E29" i="21"/>
  <c r="D29" i="21"/>
  <c r="C29" i="21"/>
  <c r="B29" i="21"/>
  <c r="K27" i="21"/>
  <c r="J27" i="21"/>
  <c r="I27" i="21"/>
  <c r="K26" i="21"/>
  <c r="J26" i="21"/>
  <c r="I26" i="21"/>
  <c r="K25" i="21"/>
  <c r="J25" i="21"/>
  <c r="I25" i="21"/>
  <c r="G25" i="21"/>
  <c r="F25" i="21"/>
  <c r="E25" i="21"/>
  <c r="D25" i="21"/>
  <c r="C25" i="21"/>
  <c r="B25" i="21"/>
  <c r="K23" i="21"/>
  <c r="J23" i="21"/>
  <c r="I23" i="21"/>
  <c r="K22" i="21"/>
  <c r="J22" i="21"/>
  <c r="I22" i="21"/>
  <c r="K21" i="21"/>
  <c r="J21" i="21"/>
  <c r="I21" i="21"/>
  <c r="K20" i="21"/>
  <c r="J20" i="21"/>
  <c r="I20" i="21"/>
  <c r="K19" i="21"/>
  <c r="J19" i="21"/>
  <c r="I19" i="21"/>
  <c r="K18" i="21"/>
  <c r="J18" i="21"/>
  <c r="I18" i="21"/>
  <c r="G18" i="21"/>
  <c r="F18" i="21"/>
  <c r="E18" i="21"/>
  <c r="D18" i="21"/>
  <c r="C18" i="21"/>
  <c r="B18" i="21"/>
  <c r="K16" i="21"/>
  <c r="J16" i="21"/>
  <c r="I16" i="21"/>
  <c r="K15" i="21"/>
  <c r="J15" i="21"/>
  <c r="I15" i="21"/>
  <c r="G15" i="21"/>
  <c r="F15" i="21"/>
  <c r="E15" i="21"/>
  <c r="D15" i="21"/>
  <c r="C15" i="21"/>
  <c r="B15" i="21"/>
  <c r="K13" i="21"/>
  <c r="J13" i="21"/>
  <c r="I13" i="21"/>
  <c r="K12" i="21"/>
  <c r="J12" i="21"/>
  <c r="I12" i="21"/>
  <c r="K11" i="21"/>
  <c r="J11" i="21"/>
  <c r="I11" i="21"/>
  <c r="G11" i="21"/>
  <c r="F11" i="21"/>
  <c r="E11" i="21"/>
  <c r="D11" i="21"/>
  <c r="C11" i="21"/>
  <c r="B11" i="21"/>
  <c r="K9" i="21"/>
  <c r="J9" i="21"/>
  <c r="I9" i="21"/>
  <c r="G9" i="21"/>
  <c r="F9" i="21"/>
  <c r="E9" i="21"/>
  <c r="D9" i="21"/>
  <c r="C9" i="21"/>
  <c r="B9" i="21"/>
  <c r="K78" i="20"/>
  <c r="J78" i="20"/>
  <c r="I78" i="20"/>
  <c r="K77" i="20"/>
  <c r="J77" i="20"/>
  <c r="I77" i="20"/>
  <c r="K76" i="20"/>
  <c r="J76" i="20"/>
  <c r="I76" i="20"/>
  <c r="K75" i="20"/>
  <c r="J75" i="20"/>
  <c r="I75" i="20"/>
  <c r="G75" i="20"/>
  <c r="F75" i="20"/>
  <c r="E75" i="20"/>
  <c r="D75" i="20"/>
  <c r="C75" i="20"/>
  <c r="B75" i="20"/>
  <c r="K73" i="20"/>
  <c r="J73" i="20"/>
  <c r="I73" i="20"/>
  <c r="K72" i="20"/>
  <c r="J72" i="20"/>
  <c r="I72" i="20"/>
  <c r="K71" i="20"/>
  <c r="J71" i="20"/>
  <c r="I71" i="20"/>
  <c r="G71" i="20"/>
  <c r="F71" i="20"/>
  <c r="E71" i="20"/>
  <c r="D71" i="20"/>
  <c r="C71" i="20"/>
  <c r="B71" i="20"/>
  <c r="K69" i="20"/>
  <c r="J69" i="20"/>
  <c r="I69" i="20"/>
  <c r="K68" i="20"/>
  <c r="J68" i="20"/>
  <c r="I68" i="20"/>
  <c r="K67" i="20"/>
  <c r="J67" i="20"/>
  <c r="I67" i="20"/>
  <c r="K66" i="20"/>
  <c r="J66" i="20"/>
  <c r="I66" i="20"/>
  <c r="K65" i="20"/>
  <c r="J65" i="20"/>
  <c r="I65" i="20"/>
  <c r="G65" i="20"/>
  <c r="F65" i="20"/>
  <c r="E65" i="20"/>
  <c r="D65" i="20"/>
  <c r="C65" i="20"/>
  <c r="B65" i="20"/>
  <c r="K63" i="20"/>
  <c r="J63" i="20"/>
  <c r="I63" i="20"/>
  <c r="K62" i="20"/>
  <c r="J62" i="20"/>
  <c r="I62" i="20"/>
  <c r="K61" i="20"/>
  <c r="J61" i="20"/>
  <c r="I61" i="20"/>
  <c r="G61" i="20"/>
  <c r="F61" i="20"/>
  <c r="E61" i="20"/>
  <c r="D61" i="20"/>
  <c r="C61" i="20"/>
  <c r="B61" i="20"/>
  <c r="K59" i="20"/>
  <c r="J59" i="20"/>
  <c r="I59" i="20"/>
  <c r="K58" i="20"/>
  <c r="J58" i="20"/>
  <c r="I58" i="20"/>
  <c r="K57" i="20"/>
  <c r="J57" i="20"/>
  <c r="I57" i="20"/>
  <c r="K56" i="20"/>
  <c r="J56" i="20"/>
  <c r="I56" i="20"/>
  <c r="G56" i="20"/>
  <c r="F56" i="20"/>
  <c r="E56" i="20"/>
  <c r="D56" i="20"/>
  <c r="C56" i="20"/>
  <c r="B56" i="20"/>
  <c r="K54" i="20"/>
  <c r="J54" i="20"/>
  <c r="I54" i="20"/>
  <c r="K53" i="20"/>
  <c r="J53" i="20"/>
  <c r="I53" i="20"/>
  <c r="K52" i="20"/>
  <c r="J52" i="20"/>
  <c r="I52" i="20"/>
  <c r="K51" i="20"/>
  <c r="J51" i="20"/>
  <c r="I51" i="20"/>
  <c r="G51" i="20"/>
  <c r="F51" i="20"/>
  <c r="E51" i="20"/>
  <c r="D51" i="20"/>
  <c r="C51" i="20"/>
  <c r="B51" i="20"/>
  <c r="K49" i="20"/>
  <c r="J49" i="20"/>
  <c r="I49" i="20"/>
  <c r="K48" i="20"/>
  <c r="J48" i="20"/>
  <c r="I48" i="20"/>
  <c r="K47" i="20"/>
  <c r="J47" i="20"/>
  <c r="I47" i="20"/>
  <c r="K46" i="20"/>
  <c r="J46" i="20"/>
  <c r="I46" i="20"/>
  <c r="G46" i="20"/>
  <c r="F46" i="20"/>
  <c r="E46" i="20"/>
  <c r="D46" i="20"/>
  <c r="C46" i="20"/>
  <c r="B46" i="20"/>
  <c r="K44" i="20"/>
  <c r="J44" i="20"/>
  <c r="I44" i="20"/>
  <c r="K43" i="20"/>
  <c r="J43" i="20"/>
  <c r="I43" i="20"/>
  <c r="K42" i="20"/>
  <c r="J42" i="20"/>
  <c r="I42" i="20"/>
  <c r="K41" i="20"/>
  <c r="J41" i="20"/>
  <c r="I41" i="20"/>
  <c r="G41" i="20"/>
  <c r="F41" i="20"/>
  <c r="E41" i="20"/>
  <c r="D41" i="20"/>
  <c r="C41" i="20"/>
  <c r="B41" i="20"/>
  <c r="K39" i="20"/>
  <c r="J39" i="20"/>
  <c r="I39" i="20"/>
  <c r="K38" i="20"/>
  <c r="J38" i="20"/>
  <c r="I38" i="20"/>
  <c r="K37" i="20"/>
  <c r="J37" i="20"/>
  <c r="I37" i="20"/>
  <c r="K36" i="20"/>
  <c r="J36" i="20"/>
  <c r="I36" i="20"/>
  <c r="G36" i="20"/>
  <c r="F36" i="20"/>
  <c r="E36" i="20"/>
  <c r="D36" i="20"/>
  <c r="C36" i="20"/>
  <c r="B36" i="20"/>
  <c r="K34" i="20"/>
  <c r="J34" i="20"/>
  <c r="I34" i="20"/>
  <c r="K33" i="20"/>
  <c r="J33" i="20"/>
  <c r="I33" i="20"/>
  <c r="K32" i="20"/>
  <c r="J32" i="20"/>
  <c r="I32" i="20"/>
  <c r="K31" i="20"/>
  <c r="J31" i="20"/>
  <c r="I31" i="20"/>
  <c r="G31" i="20"/>
  <c r="F31" i="20"/>
  <c r="E31" i="20"/>
  <c r="D31" i="20"/>
  <c r="C31" i="20"/>
  <c r="B31" i="20"/>
  <c r="K29" i="20"/>
  <c r="J29" i="20"/>
  <c r="I29" i="20"/>
  <c r="K28" i="20"/>
  <c r="J28" i="20"/>
  <c r="I28" i="20"/>
  <c r="K27" i="20"/>
  <c r="J27" i="20"/>
  <c r="I27" i="20"/>
  <c r="G27" i="20"/>
  <c r="F27" i="20"/>
  <c r="E27" i="20"/>
  <c r="D27" i="20"/>
  <c r="C27" i="20"/>
  <c r="B27" i="20"/>
  <c r="K25" i="20"/>
  <c r="J25" i="20"/>
  <c r="I25" i="20"/>
  <c r="K24" i="20"/>
  <c r="J24" i="20"/>
  <c r="I24" i="20"/>
  <c r="K23" i="20"/>
  <c r="J23" i="20"/>
  <c r="I23" i="20"/>
  <c r="G23" i="20"/>
  <c r="F23" i="20"/>
  <c r="E23" i="20"/>
  <c r="D23" i="20"/>
  <c r="C23" i="20"/>
  <c r="B23" i="20"/>
  <c r="K21" i="20"/>
  <c r="J21" i="20"/>
  <c r="I21" i="20"/>
  <c r="K20" i="20"/>
  <c r="J20" i="20"/>
  <c r="I20" i="20"/>
  <c r="K19" i="20"/>
  <c r="J19" i="20"/>
  <c r="I19" i="20"/>
  <c r="G19" i="20"/>
  <c r="F19" i="20"/>
  <c r="E19" i="20"/>
  <c r="D19" i="20"/>
  <c r="C19" i="20"/>
  <c r="B19" i="20"/>
  <c r="K17" i="20"/>
  <c r="J17" i="20"/>
  <c r="I17" i="20"/>
  <c r="K16" i="20"/>
  <c r="J16" i="20"/>
  <c r="I16" i="20"/>
  <c r="K15" i="20"/>
  <c r="J15" i="20"/>
  <c r="I15" i="20"/>
  <c r="G15" i="20"/>
  <c r="F15" i="20"/>
  <c r="E15" i="20"/>
  <c r="D15" i="20"/>
  <c r="C15" i="20"/>
  <c r="B15" i="20"/>
  <c r="K13" i="20"/>
  <c r="J13" i="20"/>
  <c r="I13" i="20"/>
  <c r="K12" i="20"/>
  <c r="J12" i="20"/>
  <c r="I12" i="20"/>
  <c r="K11" i="20"/>
  <c r="J11" i="20"/>
  <c r="I11" i="20"/>
  <c r="G11" i="20"/>
  <c r="F11" i="20"/>
  <c r="E11" i="20"/>
  <c r="D11" i="20"/>
  <c r="C11" i="20"/>
  <c r="B11" i="20"/>
  <c r="K9" i="20"/>
  <c r="J9" i="20"/>
  <c r="I9" i="20"/>
  <c r="G9" i="20"/>
  <c r="F9" i="20"/>
  <c r="E9" i="20"/>
  <c r="D9" i="20"/>
  <c r="C9" i="20"/>
  <c r="B9" i="20"/>
  <c r="K78" i="19"/>
  <c r="J78" i="19"/>
  <c r="I78" i="19"/>
  <c r="K77" i="19"/>
  <c r="J77" i="19"/>
  <c r="I77" i="19"/>
  <c r="K76" i="19"/>
  <c r="J76" i="19"/>
  <c r="I76" i="19"/>
  <c r="G76" i="19"/>
  <c r="F76" i="19"/>
  <c r="E76" i="19"/>
  <c r="D76" i="19"/>
  <c r="C76" i="19"/>
  <c r="B76" i="19"/>
  <c r="K74" i="19"/>
  <c r="J74" i="19"/>
  <c r="I74" i="19"/>
  <c r="K73" i="19"/>
  <c r="J73" i="19"/>
  <c r="I73" i="19"/>
  <c r="K72" i="19"/>
  <c r="J72" i="19"/>
  <c r="I72" i="19"/>
  <c r="K71" i="19"/>
  <c r="J71" i="19"/>
  <c r="I71" i="19"/>
  <c r="G71" i="19"/>
  <c r="F71" i="19"/>
  <c r="E71" i="19"/>
  <c r="D71" i="19"/>
  <c r="C71" i="19"/>
  <c r="B71" i="19"/>
  <c r="K69" i="19"/>
  <c r="J69" i="19"/>
  <c r="I69" i="19"/>
  <c r="K68" i="19"/>
  <c r="J68" i="19"/>
  <c r="I68" i="19"/>
  <c r="K67" i="19"/>
  <c r="J67" i="19"/>
  <c r="I67" i="19"/>
  <c r="K66" i="19"/>
  <c r="J66" i="19"/>
  <c r="I66" i="19"/>
  <c r="K65" i="19"/>
  <c r="J65" i="19"/>
  <c r="I65" i="19"/>
  <c r="G65" i="19"/>
  <c r="F65" i="19"/>
  <c r="E65" i="19"/>
  <c r="D65" i="19"/>
  <c r="C65" i="19"/>
  <c r="B65" i="19"/>
  <c r="K63" i="19"/>
  <c r="J63" i="19"/>
  <c r="I63" i="19"/>
  <c r="K62" i="19"/>
  <c r="J62" i="19"/>
  <c r="I62" i="19"/>
  <c r="K61" i="19"/>
  <c r="J61" i="19"/>
  <c r="I61" i="19"/>
  <c r="G61" i="19"/>
  <c r="F61" i="19"/>
  <c r="E61" i="19"/>
  <c r="D61" i="19"/>
  <c r="C61" i="19"/>
  <c r="B61" i="19"/>
  <c r="K59" i="19"/>
  <c r="J59" i="19"/>
  <c r="I59" i="19"/>
  <c r="K58" i="19"/>
  <c r="J58" i="19"/>
  <c r="I58" i="19"/>
  <c r="K57" i="19"/>
  <c r="J57" i="19"/>
  <c r="I57" i="19"/>
  <c r="K56" i="19"/>
  <c r="J56" i="19"/>
  <c r="I56" i="19"/>
  <c r="K55" i="19"/>
  <c r="J55" i="19"/>
  <c r="I55" i="19"/>
  <c r="G55" i="19"/>
  <c r="F55" i="19"/>
  <c r="E55" i="19"/>
  <c r="D55" i="19"/>
  <c r="C55" i="19"/>
  <c r="B55" i="19"/>
  <c r="K53" i="19"/>
  <c r="J53" i="19"/>
  <c r="I53" i="19"/>
  <c r="K52" i="19"/>
  <c r="J52" i="19"/>
  <c r="I52" i="19"/>
  <c r="K51" i="19"/>
  <c r="J51" i="19"/>
  <c r="I51" i="19"/>
  <c r="G51" i="19"/>
  <c r="F51" i="19"/>
  <c r="E51" i="19"/>
  <c r="D51" i="19"/>
  <c r="C51" i="19"/>
  <c r="B51" i="19"/>
  <c r="K49" i="19"/>
  <c r="J49" i="19"/>
  <c r="I49" i="19"/>
  <c r="K48" i="19"/>
  <c r="J48" i="19"/>
  <c r="I48" i="19"/>
  <c r="K47" i="19"/>
  <c r="J47" i="19"/>
  <c r="I47" i="19"/>
  <c r="G47" i="19"/>
  <c r="F47" i="19"/>
  <c r="E47" i="19"/>
  <c r="D47" i="19"/>
  <c r="C47" i="19"/>
  <c r="B47" i="19"/>
  <c r="K45" i="19"/>
  <c r="J45" i="19"/>
  <c r="I45" i="19"/>
  <c r="K44" i="19"/>
  <c r="J44" i="19"/>
  <c r="I44" i="19"/>
  <c r="K43" i="19"/>
  <c r="J43" i="19"/>
  <c r="I43" i="19"/>
  <c r="K42" i="19"/>
  <c r="J42" i="19"/>
  <c r="I42" i="19"/>
  <c r="G42" i="19"/>
  <c r="F42" i="19"/>
  <c r="E42" i="19"/>
  <c r="D42" i="19"/>
  <c r="C42" i="19"/>
  <c r="B42" i="19"/>
  <c r="K40" i="19"/>
  <c r="J40" i="19"/>
  <c r="I40" i="19"/>
  <c r="K39" i="19"/>
  <c r="J39" i="19"/>
  <c r="I39" i="19"/>
  <c r="K38" i="19"/>
  <c r="J38" i="19"/>
  <c r="I38" i="19"/>
  <c r="K37" i="19"/>
  <c r="J37" i="19"/>
  <c r="I37" i="19"/>
  <c r="G37" i="19"/>
  <c r="F37" i="19"/>
  <c r="E37" i="19"/>
  <c r="D37" i="19"/>
  <c r="C37" i="19"/>
  <c r="B37" i="19"/>
  <c r="K35" i="19"/>
  <c r="J35" i="19"/>
  <c r="I35" i="19"/>
  <c r="K34" i="19"/>
  <c r="J34" i="19"/>
  <c r="I34" i="19"/>
  <c r="K33" i="19"/>
  <c r="J33" i="19"/>
  <c r="I33" i="19"/>
  <c r="G33" i="19"/>
  <c r="F33" i="19"/>
  <c r="E33" i="19"/>
  <c r="D33" i="19"/>
  <c r="C33" i="19"/>
  <c r="B33" i="19"/>
  <c r="K31" i="19"/>
  <c r="J31" i="19"/>
  <c r="I31" i="19"/>
  <c r="K30" i="19"/>
  <c r="J30" i="19"/>
  <c r="I30" i="19"/>
  <c r="K29" i="19"/>
  <c r="J29" i="19"/>
  <c r="I29" i="19"/>
  <c r="K28" i="19"/>
  <c r="J28" i="19"/>
  <c r="I28" i="19"/>
  <c r="K27" i="19"/>
  <c r="J27" i="19"/>
  <c r="I27" i="19"/>
  <c r="G27" i="19"/>
  <c r="F27" i="19"/>
  <c r="E27" i="19"/>
  <c r="D27" i="19"/>
  <c r="C27" i="19"/>
  <c r="B27" i="19"/>
  <c r="K25" i="19"/>
  <c r="J25" i="19"/>
  <c r="I25" i="19"/>
  <c r="K24" i="19"/>
  <c r="J24" i="19"/>
  <c r="I24" i="19"/>
  <c r="K23" i="19"/>
  <c r="J23" i="19"/>
  <c r="I23" i="19"/>
  <c r="G23" i="19"/>
  <c r="F23" i="19"/>
  <c r="E23" i="19"/>
  <c r="D23" i="19"/>
  <c r="C23" i="19"/>
  <c r="B23" i="19"/>
  <c r="K21" i="19"/>
  <c r="J21" i="19"/>
  <c r="I21" i="19"/>
  <c r="K20" i="19"/>
  <c r="J20" i="19"/>
  <c r="I20" i="19"/>
  <c r="K19" i="19"/>
  <c r="J19" i="19"/>
  <c r="I19" i="19"/>
  <c r="K18" i="19"/>
  <c r="J18" i="19"/>
  <c r="I18" i="19"/>
  <c r="G18" i="19"/>
  <c r="F18" i="19"/>
  <c r="E18" i="19"/>
  <c r="D18" i="19"/>
  <c r="C18" i="19"/>
  <c r="B18" i="19"/>
  <c r="K16" i="19"/>
  <c r="J16" i="19"/>
  <c r="I16" i="19"/>
  <c r="K15" i="19"/>
  <c r="J15" i="19"/>
  <c r="I15" i="19"/>
  <c r="G15" i="19"/>
  <c r="F15" i="19"/>
  <c r="E15" i="19"/>
  <c r="D15" i="19"/>
  <c r="C15" i="19"/>
  <c r="B15" i="19"/>
  <c r="K13" i="19"/>
  <c r="J13" i="19"/>
  <c r="I13" i="19"/>
  <c r="K12" i="19"/>
  <c r="J12" i="19"/>
  <c r="I12" i="19"/>
  <c r="K11" i="19"/>
  <c r="J11" i="19"/>
  <c r="I11" i="19"/>
  <c r="G11" i="19"/>
  <c r="F11" i="19"/>
  <c r="E11" i="19"/>
  <c r="D11" i="19"/>
  <c r="C11" i="19"/>
  <c r="B11" i="19"/>
  <c r="K9" i="19"/>
  <c r="J9" i="19"/>
  <c r="I9" i="19"/>
  <c r="G9" i="19"/>
  <c r="F9" i="19"/>
  <c r="E9" i="19"/>
  <c r="D9" i="19"/>
  <c r="C9" i="19"/>
  <c r="B9" i="19"/>
  <c r="K117" i="18"/>
  <c r="J117" i="18"/>
  <c r="I117" i="18"/>
  <c r="K116" i="18"/>
  <c r="J116" i="18"/>
  <c r="I116" i="18"/>
  <c r="K115" i="18"/>
  <c r="J115" i="18"/>
  <c r="I115" i="18"/>
  <c r="K114" i="18"/>
  <c r="J114" i="18"/>
  <c r="I114" i="18"/>
  <c r="G114" i="18"/>
  <c r="F114" i="18"/>
  <c r="E114" i="18"/>
  <c r="D114" i="18"/>
  <c r="C114" i="18"/>
  <c r="B114" i="18"/>
  <c r="K112" i="18"/>
  <c r="J112" i="18"/>
  <c r="I112" i="18"/>
  <c r="K111" i="18"/>
  <c r="J111" i="18"/>
  <c r="I111" i="18"/>
  <c r="K110" i="18"/>
  <c r="J110" i="18"/>
  <c r="I110" i="18"/>
  <c r="K109" i="18"/>
  <c r="J109" i="18"/>
  <c r="I109" i="18"/>
  <c r="K108" i="18"/>
  <c r="J108" i="18"/>
  <c r="I108" i="18"/>
  <c r="G108" i="18"/>
  <c r="F108" i="18"/>
  <c r="E108" i="18"/>
  <c r="D108" i="18"/>
  <c r="C108" i="18"/>
  <c r="B108" i="18"/>
  <c r="K106" i="18"/>
  <c r="J106" i="18"/>
  <c r="I106" i="18"/>
  <c r="K105" i="18"/>
  <c r="J105" i="18"/>
  <c r="I105" i="18"/>
  <c r="K104" i="18"/>
  <c r="J104" i="18"/>
  <c r="I104" i="18"/>
  <c r="K103" i="18"/>
  <c r="J103" i="18"/>
  <c r="I103" i="18"/>
  <c r="K102" i="18"/>
  <c r="J102" i="18"/>
  <c r="I102" i="18"/>
  <c r="K101" i="18"/>
  <c r="J101" i="18"/>
  <c r="I101" i="18"/>
  <c r="K100" i="18"/>
  <c r="J100" i="18"/>
  <c r="I100" i="18"/>
  <c r="K99" i="18"/>
  <c r="J99" i="18"/>
  <c r="I99" i="18"/>
  <c r="K98" i="18"/>
  <c r="J98" i="18"/>
  <c r="I98" i="18"/>
  <c r="G98" i="18"/>
  <c r="F98" i="18"/>
  <c r="E98" i="18"/>
  <c r="D98" i="18"/>
  <c r="C98" i="18"/>
  <c r="B98" i="18"/>
  <c r="K96" i="18"/>
  <c r="J96" i="18"/>
  <c r="I96" i="18"/>
  <c r="K95" i="18"/>
  <c r="J95" i="18"/>
  <c r="I95" i="18"/>
  <c r="K94" i="18"/>
  <c r="J94" i="18"/>
  <c r="I94" i="18"/>
  <c r="K93" i="18"/>
  <c r="J93" i="18"/>
  <c r="I93" i="18"/>
  <c r="K92" i="18"/>
  <c r="J92" i="18"/>
  <c r="I92" i="18"/>
  <c r="G92" i="18"/>
  <c r="F92" i="18"/>
  <c r="E92" i="18"/>
  <c r="D92" i="18"/>
  <c r="C92" i="18"/>
  <c r="B92" i="18"/>
  <c r="K90" i="18"/>
  <c r="J90" i="18"/>
  <c r="I90" i="18"/>
  <c r="K89" i="18"/>
  <c r="J89" i="18"/>
  <c r="I89" i="18"/>
  <c r="K88" i="18"/>
  <c r="J88" i="18"/>
  <c r="I88" i="18"/>
  <c r="K87" i="18"/>
  <c r="J87" i="18"/>
  <c r="I87" i="18"/>
  <c r="K86" i="18"/>
  <c r="J86" i="18"/>
  <c r="I86" i="18"/>
  <c r="K85" i="18"/>
  <c r="J85" i="18"/>
  <c r="I85" i="18"/>
  <c r="K84" i="18"/>
  <c r="J84" i="18"/>
  <c r="I84" i="18"/>
  <c r="G84" i="18"/>
  <c r="F84" i="18"/>
  <c r="E84" i="18"/>
  <c r="D84" i="18"/>
  <c r="C84" i="18"/>
  <c r="B84" i="18"/>
  <c r="K82" i="18"/>
  <c r="J82" i="18"/>
  <c r="I82" i="18"/>
  <c r="K81" i="18"/>
  <c r="J81" i="18"/>
  <c r="I81" i="18"/>
  <c r="K80" i="18"/>
  <c r="J80" i="18"/>
  <c r="I80" i="18"/>
  <c r="K79" i="18"/>
  <c r="J79" i="18"/>
  <c r="I79" i="18"/>
  <c r="K78" i="18"/>
  <c r="J78" i="18"/>
  <c r="I78" i="18"/>
  <c r="K77" i="18"/>
  <c r="J77" i="18"/>
  <c r="I77" i="18"/>
  <c r="G77" i="18"/>
  <c r="F77" i="18"/>
  <c r="E77" i="18"/>
  <c r="D77" i="18"/>
  <c r="C77" i="18"/>
  <c r="B77" i="18"/>
  <c r="K75" i="18"/>
  <c r="J75" i="18"/>
  <c r="I75" i="18"/>
  <c r="K74" i="18"/>
  <c r="J74" i="18"/>
  <c r="I74" i="18"/>
  <c r="K73" i="18"/>
  <c r="J73" i="18"/>
  <c r="I73" i="18"/>
  <c r="K72" i="18"/>
  <c r="J72" i="18"/>
  <c r="I72" i="18"/>
  <c r="K71" i="18"/>
  <c r="J71" i="18"/>
  <c r="I71" i="18"/>
  <c r="K70" i="18"/>
  <c r="J70" i="18"/>
  <c r="I70" i="18"/>
  <c r="G70" i="18"/>
  <c r="F70" i="18"/>
  <c r="E70" i="18"/>
  <c r="D70" i="18"/>
  <c r="C70" i="18"/>
  <c r="B70" i="18"/>
  <c r="K68" i="18"/>
  <c r="J68" i="18"/>
  <c r="I68" i="18"/>
  <c r="K67" i="18"/>
  <c r="J67" i="18"/>
  <c r="I67" i="18"/>
  <c r="K66" i="18"/>
  <c r="J66" i="18"/>
  <c r="I66" i="18"/>
  <c r="K65" i="18"/>
  <c r="J65" i="18"/>
  <c r="I65" i="18"/>
  <c r="K64" i="18"/>
  <c r="J64" i="18"/>
  <c r="I64" i="18"/>
  <c r="K63" i="18"/>
  <c r="J63" i="18"/>
  <c r="I63" i="18"/>
  <c r="G63" i="18"/>
  <c r="F63" i="18"/>
  <c r="E63" i="18"/>
  <c r="D63" i="18"/>
  <c r="C63" i="18"/>
  <c r="B63" i="18"/>
  <c r="K61" i="18"/>
  <c r="J61" i="18"/>
  <c r="I61" i="18"/>
  <c r="K60" i="18"/>
  <c r="J60" i="18"/>
  <c r="I60" i="18"/>
  <c r="K59" i="18"/>
  <c r="J59" i="18"/>
  <c r="I59" i="18"/>
  <c r="K58" i="18"/>
  <c r="J58" i="18"/>
  <c r="I58" i="18"/>
  <c r="K57" i="18"/>
  <c r="J57" i="18"/>
  <c r="I57" i="18"/>
  <c r="K56" i="18"/>
  <c r="J56" i="18"/>
  <c r="I56" i="18"/>
  <c r="K55" i="18"/>
  <c r="J55" i="18"/>
  <c r="I55" i="18"/>
  <c r="G55" i="18"/>
  <c r="F55" i="18"/>
  <c r="E55" i="18"/>
  <c r="D55" i="18"/>
  <c r="C55" i="18"/>
  <c r="B55" i="18"/>
  <c r="K53" i="18"/>
  <c r="J53" i="18"/>
  <c r="I53" i="18"/>
  <c r="K52" i="18"/>
  <c r="J52" i="18"/>
  <c r="I52" i="18"/>
  <c r="K51" i="18"/>
  <c r="J51" i="18"/>
  <c r="I51" i="18"/>
  <c r="K50" i="18"/>
  <c r="J50" i="18"/>
  <c r="I50" i="18"/>
  <c r="G50" i="18"/>
  <c r="F50" i="18"/>
  <c r="E50" i="18"/>
  <c r="D50" i="18"/>
  <c r="C50" i="18"/>
  <c r="B50" i="18"/>
  <c r="K48" i="18"/>
  <c r="J48" i="18"/>
  <c r="I48" i="18"/>
  <c r="K47" i="18"/>
  <c r="J47" i="18"/>
  <c r="I47" i="18"/>
  <c r="K46" i="18"/>
  <c r="J46" i="18"/>
  <c r="I46" i="18"/>
  <c r="K45" i="18"/>
  <c r="J45" i="18"/>
  <c r="I45" i="18"/>
  <c r="K44" i="18"/>
  <c r="J44" i="18"/>
  <c r="I44" i="18"/>
  <c r="K43" i="18"/>
  <c r="J43" i="18"/>
  <c r="I43" i="18"/>
  <c r="K42" i="18"/>
  <c r="J42" i="18"/>
  <c r="I42" i="18"/>
  <c r="K41" i="18"/>
  <c r="J41" i="18"/>
  <c r="I41" i="18"/>
  <c r="G41" i="18"/>
  <c r="F41" i="18"/>
  <c r="E41" i="18"/>
  <c r="D41" i="18"/>
  <c r="C41" i="18"/>
  <c r="B41" i="18"/>
  <c r="K39" i="18"/>
  <c r="J39" i="18"/>
  <c r="I39" i="18"/>
  <c r="K38" i="18"/>
  <c r="J38" i="18"/>
  <c r="I38" i="18"/>
  <c r="K37" i="18"/>
  <c r="J37" i="18"/>
  <c r="I37" i="18"/>
  <c r="K36" i="18"/>
  <c r="J36" i="18"/>
  <c r="I36" i="18"/>
  <c r="G36" i="18"/>
  <c r="F36" i="18"/>
  <c r="E36" i="18"/>
  <c r="D36" i="18"/>
  <c r="C36" i="18"/>
  <c r="B36" i="18"/>
  <c r="K34" i="18"/>
  <c r="J34" i="18"/>
  <c r="I34" i="18"/>
  <c r="K33" i="18"/>
  <c r="J33" i="18"/>
  <c r="I33" i="18"/>
  <c r="K32" i="18"/>
  <c r="J32" i="18"/>
  <c r="I32" i="18"/>
  <c r="K31" i="18"/>
  <c r="J31" i="18"/>
  <c r="I31" i="18"/>
  <c r="K30" i="18"/>
  <c r="J30" i="18"/>
  <c r="I30" i="18"/>
  <c r="G30" i="18"/>
  <c r="F30" i="18"/>
  <c r="E30" i="18"/>
  <c r="D30" i="18"/>
  <c r="C30" i="18"/>
  <c r="B30" i="18"/>
  <c r="K28" i="18"/>
  <c r="J28" i="18"/>
  <c r="I28" i="18"/>
  <c r="K27" i="18"/>
  <c r="J27" i="18"/>
  <c r="I27" i="18"/>
  <c r="K26" i="18"/>
  <c r="J26" i="18"/>
  <c r="I26" i="18"/>
  <c r="G26" i="18"/>
  <c r="F26" i="18"/>
  <c r="E26" i="18"/>
  <c r="D26" i="18"/>
  <c r="C26" i="18"/>
  <c r="B26" i="18"/>
  <c r="K24" i="18"/>
  <c r="J24" i="18"/>
  <c r="I24" i="18"/>
  <c r="K23" i="18"/>
  <c r="J23" i="18"/>
  <c r="I23" i="18"/>
  <c r="K22" i="18"/>
  <c r="J22" i="18"/>
  <c r="I22" i="18"/>
  <c r="K21" i="18"/>
  <c r="J21" i="18"/>
  <c r="I21" i="18"/>
  <c r="K20" i="18"/>
  <c r="J20" i="18"/>
  <c r="I20" i="18"/>
  <c r="K19" i="18"/>
  <c r="J19" i="18"/>
  <c r="I19" i="18"/>
  <c r="K18" i="18"/>
  <c r="J18" i="18"/>
  <c r="I18" i="18"/>
  <c r="K17" i="18"/>
  <c r="J17" i="18"/>
  <c r="I17" i="18"/>
  <c r="K16" i="18"/>
  <c r="J16" i="18"/>
  <c r="I16" i="18"/>
  <c r="K15" i="18"/>
  <c r="J15" i="18"/>
  <c r="I15" i="18"/>
  <c r="K14" i="18"/>
  <c r="J14" i="18"/>
  <c r="I14" i="18"/>
  <c r="K13" i="18"/>
  <c r="J13" i="18"/>
  <c r="I13" i="18"/>
  <c r="K12" i="18"/>
  <c r="J12" i="18"/>
  <c r="I12" i="18"/>
  <c r="K11" i="18"/>
  <c r="J11" i="18"/>
  <c r="I11" i="18"/>
  <c r="G11" i="18"/>
  <c r="F11" i="18"/>
  <c r="E11" i="18"/>
  <c r="D11" i="18"/>
  <c r="C11" i="18"/>
  <c r="B11" i="18"/>
  <c r="K9" i="18"/>
  <c r="J9" i="18"/>
  <c r="I9" i="18"/>
  <c r="G9" i="18"/>
  <c r="F9" i="18"/>
  <c r="E9" i="18"/>
  <c r="D9" i="18"/>
  <c r="C9" i="18"/>
  <c r="B9" i="18"/>
  <c r="L138" i="17"/>
  <c r="K138" i="17"/>
  <c r="J138" i="17"/>
  <c r="L137" i="17"/>
  <c r="K137" i="17"/>
  <c r="J137" i="17"/>
  <c r="L136" i="17"/>
  <c r="K136" i="17"/>
  <c r="J136" i="17"/>
  <c r="L135" i="17"/>
  <c r="K135" i="17"/>
  <c r="J135" i="17"/>
  <c r="L134" i="17"/>
  <c r="K134" i="17"/>
  <c r="J134" i="17"/>
  <c r="H134" i="17"/>
  <c r="G134" i="17"/>
  <c r="F134" i="17"/>
  <c r="E134" i="17"/>
  <c r="D134" i="17"/>
  <c r="C134" i="17"/>
  <c r="B134" i="17"/>
  <c r="L132" i="17"/>
  <c r="K132" i="17"/>
  <c r="J132" i="17"/>
  <c r="L131" i="17"/>
  <c r="K131" i="17"/>
  <c r="J131" i="17"/>
  <c r="L130" i="17"/>
  <c r="K130" i="17"/>
  <c r="J130" i="17"/>
  <c r="L129" i="17"/>
  <c r="K129" i="17"/>
  <c r="J129" i="17"/>
  <c r="L128" i="17"/>
  <c r="K128" i="17"/>
  <c r="J128" i="17"/>
  <c r="H128" i="17"/>
  <c r="G128" i="17"/>
  <c r="F128" i="17"/>
  <c r="E128" i="17"/>
  <c r="D128" i="17"/>
  <c r="C128" i="17"/>
  <c r="B128" i="17"/>
  <c r="L126" i="17"/>
  <c r="K126" i="17"/>
  <c r="J126" i="17"/>
  <c r="L125" i="17"/>
  <c r="K125" i="17"/>
  <c r="J125" i="17"/>
  <c r="L124" i="17"/>
  <c r="K124" i="17"/>
  <c r="J124" i="17"/>
  <c r="L123" i="17"/>
  <c r="K123" i="17"/>
  <c r="J123" i="17"/>
  <c r="L122" i="17"/>
  <c r="K122" i="17"/>
  <c r="J122" i="17"/>
  <c r="L121" i="17"/>
  <c r="K121" i="17"/>
  <c r="J121" i="17"/>
  <c r="L120" i="17"/>
  <c r="K120" i="17"/>
  <c r="J120" i="17"/>
  <c r="L119" i="17"/>
  <c r="K119" i="17"/>
  <c r="J119" i="17"/>
  <c r="L118" i="17"/>
  <c r="K118" i="17"/>
  <c r="J118" i="17"/>
  <c r="H118" i="17"/>
  <c r="G118" i="17"/>
  <c r="F118" i="17"/>
  <c r="E118" i="17"/>
  <c r="D118" i="17"/>
  <c r="C118" i="17"/>
  <c r="B118" i="17"/>
  <c r="L116" i="17"/>
  <c r="K116" i="17"/>
  <c r="J116" i="17"/>
  <c r="L115" i="17"/>
  <c r="K115" i="17"/>
  <c r="J115" i="17"/>
  <c r="L114" i="17"/>
  <c r="K114" i="17"/>
  <c r="J114" i="17"/>
  <c r="L113" i="17"/>
  <c r="K113" i="17"/>
  <c r="J113" i="17"/>
  <c r="L112" i="17"/>
  <c r="K112" i="17"/>
  <c r="J112" i="17"/>
  <c r="H112" i="17"/>
  <c r="G112" i="17"/>
  <c r="F112" i="17"/>
  <c r="E112" i="17"/>
  <c r="D112" i="17"/>
  <c r="C112" i="17"/>
  <c r="B112" i="17"/>
  <c r="L110" i="17"/>
  <c r="K110" i="17"/>
  <c r="J110" i="17"/>
  <c r="L109" i="17"/>
  <c r="K109" i="17"/>
  <c r="J109" i="17"/>
  <c r="L108" i="17"/>
  <c r="K108" i="17"/>
  <c r="J108" i="17"/>
  <c r="L107" i="17"/>
  <c r="K107" i="17"/>
  <c r="J107" i="17"/>
  <c r="L106" i="17"/>
  <c r="K106" i="17"/>
  <c r="J106" i="17"/>
  <c r="L105" i="17"/>
  <c r="K105" i="17"/>
  <c r="J105" i="17"/>
  <c r="L104" i="17"/>
  <c r="K104" i="17"/>
  <c r="J104" i="17"/>
  <c r="L103" i="17"/>
  <c r="K103" i="17"/>
  <c r="J103" i="17"/>
  <c r="L102" i="17"/>
  <c r="K102" i="17"/>
  <c r="J102" i="17"/>
  <c r="H102" i="17"/>
  <c r="G102" i="17"/>
  <c r="F102" i="17"/>
  <c r="E102" i="17"/>
  <c r="D102" i="17"/>
  <c r="C102" i="17"/>
  <c r="B102" i="17"/>
  <c r="L100" i="17"/>
  <c r="K100" i="17"/>
  <c r="J100" i="17"/>
  <c r="L99" i="17"/>
  <c r="K99" i="17"/>
  <c r="J99" i="17"/>
  <c r="L98" i="17"/>
  <c r="K98" i="17"/>
  <c r="J98" i="17"/>
  <c r="L97" i="17"/>
  <c r="K97" i="17"/>
  <c r="J97" i="17"/>
  <c r="L96" i="17"/>
  <c r="K96" i="17"/>
  <c r="J96" i="17"/>
  <c r="L95" i="17"/>
  <c r="K95" i="17"/>
  <c r="J95" i="17"/>
  <c r="L94" i="17"/>
  <c r="K94" i="17"/>
  <c r="J94" i="17"/>
  <c r="L93" i="17"/>
  <c r="K93" i="17"/>
  <c r="J93" i="17"/>
  <c r="L92" i="17"/>
  <c r="K92" i="17"/>
  <c r="J92" i="17"/>
  <c r="H92" i="17"/>
  <c r="G92" i="17"/>
  <c r="F92" i="17"/>
  <c r="E92" i="17"/>
  <c r="D92" i="17"/>
  <c r="C92" i="17"/>
  <c r="B92" i="17"/>
  <c r="L90" i="17"/>
  <c r="K90" i="17"/>
  <c r="J90" i="17"/>
  <c r="L89" i="17"/>
  <c r="K89" i="17"/>
  <c r="J89" i="17"/>
  <c r="L88" i="17"/>
  <c r="K88" i="17"/>
  <c r="J88" i="17"/>
  <c r="L87" i="17"/>
  <c r="K87" i="17"/>
  <c r="J87" i="17"/>
  <c r="L86" i="17"/>
  <c r="K86" i="17"/>
  <c r="J86" i="17"/>
  <c r="L85" i="17"/>
  <c r="K85" i="17"/>
  <c r="J85" i="17"/>
  <c r="L84" i="17"/>
  <c r="K84" i="17"/>
  <c r="J84" i="17"/>
  <c r="L83" i="17"/>
  <c r="K83" i="17"/>
  <c r="J83" i="17"/>
  <c r="L82" i="17"/>
  <c r="K82" i="17"/>
  <c r="J82" i="17"/>
  <c r="H82" i="17"/>
  <c r="G82" i="17"/>
  <c r="F82" i="17"/>
  <c r="E82" i="17"/>
  <c r="D82" i="17"/>
  <c r="C82" i="17"/>
  <c r="B82" i="17"/>
  <c r="L80" i="17"/>
  <c r="K80" i="17"/>
  <c r="J80" i="17"/>
  <c r="L79" i="17"/>
  <c r="K79" i="17"/>
  <c r="J79" i="17"/>
  <c r="L78" i="17"/>
  <c r="K78" i="17"/>
  <c r="J78" i="17"/>
  <c r="L77" i="17"/>
  <c r="K77" i="17"/>
  <c r="J77" i="17"/>
  <c r="L76" i="17"/>
  <c r="K76" i="17"/>
  <c r="J76" i="17"/>
  <c r="L75" i="17"/>
  <c r="K75" i="17"/>
  <c r="J75" i="17"/>
  <c r="L74" i="17"/>
  <c r="K74" i="17"/>
  <c r="J74" i="17"/>
  <c r="H74" i="17"/>
  <c r="G74" i="17"/>
  <c r="F74" i="17"/>
  <c r="E74" i="17"/>
  <c r="D74" i="17"/>
  <c r="C74" i="17"/>
  <c r="B74" i="17"/>
  <c r="L72" i="17"/>
  <c r="K72" i="17"/>
  <c r="J72" i="17"/>
  <c r="L71" i="17"/>
  <c r="K71" i="17"/>
  <c r="J71" i="17"/>
  <c r="L70" i="17"/>
  <c r="K70" i="17"/>
  <c r="J70" i="17"/>
  <c r="L69" i="17"/>
  <c r="K69" i="17"/>
  <c r="J69" i="17"/>
  <c r="L68" i="17"/>
  <c r="K68" i="17"/>
  <c r="J68" i="17"/>
  <c r="L67" i="17"/>
  <c r="K67" i="17"/>
  <c r="J67" i="17"/>
  <c r="L66" i="17"/>
  <c r="K66" i="17"/>
  <c r="J66" i="17"/>
  <c r="L65" i="17"/>
  <c r="K65" i="17"/>
  <c r="J65" i="17"/>
  <c r="L64" i="17"/>
  <c r="K64" i="17"/>
  <c r="J64" i="17"/>
  <c r="L63" i="17"/>
  <c r="K63" i="17"/>
  <c r="J63" i="17"/>
  <c r="H63" i="17"/>
  <c r="G63" i="17"/>
  <c r="F63" i="17"/>
  <c r="E63" i="17"/>
  <c r="D63" i="17"/>
  <c r="C63" i="17"/>
  <c r="B63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L57" i="17"/>
  <c r="K57" i="17"/>
  <c r="J57" i="17"/>
  <c r="L56" i="17"/>
  <c r="K56" i="17"/>
  <c r="J56" i="17"/>
  <c r="L55" i="17"/>
  <c r="K55" i="17"/>
  <c r="J55" i="17"/>
  <c r="L54" i="17"/>
  <c r="K54" i="17"/>
  <c r="J54" i="17"/>
  <c r="L53" i="17"/>
  <c r="K53" i="17"/>
  <c r="J53" i="17"/>
  <c r="H53" i="17"/>
  <c r="G53" i="17"/>
  <c r="F53" i="17"/>
  <c r="E53" i="17"/>
  <c r="D53" i="17"/>
  <c r="C53" i="17"/>
  <c r="B53" i="17"/>
  <c r="L51" i="17"/>
  <c r="K51" i="17"/>
  <c r="J51" i="17"/>
  <c r="L50" i="17"/>
  <c r="K50" i="17"/>
  <c r="J50" i="17"/>
  <c r="L49" i="17"/>
  <c r="K49" i="17"/>
  <c r="J49" i="17"/>
  <c r="L48" i="17"/>
  <c r="K48" i="17"/>
  <c r="J48" i="17"/>
  <c r="L47" i="17"/>
  <c r="K47" i="17"/>
  <c r="J47" i="17"/>
  <c r="L46" i="17"/>
  <c r="K46" i="17"/>
  <c r="J46" i="17"/>
  <c r="L45" i="17"/>
  <c r="K45" i="17"/>
  <c r="J45" i="17"/>
  <c r="L44" i="17"/>
  <c r="K44" i="17"/>
  <c r="J44" i="17"/>
  <c r="H44" i="17"/>
  <c r="G44" i="17"/>
  <c r="F44" i="17"/>
  <c r="E44" i="17"/>
  <c r="D44" i="17"/>
  <c r="C44" i="17"/>
  <c r="B44" i="17"/>
  <c r="L42" i="17"/>
  <c r="K42" i="17"/>
  <c r="J42" i="17"/>
  <c r="L41" i="17"/>
  <c r="K41" i="17"/>
  <c r="J41" i="17"/>
  <c r="L40" i="17"/>
  <c r="K40" i="17"/>
  <c r="J40" i="17"/>
  <c r="L39" i="17"/>
  <c r="K39" i="17"/>
  <c r="J39" i="17"/>
  <c r="L38" i="17"/>
  <c r="K38" i="17"/>
  <c r="J38" i="17"/>
  <c r="L37" i="17"/>
  <c r="K37" i="17"/>
  <c r="J37" i="17"/>
  <c r="L36" i="17"/>
  <c r="K36" i="17"/>
  <c r="J36" i="17"/>
  <c r="H36" i="17"/>
  <c r="G36" i="17"/>
  <c r="F36" i="17"/>
  <c r="E36" i="17"/>
  <c r="D36" i="17"/>
  <c r="C36" i="17"/>
  <c r="B36" i="17"/>
  <c r="L34" i="17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H25" i="17"/>
  <c r="G25" i="17"/>
  <c r="F25" i="17"/>
  <c r="E25" i="17"/>
  <c r="D25" i="17"/>
  <c r="C25" i="17"/>
  <c r="B25" i="17"/>
  <c r="L23" i="17"/>
  <c r="K23" i="17"/>
  <c r="J23" i="17"/>
  <c r="L22" i="17"/>
  <c r="K22" i="17"/>
  <c r="J22" i="17"/>
  <c r="H22" i="17"/>
  <c r="G22" i="17"/>
  <c r="F22" i="17"/>
  <c r="E22" i="17"/>
  <c r="D22" i="17"/>
  <c r="C22" i="17"/>
  <c r="B22" i="17"/>
  <c r="L20" i="17"/>
  <c r="K20" i="17"/>
  <c r="J20" i="17"/>
  <c r="L19" i="17"/>
  <c r="K19" i="17"/>
  <c r="J19" i="17"/>
  <c r="L18" i="17"/>
  <c r="K18" i="17"/>
  <c r="J18" i="17"/>
  <c r="L17" i="17"/>
  <c r="K17" i="17"/>
  <c r="J17" i="17"/>
  <c r="L16" i="17"/>
  <c r="K16" i="17"/>
  <c r="J16" i="17"/>
  <c r="L15" i="17"/>
  <c r="K15" i="17"/>
  <c r="J15" i="17"/>
  <c r="L14" i="17"/>
  <c r="K14" i="17"/>
  <c r="J14" i="17"/>
  <c r="L13" i="17"/>
  <c r="K13" i="17"/>
  <c r="J13" i="17"/>
  <c r="L12" i="17"/>
  <c r="K12" i="17"/>
  <c r="J12" i="17"/>
  <c r="L11" i="17"/>
  <c r="K11" i="17"/>
  <c r="J11" i="17"/>
  <c r="H11" i="17"/>
  <c r="G11" i="17"/>
  <c r="F11" i="17"/>
  <c r="E11" i="17"/>
  <c r="D11" i="17"/>
  <c r="C11" i="17"/>
  <c r="B11" i="17"/>
  <c r="L9" i="17"/>
  <c r="K9" i="17"/>
  <c r="J9" i="17"/>
  <c r="H9" i="17"/>
  <c r="G9" i="17"/>
  <c r="F9" i="17"/>
  <c r="E9" i="17"/>
  <c r="D9" i="17"/>
  <c r="C9" i="17"/>
  <c r="B9" i="17"/>
  <c r="M116" i="15"/>
  <c r="L116" i="15"/>
  <c r="K116" i="15"/>
  <c r="J116" i="15"/>
  <c r="H116" i="15"/>
  <c r="M115" i="15"/>
  <c r="L115" i="15"/>
  <c r="K115" i="15"/>
  <c r="J115" i="15"/>
  <c r="H115" i="15"/>
  <c r="M114" i="15"/>
  <c r="L114" i="15"/>
  <c r="K114" i="15"/>
  <c r="J114" i="15"/>
  <c r="H114" i="15"/>
  <c r="M113" i="15"/>
  <c r="L113" i="15"/>
  <c r="K113" i="15"/>
  <c r="J113" i="15"/>
  <c r="H113" i="15"/>
  <c r="G113" i="15"/>
  <c r="F113" i="15"/>
  <c r="E113" i="15"/>
  <c r="D113" i="15"/>
  <c r="C113" i="15"/>
  <c r="B113" i="15"/>
  <c r="M111" i="15"/>
  <c r="L111" i="15"/>
  <c r="K111" i="15"/>
  <c r="J111" i="15"/>
  <c r="H111" i="15"/>
  <c r="M110" i="15"/>
  <c r="L110" i="15"/>
  <c r="K110" i="15"/>
  <c r="J110" i="15"/>
  <c r="H110" i="15"/>
  <c r="M109" i="15"/>
  <c r="L109" i="15"/>
  <c r="K109" i="15"/>
  <c r="J109" i="15"/>
  <c r="H109" i="15"/>
  <c r="M108" i="15"/>
  <c r="L108" i="15"/>
  <c r="K108" i="15"/>
  <c r="J108" i="15"/>
  <c r="H108" i="15"/>
  <c r="G108" i="15"/>
  <c r="F108" i="15"/>
  <c r="E108" i="15"/>
  <c r="D108" i="15"/>
  <c r="C108" i="15"/>
  <c r="B108" i="15"/>
  <c r="M106" i="15"/>
  <c r="L106" i="15"/>
  <c r="K106" i="15"/>
  <c r="J106" i="15"/>
  <c r="H106" i="15"/>
  <c r="M105" i="15"/>
  <c r="L105" i="15"/>
  <c r="K105" i="15"/>
  <c r="J105" i="15"/>
  <c r="H105" i="15"/>
  <c r="M104" i="15"/>
  <c r="L104" i="15"/>
  <c r="K104" i="15"/>
  <c r="J104" i="15"/>
  <c r="H104" i="15"/>
  <c r="M103" i="15"/>
  <c r="L103" i="15"/>
  <c r="K103" i="15"/>
  <c r="J103" i="15"/>
  <c r="H103" i="15"/>
  <c r="M102" i="15"/>
  <c r="L102" i="15"/>
  <c r="K102" i="15"/>
  <c r="J102" i="15"/>
  <c r="H102" i="15"/>
  <c r="M101" i="15"/>
  <c r="L101" i="15"/>
  <c r="K101" i="15"/>
  <c r="J101" i="15"/>
  <c r="H101" i="15"/>
  <c r="G101" i="15"/>
  <c r="F101" i="15"/>
  <c r="E101" i="15"/>
  <c r="D101" i="15"/>
  <c r="C101" i="15"/>
  <c r="B101" i="15"/>
  <c r="M99" i="15"/>
  <c r="L99" i="15"/>
  <c r="K99" i="15"/>
  <c r="J99" i="15"/>
  <c r="H99" i="15"/>
  <c r="M98" i="15"/>
  <c r="L98" i="15"/>
  <c r="K98" i="15"/>
  <c r="J98" i="15"/>
  <c r="H98" i="15"/>
  <c r="M97" i="15"/>
  <c r="L97" i="15"/>
  <c r="K97" i="15"/>
  <c r="J97" i="15"/>
  <c r="H97" i="15"/>
  <c r="G97" i="15"/>
  <c r="F97" i="15"/>
  <c r="E97" i="15"/>
  <c r="D97" i="15"/>
  <c r="C97" i="15"/>
  <c r="B97" i="15"/>
  <c r="M95" i="15"/>
  <c r="L95" i="15"/>
  <c r="K95" i="15"/>
  <c r="J95" i="15"/>
  <c r="H95" i="15"/>
  <c r="M94" i="15"/>
  <c r="L94" i="15"/>
  <c r="K94" i="15"/>
  <c r="J94" i="15"/>
  <c r="H94" i="15"/>
  <c r="M93" i="15"/>
  <c r="L93" i="15"/>
  <c r="K93" i="15"/>
  <c r="J93" i="15"/>
  <c r="H93" i="15"/>
  <c r="M92" i="15"/>
  <c r="L92" i="15"/>
  <c r="K92" i="15"/>
  <c r="J92" i="15"/>
  <c r="H92" i="15"/>
  <c r="M91" i="15"/>
  <c r="L91" i="15"/>
  <c r="K91" i="15"/>
  <c r="J91" i="15"/>
  <c r="H91" i="15"/>
  <c r="M90" i="15"/>
  <c r="L90" i="15"/>
  <c r="K90" i="15"/>
  <c r="J90" i="15"/>
  <c r="H90" i="15"/>
  <c r="M89" i="15"/>
  <c r="L89" i="15"/>
  <c r="K89" i="15"/>
  <c r="J89" i="15"/>
  <c r="H89" i="15"/>
  <c r="M88" i="15"/>
  <c r="L88" i="15"/>
  <c r="K88" i="15"/>
  <c r="J88" i="15"/>
  <c r="H88" i="15"/>
  <c r="M87" i="15"/>
  <c r="L87" i="15"/>
  <c r="K87" i="15"/>
  <c r="J87" i="15"/>
  <c r="H87" i="15"/>
  <c r="G87" i="15"/>
  <c r="F87" i="15"/>
  <c r="E87" i="15"/>
  <c r="D87" i="15"/>
  <c r="C87" i="15"/>
  <c r="B87" i="15"/>
  <c r="M85" i="15"/>
  <c r="L85" i="15"/>
  <c r="K85" i="15"/>
  <c r="J85" i="15"/>
  <c r="H85" i="15"/>
  <c r="M84" i="15"/>
  <c r="L84" i="15"/>
  <c r="K84" i="15"/>
  <c r="J84" i="15"/>
  <c r="H84" i="15"/>
  <c r="M83" i="15"/>
  <c r="L83" i="15"/>
  <c r="K83" i="15"/>
  <c r="J83" i="15"/>
  <c r="H83" i="15"/>
  <c r="M82" i="15"/>
  <c r="L82" i="15"/>
  <c r="K82" i="15"/>
  <c r="J82" i="15"/>
  <c r="H82" i="15"/>
  <c r="M81" i="15"/>
  <c r="L81" i="15"/>
  <c r="K81" i="15"/>
  <c r="J81" i="15"/>
  <c r="H81" i="15"/>
  <c r="M80" i="15"/>
  <c r="L80" i="15"/>
  <c r="K80" i="15"/>
  <c r="J80" i="15"/>
  <c r="H80" i="15"/>
  <c r="M79" i="15"/>
  <c r="L79" i="15"/>
  <c r="K79" i="15"/>
  <c r="J79" i="15"/>
  <c r="H79" i="15"/>
  <c r="G79" i="15"/>
  <c r="F79" i="15"/>
  <c r="E79" i="15"/>
  <c r="D79" i="15"/>
  <c r="C79" i="15"/>
  <c r="B79" i="15"/>
  <c r="M77" i="15"/>
  <c r="L77" i="15"/>
  <c r="K77" i="15"/>
  <c r="J77" i="15"/>
  <c r="H77" i="15"/>
  <c r="M76" i="15"/>
  <c r="L76" i="15"/>
  <c r="K76" i="15"/>
  <c r="J76" i="15"/>
  <c r="H76" i="15"/>
  <c r="M75" i="15"/>
  <c r="L75" i="15"/>
  <c r="K75" i="15"/>
  <c r="J75" i="15"/>
  <c r="H75" i="15"/>
  <c r="M74" i="15"/>
  <c r="L74" i="15"/>
  <c r="K74" i="15"/>
  <c r="J74" i="15"/>
  <c r="H74" i="15"/>
  <c r="M73" i="15"/>
  <c r="L73" i="15"/>
  <c r="K73" i="15"/>
  <c r="J73" i="15"/>
  <c r="H73" i="15"/>
  <c r="M72" i="15"/>
  <c r="L72" i="15"/>
  <c r="K72" i="15"/>
  <c r="J72" i="15"/>
  <c r="H72" i="15"/>
  <c r="M71" i="15"/>
  <c r="L71" i="15"/>
  <c r="K71" i="15"/>
  <c r="J71" i="15"/>
  <c r="H71" i="15"/>
  <c r="G71" i="15"/>
  <c r="F71" i="15"/>
  <c r="E71" i="15"/>
  <c r="D71" i="15"/>
  <c r="C71" i="15"/>
  <c r="B71" i="15"/>
  <c r="M69" i="15"/>
  <c r="L69" i="15"/>
  <c r="K69" i="15"/>
  <c r="J69" i="15"/>
  <c r="H69" i="15"/>
  <c r="M68" i="15"/>
  <c r="L68" i="15"/>
  <c r="K68" i="15"/>
  <c r="J68" i="15"/>
  <c r="H68" i="15"/>
  <c r="M67" i="15"/>
  <c r="L67" i="15"/>
  <c r="K67" i="15"/>
  <c r="J67" i="15"/>
  <c r="H67" i="15"/>
  <c r="M66" i="15"/>
  <c r="L66" i="15"/>
  <c r="K66" i="15"/>
  <c r="J66" i="15"/>
  <c r="H66" i="15"/>
  <c r="M65" i="15"/>
  <c r="L65" i="15"/>
  <c r="K65" i="15"/>
  <c r="J65" i="15"/>
  <c r="H65" i="15"/>
  <c r="M64" i="15"/>
  <c r="L64" i="15"/>
  <c r="K64" i="15"/>
  <c r="J64" i="15"/>
  <c r="H64" i="15"/>
  <c r="M63" i="15"/>
  <c r="L63" i="15"/>
  <c r="K63" i="15"/>
  <c r="J63" i="15"/>
  <c r="H63" i="15"/>
  <c r="G63" i="15"/>
  <c r="F63" i="15"/>
  <c r="E63" i="15"/>
  <c r="D63" i="15"/>
  <c r="C63" i="15"/>
  <c r="B63" i="15"/>
  <c r="M61" i="15"/>
  <c r="L61" i="15"/>
  <c r="K61" i="15"/>
  <c r="J61" i="15"/>
  <c r="H61" i="15"/>
  <c r="M60" i="15"/>
  <c r="L60" i="15"/>
  <c r="K60" i="15"/>
  <c r="J60" i="15"/>
  <c r="H60" i="15"/>
  <c r="M59" i="15"/>
  <c r="L59" i="15"/>
  <c r="K59" i="15"/>
  <c r="J59" i="15"/>
  <c r="H59" i="15"/>
  <c r="M58" i="15"/>
  <c r="L58" i="15"/>
  <c r="K58" i="15"/>
  <c r="J58" i="15"/>
  <c r="H58" i="15"/>
  <c r="M57" i="15"/>
  <c r="L57" i="15"/>
  <c r="K57" i="15"/>
  <c r="J57" i="15"/>
  <c r="H57" i="15"/>
  <c r="M56" i="15"/>
  <c r="L56" i="15"/>
  <c r="K56" i="15"/>
  <c r="J56" i="15"/>
  <c r="H56" i="15"/>
  <c r="M55" i="15"/>
  <c r="L55" i="15"/>
  <c r="K55" i="15"/>
  <c r="J55" i="15"/>
  <c r="H55" i="15"/>
  <c r="M54" i="15"/>
  <c r="L54" i="15"/>
  <c r="K54" i="15"/>
  <c r="J54" i="15"/>
  <c r="H54" i="15"/>
  <c r="G54" i="15"/>
  <c r="F54" i="15"/>
  <c r="E54" i="15"/>
  <c r="D54" i="15"/>
  <c r="C54" i="15"/>
  <c r="B54" i="15"/>
  <c r="M52" i="15"/>
  <c r="L52" i="15"/>
  <c r="K52" i="15"/>
  <c r="J52" i="15"/>
  <c r="H52" i="15"/>
  <c r="M51" i="15"/>
  <c r="L51" i="15"/>
  <c r="K51" i="15"/>
  <c r="J51" i="15"/>
  <c r="H51" i="15"/>
  <c r="M50" i="15"/>
  <c r="L50" i="15"/>
  <c r="K50" i="15"/>
  <c r="J50" i="15"/>
  <c r="H50" i="15"/>
  <c r="M49" i="15"/>
  <c r="L49" i="15"/>
  <c r="K49" i="15"/>
  <c r="J49" i="15"/>
  <c r="H49" i="15"/>
  <c r="M48" i="15"/>
  <c r="L48" i="15"/>
  <c r="K48" i="15"/>
  <c r="J48" i="15"/>
  <c r="H48" i="15"/>
  <c r="M47" i="15"/>
  <c r="L47" i="15"/>
  <c r="K47" i="15"/>
  <c r="J47" i="15"/>
  <c r="H47" i="15"/>
  <c r="M46" i="15"/>
  <c r="L46" i="15"/>
  <c r="K46" i="15"/>
  <c r="J46" i="15"/>
  <c r="H46" i="15"/>
  <c r="M45" i="15"/>
  <c r="L45" i="15"/>
  <c r="K45" i="15"/>
  <c r="J45" i="15"/>
  <c r="H45" i="15"/>
  <c r="G45" i="15"/>
  <c r="F45" i="15"/>
  <c r="E45" i="15"/>
  <c r="D45" i="15"/>
  <c r="C45" i="15"/>
  <c r="B45" i="15"/>
  <c r="M43" i="15"/>
  <c r="L43" i="15"/>
  <c r="K43" i="15"/>
  <c r="J43" i="15"/>
  <c r="H43" i="15"/>
  <c r="M42" i="15"/>
  <c r="L42" i="15"/>
  <c r="K42" i="15"/>
  <c r="J42" i="15"/>
  <c r="H42" i="15"/>
  <c r="M41" i="15"/>
  <c r="L41" i="15"/>
  <c r="K41" i="15"/>
  <c r="J41" i="15"/>
  <c r="H41" i="15"/>
  <c r="M40" i="15"/>
  <c r="L40" i="15"/>
  <c r="K40" i="15"/>
  <c r="J40" i="15"/>
  <c r="H40" i="15"/>
  <c r="M39" i="15"/>
  <c r="L39" i="15"/>
  <c r="K39" i="15"/>
  <c r="J39" i="15"/>
  <c r="H39" i="15"/>
  <c r="M38" i="15"/>
  <c r="L38" i="15"/>
  <c r="K38" i="15"/>
  <c r="J38" i="15"/>
  <c r="H38" i="15"/>
  <c r="G38" i="15"/>
  <c r="F38" i="15"/>
  <c r="E38" i="15"/>
  <c r="D38" i="15"/>
  <c r="C38" i="15"/>
  <c r="B38" i="15"/>
  <c r="M36" i="15"/>
  <c r="L36" i="15"/>
  <c r="K36" i="15"/>
  <c r="J36" i="15"/>
  <c r="H36" i="15"/>
  <c r="M35" i="15"/>
  <c r="L35" i="15"/>
  <c r="K35" i="15"/>
  <c r="J35" i="15"/>
  <c r="H35" i="15"/>
  <c r="M34" i="15"/>
  <c r="L34" i="15"/>
  <c r="K34" i="15"/>
  <c r="J34" i="15"/>
  <c r="H34" i="15"/>
  <c r="M33" i="15"/>
  <c r="L33" i="15"/>
  <c r="K33" i="15"/>
  <c r="J33" i="15"/>
  <c r="H33" i="15"/>
  <c r="M32" i="15"/>
  <c r="L32" i="15"/>
  <c r="K32" i="15"/>
  <c r="J32" i="15"/>
  <c r="H32" i="15"/>
  <c r="M31" i="15"/>
  <c r="L31" i="15"/>
  <c r="K31" i="15"/>
  <c r="J31" i="15"/>
  <c r="H31" i="15"/>
  <c r="G31" i="15"/>
  <c r="F31" i="15"/>
  <c r="E31" i="15"/>
  <c r="D31" i="15"/>
  <c r="C31" i="15"/>
  <c r="B31" i="15"/>
  <c r="M29" i="15"/>
  <c r="L29" i="15"/>
  <c r="K29" i="15"/>
  <c r="J29" i="15"/>
  <c r="H29" i="15"/>
  <c r="M28" i="15"/>
  <c r="L28" i="15"/>
  <c r="K28" i="15"/>
  <c r="J28" i="15"/>
  <c r="H28" i="15"/>
  <c r="M27" i="15"/>
  <c r="L27" i="15"/>
  <c r="K27" i="15"/>
  <c r="J27" i="15"/>
  <c r="H27" i="15"/>
  <c r="M26" i="15"/>
  <c r="L26" i="15"/>
  <c r="K26" i="15"/>
  <c r="J26" i="15"/>
  <c r="H26" i="15"/>
  <c r="M25" i="15"/>
  <c r="L25" i="15"/>
  <c r="K25" i="15"/>
  <c r="J25" i="15"/>
  <c r="H25" i="15"/>
  <c r="M24" i="15"/>
  <c r="L24" i="15"/>
  <c r="K24" i="15"/>
  <c r="J24" i="15"/>
  <c r="H24" i="15"/>
  <c r="M23" i="15"/>
  <c r="L23" i="15"/>
  <c r="K23" i="15"/>
  <c r="J23" i="15"/>
  <c r="H23" i="15"/>
  <c r="M22" i="15"/>
  <c r="L22" i="15"/>
  <c r="K22" i="15"/>
  <c r="J22" i="15"/>
  <c r="H22" i="15"/>
  <c r="G22" i="15"/>
  <c r="F22" i="15"/>
  <c r="E22" i="15"/>
  <c r="D22" i="15"/>
  <c r="C22" i="15"/>
  <c r="B22" i="15"/>
  <c r="M20" i="15"/>
  <c r="L20" i="15"/>
  <c r="K20" i="15"/>
  <c r="J20" i="15"/>
  <c r="H20" i="15"/>
  <c r="M19" i="15"/>
  <c r="L19" i="15"/>
  <c r="K19" i="15"/>
  <c r="J19" i="15"/>
  <c r="H19" i="15"/>
  <c r="G19" i="15"/>
  <c r="F19" i="15"/>
  <c r="E19" i="15"/>
  <c r="D19" i="15"/>
  <c r="C19" i="15"/>
  <c r="B19" i="15"/>
  <c r="M17" i="15"/>
  <c r="L17" i="15"/>
  <c r="K17" i="15"/>
  <c r="J17" i="15"/>
  <c r="H17" i="15"/>
  <c r="M16" i="15"/>
  <c r="L16" i="15"/>
  <c r="K16" i="15"/>
  <c r="J16" i="15"/>
  <c r="H16" i="15"/>
  <c r="M15" i="15"/>
  <c r="L15" i="15"/>
  <c r="K15" i="15"/>
  <c r="J15" i="15"/>
  <c r="H15" i="15"/>
  <c r="M14" i="15"/>
  <c r="L14" i="15"/>
  <c r="K14" i="15"/>
  <c r="J14" i="15"/>
  <c r="H14" i="15"/>
  <c r="M13" i="15"/>
  <c r="L13" i="15"/>
  <c r="K13" i="15"/>
  <c r="J13" i="15"/>
  <c r="H13" i="15"/>
  <c r="M12" i="15"/>
  <c r="L12" i="15"/>
  <c r="K12" i="15"/>
  <c r="J12" i="15"/>
  <c r="H12" i="15"/>
  <c r="M11" i="15"/>
  <c r="L11" i="15"/>
  <c r="K11" i="15"/>
  <c r="J11" i="15"/>
  <c r="H11" i="15"/>
  <c r="G11" i="15"/>
  <c r="F11" i="15"/>
  <c r="E11" i="15"/>
  <c r="D11" i="15"/>
  <c r="C11" i="15"/>
  <c r="B11" i="15"/>
  <c r="M9" i="15"/>
  <c r="L9" i="15"/>
  <c r="K9" i="15"/>
  <c r="J9" i="15"/>
  <c r="H9" i="15"/>
  <c r="G9" i="15"/>
  <c r="F9" i="15"/>
  <c r="E9" i="15"/>
  <c r="D9" i="15"/>
  <c r="C9" i="15"/>
  <c r="B9" i="15"/>
  <c r="K113" i="16"/>
  <c r="J113" i="16"/>
  <c r="I113" i="16"/>
  <c r="K112" i="16"/>
  <c r="J112" i="16"/>
  <c r="I112" i="16"/>
  <c r="K111" i="16"/>
  <c r="J111" i="16"/>
  <c r="I111" i="16"/>
  <c r="K110" i="16"/>
  <c r="J110" i="16"/>
  <c r="I110" i="16"/>
  <c r="G110" i="16"/>
  <c r="F110" i="16"/>
  <c r="E110" i="16"/>
  <c r="D110" i="16"/>
  <c r="C110" i="16"/>
  <c r="B110" i="16"/>
  <c r="K108" i="16"/>
  <c r="J108" i="16"/>
  <c r="I108" i="16"/>
  <c r="K107" i="16"/>
  <c r="J107" i="16"/>
  <c r="I107" i="16"/>
  <c r="K106" i="16"/>
  <c r="J106" i="16"/>
  <c r="I106" i="16"/>
  <c r="K105" i="16"/>
  <c r="J105" i="16"/>
  <c r="I105" i="16"/>
  <c r="G105" i="16"/>
  <c r="F105" i="16"/>
  <c r="E105" i="16"/>
  <c r="D105" i="16"/>
  <c r="C105" i="16"/>
  <c r="B105" i="16"/>
  <c r="K102" i="16"/>
  <c r="J102" i="16"/>
  <c r="I102" i="16"/>
  <c r="K101" i="16"/>
  <c r="J101" i="16"/>
  <c r="I101" i="16"/>
  <c r="K100" i="16"/>
  <c r="J100" i="16"/>
  <c r="I100" i="16"/>
  <c r="K99" i="16"/>
  <c r="J99" i="16"/>
  <c r="I99" i="16"/>
  <c r="K98" i="16"/>
  <c r="J98" i="16"/>
  <c r="I98" i="16"/>
  <c r="G98" i="16"/>
  <c r="F98" i="16"/>
  <c r="E98" i="16"/>
  <c r="D98" i="16"/>
  <c r="C98" i="16"/>
  <c r="B98" i="16"/>
  <c r="K96" i="16"/>
  <c r="J96" i="16"/>
  <c r="I96" i="16"/>
  <c r="K95" i="16"/>
  <c r="J95" i="16"/>
  <c r="I95" i="16"/>
  <c r="K94" i="16"/>
  <c r="J94" i="16"/>
  <c r="I94" i="16"/>
  <c r="G94" i="16"/>
  <c r="F94" i="16"/>
  <c r="E94" i="16"/>
  <c r="D94" i="16"/>
  <c r="C94" i="16"/>
  <c r="B94" i="16"/>
  <c r="K92" i="16"/>
  <c r="J92" i="16"/>
  <c r="I92" i="16"/>
  <c r="K91" i="16"/>
  <c r="J91" i="16"/>
  <c r="I91" i="16"/>
  <c r="K90" i="16"/>
  <c r="J90" i="16"/>
  <c r="I90" i="16"/>
  <c r="K89" i="16"/>
  <c r="J89" i="16"/>
  <c r="I89" i="16"/>
  <c r="K88" i="16"/>
  <c r="J88" i="16"/>
  <c r="I88" i="16"/>
  <c r="K87" i="16"/>
  <c r="J87" i="16"/>
  <c r="I87" i="16"/>
  <c r="K86" i="16"/>
  <c r="J86" i="16"/>
  <c r="I86" i="16"/>
  <c r="K85" i="16"/>
  <c r="J85" i="16"/>
  <c r="I85" i="16"/>
  <c r="K84" i="16"/>
  <c r="J84" i="16"/>
  <c r="I84" i="16"/>
  <c r="G84" i="16"/>
  <c r="F84" i="16"/>
  <c r="E84" i="16"/>
  <c r="D84" i="16"/>
  <c r="C84" i="16"/>
  <c r="B84" i="16"/>
  <c r="K82" i="16"/>
  <c r="J82" i="16"/>
  <c r="I82" i="16"/>
  <c r="K81" i="16"/>
  <c r="J81" i="16"/>
  <c r="I81" i="16"/>
  <c r="K80" i="16"/>
  <c r="J80" i="16"/>
  <c r="I80" i="16"/>
  <c r="K79" i="16"/>
  <c r="J79" i="16"/>
  <c r="I79" i="16"/>
  <c r="K78" i="16"/>
  <c r="J78" i="16"/>
  <c r="I78" i="16"/>
  <c r="K77" i="16"/>
  <c r="J77" i="16"/>
  <c r="I77" i="16"/>
  <c r="K76" i="16"/>
  <c r="J76" i="16"/>
  <c r="I76" i="16"/>
  <c r="G76" i="16"/>
  <c r="F76" i="16"/>
  <c r="E76" i="16"/>
  <c r="D76" i="16"/>
  <c r="C76" i="16"/>
  <c r="B76" i="16"/>
  <c r="K74" i="16"/>
  <c r="J74" i="16"/>
  <c r="I74" i="16"/>
  <c r="K73" i="16"/>
  <c r="J73" i="16"/>
  <c r="I73" i="16"/>
  <c r="K72" i="16"/>
  <c r="J72" i="16"/>
  <c r="I72" i="16"/>
  <c r="K71" i="16"/>
  <c r="J71" i="16"/>
  <c r="I71" i="16"/>
  <c r="K70" i="16"/>
  <c r="J70" i="16"/>
  <c r="I70" i="16"/>
  <c r="K69" i="16"/>
  <c r="J69" i="16"/>
  <c r="I69" i="16"/>
  <c r="K68" i="16"/>
  <c r="J68" i="16"/>
  <c r="I68" i="16"/>
  <c r="G68" i="16"/>
  <c r="F68" i="16"/>
  <c r="E68" i="16"/>
  <c r="D68" i="16"/>
  <c r="C68" i="16"/>
  <c r="B68" i="16"/>
  <c r="K66" i="16"/>
  <c r="J66" i="16"/>
  <c r="I66" i="16"/>
  <c r="K65" i="16"/>
  <c r="J65" i="16"/>
  <c r="I65" i="16"/>
  <c r="K64" i="16"/>
  <c r="J64" i="16"/>
  <c r="I64" i="16"/>
  <c r="K63" i="16"/>
  <c r="J63" i="16"/>
  <c r="I63" i="16"/>
  <c r="K62" i="16"/>
  <c r="J62" i="16"/>
  <c r="I62" i="16"/>
  <c r="K61" i="16"/>
  <c r="J61" i="16"/>
  <c r="I61" i="16"/>
  <c r="K60" i="16"/>
  <c r="J60" i="16"/>
  <c r="I60" i="16"/>
  <c r="G60" i="16"/>
  <c r="F60" i="16"/>
  <c r="E60" i="16"/>
  <c r="D60" i="16"/>
  <c r="C60" i="16"/>
  <c r="B60" i="16"/>
  <c r="K58" i="16"/>
  <c r="J58" i="16"/>
  <c r="I58" i="16"/>
  <c r="K57" i="16"/>
  <c r="J57" i="16"/>
  <c r="I57" i="16"/>
  <c r="K56" i="16"/>
  <c r="J56" i="16"/>
  <c r="I56" i="16"/>
  <c r="K55" i="16"/>
  <c r="J55" i="16"/>
  <c r="I55" i="16"/>
  <c r="K54" i="16"/>
  <c r="J54" i="16"/>
  <c r="I54" i="16"/>
  <c r="K53" i="16"/>
  <c r="J53" i="16"/>
  <c r="I53" i="16"/>
  <c r="K52" i="16"/>
  <c r="J52" i="16"/>
  <c r="I52" i="16"/>
  <c r="K51" i="16"/>
  <c r="J51" i="16"/>
  <c r="I51" i="16"/>
  <c r="G51" i="16"/>
  <c r="F51" i="16"/>
  <c r="E51" i="16"/>
  <c r="D51" i="16"/>
  <c r="C51" i="16"/>
  <c r="B51" i="16"/>
  <c r="K49" i="16"/>
  <c r="J49" i="16"/>
  <c r="I49" i="16"/>
  <c r="K48" i="16"/>
  <c r="J48" i="16"/>
  <c r="I48" i="16"/>
  <c r="K47" i="16"/>
  <c r="J47" i="16"/>
  <c r="I47" i="16"/>
  <c r="K46" i="16"/>
  <c r="J46" i="16"/>
  <c r="I46" i="16"/>
  <c r="K45" i="16"/>
  <c r="J45" i="16"/>
  <c r="I45" i="16"/>
  <c r="K44" i="16"/>
  <c r="J44" i="16"/>
  <c r="I44" i="16"/>
  <c r="K43" i="16"/>
  <c r="J43" i="16"/>
  <c r="I43" i="16"/>
  <c r="G43" i="16"/>
  <c r="F43" i="16"/>
  <c r="E43" i="16"/>
  <c r="D43" i="16"/>
  <c r="C43" i="16"/>
  <c r="B43" i="16"/>
  <c r="K41" i="16"/>
  <c r="J41" i="16"/>
  <c r="I41" i="16"/>
  <c r="K40" i="16"/>
  <c r="J40" i="16"/>
  <c r="I40" i="16"/>
  <c r="K39" i="16"/>
  <c r="J39" i="16"/>
  <c r="I39" i="16"/>
  <c r="K38" i="16"/>
  <c r="J38" i="16"/>
  <c r="I38" i="16"/>
  <c r="K37" i="16"/>
  <c r="J37" i="16"/>
  <c r="I37" i="16"/>
  <c r="K36" i="16"/>
  <c r="J36" i="16"/>
  <c r="I36" i="16"/>
  <c r="G36" i="16"/>
  <c r="F36" i="16"/>
  <c r="E36" i="16"/>
  <c r="D36" i="16"/>
  <c r="C36" i="16"/>
  <c r="B36" i="16"/>
  <c r="K34" i="16"/>
  <c r="J34" i="16"/>
  <c r="I34" i="16"/>
  <c r="K33" i="16"/>
  <c r="J33" i="16"/>
  <c r="I33" i="16"/>
  <c r="K32" i="16"/>
  <c r="J32" i="16"/>
  <c r="I32" i="16"/>
  <c r="K31" i="16"/>
  <c r="J31" i="16"/>
  <c r="I31" i="16"/>
  <c r="K30" i="16"/>
  <c r="J30" i="16"/>
  <c r="I30" i="16"/>
  <c r="K29" i="16"/>
  <c r="J29" i="16"/>
  <c r="I29" i="16"/>
  <c r="G29" i="16"/>
  <c r="F29" i="16"/>
  <c r="E29" i="16"/>
  <c r="D29" i="16"/>
  <c r="C29" i="16"/>
  <c r="B29" i="16"/>
  <c r="K27" i="16"/>
  <c r="J27" i="16"/>
  <c r="I27" i="16"/>
  <c r="K26" i="16"/>
  <c r="J26" i="16"/>
  <c r="I26" i="16"/>
  <c r="K25" i="16"/>
  <c r="J25" i="16"/>
  <c r="I25" i="16"/>
  <c r="K24" i="16"/>
  <c r="J24" i="16"/>
  <c r="I24" i="16"/>
  <c r="K23" i="16"/>
  <c r="J23" i="16"/>
  <c r="I23" i="16"/>
  <c r="K22" i="16"/>
  <c r="J22" i="16"/>
  <c r="I22" i="16"/>
  <c r="G22" i="16"/>
  <c r="F22" i="16"/>
  <c r="E22" i="16"/>
  <c r="D22" i="16"/>
  <c r="C22" i="16"/>
  <c r="B22" i="16"/>
  <c r="K20" i="16"/>
  <c r="J20" i="16"/>
  <c r="I20" i="16"/>
  <c r="K19" i="16"/>
  <c r="J19" i="16"/>
  <c r="I19" i="16"/>
  <c r="G19" i="16"/>
  <c r="F19" i="16"/>
  <c r="E19" i="16"/>
  <c r="D19" i="16"/>
  <c r="C19" i="16"/>
  <c r="B19" i="16"/>
  <c r="K17" i="16"/>
  <c r="J17" i="16"/>
  <c r="I17" i="16"/>
  <c r="K16" i="16"/>
  <c r="J16" i="16"/>
  <c r="I16" i="16"/>
  <c r="K15" i="16"/>
  <c r="J15" i="16"/>
  <c r="I15" i="16"/>
  <c r="K14" i="16"/>
  <c r="J14" i="16"/>
  <c r="I14" i="16"/>
  <c r="K13" i="16"/>
  <c r="J13" i="16"/>
  <c r="I13" i="16"/>
  <c r="K12" i="16"/>
  <c r="J12" i="16"/>
  <c r="I12" i="16"/>
  <c r="K11" i="16"/>
  <c r="J11" i="16"/>
  <c r="I11" i="16"/>
  <c r="G11" i="16"/>
  <c r="F11" i="16"/>
  <c r="E11" i="16"/>
  <c r="D11" i="16"/>
  <c r="C11" i="16"/>
  <c r="B11" i="16"/>
  <c r="K9" i="16"/>
  <c r="J9" i="16"/>
  <c r="I9" i="16"/>
  <c r="G9" i="16"/>
  <c r="F9" i="16"/>
  <c r="E9" i="16"/>
  <c r="D9" i="16"/>
  <c r="C9" i="16"/>
  <c r="B9" i="16"/>
  <c r="M68" i="14"/>
  <c r="L68" i="14"/>
  <c r="K68" i="14"/>
  <c r="J68" i="14"/>
  <c r="H68" i="14"/>
  <c r="M67" i="14"/>
  <c r="L67" i="14"/>
  <c r="K67" i="14"/>
  <c r="J67" i="14"/>
  <c r="H67" i="14"/>
  <c r="G67" i="14"/>
  <c r="F67" i="14"/>
  <c r="E67" i="14"/>
  <c r="D67" i="14"/>
  <c r="C67" i="14"/>
  <c r="B67" i="14"/>
  <c r="M65" i="14"/>
  <c r="L65" i="14"/>
  <c r="K65" i="14"/>
  <c r="J65" i="14"/>
  <c r="H65" i="14"/>
  <c r="M64" i="14"/>
  <c r="L64" i="14"/>
  <c r="K64" i="14"/>
  <c r="J64" i="14"/>
  <c r="H64" i="14"/>
  <c r="G64" i="14"/>
  <c r="F64" i="14"/>
  <c r="E64" i="14"/>
  <c r="D64" i="14"/>
  <c r="C64" i="14"/>
  <c r="B64" i="14"/>
  <c r="M62" i="14"/>
  <c r="L62" i="14"/>
  <c r="K62" i="14"/>
  <c r="J62" i="14"/>
  <c r="H62" i="14"/>
  <c r="M61" i="14"/>
  <c r="L61" i="14"/>
  <c r="K61" i="14"/>
  <c r="J61" i="14"/>
  <c r="H61" i="14"/>
  <c r="M60" i="14"/>
  <c r="L60" i="14"/>
  <c r="K60" i="14"/>
  <c r="J60" i="14"/>
  <c r="H60" i="14"/>
  <c r="M59" i="14"/>
  <c r="L59" i="14"/>
  <c r="K59" i="14"/>
  <c r="J59" i="14"/>
  <c r="H59" i="14"/>
  <c r="G59" i="14"/>
  <c r="F59" i="14"/>
  <c r="E59" i="14"/>
  <c r="D59" i="14"/>
  <c r="C59" i="14"/>
  <c r="B59" i="14"/>
  <c r="M57" i="14"/>
  <c r="L57" i="14"/>
  <c r="K57" i="14"/>
  <c r="J57" i="14"/>
  <c r="H57" i="14"/>
  <c r="M56" i="14"/>
  <c r="L56" i="14"/>
  <c r="K56" i="14"/>
  <c r="J56" i="14"/>
  <c r="H56" i="14"/>
  <c r="M55" i="14"/>
  <c r="L55" i="14"/>
  <c r="K55" i="14"/>
  <c r="J55" i="14"/>
  <c r="H55" i="14"/>
  <c r="G55" i="14"/>
  <c r="F55" i="14"/>
  <c r="E55" i="14"/>
  <c r="D55" i="14"/>
  <c r="C55" i="14"/>
  <c r="B55" i="14"/>
  <c r="M53" i="14"/>
  <c r="L53" i="14"/>
  <c r="K53" i="14"/>
  <c r="J53" i="14"/>
  <c r="H53" i="14"/>
  <c r="M52" i="14"/>
  <c r="L52" i="14"/>
  <c r="K52" i="14"/>
  <c r="J52" i="14"/>
  <c r="H52" i="14"/>
  <c r="M51" i="14"/>
  <c r="L51" i="14"/>
  <c r="K51" i="14"/>
  <c r="J51" i="14"/>
  <c r="H51" i="14"/>
  <c r="G51" i="14"/>
  <c r="F51" i="14"/>
  <c r="E51" i="14"/>
  <c r="D51" i="14"/>
  <c r="C51" i="14"/>
  <c r="B51" i="14"/>
  <c r="M49" i="14"/>
  <c r="L49" i="14"/>
  <c r="K49" i="14"/>
  <c r="J49" i="14"/>
  <c r="H49" i="14"/>
  <c r="M48" i="14"/>
  <c r="L48" i="14"/>
  <c r="K48" i="14"/>
  <c r="J48" i="14"/>
  <c r="H48" i="14"/>
  <c r="M47" i="14"/>
  <c r="L47" i="14"/>
  <c r="K47" i="14"/>
  <c r="J47" i="14"/>
  <c r="H47" i="14"/>
  <c r="G47" i="14"/>
  <c r="F47" i="14"/>
  <c r="E47" i="14"/>
  <c r="D47" i="14"/>
  <c r="C47" i="14"/>
  <c r="B47" i="14"/>
  <c r="M45" i="14"/>
  <c r="L45" i="14"/>
  <c r="K45" i="14"/>
  <c r="J45" i="14"/>
  <c r="H45" i="14"/>
  <c r="M44" i="14"/>
  <c r="L44" i="14"/>
  <c r="K44" i="14"/>
  <c r="J44" i="14"/>
  <c r="H44" i="14"/>
  <c r="M43" i="14"/>
  <c r="L43" i="14"/>
  <c r="K43" i="14"/>
  <c r="J43" i="14"/>
  <c r="H43" i="14"/>
  <c r="G43" i="14"/>
  <c r="F43" i="14"/>
  <c r="E43" i="14"/>
  <c r="D43" i="14"/>
  <c r="C43" i="14"/>
  <c r="B43" i="14"/>
  <c r="M41" i="14"/>
  <c r="L41" i="14"/>
  <c r="K41" i="14"/>
  <c r="J41" i="14"/>
  <c r="H41" i="14"/>
  <c r="M40" i="14"/>
  <c r="L40" i="14"/>
  <c r="K40" i="14"/>
  <c r="J40" i="14"/>
  <c r="H40" i="14"/>
  <c r="M39" i="14"/>
  <c r="L39" i="14"/>
  <c r="K39" i="14"/>
  <c r="J39" i="14"/>
  <c r="H39" i="14"/>
  <c r="G39" i="14"/>
  <c r="F39" i="14"/>
  <c r="E39" i="14"/>
  <c r="D39" i="14"/>
  <c r="C39" i="14"/>
  <c r="B39" i="14"/>
  <c r="M37" i="14"/>
  <c r="L37" i="14"/>
  <c r="K37" i="14"/>
  <c r="J37" i="14"/>
  <c r="H37" i="14"/>
  <c r="M36" i="14"/>
  <c r="L36" i="14"/>
  <c r="K36" i="14"/>
  <c r="J36" i="14"/>
  <c r="H36" i="14"/>
  <c r="M35" i="14"/>
  <c r="L35" i="14"/>
  <c r="K35" i="14"/>
  <c r="J35" i="14"/>
  <c r="H35" i="14"/>
  <c r="G35" i="14"/>
  <c r="F35" i="14"/>
  <c r="E35" i="14"/>
  <c r="D35" i="14"/>
  <c r="C35" i="14"/>
  <c r="B35" i="14"/>
  <c r="M33" i="14"/>
  <c r="L33" i="14"/>
  <c r="K33" i="14"/>
  <c r="J33" i="14"/>
  <c r="H33" i="14"/>
  <c r="M32" i="14"/>
  <c r="L32" i="14"/>
  <c r="K32" i="14"/>
  <c r="J32" i="14"/>
  <c r="H32" i="14"/>
  <c r="M31" i="14"/>
  <c r="L31" i="14"/>
  <c r="K31" i="14"/>
  <c r="J31" i="14"/>
  <c r="H31" i="14"/>
  <c r="G31" i="14"/>
  <c r="F31" i="14"/>
  <c r="E31" i="14"/>
  <c r="D31" i="14"/>
  <c r="C31" i="14"/>
  <c r="B31" i="14"/>
  <c r="M29" i="14"/>
  <c r="L29" i="14"/>
  <c r="K29" i="14"/>
  <c r="J29" i="14"/>
  <c r="H29" i="14"/>
  <c r="M28" i="14"/>
  <c r="L28" i="14"/>
  <c r="K28" i="14"/>
  <c r="J28" i="14"/>
  <c r="H28" i="14"/>
  <c r="M27" i="14"/>
  <c r="L27" i="14"/>
  <c r="K27" i="14"/>
  <c r="J27" i="14"/>
  <c r="H27" i="14"/>
  <c r="G27" i="14"/>
  <c r="F27" i="14"/>
  <c r="E27" i="14"/>
  <c r="D27" i="14"/>
  <c r="C27" i="14"/>
  <c r="B27" i="14"/>
  <c r="M25" i="14"/>
  <c r="L25" i="14"/>
  <c r="K25" i="14"/>
  <c r="J25" i="14"/>
  <c r="H25" i="14"/>
  <c r="M24" i="14"/>
  <c r="L24" i="14"/>
  <c r="K24" i="14"/>
  <c r="J24" i="14"/>
  <c r="H24" i="14"/>
  <c r="G24" i="14"/>
  <c r="F24" i="14"/>
  <c r="E24" i="14"/>
  <c r="D24" i="14"/>
  <c r="C24" i="14"/>
  <c r="B24" i="14"/>
  <c r="M22" i="14"/>
  <c r="L22" i="14"/>
  <c r="K22" i="14"/>
  <c r="J22" i="14"/>
  <c r="H22" i="14"/>
  <c r="M21" i="14"/>
  <c r="L21" i="14"/>
  <c r="K21" i="14"/>
  <c r="J21" i="14"/>
  <c r="H21" i="14"/>
  <c r="M20" i="14"/>
  <c r="L20" i="14"/>
  <c r="K20" i="14"/>
  <c r="J20" i="14"/>
  <c r="H20" i="14"/>
  <c r="G20" i="14"/>
  <c r="F20" i="14"/>
  <c r="E20" i="14"/>
  <c r="D20" i="14"/>
  <c r="C20" i="14"/>
  <c r="B20" i="14"/>
  <c r="M18" i="14"/>
  <c r="L18" i="14"/>
  <c r="K18" i="14"/>
  <c r="J18" i="14"/>
  <c r="H18" i="14"/>
  <c r="M17" i="14"/>
  <c r="L17" i="14"/>
  <c r="K17" i="14"/>
  <c r="J17" i="14"/>
  <c r="H17" i="14"/>
  <c r="G17" i="14"/>
  <c r="F17" i="14"/>
  <c r="E17" i="14"/>
  <c r="D17" i="14"/>
  <c r="C17" i="14"/>
  <c r="B17" i="14"/>
  <c r="M15" i="14"/>
  <c r="L15" i="14"/>
  <c r="K15" i="14"/>
  <c r="J15" i="14"/>
  <c r="H15" i="14"/>
  <c r="M14" i="14"/>
  <c r="L14" i="14"/>
  <c r="K14" i="14"/>
  <c r="J14" i="14"/>
  <c r="H14" i="14"/>
  <c r="M13" i="14"/>
  <c r="L13" i="14"/>
  <c r="K13" i="14"/>
  <c r="J13" i="14"/>
  <c r="H13" i="14"/>
  <c r="M12" i="14"/>
  <c r="L12" i="14"/>
  <c r="K12" i="14"/>
  <c r="J12" i="14"/>
  <c r="H12" i="14"/>
  <c r="M11" i="14"/>
  <c r="L11" i="14"/>
  <c r="K11" i="14"/>
  <c r="J11" i="14"/>
  <c r="H11" i="14"/>
  <c r="G11" i="14"/>
  <c r="F11" i="14"/>
  <c r="E11" i="14"/>
  <c r="D11" i="14"/>
  <c r="C11" i="14"/>
  <c r="B11" i="14"/>
  <c r="M9" i="14"/>
  <c r="L9" i="14"/>
  <c r="K9" i="14"/>
  <c r="J9" i="14"/>
  <c r="H9" i="14"/>
  <c r="G9" i="14"/>
  <c r="F9" i="14"/>
  <c r="E9" i="14"/>
  <c r="D9" i="14"/>
  <c r="C9" i="14"/>
  <c r="B9" i="14"/>
  <c r="M15" i="13"/>
  <c r="L15" i="13"/>
  <c r="K15" i="13"/>
  <c r="J15" i="13"/>
  <c r="M13" i="13"/>
  <c r="L13" i="13"/>
  <c r="K13" i="13"/>
  <c r="J13" i="13"/>
  <c r="M11" i="13"/>
  <c r="L11" i="13"/>
  <c r="K11" i="13"/>
  <c r="J11" i="13"/>
  <c r="M9" i="13"/>
  <c r="L9" i="13"/>
  <c r="K9" i="13"/>
  <c r="J9" i="13"/>
  <c r="H9" i="13"/>
  <c r="G9" i="13"/>
  <c r="F9" i="13"/>
  <c r="E9" i="13"/>
  <c r="D9" i="13"/>
  <c r="C9" i="13"/>
  <c r="B9" i="13"/>
  <c r="M48" i="12"/>
  <c r="L48" i="12"/>
  <c r="K48" i="12"/>
  <c r="J48" i="12"/>
  <c r="H48" i="12"/>
  <c r="M47" i="12"/>
  <c r="L47" i="12"/>
  <c r="K47" i="12"/>
  <c r="J47" i="12"/>
  <c r="H47" i="12"/>
  <c r="G47" i="12"/>
  <c r="F47" i="12"/>
  <c r="E47" i="12"/>
  <c r="D47" i="12"/>
  <c r="C47" i="12"/>
  <c r="B47" i="12"/>
  <c r="M45" i="12"/>
  <c r="L45" i="12"/>
  <c r="K45" i="12"/>
  <c r="J45" i="12"/>
  <c r="H45" i="12"/>
  <c r="M44" i="12"/>
  <c r="L44" i="12"/>
  <c r="K44" i="12"/>
  <c r="J44" i="12"/>
  <c r="H44" i="12"/>
  <c r="G44" i="12"/>
  <c r="F44" i="12"/>
  <c r="E44" i="12"/>
  <c r="D44" i="12"/>
  <c r="C44" i="12"/>
  <c r="B44" i="12"/>
  <c r="M42" i="12"/>
  <c r="L42" i="12"/>
  <c r="K42" i="12"/>
  <c r="J42" i="12"/>
  <c r="H42" i="12"/>
  <c r="M41" i="12"/>
  <c r="L41" i="12"/>
  <c r="K41" i="12"/>
  <c r="J41" i="12"/>
  <c r="H41" i="12"/>
  <c r="G41" i="12"/>
  <c r="F41" i="12"/>
  <c r="E41" i="12"/>
  <c r="D41" i="12"/>
  <c r="C41" i="12"/>
  <c r="B41" i="12"/>
  <c r="M39" i="12"/>
  <c r="L39" i="12"/>
  <c r="K39" i="12"/>
  <c r="J39" i="12"/>
  <c r="H39" i="12"/>
  <c r="M38" i="12"/>
  <c r="L38" i="12"/>
  <c r="K38" i="12"/>
  <c r="J38" i="12"/>
  <c r="H38" i="12"/>
  <c r="M37" i="12"/>
  <c r="L37" i="12"/>
  <c r="K37" i="12"/>
  <c r="J37" i="12"/>
  <c r="H37" i="12"/>
  <c r="G37" i="12"/>
  <c r="F37" i="12"/>
  <c r="E37" i="12"/>
  <c r="D37" i="12"/>
  <c r="C37" i="12"/>
  <c r="B37" i="12"/>
  <c r="M35" i="12"/>
  <c r="L35" i="12"/>
  <c r="K35" i="12"/>
  <c r="J35" i="12"/>
  <c r="H35" i="12"/>
  <c r="M34" i="12"/>
  <c r="L34" i="12"/>
  <c r="K34" i="12"/>
  <c r="J34" i="12"/>
  <c r="H34" i="12"/>
  <c r="G34" i="12"/>
  <c r="F34" i="12"/>
  <c r="E34" i="12"/>
  <c r="D34" i="12"/>
  <c r="C34" i="12"/>
  <c r="B34" i="12"/>
  <c r="M32" i="12"/>
  <c r="L32" i="12"/>
  <c r="K32" i="12"/>
  <c r="J32" i="12"/>
  <c r="H32" i="12"/>
  <c r="M31" i="12"/>
  <c r="L31" i="12"/>
  <c r="K31" i="12"/>
  <c r="J31" i="12"/>
  <c r="H31" i="12"/>
  <c r="G31" i="12"/>
  <c r="F31" i="12"/>
  <c r="E31" i="12"/>
  <c r="D31" i="12"/>
  <c r="C31" i="12"/>
  <c r="B31" i="12"/>
  <c r="M29" i="12"/>
  <c r="L29" i="12"/>
  <c r="K29" i="12"/>
  <c r="J29" i="12"/>
  <c r="H29" i="12"/>
  <c r="M28" i="12"/>
  <c r="L28" i="12"/>
  <c r="K28" i="12"/>
  <c r="J28" i="12"/>
  <c r="H28" i="12"/>
  <c r="G28" i="12"/>
  <c r="F28" i="12"/>
  <c r="E28" i="12"/>
  <c r="D28" i="12"/>
  <c r="C28" i="12"/>
  <c r="B28" i="12"/>
  <c r="M26" i="12"/>
  <c r="L26" i="12"/>
  <c r="K26" i="12"/>
  <c r="J26" i="12"/>
  <c r="H26" i="12"/>
  <c r="M25" i="12"/>
  <c r="L25" i="12"/>
  <c r="K25" i="12"/>
  <c r="J25" i="12"/>
  <c r="H25" i="12"/>
  <c r="M24" i="12"/>
  <c r="L24" i="12"/>
  <c r="K24" i="12"/>
  <c r="J24" i="12"/>
  <c r="H24" i="12"/>
  <c r="G24" i="12"/>
  <c r="F24" i="12"/>
  <c r="E24" i="12"/>
  <c r="D24" i="12"/>
  <c r="C24" i="12"/>
  <c r="B24" i="12"/>
  <c r="M22" i="12"/>
  <c r="L22" i="12"/>
  <c r="K22" i="12"/>
  <c r="J22" i="12"/>
  <c r="H22" i="12"/>
  <c r="M21" i="12"/>
  <c r="L21" i="12"/>
  <c r="K21" i="12"/>
  <c r="J21" i="12"/>
  <c r="H21" i="12"/>
  <c r="G21" i="12"/>
  <c r="F21" i="12"/>
  <c r="E21" i="12"/>
  <c r="D21" i="12"/>
  <c r="C21" i="12"/>
  <c r="B21" i="12"/>
  <c r="M19" i="12"/>
  <c r="L19" i="12"/>
  <c r="K19" i="12"/>
  <c r="J19" i="12"/>
  <c r="H19" i="12"/>
  <c r="M18" i="12"/>
  <c r="L18" i="12"/>
  <c r="K18" i="12"/>
  <c r="J18" i="12"/>
  <c r="H18" i="12"/>
  <c r="M17" i="12"/>
  <c r="L17" i="12"/>
  <c r="K17" i="12"/>
  <c r="J17" i="12"/>
  <c r="H17" i="12"/>
  <c r="G17" i="12"/>
  <c r="F17" i="12"/>
  <c r="E17" i="12"/>
  <c r="D17" i="12"/>
  <c r="C17" i="12"/>
  <c r="B17" i="12"/>
  <c r="M15" i="12"/>
  <c r="L15" i="12"/>
  <c r="K15" i="12"/>
  <c r="J15" i="12"/>
  <c r="H15" i="12"/>
  <c r="M14" i="12"/>
  <c r="L14" i="12"/>
  <c r="K14" i="12"/>
  <c r="J14" i="12"/>
  <c r="H14" i="12"/>
  <c r="G14" i="12"/>
  <c r="F14" i="12"/>
  <c r="E14" i="12"/>
  <c r="D14" i="12"/>
  <c r="C14" i="12"/>
  <c r="B14" i="12"/>
  <c r="M12" i="12"/>
  <c r="L12" i="12"/>
  <c r="K12" i="12"/>
  <c r="J12" i="12"/>
  <c r="H12" i="12"/>
  <c r="M11" i="12"/>
  <c r="L11" i="12"/>
  <c r="K11" i="12"/>
  <c r="J11" i="12"/>
  <c r="H11" i="12"/>
  <c r="G11" i="12"/>
  <c r="F11" i="12"/>
  <c r="E11" i="12"/>
  <c r="D11" i="12"/>
  <c r="C11" i="12"/>
  <c r="B11" i="12"/>
  <c r="M9" i="12"/>
  <c r="L9" i="12"/>
  <c r="K9" i="12"/>
  <c r="J9" i="12"/>
  <c r="H9" i="12"/>
  <c r="G9" i="12"/>
  <c r="F9" i="12"/>
  <c r="E9" i="12"/>
  <c r="D9" i="12"/>
  <c r="C9" i="12"/>
  <c r="B9" i="12"/>
  <c r="L58" i="11"/>
  <c r="K58" i="11"/>
  <c r="J58" i="11"/>
  <c r="I58" i="11"/>
  <c r="L57" i="11"/>
  <c r="K57" i="11"/>
  <c r="J57" i="11"/>
  <c r="I57" i="11"/>
  <c r="G57" i="11"/>
  <c r="F57" i="11"/>
  <c r="E57" i="11"/>
  <c r="D57" i="11"/>
  <c r="C57" i="11"/>
  <c r="B57" i="11"/>
  <c r="L55" i="11"/>
  <c r="K55" i="11"/>
  <c r="J55" i="11"/>
  <c r="I55" i="11"/>
  <c r="L54" i="11"/>
  <c r="K54" i="11"/>
  <c r="J54" i="11"/>
  <c r="I54" i="11"/>
  <c r="G54" i="11"/>
  <c r="F54" i="11"/>
  <c r="E54" i="11"/>
  <c r="D54" i="11"/>
  <c r="C54" i="11"/>
  <c r="B54" i="11"/>
  <c r="L52" i="11"/>
  <c r="K52" i="11"/>
  <c r="J52" i="11"/>
  <c r="I52" i="11"/>
  <c r="L51" i="11"/>
  <c r="K51" i="11"/>
  <c r="J51" i="11"/>
  <c r="I51" i="11"/>
  <c r="G51" i="11"/>
  <c r="F51" i="11"/>
  <c r="E51" i="11"/>
  <c r="D51" i="11"/>
  <c r="C51" i="11"/>
  <c r="B51" i="11"/>
  <c r="L49" i="11"/>
  <c r="K49" i="11"/>
  <c r="J49" i="11"/>
  <c r="I49" i="11"/>
  <c r="L48" i="11"/>
  <c r="K48" i="11"/>
  <c r="J48" i="11"/>
  <c r="I48" i="11"/>
  <c r="G48" i="11"/>
  <c r="F48" i="11"/>
  <c r="E48" i="11"/>
  <c r="D48" i="11"/>
  <c r="C48" i="11"/>
  <c r="B48" i="11"/>
  <c r="L46" i="11"/>
  <c r="K46" i="11"/>
  <c r="J46" i="11"/>
  <c r="I46" i="11"/>
  <c r="L45" i="11"/>
  <c r="K45" i="11"/>
  <c r="J45" i="11"/>
  <c r="I45" i="11"/>
  <c r="G45" i="11"/>
  <c r="F45" i="11"/>
  <c r="E45" i="11"/>
  <c r="D45" i="11"/>
  <c r="C45" i="11"/>
  <c r="B45" i="11"/>
  <c r="L43" i="11"/>
  <c r="K43" i="11"/>
  <c r="J43" i="11"/>
  <c r="I43" i="11"/>
  <c r="L42" i="11"/>
  <c r="K42" i="11"/>
  <c r="J42" i="11"/>
  <c r="I42" i="11"/>
  <c r="G42" i="11"/>
  <c r="F42" i="11"/>
  <c r="E42" i="11"/>
  <c r="D42" i="11"/>
  <c r="C42" i="11"/>
  <c r="B42" i="11"/>
  <c r="L40" i="11"/>
  <c r="K40" i="11"/>
  <c r="J40" i="11"/>
  <c r="I40" i="11"/>
  <c r="L39" i="11"/>
  <c r="K39" i="11"/>
  <c r="J39" i="11"/>
  <c r="I39" i="11"/>
  <c r="G39" i="11"/>
  <c r="F39" i="11"/>
  <c r="E39" i="11"/>
  <c r="D39" i="11"/>
  <c r="C39" i="11"/>
  <c r="B39" i="11"/>
  <c r="L37" i="11"/>
  <c r="K37" i="11"/>
  <c r="J37" i="11"/>
  <c r="I37" i="11"/>
  <c r="L36" i="11"/>
  <c r="K36" i="11"/>
  <c r="J36" i="11"/>
  <c r="I36" i="11"/>
  <c r="G36" i="11"/>
  <c r="F36" i="11"/>
  <c r="E36" i="11"/>
  <c r="D36" i="11"/>
  <c r="C36" i="11"/>
  <c r="B36" i="11"/>
  <c r="L34" i="11"/>
  <c r="K34" i="11"/>
  <c r="J34" i="11"/>
  <c r="I34" i="11"/>
  <c r="L33" i="11"/>
  <c r="K33" i="11"/>
  <c r="J33" i="11"/>
  <c r="I33" i="11"/>
  <c r="G33" i="11"/>
  <c r="F33" i="11"/>
  <c r="E33" i="11"/>
  <c r="D33" i="11"/>
  <c r="C33" i="11"/>
  <c r="B33" i="11"/>
  <c r="L31" i="11"/>
  <c r="K31" i="11"/>
  <c r="J31" i="11"/>
  <c r="I31" i="11"/>
  <c r="L30" i="11"/>
  <c r="K30" i="11"/>
  <c r="J30" i="11"/>
  <c r="I30" i="11"/>
  <c r="L29" i="11"/>
  <c r="K29" i="11"/>
  <c r="J29" i="11"/>
  <c r="I29" i="11"/>
  <c r="G29" i="11"/>
  <c r="F29" i="11"/>
  <c r="E29" i="11"/>
  <c r="D29" i="11"/>
  <c r="C29" i="11"/>
  <c r="B29" i="11"/>
  <c r="L27" i="11"/>
  <c r="K27" i="11"/>
  <c r="J27" i="11"/>
  <c r="I27" i="11"/>
  <c r="L26" i="11"/>
  <c r="K26" i="11"/>
  <c r="J26" i="11"/>
  <c r="I26" i="11"/>
  <c r="G26" i="11"/>
  <c r="F26" i="11"/>
  <c r="E26" i="11"/>
  <c r="D26" i="11"/>
  <c r="C26" i="11"/>
  <c r="B26" i="11"/>
  <c r="L24" i="11"/>
  <c r="K24" i="11"/>
  <c r="J24" i="11"/>
  <c r="I24" i="11"/>
  <c r="L23" i="11"/>
  <c r="K23" i="11"/>
  <c r="J23" i="11"/>
  <c r="I23" i="11"/>
  <c r="G23" i="11"/>
  <c r="F23" i="11"/>
  <c r="E23" i="11"/>
  <c r="D23" i="11"/>
  <c r="C23" i="11"/>
  <c r="B23" i="11"/>
  <c r="L21" i="11"/>
  <c r="K21" i="11"/>
  <c r="J21" i="11"/>
  <c r="I21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G18" i="11"/>
  <c r="L17" i="11"/>
  <c r="K17" i="11"/>
  <c r="J17" i="11"/>
  <c r="I17" i="11"/>
  <c r="G17" i="11"/>
  <c r="L16" i="11"/>
  <c r="K16" i="11"/>
  <c r="J16" i="11"/>
  <c r="I16" i="11"/>
  <c r="G16" i="11"/>
  <c r="F16" i="11"/>
  <c r="E16" i="11"/>
  <c r="D16" i="11"/>
  <c r="C16" i="11"/>
  <c r="B16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G11" i="11"/>
  <c r="F11" i="11"/>
  <c r="E11" i="11"/>
  <c r="D11" i="11"/>
  <c r="C11" i="11"/>
  <c r="B11" i="11"/>
  <c r="L9" i="11"/>
  <c r="K9" i="11"/>
  <c r="J9" i="11"/>
  <c r="I9" i="11"/>
  <c r="G9" i="11"/>
  <c r="F9" i="11"/>
  <c r="E9" i="11"/>
  <c r="D9" i="11"/>
  <c r="C9" i="11"/>
  <c r="B9" i="11"/>
  <c r="M146" i="10"/>
  <c r="L146" i="10"/>
  <c r="K146" i="10"/>
  <c r="J146" i="10"/>
  <c r="H146" i="10"/>
  <c r="M145" i="10"/>
  <c r="L145" i="10"/>
  <c r="K145" i="10"/>
  <c r="J145" i="10"/>
  <c r="H145" i="10"/>
  <c r="M144" i="10"/>
  <c r="L144" i="10"/>
  <c r="K144" i="10"/>
  <c r="J144" i="10"/>
  <c r="H144" i="10"/>
  <c r="M143" i="10"/>
  <c r="L143" i="10"/>
  <c r="K143" i="10"/>
  <c r="J143" i="10"/>
  <c r="H143" i="10"/>
  <c r="M142" i="10"/>
  <c r="L142" i="10"/>
  <c r="K142" i="10"/>
  <c r="J142" i="10"/>
  <c r="H142" i="10"/>
  <c r="G142" i="10"/>
  <c r="F142" i="10"/>
  <c r="E142" i="10"/>
  <c r="D142" i="10"/>
  <c r="C142" i="10"/>
  <c r="B142" i="10"/>
  <c r="M140" i="10"/>
  <c r="L140" i="10"/>
  <c r="K140" i="10"/>
  <c r="J140" i="10"/>
  <c r="H140" i="10"/>
  <c r="M139" i="10"/>
  <c r="L139" i="10"/>
  <c r="K139" i="10"/>
  <c r="J139" i="10"/>
  <c r="H139" i="10"/>
  <c r="M138" i="10"/>
  <c r="L138" i="10"/>
  <c r="K138" i="10"/>
  <c r="J138" i="10"/>
  <c r="H138" i="10"/>
  <c r="M137" i="10"/>
  <c r="L137" i="10"/>
  <c r="K137" i="10"/>
  <c r="J137" i="10"/>
  <c r="H137" i="10"/>
  <c r="M136" i="10"/>
  <c r="L136" i="10"/>
  <c r="K136" i="10"/>
  <c r="J136" i="10"/>
  <c r="H136" i="10"/>
  <c r="G136" i="10"/>
  <c r="F136" i="10"/>
  <c r="E136" i="10"/>
  <c r="D136" i="10"/>
  <c r="C136" i="10"/>
  <c r="B136" i="10"/>
  <c r="H134" i="10"/>
  <c r="M133" i="10"/>
  <c r="L133" i="10"/>
  <c r="K133" i="10"/>
  <c r="J133" i="10"/>
  <c r="H133" i="10"/>
  <c r="M132" i="10"/>
  <c r="L132" i="10"/>
  <c r="K132" i="10"/>
  <c r="J132" i="10"/>
  <c r="H132" i="10"/>
  <c r="M131" i="10"/>
  <c r="L131" i="10"/>
  <c r="K131" i="10"/>
  <c r="J131" i="10"/>
  <c r="H131" i="10"/>
  <c r="M130" i="10"/>
  <c r="L130" i="10"/>
  <c r="K130" i="10"/>
  <c r="J130" i="10"/>
  <c r="H130" i="10"/>
  <c r="M129" i="10"/>
  <c r="L129" i="10"/>
  <c r="K129" i="10"/>
  <c r="J129" i="10"/>
  <c r="H129" i="10"/>
  <c r="M128" i="10"/>
  <c r="L128" i="10"/>
  <c r="K128" i="10"/>
  <c r="J128" i="10"/>
  <c r="H128" i="10"/>
  <c r="M127" i="10"/>
  <c r="L127" i="10"/>
  <c r="K127" i="10"/>
  <c r="J127" i="10"/>
  <c r="H127" i="10"/>
  <c r="M126" i="10"/>
  <c r="L126" i="10"/>
  <c r="K126" i="10"/>
  <c r="J126" i="10"/>
  <c r="H126" i="10"/>
  <c r="G126" i="10"/>
  <c r="F126" i="10"/>
  <c r="E126" i="10"/>
  <c r="D126" i="10"/>
  <c r="C126" i="10"/>
  <c r="B126" i="10"/>
  <c r="M124" i="10"/>
  <c r="L124" i="10"/>
  <c r="K124" i="10"/>
  <c r="J124" i="10"/>
  <c r="H124" i="10"/>
  <c r="M123" i="10"/>
  <c r="L123" i="10"/>
  <c r="K123" i="10"/>
  <c r="J123" i="10"/>
  <c r="H123" i="10"/>
  <c r="M122" i="10"/>
  <c r="L122" i="10"/>
  <c r="K122" i="10"/>
  <c r="J122" i="10"/>
  <c r="H122" i="10"/>
  <c r="M121" i="10"/>
  <c r="L121" i="10"/>
  <c r="K121" i="10"/>
  <c r="J121" i="10"/>
  <c r="H121" i="10"/>
  <c r="M120" i="10"/>
  <c r="L120" i="10"/>
  <c r="K120" i="10"/>
  <c r="J120" i="10"/>
  <c r="H120" i="10"/>
  <c r="G120" i="10"/>
  <c r="F120" i="10"/>
  <c r="E120" i="10"/>
  <c r="D120" i="10"/>
  <c r="C120" i="10"/>
  <c r="B120" i="10"/>
  <c r="H118" i="10"/>
  <c r="M117" i="10"/>
  <c r="L117" i="10"/>
  <c r="K117" i="10"/>
  <c r="J117" i="10"/>
  <c r="H117" i="10"/>
  <c r="M116" i="10"/>
  <c r="L116" i="10"/>
  <c r="K116" i="10"/>
  <c r="J116" i="10"/>
  <c r="H116" i="10"/>
  <c r="M115" i="10"/>
  <c r="L115" i="10"/>
  <c r="K115" i="10"/>
  <c r="J115" i="10"/>
  <c r="H115" i="10"/>
  <c r="M114" i="10"/>
  <c r="L114" i="10"/>
  <c r="K114" i="10"/>
  <c r="J114" i="10"/>
  <c r="H114" i="10"/>
  <c r="M113" i="10"/>
  <c r="L113" i="10"/>
  <c r="K113" i="10"/>
  <c r="J113" i="10"/>
  <c r="H113" i="10"/>
  <c r="M112" i="10"/>
  <c r="L112" i="10"/>
  <c r="K112" i="10"/>
  <c r="J112" i="10"/>
  <c r="H112" i="10"/>
  <c r="M111" i="10"/>
  <c r="L111" i="10"/>
  <c r="K111" i="10"/>
  <c r="J111" i="10"/>
  <c r="H111" i="10"/>
  <c r="M110" i="10"/>
  <c r="L110" i="10"/>
  <c r="K110" i="10"/>
  <c r="J110" i="10"/>
  <c r="H110" i="10"/>
  <c r="M109" i="10"/>
  <c r="L109" i="10"/>
  <c r="K109" i="10"/>
  <c r="J109" i="10"/>
  <c r="H109" i="10"/>
  <c r="M108" i="10"/>
  <c r="L108" i="10"/>
  <c r="K108" i="10"/>
  <c r="J108" i="10"/>
  <c r="H108" i="10"/>
  <c r="G108" i="10"/>
  <c r="F108" i="10"/>
  <c r="E108" i="10"/>
  <c r="D108" i="10"/>
  <c r="C108" i="10"/>
  <c r="B108" i="10"/>
  <c r="M106" i="10"/>
  <c r="L106" i="10"/>
  <c r="K106" i="10"/>
  <c r="J106" i="10"/>
  <c r="H106" i="10"/>
  <c r="M105" i="10"/>
  <c r="L105" i="10"/>
  <c r="K105" i="10"/>
  <c r="J105" i="10"/>
  <c r="H105" i="10"/>
  <c r="M104" i="10"/>
  <c r="L104" i="10"/>
  <c r="K104" i="10"/>
  <c r="J104" i="10"/>
  <c r="H104" i="10"/>
  <c r="M103" i="10"/>
  <c r="L103" i="10"/>
  <c r="K103" i="10"/>
  <c r="J103" i="10"/>
  <c r="H103" i="10"/>
  <c r="M102" i="10"/>
  <c r="L102" i="10"/>
  <c r="K102" i="10"/>
  <c r="J102" i="10"/>
  <c r="H102" i="10"/>
  <c r="M101" i="10"/>
  <c r="L101" i="10"/>
  <c r="K101" i="10"/>
  <c r="J101" i="10"/>
  <c r="H101" i="10"/>
  <c r="M100" i="10"/>
  <c r="L100" i="10"/>
  <c r="K100" i="10"/>
  <c r="J100" i="10"/>
  <c r="H100" i="10"/>
  <c r="M99" i="10"/>
  <c r="L99" i="10"/>
  <c r="K99" i="10"/>
  <c r="J99" i="10"/>
  <c r="H99" i="10"/>
  <c r="G99" i="10"/>
  <c r="F99" i="10"/>
  <c r="E99" i="10"/>
  <c r="D99" i="10"/>
  <c r="C99" i="10"/>
  <c r="B99" i="10"/>
  <c r="M97" i="10"/>
  <c r="L97" i="10"/>
  <c r="K97" i="10"/>
  <c r="J97" i="10"/>
  <c r="H97" i="10"/>
  <c r="M96" i="10"/>
  <c r="L96" i="10"/>
  <c r="K96" i="10"/>
  <c r="J96" i="10"/>
  <c r="H96" i="10"/>
  <c r="M95" i="10"/>
  <c r="L95" i="10"/>
  <c r="K95" i="10"/>
  <c r="J95" i="10"/>
  <c r="H95" i="10"/>
  <c r="M94" i="10"/>
  <c r="L94" i="10"/>
  <c r="K94" i="10"/>
  <c r="J94" i="10"/>
  <c r="H94" i="10"/>
  <c r="M93" i="10"/>
  <c r="L93" i="10"/>
  <c r="K93" i="10"/>
  <c r="J93" i="10"/>
  <c r="H93" i="10"/>
  <c r="M92" i="10"/>
  <c r="L92" i="10"/>
  <c r="K92" i="10"/>
  <c r="J92" i="10"/>
  <c r="H92" i="10"/>
  <c r="M91" i="10"/>
  <c r="L91" i="10"/>
  <c r="K91" i="10"/>
  <c r="J91" i="10"/>
  <c r="H91" i="10"/>
  <c r="M90" i="10"/>
  <c r="L90" i="10"/>
  <c r="K90" i="10"/>
  <c r="J90" i="10"/>
  <c r="H90" i="10"/>
  <c r="M89" i="10"/>
  <c r="L89" i="10"/>
  <c r="K89" i="10"/>
  <c r="J89" i="10"/>
  <c r="H89" i="10"/>
  <c r="G89" i="10"/>
  <c r="F89" i="10"/>
  <c r="E89" i="10"/>
  <c r="D89" i="10"/>
  <c r="C89" i="10"/>
  <c r="B89" i="10"/>
  <c r="M87" i="10"/>
  <c r="L87" i="10"/>
  <c r="K87" i="10"/>
  <c r="J87" i="10"/>
  <c r="H87" i="10"/>
  <c r="M86" i="10"/>
  <c r="L86" i="10"/>
  <c r="K86" i="10"/>
  <c r="J86" i="10"/>
  <c r="H86" i="10"/>
  <c r="M85" i="10"/>
  <c r="L85" i="10"/>
  <c r="K85" i="10"/>
  <c r="J85" i="10"/>
  <c r="H85" i="10"/>
  <c r="M84" i="10"/>
  <c r="L84" i="10"/>
  <c r="K84" i="10"/>
  <c r="J84" i="10"/>
  <c r="H84" i="10"/>
  <c r="M83" i="10"/>
  <c r="L83" i="10"/>
  <c r="K83" i="10"/>
  <c r="J83" i="10"/>
  <c r="H83" i="10"/>
  <c r="M82" i="10"/>
  <c r="L82" i="10"/>
  <c r="K82" i="10"/>
  <c r="J82" i="10"/>
  <c r="H82" i="10"/>
  <c r="M81" i="10"/>
  <c r="L81" i="10"/>
  <c r="K81" i="10"/>
  <c r="J81" i="10"/>
  <c r="H81" i="10"/>
  <c r="M80" i="10"/>
  <c r="L80" i="10"/>
  <c r="K80" i="10"/>
  <c r="J80" i="10"/>
  <c r="H80" i="10"/>
  <c r="M79" i="10"/>
  <c r="L79" i="10"/>
  <c r="K79" i="10"/>
  <c r="J79" i="10"/>
  <c r="H79" i="10"/>
  <c r="G79" i="10"/>
  <c r="F79" i="10"/>
  <c r="E79" i="10"/>
  <c r="D79" i="10"/>
  <c r="C79" i="10"/>
  <c r="B79" i="10"/>
  <c r="M77" i="10"/>
  <c r="L77" i="10"/>
  <c r="K77" i="10"/>
  <c r="J77" i="10"/>
  <c r="H77" i="10"/>
  <c r="M76" i="10"/>
  <c r="L76" i="10"/>
  <c r="K76" i="10"/>
  <c r="J76" i="10"/>
  <c r="H76" i="10"/>
  <c r="M75" i="10"/>
  <c r="L75" i="10"/>
  <c r="K75" i="10"/>
  <c r="J75" i="10"/>
  <c r="H75" i="10"/>
  <c r="M74" i="10"/>
  <c r="L74" i="10"/>
  <c r="K74" i="10"/>
  <c r="J74" i="10"/>
  <c r="H74" i="10"/>
  <c r="M73" i="10"/>
  <c r="L73" i="10"/>
  <c r="K73" i="10"/>
  <c r="J73" i="10"/>
  <c r="H73" i="10"/>
  <c r="M72" i="10"/>
  <c r="L72" i="10"/>
  <c r="K72" i="10"/>
  <c r="J72" i="10"/>
  <c r="H72" i="10"/>
  <c r="M71" i="10"/>
  <c r="L71" i="10"/>
  <c r="K71" i="10"/>
  <c r="J71" i="10"/>
  <c r="H71" i="10"/>
  <c r="M70" i="10"/>
  <c r="L70" i="10"/>
  <c r="K70" i="10"/>
  <c r="J70" i="10"/>
  <c r="H70" i="10"/>
  <c r="M69" i="10"/>
  <c r="L69" i="10"/>
  <c r="K69" i="10"/>
  <c r="J69" i="10"/>
  <c r="H69" i="10"/>
  <c r="M68" i="10"/>
  <c r="L68" i="10"/>
  <c r="K68" i="10"/>
  <c r="J68" i="10"/>
  <c r="H68" i="10"/>
  <c r="G68" i="10"/>
  <c r="F68" i="10"/>
  <c r="E68" i="10"/>
  <c r="D68" i="10"/>
  <c r="C68" i="10"/>
  <c r="B68" i="10"/>
  <c r="M66" i="10"/>
  <c r="L66" i="10"/>
  <c r="K66" i="10"/>
  <c r="J66" i="10"/>
  <c r="H66" i="10"/>
  <c r="M65" i="10"/>
  <c r="L65" i="10"/>
  <c r="K65" i="10"/>
  <c r="J65" i="10"/>
  <c r="H65" i="10"/>
  <c r="M64" i="10"/>
  <c r="L64" i="10"/>
  <c r="K64" i="10"/>
  <c r="J64" i="10"/>
  <c r="H64" i="10"/>
  <c r="M63" i="10"/>
  <c r="L63" i="10"/>
  <c r="K63" i="10"/>
  <c r="J63" i="10"/>
  <c r="H63" i="10"/>
  <c r="M62" i="10"/>
  <c r="L62" i="10"/>
  <c r="K62" i="10"/>
  <c r="J62" i="10"/>
  <c r="H62" i="10"/>
  <c r="M61" i="10"/>
  <c r="L61" i="10"/>
  <c r="K61" i="10"/>
  <c r="J61" i="10"/>
  <c r="H61" i="10"/>
  <c r="M60" i="10"/>
  <c r="L60" i="10"/>
  <c r="K60" i="10"/>
  <c r="J60" i="10"/>
  <c r="H60" i="10"/>
  <c r="M59" i="10"/>
  <c r="L59" i="10"/>
  <c r="K59" i="10"/>
  <c r="J59" i="10"/>
  <c r="H59" i="10"/>
  <c r="M58" i="10"/>
  <c r="L58" i="10"/>
  <c r="K58" i="10"/>
  <c r="J58" i="10"/>
  <c r="H58" i="10"/>
  <c r="G58" i="10"/>
  <c r="F58" i="10"/>
  <c r="E58" i="10"/>
  <c r="D58" i="10"/>
  <c r="C58" i="10"/>
  <c r="B58" i="10"/>
  <c r="M56" i="10"/>
  <c r="L56" i="10"/>
  <c r="K56" i="10"/>
  <c r="J56" i="10"/>
  <c r="H56" i="10"/>
  <c r="M55" i="10"/>
  <c r="L55" i="10"/>
  <c r="K55" i="10"/>
  <c r="J55" i="10"/>
  <c r="H55" i="10"/>
  <c r="M54" i="10"/>
  <c r="L54" i="10"/>
  <c r="K54" i="10"/>
  <c r="J54" i="10"/>
  <c r="H54" i="10"/>
  <c r="M53" i="10"/>
  <c r="L53" i="10"/>
  <c r="K53" i="10"/>
  <c r="J53" i="10"/>
  <c r="H53" i="10"/>
  <c r="M52" i="10"/>
  <c r="L52" i="10"/>
  <c r="K52" i="10"/>
  <c r="J52" i="10"/>
  <c r="H52" i="10"/>
  <c r="M51" i="10"/>
  <c r="L51" i="10"/>
  <c r="K51" i="10"/>
  <c r="J51" i="10"/>
  <c r="H51" i="10"/>
  <c r="M50" i="10"/>
  <c r="L50" i="10"/>
  <c r="K50" i="10"/>
  <c r="J50" i="10"/>
  <c r="H50" i="10"/>
  <c r="M49" i="10"/>
  <c r="L49" i="10"/>
  <c r="K49" i="10"/>
  <c r="J49" i="10"/>
  <c r="H49" i="10"/>
  <c r="G49" i="10"/>
  <c r="F49" i="10"/>
  <c r="E49" i="10"/>
  <c r="D49" i="10"/>
  <c r="C49" i="10"/>
  <c r="B49" i="10"/>
  <c r="M47" i="10"/>
  <c r="L47" i="10"/>
  <c r="K47" i="10"/>
  <c r="J47" i="10"/>
  <c r="H47" i="10"/>
  <c r="M46" i="10"/>
  <c r="L46" i="10"/>
  <c r="K46" i="10"/>
  <c r="J46" i="10"/>
  <c r="H46" i="10"/>
  <c r="M45" i="10"/>
  <c r="L45" i="10"/>
  <c r="K45" i="10"/>
  <c r="J45" i="10"/>
  <c r="H45" i="10"/>
  <c r="M44" i="10"/>
  <c r="L44" i="10"/>
  <c r="K44" i="10"/>
  <c r="J44" i="10"/>
  <c r="H44" i="10"/>
  <c r="M43" i="10"/>
  <c r="L43" i="10"/>
  <c r="K43" i="10"/>
  <c r="J43" i="10"/>
  <c r="H43" i="10"/>
  <c r="M42" i="10"/>
  <c r="L42" i="10"/>
  <c r="K42" i="10"/>
  <c r="J42" i="10"/>
  <c r="H42" i="10"/>
  <c r="M41" i="10"/>
  <c r="L41" i="10"/>
  <c r="K41" i="10"/>
  <c r="J41" i="10"/>
  <c r="H41" i="10"/>
  <c r="G41" i="10"/>
  <c r="F41" i="10"/>
  <c r="E41" i="10"/>
  <c r="D41" i="10"/>
  <c r="C41" i="10"/>
  <c r="B41" i="10"/>
  <c r="M39" i="10"/>
  <c r="L39" i="10"/>
  <c r="K39" i="10"/>
  <c r="J39" i="10"/>
  <c r="H39" i="10"/>
  <c r="M38" i="10"/>
  <c r="L38" i="10"/>
  <c r="K38" i="10"/>
  <c r="J38" i="10"/>
  <c r="H38" i="10"/>
  <c r="M37" i="10"/>
  <c r="L37" i="10"/>
  <c r="K37" i="10"/>
  <c r="J37" i="10"/>
  <c r="H37" i="10"/>
  <c r="M36" i="10"/>
  <c r="L36" i="10"/>
  <c r="K36" i="10"/>
  <c r="J36" i="10"/>
  <c r="H36" i="10"/>
  <c r="M35" i="10"/>
  <c r="L35" i="10"/>
  <c r="K35" i="10"/>
  <c r="J35" i="10"/>
  <c r="H35" i="10"/>
  <c r="M34" i="10"/>
  <c r="L34" i="10"/>
  <c r="K34" i="10"/>
  <c r="J34" i="10"/>
  <c r="H34" i="10"/>
  <c r="M33" i="10"/>
  <c r="L33" i="10"/>
  <c r="K33" i="10"/>
  <c r="J33" i="10"/>
  <c r="H33" i="10"/>
  <c r="M32" i="10"/>
  <c r="L32" i="10"/>
  <c r="K32" i="10"/>
  <c r="J32" i="10"/>
  <c r="H32" i="10"/>
  <c r="M31" i="10"/>
  <c r="L31" i="10"/>
  <c r="K31" i="10"/>
  <c r="J31" i="10"/>
  <c r="H31" i="10"/>
  <c r="G31" i="10"/>
  <c r="F31" i="10"/>
  <c r="E31" i="10"/>
  <c r="D31" i="10"/>
  <c r="C31" i="10"/>
  <c r="B31" i="10"/>
  <c r="M29" i="10"/>
  <c r="L29" i="10"/>
  <c r="K29" i="10"/>
  <c r="J29" i="10"/>
  <c r="H29" i="10"/>
  <c r="M28" i="10"/>
  <c r="L28" i="10"/>
  <c r="K28" i="10"/>
  <c r="J28" i="10"/>
  <c r="H28" i="10"/>
  <c r="M27" i="10"/>
  <c r="L27" i="10"/>
  <c r="K27" i="10"/>
  <c r="J27" i="10"/>
  <c r="H27" i="10"/>
  <c r="G27" i="10"/>
  <c r="F27" i="10"/>
  <c r="E27" i="10"/>
  <c r="D27" i="10"/>
  <c r="C27" i="10"/>
  <c r="B27" i="10"/>
  <c r="M25" i="10"/>
  <c r="L25" i="10"/>
  <c r="K25" i="10"/>
  <c r="J25" i="10"/>
  <c r="H25" i="10"/>
  <c r="M24" i="10"/>
  <c r="L24" i="10"/>
  <c r="K24" i="10"/>
  <c r="J24" i="10"/>
  <c r="H24" i="10"/>
  <c r="M23" i="10"/>
  <c r="L23" i="10"/>
  <c r="K23" i="10"/>
  <c r="J23" i="10"/>
  <c r="H23" i="10"/>
  <c r="M22" i="10"/>
  <c r="L22" i="10"/>
  <c r="K22" i="10"/>
  <c r="J22" i="10"/>
  <c r="H22" i="10"/>
  <c r="M21" i="10"/>
  <c r="L21" i="10"/>
  <c r="K21" i="10"/>
  <c r="J21" i="10"/>
  <c r="H21" i="10"/>
  <c r="M20" i="10"/>
  <c r="L20" i="10"/>
  <c r="K20" i="10"/>
  <c r="J20" i="10"/>
  <c r="H20" i="10"/>
  <c r="M19" i="10"/>
  <c r="L19" i="10"/>
  <c r="K19" i="10"/>
  <c r="J19" i="10"/>
  <c r="H19" i="10"/>
  <c r="M18" i="10"/>
  <c r="L18" i="10"/>
  <c r="K18" i="10"/>
  <c r="J18" i="10"/>
  <c r="H18" i="10"/>
  <c r="M17" i="10"/>
  <c r="L17" i="10"/>
  <c r="K17" i="10"/>
  <c r="J17" i="10"/>
  <c r="H17" i="10"/>
  <c r="M16" i="10"/>
  <c r="L16" i="10"/>
  <c r="K16" i="10"/>
  <c r="J16" i="10"/>
  <c r="H16" i="10"/>
  <c r="M15" i="10"/>
  <c r="L15" i="10"/>
  <c r="K15" i="10"/>
  <c r="J15" i="10"/>
  <c r="H15" i="10"/>
  <c r="M14" i="10"/>
  <c r="L14" i="10"/>
  <c r="K14" i="10"/>
  <c r="J14" i="10"/>
  <c r="H14" i="10"/>
  <c r="M13" i="10"/>
  <c r="L13" i="10"/>
  <c r="K13" i="10"/>
  <c r="J13" i="10"/>
  <c r="H13" i="10"/>
  <c r="M12" i="10"/>
  <c r="L12" i="10"/>
  <c r="K12" i="10"/>
  <c r="J12" i="10"/>
  <c r="H12" i="10"/>
  <c r="M11" i="10"/>
  <c r="L11" i="10"/>
  <c r="K11" i="10"/>
  <c r="J11" i="10"/>
  <c r="H11" i="10"/>
  <c r="G11" i="10"/>
  <c r="F11" i="10"/>
  <c r="E11" i="10"/>
  <c r="D11" i="10"/>
  <c r="C11" i="10"/>
  <c r="B11" i="10"/>
  <c r="M9" i="10"/>
  <c r="L9" i="10"/>
  <c r="K9" i="10"/>
  <c r="J9" i="10"/>
  <c r="H9" i="10"/>
  <c r="G9" i="10"/>
  <c r="F9" i="10"/>
  <c r="E9" i="10"/>
  <c r="D9" i="10"/>
  <c r="C9" i="10"/>
  <c r="B9" i="10"/>
  <c r="E39" i="29"/>
  <c r="G13" i="29"/>
  <c r="F13" i="29"/>
  <c r="D13" i="29"/>
  <c r="C13" i="29"/>
  <c r="B13" i="29"/>
  <c r="G11" i="29"/>
  <c r="F11" i="29"/>
  <c r="E11" i="29"/>
  <c r="D11" i="29"/>
  <c r="C11" i="29"/>
  <c r="B11" i="29"/>
  <c r="G12" i="28"/>
  <c r="F12" i="28"/>
  <c r="D12" i="28"/>
  <c r="C12" i="28"/>
  <c r="B12" i="28"/>
  <c r="G10" i="28"/>
  <c r="F10" i="28"/>
  <c r="E10" i="28"/>
  <c r="D10" i="28"/>
  <c r="C10" i="28"/>
  <c r="B10" i="28"/>
  <c r="F30" i="27"/>
  <c r="G12" i="27"/>
  <c r="F12" i="27"/>
  <c r="D12" i="27"/>
  <c r="C12" i="27"/>
  <c r="B12" i="27"/>
  <c r="G10" i="27"/>
  <c r="F10" i="27"/>
  <c r="E10" i="27"/>
  <c r="D10" i="27"/>
  <c r="C10" i="27"/>
  <c r="B10" i="27"/>
  <c r="M24" i="3"/>
  <c r="L24" i="3"/>
  <c r="C24" i="3"/>
  <c r="B24" i="3"/>
  <c r="M23" i="3"/>
  <c r="L23" i="3"/>
  <c r="C23" i="3"/>
  <c r="B23" i="3"/>
  <c r="M22" i="3"/>
  <c r="L22" i="3"/>
  <c r="C22" i="3"/>
  <c r="B22" i="3"/>
  <c r="M21" i="3"/>
  <c r="L21" i="3"/>
  <c r="C21" i="3"/>
  <c r="B21" i="3"/>
  <c r="M20" i="3"/>
  <c r="L20" i="3"/>
  <c r="C20" i="3"/>
  <c r="B20" i="3"/>
  <c r="M19" i="3"/>
  <c r="L19" i="3"/>
  <c r="C19" i="3"/>
  <c r="B19" i="3"/>
  <c r="M18" i="3"/>
  <c r="L18" i="3"/>
  <c r="C18" i="3"/>
  <c r="B18" i="3"/>
  <c r="M17" i="3"/>
  <c r="L17" i="3"/>
  <c r="C17" i="3"/>
  <c r="B17" i="3"/>
  <c r="M16" i="3"/>
  <c r="L16" i="3"/>
  <c r="C16" i="3"/>
  <c r="B16" i="3"/>
  <c r="M15" i="3"/>
  <c r="L15" i="3"/>
  <c r="C15" i="3"/>
  <c r="B15" i="3"/>
  <c r="M14" i="3"/>
  <c r="L14" i="3"/>
  <c r="C14" i="3"/>
  <c r="B14" i="3"/>
  <c r="M13" i="3"/>
  <c r="L13" i="3"/>
  <c r="C13" i="3"/>
  <c r="B13" i="3"/>
  <c r="L12" i="3"/>
  <c r="C12" i="3"/>
  <c r="B12" i="3"/>
  <c r="L11" i="3"/>
  <c r="C11" i="3"/>
  <c r="B11" i="3"/>
  <c r="M10" i="3"/>
  <c r="L10" i="3"/>
  <c r="C10" i="3"/>
  <c r="B10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M24" i="2"/>
  <c r="L24" i="2"/>
  <c r="C24" i="2"/>
  <c r="B24" i="2"/>
  <c r="M23" i="2"/>
  <c r="L23" i="2"/>
  <c r="C23" i="2"/>
  <c r="B23" i="2"/>
  <c r="M22" i="2"/>
  <c r="L22" i="2"/>
  <c r="C22" i="2"/>
  <c r="B22" i="2"/>
  <c r="M21" i="2"/>
  <c r="L21" i="2"/>
  <c r="C21" i="2"/>
  <c r="B21" i="2"/>
  <c r="M20" i="2"/>
  <c r="L20" i="2"/>
  <c r="C20" i="2"/>
  <c r="B20" i="2"/>
  <c r="M19" i="2"/>
  <c r="L19" i="2"/>
  <c r="C19" i="2"/>
  <c r="B19" i="2"/>
  <c r="M18" i="2"/>
  <c r="L18" i="2"/>
  <c r="C18" i="2"/>
  <c r="B18" i="2"/>
  <c r="M17" i="2"/>
  <c r="L17" i="2"/>
  <c r="C17" i="2"/>
  <c r="B17" i="2"/>
  <c r="M16" i="2"/>
  <c r="L16" i="2"/>
  <c r="C16" i="2"/>
  <c r="B16" i="2"/>
  <c r="M15" i="2"/>
  <c r="L15" i="2"/>
  <c r="C15" i="2"/>
  <c r="B15" i="2"/>
  <c r="M14" i="2"/>
  <c r="L14" i="2"/>
  <c r="C14" i="2"/>
  <c r="B14" i="2"/>
  <c r="M13" i="2"/>
  <c r="L13" i="2"/>
  <c r="C13" i="2"/>
  <c r="B13" i="2"/>
  <c r="L12" i="2"/>
  <c r="C12" i="2"/>
  <c r="B12" i="2"/>
  <c r="L11" i="2"/>
  <c r="C11" i="2"/>
  <c r="B11" i="2"/>
  <c r="M10" i="2"/>
  <c r="L10" i="2"/>
  <c r="C10" i="2"/>
  <c r="B10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L24" i="1"/>
  <c r="C24" i="1"/>
  <c r="B24" i="1"/>
  <c r="L23" i="1"/>
  <c r="C23" i="1"/>
  <c r="B23" i="1"/>
  <c r="L22" i="1"/>
  <c r="C22" i="1"/>
  <c r="B22" i="1"/>
  <c r="L21" i="1"/>
  <c r="C21" i="1"/>
  <c r="B21" i="1"/>
  <c r="L20" i="1"/>
  <c r="C20" i="1"/>
  <c r="B20" i="1"/>
  <c r="L19" i="1"/>
  <c r="C19" i="1"/>
  <c r="B19" i="1"/>
  <c r="L18" i="1"/>
  <c r="C18" i="1"/>
  <c r="B18" i="1"/>
  <c r="L17" i="1"/>
  <c r="C17" i="1"/>
  <c r="B17" i="1"/>
  <c r="L16" i="1"/>
  <c r="C16" i="1"/>
  <c r="B16" i="1"/>
  <c r="L15" i="1"/>
  <c r="C15" i="1"/>
  <c r="B15" i="1"/>
  <c r="L14" i="1"/>
  <c r="C14" i="1"/>
  <c r="B14" i="1"/>
  <c r="L13" i="1"/>
  <c r="C13" i="1"/>
  <c r="B13" i="1"/>
  <c r="L12" i="1"/>
  <c r="C12" i="1"/>
  <c r="B12" i="1"/>
  <c r="L11" i="1"/>
  <c r="C11" i="1"/>
  <c r="B11" i="1"/>
  <c r="L10" i="1"/>
  <c r="C10" i="1"/>
  <c r="B10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<sst xmlns="http://schemas.openxmlformats.org/spreadsheetml/2006/main" count="18009" uniqueCount="995">
  <si>
    <t>Juzgado Penal del I Circuito Judicial de Alajuela</t>
  </si>
  <si>
    <t>Juzgado Penal del I Circuito Judicial de Alajuela (Sección de Atenas)</t>
  </si>
  <si>
    <t>Juzgado Penal del II Circuito Judicial de Alajuela</t>
  </si>
  <si>
    <t>Juzgado Penal de Upala</t>
  </si>
  <si>
    <t>Juzgado Penal de La Fortuna</t>
  </si>
  <si>
    <t>Juzgado Penal de Los Chiles</t>
  </si>
  <si>
    <t>Juzgado Penal de Grecia</t>
  </si>
  <si>
    <t>Juzgado Penal III Circ. Jud. de Alajuela (San Ramón)</t>
  </si>
  <si>
    <t>Juzgado Penal de Cartago</t>
  </si>
  <si>
    <t>Juzgado Penal de Turrialba</t>
  </si>
  <si>
    <t>Juzgado Penal de La Unión</t>
  </si>
  <si>
    <t>Juzgado Penal de Heredia</t>
  </si>
  <si>
    <t>Juzgado Penal de San Joaquín de Flores</t>
  </si>
  <si>
    <t>Juzgado Penal de Sarapiquí</t>
  </si>
  <si>
    <t>Juzgado Penal I Circuito Judicial de Guanacaste</t>
  </si>
  <si>
    <t>Juzgado Penal de Cañas</t>
  </si>
  <si>
    <t>Segundo  Circuito Judicial de Guanacaste</t>
  </si>
  <si>
    <t>Juzgado Penal II Circ. Jud. Guanacaste</t>
  </si>
  <si>
    <t>Juzgado Penal Santa Cruz</t>
  </si>
  <si>
    <t>Juzgado Penal de Puntarenas</t>
  </si>
  <si>
    <t>Juzgado Penal de Garabito</t>
  </si>
  <si>
    <t>Juzgado Penal I Circ. Jud. Zona Sur</t>
  </si>
  <si>
    <t>Juzgado Penal de Buenos Aires</t>
  </si>
  <si>
    <t>Juzgado Penal II Circ. Jud. Zona Sur</t>
  </si>
  <si>
    <t>Juzgado Penal de Golfito</t>
  </si>
  <si>
    <t>Juzgado Penal de Osa</t>
  </si>
  <si>
    <t>Juzgado Penal de Coto Brus</t>
  </si>
  <si>
    <t xml:space="preserve">Juzgado Penal del I Circuito Judicial de la Zona Atlántica </t>
  </si>
  <si>
    <t>Juzgado Penal de Bribrí</t>
  </si>
  <si>
    <t>Juzgado Penal de Pococí- Guácimo</t>
  </si>
  <si>
    <t>Juzgado Penal de Siquirres</t>
  </si>
  <si>
    <t>CUADRO N° 20</t>
  </si>
  <si>
    <t>Tribunal Penal</t>
  </si>
  <si>
    <t>Tribunal Penal del I Circ. Jud. San José</t>
  </si>
  <si>
    <t>Tribunal Penal del II Circ. Jud. San José</t>
  </si>
  <si>
    <t>Tribunal de Flagrancia del II Circ. Jud. San José</t>
  </si>
  <si>
    <t xml:space="preserve">Tribunal Penal de III Circuito Judicial de San José, sede Suroeste </t>
  </si>
  <si>
    <t>Tribunal Penal del III Circ. Jud. de San José</t>
  </si>
  <si>
    <t>Tribunal del I Circ. Jud de Alajuela</t>
  </si>
  <si>
    <t>Tribunal del II Circ. Jud de Alajuela</t>
  </si>
  <si>
    <t>Tribunal del III Circ. Jud de Alajuela (San Ramón)</t>
  </si>
  <si>
    <t xml:space="preserve">Tribunal de Cartago </t>
  </si>
  <si>
    <t>Tribunal de Cartago, sede Turrialba</t>
  </si>
  <si>
    <t>Tribunal de Heredia</t>
  </si>
  <si>
    <t>Tribunal de Heredia, sede Sarapiquí</t>
  </si>
  <si>
    <t>Tribunal I Circ. Jud. Guanacaste</t>
  </si>
  <si>
    <t>Tribunal I Circ. Jud. Guanacaste, sede Cañas</t>
  </si>
  <si>
    <t>Tribunal del II Circuito Judicial de Guanacaste</t>
  </si>
  <si>
    <t>Tribunal del II Circ. Jud. Guanacaste, sede Santa Cruz</t>
  </si>
  <si>
    <t>Tribunal de Puntarenas</t>
  </si>
  <si>
    <t>Tribunal I Circ. Jud. Zona Sur</t>
  </si>
  <si>
    <t>Tribunal II Circ. Jud. Zona Sur, sede Golfito</t>
  </si>
  <si>
    <t>Tribunal II Circ. Jud. Zona Sur, sede Osa</t>
  </si>
  <si>
    <t>Tribunal II Circ. Jud. Zona Sur, sede Corredores</t>
  </si>
  <si>
    <t>Tribunal del I Circ. Jud de la Zona Atlántica</t>
  </si>
  <si>
    <t>Tribunal del II Circ. Jud de la Zona Atlántica</t>
  </si>
  <si>
    <t>CUADRO Nº 21</t>
  </si>
  <si>
    <t>Fiscalía Penal Juvenil</t>
  </si>
  <si>
    <t>Adjunto Penal Juvenil San José</t>
  </si>
  <si>
    <t>Puriscal</t>
  </si>
  <si>
    <t>I Circuito Alajuela</t>
  </si>
  <si>
    <t>II Circuito Alajuela (San Carlos)</t>
  </si>
  <si>
    <t>San Ramón</t>
  </si>
  <si>
    <t>Guanacaste (Liberia)</t>
  </si>
  <si>
    <t>Santa Cruz</t>
  </si>
  <si>
    <t>Zona Sur (Pérez Zeledón)</t>
  </si>
  <si>
    <t>Corredores</t>
  </si>
  <si>
    <t>I Circuito Judicial de Zona Atlántica</t>
  </si>
  <si>
    <t>I Circuito Zona Atlántica (Limón)</t>
  </si>
  <si>
    <t>II Circuito Judicial de Zona Atlántica</t>
  </si>
  <si>
    <t>II Circuito Zona Atlántica (Pococí)</t>
  </si>
  <si>
    <t>CUADRO N° 22</t>
  </si>
  <si>
    <t>Juzgado Penal Juvenil</t>
  </si>
  <si>
    <t>Penal Juvenil San José</t>
  </si>
  <si>
    <t xml:space="preserve">Penal Juvenil I Circuito Judicial Alajuela </t>
  </si>
  <si>
    <t xml:space="preserve">Familia y Penal Juvenil II Circ. Jud. Alajuela </t>
  </si>
  <si>
    <t>Familia, Penal Juvenil y Viol. Domést. Grecia</t>
  </si>
  <si>
    <t xml:space="preserve">Fam., P. Juv. y Viol. Dom. III Cir. Jud. Alajuela (S. Ramón) </t>
  </si>
  <si>
    <t xml:space="preserve">Penal Juvenil Cartago </t>
  </si>
  <si>
    <t>Familia, Penal Juvenil y Violencia Doméstica Turrialba</t>
  </si>
  <si>
    <t xml:space="preserve"> Penal Juvenil Heredia </t>
  </si>
  <si>
    <t>Familia, Penal Juvenil y Viol. Dom. I Circ. Jud. Guanacaste</t>
  </si>
  <si>
    <t>Familia, Penal Juvenil y Violencia Doméstica de Cañas</t>
  </si>
  <si>
    <t>Familia, Penal Juvenil y Viol. Dom. II Circ. Jud. Guanacaste</t>
  </si>
  <si>
    <t>Familia, Penal Juvenil y Violencia Doméstica de Santa Cruz</t>
  </si>
  <si>
    <t>Penal Juvenil Puntarenas</t>
  </si>
  <si>
    <t>Familia y Penal Juvenil I Circuito Judicial  Zona Sur</t>
  </si>
  <si>
    <t>Civil, Trabajo y Familia de Buenos Aires</t>
  </si>
  <si>
    <t>Civil, Trabajo y Familia Osa</t>
  </si>
  <si>
    <t>Civil, Trabajo y Familia Golfito</t>
  </si>
  <si>
    <t>Familia, Penal Juvenil y Viol. Dom. II Circ. Judicial  Zona Sur</t>
  </si>
  <si>
    <t>Penal Juvenil I Circuito Judicial Zona Atlántica</t>
  </si>
  <si>
    <t>CUADRO N° 23</t>
  </si>
  <si>
    <t>Juzgado Contravencional del I Cir. Jud. de San José</t>
  </si>
  <si>
    <t>Juzgado Contravencional del II Cir. Jud. de San José</t>
  </si>
  <si>
    <t>Juzgado Contravencional del III Circ.Jud San José</t>
  </si>
  <si>
    <t>Juzgado Contravencional del I Cir. Jud. de Alajuela</t>
  </si>
  <si>
    <t>Juzgado de Cobro, Menor cuantía y Contravencional de Grecia</t>
  </si>
  <si>
    <t>Juzgado Contravencional de Cartago</t>
  </si>
  <si>
    <t>Juzgado Contravencional de Heredia</t>
  </si>
  <si>
    <t>Juzgado Contrav. y Pensiones Alimentarias I CJ Guanacaste</t>
  </si>
  <si>
    <t>Jdo. Contrav. y Pensiones Aliment. II Circ. Jud. Guanacaste</t>
  </si>
  <si>
    <t>Juzgado Contravencional y Pensiones Alim. de Santa Cruz</t>
  </si>
  <si>
    <t>Juzgado Contravencional de Puntarenas</t>
  </si>
  <si>
    <t>Contra Trata de Personas</t>
  </si>
  <si>
    <t>Juzgado Contr. y Pens. Alimen. III Circ. Jud. Alajuela (San Ramón)</t>
  </si>
  <si>
    <t>Juzgado Contrav. y  de Menor Cuantía de Palmares</t>
  </si>
  <si>
    <t>Juzgado de Pensiones Alimentarias de Cartago</t>
  </si>
  <si>
    <t>Juzgado de Pensiones y Viol. Dom. de La Unión</t>
  </si>
  <si>
    <t>Juzgado de Pensiones Alimentarias de Heredia</t>
  </si>
  <si>
    <t>Juzgado de Pensiones y Viol. Dom. San Joaquín de Flores</t>
  </si>
  <si>
    <t>Juzgado Contrav. y de Menor Cuantía de Santo Domingo</t>
  </si>
  <si>
    <t xml:space="preserve">Juzgado Contrav. y Pensiones Alimentarias I CJ Guanacaste </t>
  </si>
  <si>
    <t>Juzgado Contravencional y de Menor Cuantía de Bagaces</t>
  </si>
  <si>
    <t>Juzgado Contravencional y de Menor Cuantía de Cañas</t>
  </si>
  <si>
    <t>Juzgado Contravencional y de Menor Cuantía de Abangares</t>
  </si>
  <si>
    <t>Juzgado Contrav. y Pensiones Aliment. II Circ. Jud. Guanacaste (Nicoya)</t>
  </si>
  <si>
    <t>Juzgado Contrav. y de Menor Cuantía de Carrillo</t>
  </si>
  <si>
    <t>Juzgado de Pensiones Alimentarias de Puntarenas</t>
  </si>
  <si>
    <t>Juzgado Contrav. y de Menor Cuantía de Garabito</t>
  </si>
  <si>
    <t>Juzgado Contrav. y de Pensiones Alimen. I Circ. Jud. Zona Sur</t>
  </si>
  <si>
    <t>Juzgado Contr. y Men. Cuantía de Buenos Aires</t>
  </si>
  <si>
    <t>Segunda Circuito Judicial de la Zona Sur</t>
  </si>
  <si>
    <t>Juzgado Contravencional y de Menor Cuantía de Bribrí</t>
  </si>
  <si>
    <t>Juzgado de Pensiones y Violencia Doméstica de Siquirres</t>
  </si>
  <si>
    <t>CUADRO N° 16</t>
  </si>
  <si>
    <t>Primero San José</t>
  </si>
  <si>
    <t xml:space="preserve"> </t>
  </si>
  <si>
    <t>Trám. Flagrancias II Circuito Guanacaste (Santa Cruz)</t>
  </si>
  <si>
    <t>Adjunta I Circuito Puntarenas</t>
  </si>
  <si>
    <t>Trám. Flagrancias I Circuito Puntarenas</t>
  </si>
  <si>
    <t>Cóbano - Jicaral</t>
  </si>
  <si>
    <t>Garabito</t>
  </si>
  <si>
    <t>I Circuito Judicial Zona Sur</t>
  </si>
  <si>
    <t>Adjunta I Circuito Zona Sur (Pérez Zeledón)</t>
  </si>
  <si>
    <t>Flagrancia Adjunta I Circ. Jud. Zona Sur</t>
  </si>
  <si>
    <t>Buenos Aires</t>
  </si>
  <si>
    <t>II Circuito Judicial Zona Sur</t>
  </si>
  <si>
    <t>Adjunta II Circ. Jud. Zona Sur (Corredores)</t>
  </si>
  <si>
    <t>Trám. Flagrancias II Circuito Zona Sur (Corredores)</t>
  </si>
  <si>
    <t>Golfito</t>
  </si>
  <si>
    <t>Osa</t>
  </si>
  <si>
    <t>Protección de Osa</t>
  </si>
  <si>
    <t>Coto Brus</t>
  </si>
  <si>
    <t>I Circuito Judicial Zona Atlántica</t>
  </si>
  <si>
    <t>Adjunta I Circuito Zona Atlántica (Limón)</t>
  </si>
  <si>
    <t>Trám. Flagrancias I Circuito Zona Atlántica (Limón)</t>
  </si>
  <si>
    <t>Bribrí</t>
  </si>
  <si>
    <t>II Circuito Judicial Zona Atlántica</t>
  </si>
  <si>
    <t>Adjunta II Circuito Zona Atlántica (Pococí)</t>
  </si>
  <si>
    <t>Trám. Flagrancias II Circuito Zona Atlántica (Pococí)</t>
  </si>
  <si>
    <t>Siquirres</t>
  </si>
  <si>
    <t>CUADRO N° 19</t>
  </si>
  <si>
    <t>Circuito Judicial</t>
  </si>
  <si>
    <t>Total</t>
  </si>
  <si>
    <t>Materia</t>
  </si>
  <si>
    <t>Civil Total</t>
  </si>
  <si>
    <t>Civil Ordinario</t>
  </si>
  <si>
    <t>Cobro Judicial</t>
  </si>
  <si>
    <t>Agraria</t>
  </si>
  <si>
    <t>Conten-ciosa</t>
  </si>
  <si>
    <t>Familia</t>
  </si>
  <si>
    <t>Pensiones Alimentarias</t>
  </si>
  <si>
    <t>Violencia Doméstica</t>
  </si>
  <si>
    <t>Trabajo</t>
  </si>
  <si>
    <t>Penal 1/</t>
  </si>
  <si>
    <t>Penal Juvenil 2/</t>
  </si>
  <si>
    <t>Contraven- ciones</t>
  </si>
  <si>
    <t>Tránsito</t>
  </si>
  <si>
    <t>Constitu-cional</t>
  </si>
  <si>
    <t>Notarial 3/</t>
  </si>
  <si>
    <t xml:space="preserve">Primero de San José </t>
  </si>
  <si>
    <t>Segundo de San José</t>
  </si>
  <si>
    <t>Tercero de San José</t>
  </si>
  <si>
    <t xml:space="preserve">Primero de Alajuela </t>
  </si>
  <si>
    <t xml:space="preserve">Segundo de Alajuela </t>
  </si>
  <si>
    <t xml:space="preserve">Tercero de Alajuela </t>
  </si>
  <si>
    <t>Cartago</t>
  </si>
  <si>
    <t xml:space="preserve">Heredia </t>
  </si>
  <si>
    <t xml:space="preserve">Primero de Guanacaste </t>
  </si>
  <si>
    <t xml:space="preserve">Segundo de Guanacaste </t>
  </si>
  <si>
    <t>Puntarenas</t>
  </si>
  <si>
    <t xml:space="preserve">Primero de la Zona Sur </t>
  </si>
  <si>
    <t xml:space="preserve">Segundo de la Zona Sur </t>
  </si>
  <si>
    <t>Primero de la Zona Atlántica</t>
  </si>
  <si>
    <t>Segundo de la Zona Atlántica</t>
  </si>
  <si>
    <t>1/ Corresponde a la entrada en las oficinas del Ministerio Público y delitos de acción privada entrados en los Tribunales Penales.</t>
  </si>
  <si>
    <t>2/ Corresponde a la entrada en el Ministerio Público (Fiscalías Penales Juveniles).</t>
  </si>
  <si>
    <t xml:space="preserve">3/ Corresponde a la entrada en el Juzgado Notarial. </t>
  </si>
  <si>
    <t>CUADRO N° 2</t>
  </si>
  <si>
    <t>1/ Corresponde a los terminados del Ministerio Público (se incluyen: acumulados, archivos fiscales e incompetencias), Juzgados (se incluyen: sobreseimientos definitivos y provisionales, desestimaciones ordinarias y orales, acumulaciones</t>
  </si>
  <si>
    <t>Juzgado Primero Civil de Menor Cuantía de San José</t>
  </si>
  <si>
    <t>Juzgado Segundo Civil de Menor Cuantía de San José</t>
  </si>
  <si>
    <t>Juzgado Contr. y Men. Cuantía de Mora</t>
  </si>
  <si>
    <t>Juzgado Contr. y Men. Cuantía de Puriscal</t>
  </si>
  <si>
    <t>Juzgado Contr. y Men. Cuantía de Turrubares</t>
  </si>
  <si>
    <t>Juzgado Contravencional y Menor Cuantía Escazú</t>
  </si>
  <si>
    <t>Juzgado Contr. y Men. Cuant. Santa Ana</t>
  </si>
  <si>
    <t>Juzgado Contravencional y Menor Cuantía de Pavas</t>
  </si>
  <si>
    <t>Segundo Circuito Judicial de San José</t>
  </si>
  <si>
    <t>Juzgado Civil II Circuito San José</t>
  </si>
  <si>
    <t>Juzgado Civil  Menor Cuantía II Circuito San José</t>
  </si>
  <si>
    <t>Tercer Circuito Judicial de San José</t>
  </si>
  <si>
    <t>Juzgado Civil y Trabajo del III Circ. Jud. De San José</t>
  </si>
  <si>
    <t xml:space="preserve">Juzgado Civil, Trab., y Fam. Hatillo, San Seb. y Alajuelita </t>
  </si>
  <si>
    <t>Juzgado Menor Cuantía III Circ. Jud. San José</t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</si>
  <si>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</si>
  <si>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</si>
  <si>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</si>
  <si>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</si>
  <si>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</si>
  <si>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t>Primer Circuito Judicial de Alajuela</t>
  </si>
  <si>
    <t>Juzgado Civil I Circuito Jud. Alajuela</t>
  </si>
  <si>
    <t>Juzgado de Cobro Menor Cuantía del I Circ. Jud. de Alajuela (Civil)</t>
  </si>
  <si>
    <t>Juzgado Contrav. y Menor Cuantía de Poás</t>
  </si>
  <si>
    <t>Juzgado Contrav. y Menor Cuantía de Atenas</t>
  </si>
  <si>
    <t>Juzgado Contrav. y de Menor Cuantía de San Mateo</t>
  </si>
  <si>
    <t>Juzgado Contrav. y de Menor Cuantía de Orotina</t>
  </si>
  <si>
    <t>Segundo Circuito Judicial de Alajuela</t>
  </si>
  <si>
    <t>Juzgado Civil y de Trabajo del II Cir. Jud. de Alajuela</t>
  </si>
  <si>
    <t>Juzgado de Menor Cuantía del II Circ. Jud. de Alajuela</t>
  </si>
  <si>
    <t>Juzgado Contrav. y de Menor Cuantía de Upala</t>
  </si>
  <si>
    <t xml:space="preserve">Juzgado Contrav. y de Menor Cuantía de Los Chiles </t>
  </si>
  <si>
    <t>Juzgado Contrav. y de Menor Cuantía de Guatuso</t>
  </si>
  <si>
    <t>Juzgado Contrav. y de Men. Cuantía de La Fortuna</t>
  </si>
  <si>
    <t>Tercer Circuito Judicial de Alajuela</t>
  </si>
  <si>
    <t>Juzgado Civil y Trab. III Circ. Jud. Alajuela (San Ramón)</t>
  </si>
  <si>
    <t>Juzgado Civil y Trabajo de Grecia</t>
  </si>
  <si>
    <t>Juzgado de Menor Cuantía del III Circ. Jud. Alajuela (San Ramón)</t>
  </si>
  <si>
    <t>Juzgado Contrav. y de Menor Cuantía de Valverde Vega</t>
  </si>
  <si>
    <t>Juzgado Contrav. y de Menor Cuantía de Naranjo</t>
  </si>
  <si>
    <t>Juzgado Contrav. y de Menor Cuantía de Palmares</t>
  </si>
  <si>
    <t>Circuito Judicial de Cartago</t>
  </si>
  <si>
    <t>Juzgado Civil de Cartago</t>
  </si>
  <si>
    <t>Juzgado Civil, Trabajo y Agrario de Turrialba</t>
  </si>
  <si>
    <t>Juzgado Civil de Menor Cuantía de Cartago</t>
  </si>
  <si>
    <t>Juzgado Contrav. y de Menor Cuantía de La Unión</t>
  </si>
  <si>
    <t>Juzgado Contrav. y de Menor Cuantía de Paraíso</t>
  </si>
  <si>
    <t>Juzgado Contrav. y de Menor Cuantía de Alvarado</t>
  </si>
  <si>
    <t>Juzgado Contrav. y de Menor Cuantía de Turrialba</t>
  </si>
  <si>
    <t>Juzgado Contrav. y de Menor Cuantía de Jiménez</t>
  </si>
  <si>
    <t>Juzgado Contr. y Men Cuant. Tarrazú, Dota.</t>
  </si>
  <si>
    <t>Juzgado Penal</t>
  </si>
  <si>
    <t xml:space="preserve">Juzgado Penal del I Circuito Judicial de San José </t>
  </si>
  <si>
    <t>Juzgado Penal de Puriscal</t>
  </si>
  <si>
    <t xml:space="preserve">2/ Corresponde a los terminados del Ministerio Público (se incluyen: acumulados, archivos fiscales, incompetencias y otros motivos) y Juzgados Penales Juveniles (se incluyen todos los casos terminados). </t>
  </si>
  <si>
    <t xml:space="preserve">3/ Corresponde a los terminados en el Juzgado Notarial. </t>
  </si>
  <si>
    <t xml:space="preserve">CUADRO N° 3 </t>
  </si>
  <si>
    <t>1/ Corresponde al circulante final en Fiscalías, Juzgados y Tribunales Penales.</t>
  </si>
  <si>
    <t>2/ Corresponde al circulante final en Fiscalías y Juzgados Penales Juveniles.</t>
  </si>
  <si>
    <t xml:space="preserve">3/ Corresponde al circulante final en el Juzgado Notarial. </t>
  </si>
  <si>
    <t>CUADRO N° 4</t>
  </si>
  <si>
    <t>Civil</t>
  </si>
  <si>
    <t xml:space="preserve">     Civil Ordinarios</t>
  </si>
  <si>
    <t xml:space="preserve">     Cobro Judicial</t>
  </si>
  <si>
    <t>Contenciosa Administrativa</t>
  </si>
  <si>
    <t>Contravencional</t>
  </si>
  <si>
    <t>Constitucional</t>
  </si>
  <si>
    <t xml:space="preserve">Notarial 3/ </t>
  </si>
  <si>
    <t>2/ Se refiere a la entrada en las oficinas del Ministerio Público.</t>
  </si>
  <si>
    <t xml:space="preserve">3/ Se refiere a la entrada en el Juzgado Notarial. </t>
  </si>
  <si>
    <t>CUADRO N° 5</t>
  </si>
  <si>
    <t>CUADRO N° 6</t>
  </si>
  <si>
    <t xml:space="preserve">     Civil Ordinario</t>
  </si>
  <si>
    <t>1/ Se refiere al circulante existente en Fiscalías, Juzgados y Tribunales Penales.</t>
  </si>
  <si>
    <t>2/ Se refiere al circulante existente en Fiscalías y Juzgados Penales Juveniles.</t>
  </si>
  <si>
    <t xml:space="preserve">3/ Se refiere al circulante existente en el Juzgado Notarial. </t>
  </si>
  <si>
    <t>Juzgado Agrario del III Circ. Jud. Alajuela (San Ramón)</t>
  </si>
  <si>
    <t>Juzgado Agrario de Cartago</t>
  </si>
  <si>
    <t>Juzgado Agrario I Circ. Jud. Guanacaste</t>
  </si>
  <si>
    <t>Juzgado Agrario II Circ. Jud. Guanacaste</t>
  </si>
  <si>
    <t>Juzgado Civil y Agrario de Puntarenas</t>
  </si>
  <si>
    <t>Juzgado Agrario del I Circuito Judicial de la Zona Sur</t>
  </si>
  <si>
    <t>Juzgado Agrario II Cir. Jud. Zona Sur</t>
  </si>
  <si>
    <t>Juzgado Agrario del I Circ. Jud. De la Zona Atlántica</t>
  </si>
  <si>
    <t>Juzgado Agrario del II Circ. Jud. de la Zona Atlántica</t>
  </si>
  <si>
    <t>CUADRO N° 13</t>
  </si>
  <si>
    <t>Contencioso Administrativo y Civil de Hacienda (Anterior Legislación)</t>
  </si>
  <si>
    <t>Contencioso Administrativo y Civil de Hacienda (Nueva Legislación)</t>
  </si>
  <si>
    <t>Tribunal Procesal Contencioso Administrativo (Nueva Legislación)</t>
  </si>
  <si>
    <t>CUADRO N° 14</t>
  </si>
  <si>
    <t>Juzgado Primero de Familia de San José</t>
  </si>
  <si>
    <t>Juzgado Segundo de Familia de San José</t>
  </si>
  <si>
    <t>Juzgado de Familia, de Niñez y Adolescencia</t>
  </si>
  <si>
    <t xml:space="preserve">Juzgado Civil, Trabajo y Familia de Puriscal </t>
  </si>
  <si>
    <t>Segundo  Circuito Judicial de San José</t>
  </si>
  <si>
    <t>Juzgado de Familia II Circuito Jud. de San José</t>
  </si>
  <si>
    <t xml:space="preserve">Juzgado Civil, Trab. y Fam. Hatillo, San Seb. y Alajuelita </t>
  </si>
  <si>
    <t>Juzgado de Familia del I Circuito Jud. De Alajuela</t>
  </si>
  <si>
    <t>Juzgado de Familia, Penal Juv. Y Viol. Dom. De Grecia</t>
  </si>
  <si>
    <t>Juzgado de Familia de Cartago</t>
  </si>
  <si>
    <t>Juzgado Familia, Penal Juv. Y Viol. Dom. De Turrialba</t>
  </si>
  <si>
    <t>Juzgado de Familia de Heredia</t>
  </si>
  <si>
    <t>Juzgado de Familia, Penal Juv. Y Viol. Dom. De Santa Cruz</t>
  </si>
  <si>
    <t>Juzgado de Familia de Puntarenas</t>
  </si>
  <si>
    <t>Juzgado Civil, Trabajo y Familia de Buenos Aires</t>
  </si>
  <si>
    <t>Juzgado de Familia del I Circuito Judicial de la Zona Atlántica</t>
  </si>
  <si>
    <t>Segundo  Circuito Judicial de la Zona Atlántica</t>
  </si>
  <si>
    <t>CUADRO N° 15</t>
  </si>
  <si>
    <t>Variable</t>
  </si>
  <si>
    <t xml:space="preserve">Juzgado de Pensiones Alimentarias del I Circ. Jud. De San José </t>
  </si>
  <si>
    <t>Juzgado Pensiones y Violencia Doméstica de Escazú</t>
  </si>
  <si>
    <t>Juzgado Contr. y Men. Cuantía de Santa Ana</t>
  </si>
  <si>
    <t>Juzgado de Pensiones Alimentarias II Circ. Jud. De San José</t>
  </si>
  <si>
    <t>Juzgado de Pensiones y Violen. Doméstica de Pavas- Pisav</t>
  </si>
  <si>
    <t>Juzgado de Pensiones Alimentarias III Circ. Jud. De San José</t>
  </si>
  <si>
    <t>Juzgado Pensiones Alimentarias I Cir. Jud. Alajuela</t>
  </si>
  <si>
    <t>Juzgado Contr. y Menor Cuantía de Atenas</t>
  </si>
  <si>
    <t>Juzgado Contraven. y Pensiones Alimen. II Cir. Jud. Alajuela</t>
  </si>
  <si>
    <t>Juzgado Contrav. y de Menor Cuantia de Upala</t>
  </si>
  <si>
    <t>Juzgado Contrav. y de Menor Cuantía de Los Chiles</t>
  </si>
  <si>
    <t>Juzgado Civil y Trabajo del II Circ. Jud. Alajuela (Upala)</t>
  </si>
  <si>
    <t>Juzgado Civil, Laboral y Familia  Sarapiquí</t>
  </si>
  <si>
    <t>Juzgado Contravencional y de Menor Cuantía de Monteverde</t>
  </si>
  <si>
    <t>Juzgado Contrav. y de Menor Cuantía de Monteverde</t>
  </si>
  <si>
    <t>Juzgado Violencia Dom. Hatillo, San Sebastián y Alajuelita</t>
  </si>
  <si>
    <t>Juzgado de Cobro, Menor Cuantía y Contrav. de Golfito, Sede Puerto Jiménez</t>
  </si>
  <si>
    <t xml:space="preserve">Juzgado de Cobro, Menor Cuantía y Contrav. de Golfito, Sede Puerto Jiménez  </t>
  </si>
  <si>
    <t>Fiscalía de Trámite de Flagrancia de San José</t>
  </si>
  <si>
    <t>Adjunta Delitos Sexuales y VD</t>
  </si>
  <si>
    <t>Adjunta contra el Crimen Organizado</t>
  </si>
  <si>
    <t>La Fortuna</t>
  </si>
  <si>
    <t>Juzgado Penal de Cóbano</t>
  </si>
  <si>
    <t>Civil y Trabajo II Circuito Judicial de Alajuela (Upala)</t>
  </si>
  <si>
    <t>Adjunta I Circuito Judicial de San Jose</t>
  </si>
  <si>
    <t>Nicoya</t>
  </si>
  <si>
    <t>CUADRO N° 10</t>
  </si>
  <si>
    <t>Variables</t>
  </si>
  <si>
    <t>Indicadores de Gestión Judicial</t>
  </si>
  <si>
    <t>Juzgado</t>
  </si>
  <si>
    <t>Primer Circuito Judicial de San José</t>
  </si>
  <si>
    <t>Juzgado Primero Civil de San José</t>
  </si>
  <si>
    <t>Juzgado Segundo Civil de San José</t>
  </si>
  <si>
    <t>Juzgado Tercero Civil de San José</t>
  </si>
  <si>
    <t>Juzgado Cuarto Civil de San José</t>
  </si>
  <si>
    <t>Juzgado Civil, Trabajo y Familia Puriscal</t>
  </si>
  <si>
    <t xml:space="preserve">Juzgado Concursal </t>
  </si>
  <si>
    <t>Juzgado Penal II Circuito Judicial de San José</t>
  </si>
  <si>
    <t>Juzgado Penal de Hatillo</t>
  </si>
  <si>
    <t>Juzgado Penal del III Circ. Jud. De San José</t>
  </si>
  <si>
    <t>Juzgado Penal de Pavas</t>
  </si>
  <si>
    <t>Juzgado Contravencional I Circ. Jud. de la Zona Atlántica</t>
  </si>
  <si>
    <t>CUADRO N° 24</t>
  </si>
  <si>
    <t>Juzgado Tránsito I Circ. Jud. San José</t>
  </si>
  <si>
    <t>Juzgado Tránsito Pavas</t>
  </si>
  <si>
    <t>Juzgado Contr. y Men. Cuantía Santa Ana</t>
  </si>
  <si>
    <t>Juzgado Tránsito II Circ. Jud. San José</t>
  </si>
  <si>
    <t>Juzgado Tránsito III Circ. Jud. De San José</t>
  </si>
  <si>
    <t>Juzgado Tránsito Hatillo</t>
  </si>
  <si>
    <t>Juzgado Tránsito I Circ. Jud. Alajuela</t>
  </si>
  <si>
    <t>Juzgado Tránsito II Circ. Jud. Alajuela</t>
  </si>
  <si>
    <t>Juzgado Tránsito III Circ. Jud. de Alajuela (San Ramón)</t>
  </si>
  <si>
    <t>Juzgado de Tránsito de Grecia</t>
  </si>
  <si>
    <t>Juzgado Tránsito Cartago</t>
  </si>
  <si>
    <t>Juzgado Tránsito Heredia</t>
  </si>
  <si>
    <t>Juzgado de Men. Cuant. y Trans. II Circ. Jud. Guanacaste</t>
  </si>
  <si>
    <t>Juzgado de Menor Cuantía y Tránsito de Santa Cruz</t>
  </si>
  <si>
    <t>Juzgado Tránsito Puntarenas</t>
  </si>
  <si>
    <t>Juzgado Tránsito I Circ. Jud. Zona Sur</t>
  </si>
  <si>
    <t>Juzgado de Cobro, de Menor Cuantía y Contrav. de Golfito</t>
  </si>
  <si>
    <t xml:space="preserve">Juzgado Contrav. y Menor Cuantía de Coto Brus </t>
  </si>
  <si>
    <t>Juzgado Tránsito I Circ. Jud. Zona Atlántica</t>
  </si>
  <si>
    <t>CUADRO N° 25</t>
  </si>
  <si>
    <t xml:space="preserve">Circulante inicial </t>
  </si>
  <si>
    <t xml:space="preserve">Casos entrados </t>
  </si>
  <si>
    <t xml:space="preserve">Casos reentrados </t>
  </si>
  <si>
    <t xml:space="preserve">Casos terminados </t>
  </si>
  <si>
    <t xml:space="preserve">Circulante final </t>
  </si>
  <si>
    <t xml:space="preserve">Indicadores de Gestión Judicial </t>
  </si>
  <si>
    <t>Resultados</t>
  </si>
  <si>
    <t>Razón de congestión</t>
  </si>
  <si>
    <t>Tasa de pendencia</t>
  </si>
  <si>
    <t>Tasa de resolución</t>
  </si>
  <si>
    <t>CUADRO N° 26</t>
  </si>
  <si>
    <t>Juzgado de Violencia Dom. del I Circ. Jud. San José</t>
  </si>
  <si>
    <t>Juzgado de Pensiones y Violen. Doméstica de Pavas-Pisav</t>
  </si>
  <si>
    <t>Segundo San José</t>
  </si>
  <si>
    <t>Juzgado Violencia Dom. II Circ. Jud. de San José</t>
  </si>
  <si>
    <t>Tercero San José</t>
  </si>
  <si>
    <t>Juzgado Violencia Dom. III Circ. Jud. de San José</t>
  </si>
  <si>
    <t>Primero Alajuela</t>
  </si>
  <si>
    <t>Juzgado Violencia Dom. I Circ. Jud. de Alajuela</t>
  </si>
  <si>
    <t>Segundo Alajuela</t>
  </si>
  <si>
    <t>Juzgado de Violencia Doméstica II Circ. Jud. de Alajuela</t>
  </si>
  <si>
    <t>Tercero Alajuela</t>
  </si>
  <si>
    <t>Juz. Fam,. Penal Juv. y Viol. Dom.III Circ. Jud. Alajuela (San Ramón)</t>
  </si>
  <si>
    <t>Juzgado de Familia, Penal Juv. y Viol. Dom. de Grecia</t>
  </si>
  <si>
    <t>Juzgado de Violencia Doméstica de Cartago</t>
  </si>
  <si>
    <t>Juzgado Familia, Penal Juv. y Viol. Dom. de Turrialba</t>
  </si>
  <si>
    <t>Heredia</t>
  </si>
  <si>
    <t>Juzgado de Violencia Doméstica de Heredia</t>
  </si>
  <si>
    <t>Primero Guanacaste</t>
  </si>
  <si>
    <t>Segundo Guanacaste</t>
  </si>
  <si>
    <t>Juzgado de Violencia Doméstica de Puntarenas</t>
  </si>
  <si>
    <t>Juzgado Contr. y Men. Cuant. Garabito</t>
  </si>
  <si>
    <t>Primero Zona Sur</t>
  </si>
  <si>
    <t>Segundo Zona Sur</t>
  </si>
  <si>
    <t>Primero Zona Atlántica</t>
  </si>
  <si>
    <t>Juzgado de Violencia Dom. del I Circ. Jud. de la Zona Atlántica</t>
  </si>
  <si>
    <t>Segundo Zona Atlántica</t>
  </si>
  <si>
    <t>Juzgado de Violencia Doméstica II Circ. Jud. de la Zona Atlántica</t>
  </si>
  <si>
    <t>CUADRO N° 17</t>
  </si>
  <si>
    <t>Juzgado Especializado de Seguridad Social</t>
  </si>
  <si>
    <t>Juzgado de Trabajo del I Circ. Jud. de Alajuela</t>
  </si>
  <si>
    <t>Tribunal de Trabajo Menor Ctía. I Circ. Jud. Alajuela</t>
  </si>
  <si>
    <t>Juzgado Civil y Trabajo Grecia</t>
  </si>
  <si>
    <t>Juzgado de Trabajo de Cartago</t>
  </si>
  <si>
    <t>Tribunal de Trabajo de Menor Cuantía de Cartago</t>
  </si>
  <si>
    <t>Juzgado de Trabajo de Heredia</t>
  </si>
  <si>
    <t>Juzgado Menor Cuantía y Tránsito del II Circuito Judicial de Guanacaste</t>
  </si>
  <si>
    <t>Juzgado de Trabajo de Puntarenas</t>
  </si>
  <si>
    <t>Tribunal Trabajo Menor Ctía. I Circ. Jud. Zona Atlántica</t>
  </si>
  <si>
    <t>Juzgado de Trabajo II Circ. Jud. de la Zona Atlántica</t>
  </si>
  <si>
    <t>CUADRO Nº 18</t>
  </si>
  <si>
    <t>Fiscalía</t>
  </si>
  <si>
    <t>I Circuito Judicial de San José</t>
  </si>
  <si>
    <t xml:space="preserve">Unidad de Trámite Rápido     </t>
  </si>
  <si>
    <t>Unidad de Fraudes</t>
  </si>
  <si>
    <t>Adjunta Agrario Ambiental</t>
  </si>
  <si>
    <t xml:space="preserve">Puriscal </t>
  </si>
  <si>
    <t>II Circuito Judicial de San José</t>
  </si>
  <si>
    <t>Adjunta II Circuito San José</t>
  </si>
  <si>
    <t>Trám. Flagrancias II Circuito San José</t>
  </si>
  <si>
    <t>III Circuito Judicial de San José</t>
  </si>
  <si>
    <t>Hatillo</t>
  </si>
  <si>
    <t>Desamparados</t>
  </si>
  <si>
    <t>Pavas</t>
  </si>
  <si>
    <t>Pavas (PISAV)</t>
  </si>
  <si>
    <t>I Circuito Judicial de Alajuela</t>
  </si>
  <si>
    <t>Adjunta I Circuito Alajuela</t>
  </si>
  <si>
    <t>Trám. Flagrancias I Circuito Alajuela</t>
  </si>
  <si>
    <t>Atenas</t>
  </si>
  <si>
    <t>II Circuito Judicial de Alajuela</t>
  </si>
  <si>
    <t>Adjunta II Circuito Alajuela (San Carlos)</t>
  </si>
  <si>
    <t>Trám. Flagrancias II Circuito Alajuela (San Carlos)</t>
  </si>
  <si>
    <t>Los Chiles</t>
  </si>
  <si>
    <t>Guatuso</t>
  </si>
  <si>
    <t>Upala</t>
  </si>
  <si>
    <t>III Circuito Judicial de Alajuela</t>
  </si>
  <si>
    <t>Adjunta III Circuito Alajuela (San Ramón)</t>
  </si>
  <si>
    <t>Trám Flagrancias Adjunta III Circuito Alajuela (San Ramón)</t>
  </si>
  <si>
    <t>Grecia</t>
  </si>
  <si>
    <t>I Circuito Judicial de Cartago</t>
  </si>
  <si>
    <t>Adjunta I Circuito Cartago</t>
  </si>
  <si>
    <t>Trám. Flagrancias I Circuito Cartago</t>
  </si>
  <si>
    <t>La Unión</t>
  </si>
  <si>
    <t>Turrialba</t>
  </si>
  <si>
    <t>Tarrazú</t>
  </si>
  <si>
    <t>I Circuito Judicial de Heredia</t>
  </si>
  <si>
    <t>Adjunta I Circuito Heredia</t>
  </si>
  <si>
    <t>Trám. Flagrancias I Circuito Heredia</t>
  </si>
  <si>
    <t>San Joaquín de Flores</t>
  </si>
  <si>
    <t>Sarapiquí</t>
  </si>
  <si>
    <t>I Circuito Judicial de Guanacaste</t>
  </si>
  <si>
    <t>Adjunta I Circuito Guanacaste (Liberia)</t>
  </si>
  <si>
    <t>Trám. Flagrancias I Circuito Guanacaste (Liberia)</t>
  </si>
  <si>
    <t>Cañas</t>
  </si>
  <si>
    <t>Adjunta II Circuito Guanacaste (Santa Cruz)</t>
  </si>
  <si>
    <t>Circuito Judicial de Heredia</t>
  </si>
  <si>
    <t>Juzgado Civil de Heredia</t>
  </si>
  <si>
    <t>Juzgado de Cobro y Menor Cuantía de Heredia (Civil)</t>
  </si>
  <si>
    <t>Juzgado Contr. y Men. Cuant. Sto Domingo</t>
  </si>
  <si>
    <t>Juzgado Contrav. y de Menor Cuantía de San Rafael</t>
  </si>
  <si>
    <t>Juzgado Contrav. y de Menor Cuantía de San Isidro</t>
  </si>
  <si>
    <t>Juzgado Contrav. y de Menor Cuantía de San Joaquín de Flores</t>
  </si>
  <si>
    <t>Juzgado Contr. y Men. Cuant. Sarapiquí</t>
  </si>
  <si>
    <t>Primer Circuito Judicial de Guanacaste</t>
  </si>
  <si>
    <t>Juzgado Civil y Trabajo I Circ. Jud. Guanacaste</t>
  </si>
  <si>
    <t>Juzgado Civil y Trabajo de Cañas</t>
  </si>
  <si>
    <t>Juzgado de Menor Cuantía y Tránsito del I Circ. Jud. Guanacaste</t>
  </si>
  <si>
    <t>Juzgado Contr. y Men. Cuant. Bagaces</t>
  </si>
  <si>
    <t>Juzgado Contravencional y de Menor Cuantía de La Cruz</t>
  </si>
  <si>
    <t>Juzgado Contr. y Men. Cuant. Cañas</t>
  </si>
  <si>
    <t>Juzgado Contravencional y de Menor Cuantía de Tilarán</t>
  </si>
  <si>
    <t>Juzgado Contr. y Men. Cuant. Abangares</t>
  </si>
  <si>
    <t>Segundo Circuito Judicial de Guanacaste</t>
  </si>
  <si>
    <t>Juzgado Civil y Trabajo II Circ. Jud. de Guanacaste</t>
  </si>
  <si>
    <t>Juzgado Civil y Trabajo de Santa Cruz</t>
  </si>
  <si>
    <t>Juzgado Contr. y Men. Cuantía Nandayure</t>
  </si>
  <si>
    <t>Juzgado Contr. y Men. Cuant. Carrillo</t>
  </si>
  <si>
    <t>Juzgado Contravencional y de Menor Cuantía de Hojancha</t>
  </si>
  <si>
    <t>Juzgado Contrav. y de Menor Cuantía de Jicaral</t>
  </si>
  <si>
    <t>Circuito Judicial de Puntarenas</t>
  </si>
  <si>
    <t>Juzgado Civil y Agrario Puntarenas</t>
  </si>
  <si>
    <t>Juzgado de Menor Cuantía de Puntarenas</t>
  </si>
  <si>
    <t>Juzgado Contrav. y de Menor Cuantía de Esparza</t>
  </si>
  <si>
    <t>Juzgado Contrav. y de Menor Cuantía de Montes de Oro</t>
  </si>
  <si>
    <t>Juzgado Contrav. y de Menor Cuantía de Parrita</t>
  </si>
  <si>
    <t>Juzgado Contravencional y de Menor Cuantía de Cóbano</t>
  </si>
  <si>
    <t>Primer Circuito Judicial de la Zona Sur</t>
  </si>
  <si>
    <t>Juzgado Civil y Trabajo del I Circuito Judicial de la Zona Sur</t>
  </si>
  <si>
    <t>Juzg. Civil, Trabajo y Familia de Buenos Aires</t>
  </si>
  <si>
    <t>Juzgado Contr. y Men. Cuant. Buenos Aires</t>
  </si>
  <si>
    <t>Segundo Circuito Judicial de la Zona Sur</t>
  </si>
  <si>
    <t>Juzgado Civil y Trabajo del II Circ. Jud. Zona Sur</t>
  </si>
  <si>
    <t>Juzgado Civil, Trabajo y Familia de Golfito</t>
  </si>
  <si>
    <t>Juzgado Civil, Trabajo y Familia de Osa</t>
  </si>
  <si>
    <t>Juzgado de Cobro de Menor Cuantía y Contrav. de Golfito</t>
  </si>
  <si>
    <t>Juzgado Contrav. y Menor Cuantía de Osa</t>
  </si>
  <si>
    <t>Juzgado Contr. y Men. Cuantía II Circ. Jud. Zona Sur</t>
  </si>
  <si>
    <t>Juzgado Contrav. y Menor Cuantía de Coto Brus</t>
  </si>
  <si>
    <t>Primer Circuito Judicial de la Zona Atlántica</t>
  </si>
  <si>
    <t>Juzgado Contr. y Men. Cuant. Bribrí</t>
  </si>
  <si>
    <t>Juzgado Contravencional y de Menor Cuantía de Matina</t>
  </si>
  <si>
    <t>Segundo Circuito Judicial de la Zona Atlántica</t>
  </si>
  <si>
    <t>Juzgado Civil del II Circ. Jud. De la Zona Atlántica</t>
  </si>
  <si>
    <t>Juzgado de Cobro y Menor Cuantía de Pococí</t>
  </si>
  <si>
    <t>Juzgado Contravencional y de Menor Cuantía de Guácimo</t>
  </si>
  <si>
    <t>Juzgado Contravencional y Menor Cuantía Siquirres</t>
  </si>
  <si>
    <t>CUADRO N° 11</t>
  </si>
  <si>
    <t>TOTAL</t>
  </si>
  <si>
    <t>Juzgado Primero Especializado de Cobro I Circuito Judicial de San José</t>
  </si>
  <si>
    <t>Juzgado Segundo Especializado de Cobro I Circuito Judicial de San José</t>
  </si>
  <si>
    <t>Juzgado Especializado de Cobro II Circuito Judicial de San José</t>
  </si>
  <si>
    <t>II Circuito Judicial de Guanacaste</t>
  </si>
  <si>
    <t>I Circuito Judicial de Zona Sur</t>
  </si>
  <si>
    <t>II Circuito Judicial de Zona Sur</t>
  </si>
  <si>
    <t>CUADRO N° 12</t>
  </si>
  <si>
    <t xml:space="preserve">TOTAL </t>
  </si>
  <si>
    <t>Juzgado Agrario II Circ. Jud. de San José</t>
  </si>
  <si>
    <t>Juzgado Agrario I Circuito Judicial Alajuela</t>
  </si>
  <si>
    <t>Juzgado Agrario del II Circuito Jud. de Alajuela</t>
  </si>
  <si>
    <t>Juzgado Contrav. y de Menor Cuantía de Zarcero</t>
  </si>
  <si>
    <t>Juzgado de Pensiones y Viol. Dom. de La Unión (PISAV)</t>
  </si>
  <si>
    <t>Juzgado Contr. y de Men Cuant. Tarrazú, Dota y León Cortés</t>
  </si>
  <si>
    <t>Juzgado de Pensiones y Viol. Dom. De San Joaquín de Flores</t>
  </si>
  <si>
    <t>Juzgado Contr. Y de Men. Cuant. Sto Domingo</t>
  </si>
  <si>
    <t xml:space="preserve">Juzgado Civil, Trabajo, Familia, Penal Juv. y Viol. Dom. de Sarapiquí </t>
  </si>
  <si>
    <t>Juzgado de Familia y Viol. Dom. I Circ. Jud. Guanacaste</t>
  </si>
  <si>
    <t>Juzgado de Familia, Penal Juvenil y Violencia Doméstica de Cañas</t>
  </si>
  <si>
    <t>Juzgado Contr. y de Men. Cuant. Bagaces</t>
  </si>
  <si>
    <t>Juzgado Contr. y de Men. Cuant. Abangares</t>
  </si>
  <si>
    <t>Juzgado Familia y Viol. Dom. II Circ. Jud. Guanacaste (Nicoya)</t>
  </si>
  <si>
    <t xml:space="preserve">Juzgado Familia, Penal Juv. y Viol. Dom. de Santa Cruz </t>
  </si>
  <si>
    <t>Juzgado Contr. y de Men. Cuantía Nandayure</t>
  </si>
  <si>
    <t>Juzgado Contr. y de Men. Cuant. Carrillo</t>
  </si>
  <si>
    <t>Juzgado Contr. Y de Men. Cuant. Garabito</t>
  </si>
  <si>
    <t xml:space="preserve">Juzgado Violencia Doméstica I Circ. Jud. Zona Sur (Pérez Zeledón)  </t>
  </si>
  <si>
    <t>Juzgado Familia y Viol. Dom. II Circ. Jud. Zona Sur (Corredores)</t>
  </si>
  <si>
    <t>Juzgado Familia, Penal Juv. y Viol. Doméstica de Golfito</t>
  </si>
  <si>
    <t xml:space="preserve">Juzgado de Cobro, Menor Cuantía y Contrav. de Golfito, Sede Puerto Jiménez </t>
  </si>
  <si>
    <t>Juzgado Contr. y de Men. Cuant. Bribrí</t>
  </si>
  <si>
    <t>Juzgado Contrav. y de Men. Cuantía La Fortuna</t>
  </si>
  <si>
    <t>Juzgado de Cobro, Contrav. Y Menor Cuantía de Grecia</t>
  </si>
  <si>
    <t>Juzgado Contr. y Men Cuant. Tarrazú, Dota, y León Cortés</t>
  </si>
  <si>
    <t>Juzgado de Pensiones Alimentarias de Sarapiquí</t>
  </si>
  <si>
    <t>Juzgado Contravencional y Pensiones Alim. De Santa Cruz</t>
  </si>
  <si>
    <t>Juzgado Pensiones Alimentarias I Circ. Jud. Zona Sur</t>
  </si>
  <si>
    <t>Juzgado de Cobro, Menor Cuantía y Contrav. De Golfito</t>
  </si>
  <si>
    <t xml:space="preserve">Juzgado de Pens. Alimentarias del I Circ. Jud. de la Zona Atlántica </t>
  </si>
  <si>
    <t>Juzgado de Pensiones Alimentarias de Pococí</t>
  </si>
  <si>
    <t>Juzgado Contr. y Pens. Alimen. III Circ. Jud. Alajuela (San Ramón) (Expediente físico)</t>
  </si>
  <si>
    <t>Juzgado Contr. y Pens. Alimen. III Circ. Jud. Alajuela (San Ramón) (Expediente electrónico)</t>
  </si>
  <si>
    <t>Juzgado de Familia III Circ. Jud. De San José (Desamparados)</t>
  </si>
  <si>
    <t>Juzgado de Familia del II Circ. Jud. De Alajuela</t>
  </si>
  <si>
    <t>Juzgado Civil y Trabajo del II Circ. Jud. Alajuela, Sede Upala</t>
  </si>
  <si>
    <t>Juz. Familia y Viol. Dom. III Circ. Jud. Alajuela (San Ramón)</t>
  </si>
  <si>
    <t>Juzgado Civil, Trabajo, Familia, Penal Juv. Y Viol. Dom. de Sarapiquí</t>
  </si>
  <si>
    <t xml:space="preserve">Juzgado de Familia y Viol. Dom. I Circ. Jud. Guanacaste (Liberia) </t>
  </si>
  <si>
    <t>Juzgado de Familia, Penal Juvenil y Violencia Dom. De Cañas</t>
  </si>
  <si>
    <t>Juzgado de Familia, Penal Juv. y Viol. Doméstica de Golfito</t>
  </si>
  <si>
    <t>Juzgado de Familia II Circ. Jud. De la Zona Atlántica</t>
  </si>
  <si>
    <t>Juzgado Familia y Viol. Dom. II Cir. Jud. Zona Sur (Corredores)</t>
  </si>
  <si>
    <t>Juzgado de Familia del I Circ. Jud. Zona Sur (Pérez Zeledón)</t>
  </si>
  <si>
    <t>Jdo Civil, Trabajo y Familia Buenos Aires</t>
  </si>
  <si>
    <t>Juzgado Tercero Especializado de Cobro I Circuito Judicial de San José</t>
  </si>
  <si>
    <t>Juzgado Especializado de Cobro II Circuito Judicial de San José, sección Penal de Hacienda y Asuntos Sumarios</t>
  </si>
  <si>
    <t>Juzgado de Cobro y Civil de Menor Cuantía del I Circ. Jud. de Alajuela</t>
  </si>
  <si>
    <t>Juzgado de Cobro y Menor Cuantía del II Circ. Jud. de Alajuela</t>
  </si>
  <si>
    <t>Juzgado de Cobro y  Menor Cuantía III Circuito Judicial de Alajuela (San Ramón)</t>
  </si>
  <si>
    <t>Juzgado de Cobro, Contravencional y  Menor Cuantía Grecia</t>
  </si>
  <si>
    <t xml:space="preserve">Juzgado Especializado de Cobro de Cartago </t>
  </si>
  <si>
    <t>Juzgado de Cobro, Civil y Menor Cuantía de Heredia</t>
  </si>
  <si>
    <t>Juzgado de Cobro, Menor Cuantía y Tránsito del I Circuito Judicial de Guanacaste</t>
  </si>
  <si>
    <t>Juzgado de Cobro y Tránsito II Circuito Judicial Guanacaste (Santa Cruz)</t>
  </si>
  <si>
    <t>Juzgado de Cobro, Civil Menor Cuantía Puntarenas</t>
  </si>
  <si>
    <t>Primer Circuito Judicial de Zona Sur</t>
  </si>
  <si>
    <t>Juzgado de Cobro y Menor Cuantía I Circuito Zona Sur (Perez Zeledón)</t>
  </si>
  <si>
    <t>Segundo Circuito Judicial de Zona Sur</t>
  </si>
  <si>
    <t>Juzgado de Cobro, Contravencional y Menor Cuantía de Golfito</t>
  </si>
  <si>
    <t>Juzgado de Cobro y Civil de Menor Cuantía I Circ. Jud. Zona Atlántica</t>
  </si>
  <si>
    <t>Juzgado de Cobro y Menor Cuantía del II Circuito Judicial de la Zona Atlántica</t>
  </si>
  <si>
    <t xml:space="preserve">Juzgado Contrav. y de Menor Cuantía de Valverde Vega </t>
  </si>
  <si>
    <t xml:space="preserve">Juzgado Menor Cuantía del Primer Circ. Jud. Zona Sur </t>
  </si>
  <si>
    <t>Juzgado Civil  del I Circ. Jud. de la Zona Atlántica</t>
  </si>
  <si>
    <t>Juzgado de Cobro y Civil Menor Cuantía I Circ. Jud. Zona Atlántica</t>
  </si>
  <si>
    <t>Casos inactivos</t>
  </si>
  <si>
    <t>Tasa de inactividad</t>
  </si>
  <si>
    <t>Tribunal Penal del I Circ. Jud. San José, Sección de Flagrancia</t>
  </si>
  <si>
    <t>Tribunal del I Circ. Jud de Alajuela, Sección de Flagrancia</t>
  </si>
  <si>
    <t>Tribunal del II Circ. Jud de Alajuela, Sección de Flagrancia</t>
  </si>
  <si>
    <t>Tribunal del III Circ. Jud de Alajuela, Sección de Flagrancia (San Ramón)</t>
  </si>
  <si>
    <t>Tribunal de Grecia</t>
  </si>
  <si>
    <t>Tribunal de Cartago, Sección de Flagrancia</t>
  </si>
  <si>
    <t>Tribunal de Heredia, Sección de Flagrancia</t>
  </si>
  <si>
    <t>Tribunal I Circ. Jud. Guanacaste, Sección de Flagrancia</t>
  </si>
  <si>
    <t>Tribunal del II Circ. Jud. Guanacaste, Sección de Flagrancia (sede Santa Cruz)</t>
  </si>
  <si>
    <t>Tribunal de Puntarenas, Sección de Flagrancia</t>
  </si>
  <si>
    <t>Tribunal I Circ. Jud. Zona Sur, Sección de Flagrancia</t>
  </si>
  <si>
    <t>Tribunal II Circ. Jud. Zona Sur, sede Corredores (Sección de Flagrancia)</t>
  </si>
  <si>
    <t>Tribunal del I Circ. Jud de la Zona Atlántica, Sección de Flagrancia</t>
  </si>
  <si>
    <t>Tribunal del II Circ. Jud de la Zona Atlántica, Sección de Flagrancia</t>
  </si>
  <si>
    <t>Tribunal del II Circ. Jud de la Zona Atlántica, sede Siquirres</t>
  </si>
  <si>
    <t>La Unión (PISAV)</t>
  </si>
  <si>
    <t xml:space="preserve">Juzgado Civil, Trabajo y Familia Puriscal </t>
  </si>
  <si>
    <t>Juzgado Cobro y Menor Cuantía del II Circ. Jud. de Alajuela</t>
  </si>
  <si>
    <t>Juzgado Contrav. y de Menor Cuantía Upala</t>
  </si>
  <si>
    <t xml:space="preserve">Juzgado Contrav. y de Menor Cuantía Los Chiles </t>
  </si>
  <si>
    <t>Juzgado Contrav. y de Menor Cuantía Guatuso</t>
  </si>
  <si>
    <t>Juzgado Civil y Trabajo del III Circuito Judicial de Alajuela (San Ramón)</t>
  </si>
  <si>
    <t>Juzgado de Cobro y Menor Cuantía III Circ. Jud. Alajuela (San Ramón)</t>
  </si>
  <si>
    <t>Juzgado de Cobro, Contrav. y Menor Cuantía de Grecia</t>
  </si>
  <si>
    <t>Juzgado Contr. y Men Cuant. Tarrazú, Dota y León Cortés</t>
  </si>
  <si>
    <t>Tribunal Trabajo de Menor Cuantía de Heredia</t>
  </si>
  <si>
    <t>Juzgado Contravencional, Men. Cuant. y Tránsito Sarapiquí</t>
  </si>
  <si>
    <t>Juzgado Civil, Trabajo, Familia, Pen. Juv. y  Viol. Dom. Sarapiquí</t>
  </si>
  <si>
    <t>Juzgado Cobro, Menor Cuantía y Tránsito del I Circ. Jud. Guanacaste</t>
  </si>
  <si>
    <t>Juzgado Contravencional y Menor Cuantía de La Cruz</t>
  </si>
  <si>
    <t>Juzgado Contravencional y Menor Cuantía de Tilarán</t>
  </si>
  <si>
    <t>Tribunal Trabajo de Men. Cuantía II Circ. Jud. Guanacaste, Sede Santa Cruz</t>
  </si>
  <si>
    <t>Juzgado Contravencional y Menor Cuantía de Hojancha</t>
  </si>
  <si>
    <t>Tribunal de Trabajo Menor Ctía. de Puntarenas</t>
  </si>
  <si>
    <t>Juzgado Contravencional y Menor Cuantía de Cóbano</t>
  </si>
  <si>
    <t>Juzgado Cobro y Menor Cuantía del I Circ. Jud. Zona Sur</t>
  </si>
  <si>
    <t>Juzgado de Cobro, Menor Cuantía y Contrav. de Golfito</t>
  </si>
  <si>
    <t xml:space="preserve">Juzgado de Trabajo I Circ. Jud. de la Zona Atlántica </t>
  </si>
  <si>
    <t>Juzgado Contravencional y Menor Cuantía de Guácimo</t>
  </si>
  <si>
    <t>1) Al iniciar el 2015 se trasladaron 1236 asuntos del circulante al iniciar de la Sección Segunda del Juzgado de Trabajo del II Circ. Jud. de San José a la Sección Primera.</t>
  </si>
  <si>
    <t>Juzgado Contraven. y Transito de Pococí</t>
  </si>
  <si>
    <t>Juzgado Contraven. y Transito del II Circuito Judicial de la Zona Atlántica</t>
  </si>
  <si>
    <t>Penal Juvenil II Circuito Judicial Zona Atlántica</t>
  </si>
  <si>
    <t>AÑO</t>
  </si>
  <si>
    <t>San Joaquín de Flores (PISAV)</t>
  </si>
  <si>
    <t>Puerto Jiménez</t>
  </si>
  <si>
    <t>Cóbano</t>
  </si>
  <si>
    <t>Bribri</t>
  </si>
  <si>
    <t xml:space="preserve"> --</t>
  </si>
  <si>
    <t>Elaborado por: Subproceso de Estadística, Dirección de Planificación.</t>
  </si>
  <si>
    <t>CASOS ENTRADOS POR CIRCUITO JUDICIAL Y MATERIA EN LAS OFICINAS JUDICIALES DE PRIMERA INSTANCIA DURANTE EL 2017</t>
  </si>
  <si>
    <t>CASOS TERMINADOS POR CIRCUITO JUDICIAL Y MATERIA EN LAS OFICINAS JUDICIALES DE PRIMERA INSTANCIA DURANTE EL 2017</t>
  </si>
  <si>
    <t>CIRCULANTE AL FINALIZAR EL 2017 POR CIRCUITO JUDICIAL Y MATERIA EN LAS OFICINAS JUDICIALES DE PRIMERA INSTANCIA</t>
  </si>
  <si>
    <t>INDICADORES DE GESTIÓN JUDICIAL EN MATERIA CIVIL DE PRIMERA INSTANCIA SEGÚN DESPACHO JUDICIAL DURANTE EL 2017</t>
  </si>
  <si>
    <t>INDICADORES DE GESTIÓN JUDICIAL EN MATERIA DE COBRO JUDICIAL DE PRIMERA INSTANCIA SEGÚN DESPACHO JUDICIAL DURANTE EL 2017</t>
  </si>
  <si>
    <t>INDICADORES DE GESTIÓN JUDICIAL EN MATERIA AGRARIA DE PRIMERA INSTANCIA SEGÚN DESPACHO JUDICIAL DURANTE EL 2017</t>
  </si>
  <si>
    <t>INDICADORES DE GESTIÓN JUDICIAL EN MATERIA CONTENCIOSA ADMINISTRATIVA DE PRIMERA INSTANCIA SEGÚN DESPACHO JUDICIAL DURANTE EL 2017</t>
  </si>
  <si>
    <t>INDICADORES DE GESTIÓN JUDICIAL EN MATERIA DE FAMILIA DE PRIMERA INSTANCIA SEGÚN DESPACHO JUDICIAL DURANTE EL 2017</t>
  </si>
  <si>
    <t>INDICADORES DE GESTIÓN JUDICIAL EN MATERIA DE PENSIONES ALIMENTARIAS DE PRIMERA INSTANCIA SEGÚN DESPACHO JUDICIAL DURANTE EL 2017</t>
  </si>
  <si>
    <t>INDICADORES DE GESTIÓN JUDICIAL EN MATERIA DE VIOLENCIA DOMÉSTICA DE PRIMERA INSTANCIA SEGÚN DESPACHO JUDICIAL DURANTE EL 2017</t>
  </si>
  <si>
    <t>INDICADORES DE GESTIÓN JUDICIAL EN MATERIA DE TRABAJO DE PRIMERA INSTANCIA SEGÚN DESPACHO JUDICIAL DURANTE EL 2017</t>
  </si>
  <si>
    <t>INDICADORES DE GESTIÓN JUDICIAL EN LAS FISCALÍAS PENALES SEGÚN DESPACHO JUDICIAL DURANTE EL 2017</t>
  </si>
  <si>
    <t>INDICADORES DE GESTIÓN JUDICIAL EN LOS JUZGADOS PENALES SEGÚN DESPACHO JUDICIAL DURANTE EL 2017</t>
  </si>
  <si>
    <t>INDICADORES DE GESTIÓN JUDICIAL EN LOS TRIBUNALES PENALES SEGÚN DESPACHO JUDICIAL DURANTE EL 2017</t>
  </si>
  <si>
    <t>INDICADORES DE GESTIÓN JUDICIAL EN LAS FISCALÍAS PENALES JUVENILES SEGÚN DESPACHO JUDICIAL DURANTE EL 2017</t>
  </si>
  <si>
    <t>INDICADORES DE GESTIÓN JUDICIAL EN LOS JUZGADOS PENALES JUVENILES SEGÚN DESPACHO JUDICIAL DURANTE EL 2017</t>
  </si>
  <si>
    <t>INDICADORES DE GESTIÓN JUDICIAL EN MATERIA CONTRAVENCIONAL DE PRIMERA INSTANCIA SEGÚN DESPACHO JUDICIAL DURANTE EL 2017</t>
  </si>
  <si>
    <t>INDICADORES DE GESTIÓN JUDICIAL EN MATERIA DE TRÁNSITO DE PRIMERA INSTANCIA SEGÚN DESPACHO JUDICIAL DURANTE EL 2017</t>
  </si>
  <si>
    <t>Juzgado Especializado de Cobro II Circ. Jud. San José, Sección Primera</t>
  </si>
  <si>
    <t>Juzgado Especializado de Cobro II Circ. Jud. San José, Sección Segunda</t>
  </si>
  <si>
    <t>Juzgado Especializado de Cobro II Circ. Jud. San José, Sección Tercera</t>
  </si>
  <si>
    <t>CUADRO N° 1</t>
  </si>
  <si>
    <t>Asuntos Indígenas</t>
  </si>
  <si>
    <t>Adjunta de Probidad, Transparencia y Anticorrupción San Carlos</t>
  </si>
  <si>
    <t>Adjunta de Probidad, Transparencia y Anticorrupción Liberia</t>
  </si>
  <si>
    <t>Adjunta de Probidad, Transparencia y Anticorrupción Cañas</t>
  </si>
  <si>
    <t>Adjunta de Probidad, Transparencia y Anticorrupción Santa Cruz</t>
  </si>
  <si>
    <t>Adjunta Agrario Ambiental Santa Cruz</t>
  </si>
  <si>
    <t>Quepos</t>
  </si>
  <si>
    <t>Adjunta de Probidad, Transparencia y Anticorrupción Quepos</t>
  </si>
  <si>
    <t>Adjunta de Probidad, Transparencia y Anticorrupción Pérez Zeledón</t>
  </si>
  <si>
    <t>Adjunta de Probidad, Transparencia y Anticorrupción Corredores</t>
  </si>
  <si>
    <t>Batán</t>
  </si>
  <si>
    <t>Juzgado Penal de Batán</t>
  </si>
  <si>
    <t>Juzgado Trabajo I Circ. Jud. San José Sección Primera  (1178) (3)</t>
  </si>
  <si>
    <t>Juzgado Trabajo I Circ. Jud. San José Sección Segunda (0173)(3)</t>
  </si>
  <si>
    <t>Juzgado de Trabajo del II Circ. Jud. de San José (0166)</t>
  </si>
  <si>
    <t>Juzgado Civil, Trabajo y Familia Hatillo, San Seb. y Alajuelita(1)</t>
  </si>
  <si>
    <t>Juzgado Civil y Trabajo III Circ. Jud. San José ( Desamparados ) (1)</t>
  </si>
  <si>
    <t>Juzgado Menor Cuantía III C. J. San José ( Desamparados )</t>
  </si>
  <si>
    <t>Juzgado Contravencional y Menor Cuantía Pavas</t>
  </si>
  <si>
    <t>Juzgado Contravencional y Menor Cuantía Hatillo</t>
  </si>
  <si>
    <t>Juzgado Contravencional y Menor Cuantía San Sebastián</t>
  </si>
  <si>
    <t>Juzgado Contravencional y Menor Cuantía Alajuelita</t>
  </si>
  <si>
    <t>Juzgado Contravencional y Menor Cuantía Aserrí</t>
  </si>
  <si>
    <t>Juzgado Contravencional y Menor Cuantía Acosta</t>
  </si>
  <si>
    <t>Juzgado Contravencional y Menor Cuantía de Bagaces</t>
  </si>
  <si>
    <t>Juzgado Contravencional y Menor Cuantía de Cañas</t>
  </si>
  <si>
    <t>Juzgado Contravencional y Menor Cuantía de Abangares</t>
  </si>
  <si>
    <t>Juzgado Contravencional y Menor Cuantía de Carrillo</t>
  </si>
  <si>
    <t>Juzgado Contravencional y Menor Cuantía de Jicaral</t>
  </si>
  <si>
    <t>Juzgado de Trabajo de Santa Cruz</t>
  </si>
  <si>
    <t>Juzgado Civil, Trabajo y Familia de Quepos</t>
  </si>
  <si>
    <t>Juzgado Contravencional y Menor Cuantía de Garabito</t>
  </si>
  <si>
    <t>Juzgado Contravencional y Menor Cuantía de Parrita</t>
  </si>
  <si>
    <t>Juzgado Contravencional y Menor Cuantía de Monteverde</t>
  </si>
  <si>
    <t>Tribunal de Puntarenas, sede Quepos</t>
  </si>
  <si>
    <t>Año</t>
  </si>
  <si>
    <t xml:space="preserve">y conversiones de la acción) y Tribunales Penales (se incluyen todos los casos terminados). </t>
  </si>
  <si>
    <t>1/ Se refiere a la entrada en las oficinas del Ministerio Público y los delitos de acción privada ingresados en los Tribunales Penales.</t>
  </si>
  <si>
    <t>y Tribunales Penales (se incluyen todos los terminados).</t>
  </si>
  <si>
    <t xml:space="preserve">1/ Corresponde a los terminados del Ministerio Público (se incluyen: acumulados, archivos fiscales e incompetencias), Juzgados (se incluyen: sobreseimientos definitivos y provisionales, desestimaciones ordinarias y orales, acumulaciones y conversiones de la acción) </t>
  </si>
  <si>
    <t>2/ Corresponde a los terminados del Ministerio Público (se incluyen: acumulados, archivos fiscales, incompetencias y otros motivos) y Juzgados Penales Juveniles (se incluyen todos los terminados).</t>
  </si>
  <si>
    <t>CIRCULANTE AL FINALIZAR EL AÑO POR MATERIA EN LAS OFICINAS JUDICIALES DE PRIMERA INSTANCIA DURANTE EL PERÍODO 2012-2017</t>
  </si>
  <si>
    <t>Contravenciones</t>
  </si>
  <si>
    <t>Fiscalía Adjunta Contra Legitimación de Capitales y extinción de Dominio cód. 1068</t>
  </si>
  <si>
    <t xml:space="preserve">Activos al Iniciar Periodo </t>
  </si>
  <si>
    <t>Casos Entrados</t>
  </si>
  <si>
    <t xml:space="preserve">Casos Reentrados </t>
  </si>
  <si>
    <t>Testimonio de Piezas</t>
  </si>
  <si>
    <t>Casos Terminados</t>
  </si>
  <si>
    <t>Casos Abandonados</t>
  </si>
  <si>
    <t>Activos al  Finalizar Periodo</t>
  </si>
  <si>
    <t>Juzgado de Menor Cuantía y Contrav. de Grecia</t>
  </si>
  <si>
    <t>Juzgado de Cobro, Menor Cuantía y Contravencional de Golfito, sede Puerto Jiménez</t>
  </si>
  <si>
    <t>Razón de Congestión</t>
  </si>
  <si>
    <t>Tasa de Pendencia</t>
  </si>
  <si>
    <t>Tasa de Resolución</t>
  </si>
  <si>
    <t>Tasa de Inactividad</t>
  </si>
  <si>
    <t>Activos al Iniciar Periodo</t>
  </si>
  <si>
    <t xml:space="preserve">Casos Entrados </t>
  </si>
  <si>
    <t xml:space="preserve">Casos Reentrados
</t>
  </si>
  <si>
    <t>Casos Inactivos</t>
  </si>
  <si>
    <t>Activos al Finalizar Periodo</t>
  </si>
  <si>
    <t xml:space="preserve">Casos Terminados </t>
  </si>
  <si>
    <t>Casos Reentrados</t>
  </si>
  <si>
    <t xml:space="preserve">Activos al Finalizar Periodo </t>
  </si>
  <si>
    <t>Legajos de Ejecución</t>
  </si>
  <si>
    <t xml:space="preserve">Casos Entrados
</t>
  </si>
  <si>
    <t>Activos al Iniciar  Periodo</t>
  </si>
  <si>
    <t>Testimonios de Piezas</t>
  </si>
  <si>
    <t>Juzgado Contravencional y Menor Cuantía de Nandayure</t>
  </si>
  <si>
    <t>Adjunta de probidad, transparencia y anticorrupción  cód. 0621</t>
  </si>
  <si>
    <t xml:space="preserve">Adjunta  de delitos económicos, tributarios y legitimación de capitales cód. 0618 </t>
  </si>
  <si>
    <t>Circulante al Iniciar Periodo</t>
  </si>
  <si>
    <t>Circulante al Finalizar Periodo</t>
  </si>
  <si>
    <t>Civil, Trabajo y Familia Puriscal</t>
  </si>
  <si>
    <t>Civil, Trabajo, Familia, Penal Juvenil Sarapiquí</t>
  </si>
  <si>
    <t>Juzg. Menor Ctía y Trans. I Circ. Jud. de Guanacaste</t>
  </si>
  <si>
    <t>INDICADORES DE GESTIÓN JUDICIAL RELACIONADOS CON MATERIA CONSTITUCIONAL DURANTE EL 2017</t>
  </si>
  <si>
    <t>Número de Casos</t>
  </si>
  <si>
    <t>INDICADORES DE GESTIÓN JUDICIAL RELACIONADOS CON MATERIA NOTARIAL DURANTE EL 2017</t>
  </si>
  <si>
    <t>Contenciosa</t>
  </si>
  <si>
    <t>Juzgado Penal de Quepos</t>
  </si>
  <si>
    <t>Juzgado Contrav. y de Menor Cuantía de Quepos</t>
  </si>
  <si>
    <t>Civil, Trabajo y Familia Quepos</t>
  </si>
  <si>
    <t>Juzgado Contravencional y Menor Cuantía de Quepos</t>
  </si>
  <si>
    <t>CUADRO N° 7</t>
  </si>
  <si>
    <t>CASOS ENTRADOS POR MATERIA EN LAS OFICINAS JUDICIALES DE PRIMERA INSTANCIA DURANTE EL 2017</t>
  </si>
  <si>
    <t>Oficina Judicial</t>
  </si>
  <si>
    <t>Cobro</t>
  </si>
  <si>
    <t>Contencioso</t>
  </si>
  <si>
    <t>Agrario</t>
  </si>
  <si>
    <t>Notarial</t>
  </si>
  <si>
    <t>Juzgado Notarial</t>
  </si>
  <si>
    <t>-</t>
  </si>
  <si>
    <t>Sala Constitucional</t>
  </si>
  <si>
    <t>Tribunales Penales</t>
  </si>
  <si>
    <t>Primer Circuito San José</t>
  </si>
  <si>
    <t>Flagrancia Primer Circuito San José</t>
  </si>
  <si>
    <t>Segundo Circuito San José</t>
  </si>
  <si>
    <t>Flagrancia II Circuito San José</t>
  </si>
  <si>
    <t>Flagrancia Zona Sur (Pérez Zeledón)</t>
  </si>
  <si>
    <t>Primer Circuito Alajuela</t>
  </si>
  <si>
    <t>Flagrancia Primer Circuito Alajuela</t>
  </si>
  <si>
    <t>Flagrancia San Ramón</t>
  </si>
  <si>
    <t>Segundo Circuito Alajuela</t>
  </si>
  <si>
    <t>Flagrancia Segundo Circuito Alajuela</t>
  </si>
  <si>
    <t>Flagrancia de Cartago</t>
  </si>
  <si>
    <t>Flagrancia de Heredia</t>
  </si>
  <si>
    <t>Liberia</t>
  </si>
  <si>
    <t>Flagrancia Liberia</t>
  </si>
  <si>
    <t>Flagrancia Santa Cruz</t>
  </si>
  <si>
    <t>Flagrancia de Puntarenas</t>
  </si>
  <si>
    <t>Flagrancia Corredores</t>
  </si>
  <si>
    <t>Primer Circuito Zona Atlántica</t>
  </si>
  <si>
    <t>Flagrancia del Primer Circuito Zona Atlántica</t>
  </si>
  <si>
    <t>Segundo Circuito Zona Atlántica</t>
  </si>
  <si>
    <t>Flagrancia Segundo Circuito Zona Atlántica</t>
  </si>
  <si>
    <t>Juzgados</t>
  </si>
  <si>
    <t>Civiles de Mayor Cuantía</t>
  </si>
  <si>
    <t>I Primer Circuito San José</t>
  </si>
  <si>
    <t>II Primer Circuito San José</t>
  </si>
  <si>
    <t>III Primer Circuito San José</t>
  </si>
  <si>
    <t>IV Primer Circuito San José</t>
  </si>
  <si>
    <t>Concursal</t>
  </si>
  <si>
    <t xml:space="preserve">Santa Cruz </t>
  </si>
  <si>
    <t>Primero Especializado de Cobro I Circuito Judicial de San José</t>
  </si>
  <si>
    <t>Segundo Especializado de Cobro I Circuito Judicial de San José</t>
  </si>
  <si>
    <t>Tercero Especializado de Cobro I Circuito Judicial de San José</t>
  </si>
  <si>
    <t>Especializado de Cobro II Circuito Judicial de San José</t>
  </si>
  <si>
    <t>Especializado de Cobro II Circ. Jud. San José, Sección Primera</t>
  </si>
  <si>
    <t>Especializado de Cobro II Circ. Jud. San José, Sección Segunda</t>
  </si>
  <si>
    <t>Especializado de Cobro II Circ. Jud. San José, Sección Tercera</t>
  </si>
  <si>
    <t xml:space="preserve">Especializado de Cobro de Cartago </t>
  </si>
  <si>
    <t>Contencioso Administrativo (Anterior Legislación)</t>
  </si>
  <si>
    <t>Contencioso Administrativo (Nueva Legislación)</t>
  </si>
  <si>
    <t>Tribunal Procesal Contencioso Administrativo</t>
  </si>
  <si>
    <t>Civil de Hacienda</t>
  </si>
  <si>
    <t>Civil de Hacienda y Asuntos Sumarios</t>
  </si>
  <si>
    <t>Niñez y Adolescencia</t>
  </si>
  <si>
    <t>Pérez Zeledón</t>
  </si>
  <si>
    <t>Segundo Circuito Alajuela (San Carlos)</t>
  </si>
  <si>
    <t>Agrarios</t>
  </si>
  <si>
    <t>Tercer  Circuito Alajuela</t>
  </si>
  <si>
    <t>Continuación Cuadro N° 7</t>
  </si>
  <si>
    <t>Trabajo de Mayor Cuantía</t>
  </si>
  <si>
    <t>Especializado de Seguridad Social</t>
  </si>
  <si>
    <t>Trabajo I Circ. Jud. San José Sección Primera  (1178)</t>
  </si>
  <si>
    <t>Trabajo I Circ. Jud. San José Sección Segunda (0173)</t>
  </si>
  <si>
    <t>Penales</t>
  </si>
  <si>
    <t>Penal Juvenil</t>
  </si>
  <si>
    <t>Civiles y de Trabajo</t>
  </si>
  <si>
    <t>San Carlos</t>
  </si>
  <si>
    <t>Familia y Penal Juvenil</t>
  </si>
  <si>
    <t xml:space="preserve">Golfito </t>
  </si>
  <si>
    <t>Civiles de Menor Cuantía</t>
  </si>
  <si>
    <t>Trabajo de Menor Cuantía</t>
  </si>
  <si>
    <t>Tribunal Menor Cuantía Alajuela</t>
  </si>
  <si>
    <t>Tribunal Menor Cuantía Cartago</t>
  </si>
  <si>
    <t>Tribunal Menor Cuantía Heredia</t>
  </si>
  <si>
    <t>Tribunal Menor Cuantía Santa Cruz</t>
  </si>
  <si>
    <t>Tribunal Menor Cuantía Puntarenas</t>
  </si>
  <si>
    <t>Tribunal Menor Cuantía Primer Circuito Zona Atlántica</t>
  </si>
  <si>
    <t>Faltas y Contravenciones</t>
  </si>
  <si>
    <t xml:space="preserve">Grecia </t>
  </si>
  <si>
    <t xml:space="preserve">Cartago </t>
  </si>
  <si>
    <t xml:space="preserve">Contravencional y Pensiones Alimentarias </t>
  </si>
  <si>
    <t>San Ramón (Expediente físico)</t>
  </si>
  <si>
    <t>San Ramón (Expediente electrónico)</t>
  </si>
  <si>
    <t>Contravencional y Tránsito</t>
  </si>
  <si>
    <t>Pensiones Alimentarias y Violencia Doméstica</t>
  </si>
  <si>
    <t>Pavas - PISAV</t>
  </si>
  <si>
    <t>Escazú</t>
  </si>
  <si>
    <t>San Joaquín</t>
  </si>
  <si>
    <t>De Menor Cuantía</t>
  </si>
  <si>
    <t xml:space="preserve">Contravencional y Menor Cuantía </t>
  </si>
  <si>
    <t>San Sebastián</t>
  </si>
  <si>
    <t>Alajuelita</t>
  </si>
  <si>
    <t>Aserrí</t>
  </si>
  <si>
    <t>Acosta</t>
  </si>
  <si>
    <t>Santa Ana</t>
  </si>
  <si>
    <t>Mora</t>
  </si>
  <si>
    <t>Turrubares</t>
  </si>
  <si>
    <t>Zarcero</t>
  </si>
  <si>
    <t>Poás</t>
  </si>
  <si>
    <t xml:space="preserve">Valverde Vega </t>
  </si>
  <si>
    <t>Naranjo</t>
  </si>
  <si>
    <t>Palmares</t>
  </si>
  <si>
    <t>San Mateo</t>
  </si>
  <si>
    <t>Orotina</t>
  </si>
  <si>
    <t>Paraíso</t>
  </si>
  <si>
    <t>Alvarado</t>
  </si>
  <si>
    <t>Jiménez</t>
  </si>
  <si>
    <t>Santo Domingo</t>
  </si>
  <si>
    <t>San Rafael</t>
  </si>
  <si>
    <t>San Isidro</t>
  </si>
  <si>
    <t>Bagaces</t>
  </si>
  <si>
    <t>La Cruz</t>
  </si>
  <si>
    <t>Tilarán</t>
  </si>
  <si>
    <t>Abangares</t>
  </si>
  <si>
    <t>Nandayure</t>
  </si>
  <si>
    <t>Carrillo</t>
  </si>
  <si>
    <t>Hojancha</t>
  </si>
  <si>
    <t>Esparza</t>
  </si>
  <si>
    <t>Montes de Oro</t>
  </si>
  <si>
    <t>Jicaral</t>
  </si>
  <si>
    <t>Monteverde</t>
  </si>
  <si>
    <t>Parrita</t>
  </si>
  <si>
    <t>Matina</t>
  </si>
  <si>
    <t>Guácimo</t>
  </si>
  <si>
    <t>De Menor Cuantía y Tránsito</t>
  </si>
  <si>
    <t>Fiscalías</t>
  </si>
  <si>
    <t>Unidad de Trámite Rápido</t>
  </si>
  <si>
    <t>Adjunta I Circuito Judicial de San José</t>
  </si>
  <si>
    <t xml:space="preserve">Adjunta de Probidad, Transparencia y Anticorrupción  cód. 621 </t>
  </si>
  <si>
    <t>Adjunta  de Delitos Económicos, Tributarios y Legitimación de Capitales cód. 618</t>
  </si>
  <si>
    <t>Fiscalía Adjunta Contra Legitimación de Capitales y Extinción de Dominio cód. 1068</t>
  </si>
  <si>
    <t xml:space="preserve">Fiscalía de Trámite de Flagrancia de San José  </t>
  </si>
  <si>
    <t xml:space="preserve">Adjunta Delitos Sexuales y VD   </t>
  </si>
  <si>
    <t xml:space="preserve">Adjunta contra el Crimen Organizado  </t>
  </si>
  <si>
    <t xml:space="preserve">Adjunta Agrario Ambiental   </t>
  </si>
  <si>
    <t xml:space="preserve">Contra Trata de Personas  </t>
  </si>
  <si>
    <t xml:space="preserve">Puriscal  </t>
  </si>
  <si>
    <t>Asunto Indígenas</t>
  </si>
  <si>
    <t xml:space="preserve">Flagrancia II Circuito Judicial de San José </t>
  </si>
  <si>
    <t xml:space="preserve">Hatillo </t>
  </si>
  <si>
    <t xml:space="preserve">Desamparados </t>
  </si>
  <si>
    <t xml:space="preserve">Pavas </t>
  </si>
  <si>
    <t xml:space="preserve">Pavas (PISAV) </t>
  </si>
  <si>
    <t xml:space="preserve">Adjunta Penal Juvenil </t>
  </si>
  <si>
    <t xml:space="preserve">Zona Sur (Pérez Zeledón) </t>
  </si>
  <si>
    <t xml:space="preserve">Flagrancia Zona Sur (Pérez Zeledón) </t>
  </si>
  <si>
    <t xml:space="preserve">Tarrazú. </t>
  </si>
  <si>
    <t xml:space="preserve">Primer Circuito Alajuela </t>
  </si>
  <si>
    <t xml:space="preserve">Flagrancia I Circuito Judicial de Alajuela </t>
  </si>
  <si>
    <t xml:space="preserve">Atenas </t>
  </si>
  <si>
    <t xml:space="preserve">San Ramón </t>
  </si>
  <si>
    <t xml:space="preserve">Flagrancia San Ramón </t>
  </si>
  <si>
    <t xml:space="preserve">Segundo Circuito Alajuela </t>
  </si>
  <si>
    <t xml:space="preserve">Flagrancia Segundo Circuito Alajuela </t>
  </si>
  <si>
    <t xml:space="preserve">La Fortuna </t>
  </si>
  <si>
    <t xml:space="preserve">Upala. </t>
  </si>
  <si>
    <t xml:space="preserve">Los Chiles </t>
  </si>
  <si>
    <t xml:space="preserve">Guatuso </t>
  </si>
  <si>
    <t xml:space="preserve">Flagrancia de Cartago </t>
  </si>
  <si>
    <t xml:space="preserve">La Unión (PISAV) </t>
  </si>
  <si>
    <t xml:space="preserve">Turrialba </t>
  </si>
  <si>
    <t xml:space="preserve">Flagrancia de Heredia </t>
  </si>
  <si>
    <t xml:space="preserve">Sarapiquí </t>
  </si>
  <si>
    <t xml:space="preserve">San Joaquín de Flores (PISAV) </t>
  </si>
  <si>
    <t xml:space="preserve">Flagrancia Liberia </t>
  </si>
  <si>
    <t xml:space="preserve">Cañas </t>
  </si>
  <si>
    <t xml:space="preserve">Nicoya </t>
  </si>
  <si>
    <t xml:space="preserve">Puntarenas </t>
  </si>
  <si>
    <t xml:space="preserve">Flagrancia de Puntarenas </t>
  </si>
  <si>
    <t xml:space="preserve">Garabito </t>
  </si>
  <si>
    <t xml:space="preserve">Cóbano </t>
  </si>
  <si>
    <t xml:space="preserve">Osa </t>
  </si>
  <si>
    <t xml:space="preserve">Protección Osa </t>
  </si>
  <si>
    <t xml:space="preserve">Puerto Jiménez </t>
  </si>
  <si>
    <t xml:space="preserve">Flagrancia Corredores </t>
  </si>
  <si>
    <t xml:space="preserve">Coto Brus </t>
  </si>
  <si>
    <t xml:space="preserve">Primer Circuito Zona Atlántica </t>
  </si>
  <si>
    <t>Flagrancia Primer Circuito Zona Atlántica</t>
  </si>
  <si>
    <t xml:space="preserve">Flagrancia Segundo Circuito Zona Atlántica </t>
  </si>
  <si>
    <t xml:space="preserve">Siquirres </t>
  </si>
  <si>
    <t xml:space="preserve">1/ En la materia Penal, la entrada total se refiere a la que registran las fiscalías del Ministerio Público, los juzgados penales y los tribunales penales. </t>
  </si>
  <si>
    <t>2/ En la materia Penal Juvenil, la entrada total se refiere a la que registran las fiscalías penales juveniles del Ministerio Público y los juzgados penales juveniles.</t>
  </si>
  <si>
    <t>CUADRO N° 8</t>
  </si>
  <si>
    <t>CASOS TERMINADOS POR MATERIA EN LAS OFICINAS JUDICIALES DE PRIMERA INSTANCIA DURANTE EL 2017</t>
  </si>
  <si>
    <t>Especializado de Cobro II Circ. Jud. San José</t>
  </si>
  <si>
    <t>Tercer Circuito Alajuela</t>
  </si>
  <si>
    <t>Continuación Cuadro N° 8</t>
  </si>
  <si>
    <t xml:space="preserve">Buenos Aires </t>
  </si>
  <si>
    <t xml:space="preserve">San Ramón (Expediente electrónico) </t>
  </si>
  <si>
    <t>Valverde Vega</t>
  </si>
  <si>
    <t xml:space="preserve">Fiscalía Adjunta Contra Legitimación de Capitales y Extinción de Dominio cód. 1068 </t>
  </si>
  <si>
    <t xml:space="preserve">Fiscalía de Trámite de Flagrancia de San José </t>
  </si>
  <si>
    <t xml:space="preserve">Adjunta Delitos Sexuales y VD </t>
  </si>
  <si>
    <t xml:space="preserve">Adjunta Agrario Ambiental  </t>
  </si>
  <si>
    <t xml:space="preserve">Segundo Circuito San José </t>
  </si>
  <si>
    <t xml:space="preserve">Tarrazú </t>
  </si>
  <si>
    <t xml:space="preserve">La Unión </t>
  </si>
  <si>
    <t>Protección Osa</t>
  </si>
  <si>
    <t>Puerto Jiménez.</t>
  </si>
  <si>
    <t xml:space="preserve">1/ En la materia Penal, los casos terminados se refieren a los que registran las fiscalías del Ministerio Público, juzgados penales y tribunales penales. </t>
  </si>
  <si>
    <t>2/ En la materia Penal Juvenil, los casos terminados se refieren a los que registran las fiscalías penales juveniles del Ministerio Público y los juzgados penales juveniles.</t>
  </si>
  <si>
    <t>CUADRO N° 9</t>
  </si>
  <si>
    <t>CIRCULANTE AL FINALIZAR EL AÑO POR MATERIA EN LAS OFICINAS JUDICIALES DE PRIMERA INSTANCIA DURANTE EL 2017</t>
  </si>
  <si>
    <t>Desamparado</t>
  </si>
  <si>
    <t>Especializado Cobro del Estado II Circuito San José</t>
  </si>
  <si>
    <t xml:space="preserve">Tercer Circuito Alajuela </t>
  </si>
  <si>
    <t>Continuación Cuadro N° 9</t>
  </si>
  <si>
    <t>Nandayure.</t>
  </si>
  <si>
    <t>Garabito.</t>
  </si>
  <si>
    <t>Adjunta  de Delitos Económicos, Tributarios y Legitimación de Capitales cód. 618 ……..</t>
  </si>
  <si>
    <t>.</t>
  </si>
  <si>
    <t>Flagrancia II Circuito Judicial de San José</t>
  </si>
  <si>
    <t>Adjunta Penal Juvenil</t>
  </si>
  <si>
    <t>Flagrancia I Circuito Judicial de Alajuela</t>
  </si>
  <si>
    <t xml:space="preserve">1/ En la materia Penal, el circulante se refiere al que registran las fiscalías, juzgados y tribunales penales. </t>
  </si>
  <si>
    <t>2/ En la materia Penal Juvenil, el circulante se refiere al que registran las fiscalías y los juzgados penales juveniles.</t>
  </si>
  <si>
    <t>Índice de Cuadros Estadísticos</t>
  </si>
  <si>
    <t>Cuadro Nº</t>
  </si>
  <si>
    <t xml:space="preserve">Descripción </t>
  </si>
  <si>
    <t>Introducción Estadístico Anuario Judicial 2017</t>
  </si>
  <si>
    <t xml:space="preserve">CASOS ENTRADOS POR MATERIA EN LAS OFICINAS JUDICIALES DE PRIMERA INSTANCIA DURANTE EL PERÍODO 2012-2017      
</t>
  </si>
  <si>
    <t>CASOS TERMINADOS POR MATERIA EN LAS OFICINAS JUDICIALES DE PRIMERA INSTANCIA DURANTE EL PERÍODO 2012-2017</t>
  </si>
  <si>
    <t xml:space="preserve">Casos entrados por Circuito Judicial y materia en las oficinas judiciales de primera instancia durante el 2017 </t>
  </si>
  <si>
    <t xml:space="preserve">Casos terminados por Circuito Judicial y materia en las oficinas judiciales de primera instancia durante el 2017 </t>
  </si>
  <si>
    <t xml:space="preserve">Circulante al finalizar el 2017 por Circuito Judicial y materia en las oficinas judiciales de primera instancia </t>
  </si>
  <si>
    <t xml:space="preserve">Casos entrados por materia en las oficinas judiciales de primera instancia durante el período 2012-2017 </t>
  </si>
  <si>
    <t xml:space="preserve">Casos terminados por materia en las oficinas judiciales de primera instancia durante el período 2012-2017 </t>
  </si>
  <si>
    <t xml:space="preserve">Circulante al finalizar el año por materia en las oficinas judiciales de primera instancia durante el período 2012-2017 </t>
  </si>
  <si>
    <t xml:space="preserve">Casos entrados por materia en las oficinas judiciales de primera instancia durante el 2017 </t>
  </si>
  <si>
    <t xml:space="preserve">Casos terminados por materia en las oficinas judiciales de primera instancia durante el 2017 </t>
  </si>
  <si>
    <t xml:space="preserve">Circulante al finalizar el año por materia en las oficinas judiciales de primera instancia durante el 2017 </t>
  </si>
  <si>
    <t xml:space="preserve">Indicadores de gestión judicial </t>
  </si>
  <si>
    <t xml:space="preserve">Indicadores de gestión judicial en materia Civil de primera instancia según despacho judicial durante el 2017 </t>
  </si>
  <si>
    <t xml:space="preserve">Indicadores de gestión judicial en materia de Cobro Judicial de primera instancia según despacho judicial durante el 2017 </t>
  </si>
  <si>
    <t xml:space="preserve">Indicadores de gestión judicial en materia Agraria de primera instancia según despacho judicial durante el 2017 </t>
  </si>
  <si>
    <t xml:space="preserve">Indicadores de gestión judicial en materia Contenciosa Administrativa de primera instancia según despacho judicial durante el 2017 </t>
  </si>
  <si>
    <t xml:space="preserve">Indicadores de gestión judicial en materia de Familia de primera instancia según despacho judicial durante el 2017 </t>
  </si>
  <si>
    <t xml:space="preserve">Indicadores de gestión judicial en materia de Pensiones Alimentarias de primera instancia según despacho judicial durante el 2017 </t>
  </si>
  <si>
    <t xml:space="preserve">Indicadores de gestión judicial en materia de Violencia Doméstica de primera instancia según despacho judicial durante el 2017 </t>
  </si>
  <si>
    <t xml:space="preserve">Indicadores de gestión judicial en materia de Trabajo de primera instancia según despacho judicial durante el 2017 </t>
  </si>
  <si>
    <t xml:space="preserve">Indicadores de gestión judicial en las Fiscalías Penales según despacho judicial durante el 2017 </t>
  </si>
  <si>
    <t xml:space="preserve">Indicadores de gestión judicial en los Juzgados Penales según despacho judicial durante el 2017 </t>
  </si>
  <si>
    <t xml:space="preserve">Indicadores de gestión judicial en los Tribunales Penales según despacho judicial durante el 2017 </t>
  </si>
  <si>
    <t xml:space="preserve">Indicadores de gestión judicial en las Fiscalías Penales Juveniles según despacho judicial durante el 2017 </t>
  </si>
  <si>
    <t xml:space="preserve">Indicadores de gestión judicial en los Juzgados Penales Juveniles según despacho judicial durante el 2017 </t>
  </si>
  <si>
    <t xml:space="preserve">Indicadores de gestión judicial en materia Contravencional de primera instancia según despacho judicial durante el 2017 </t>
  </si>
  <si>
    <t xml:space="preserve">Indicadores de gestión judicial en materia de Tránsito de primera instancia según despacho judicial durante el 2017 </t>
  </si>
  <si>
    <t xml:space="preserve">Indicadores de gestión judicial relacionados con materia Constitucional durante el 2017 </t>
  </si>
  <si>
    <t xml:space="preserve">Indicadores de gestión judicial relacionados con materia Notarial durante el 2017 </t>
  </si>
  <si>
    <t xml:space="preserve">Movimientos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</si>
</sst>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]* #,##0.00_);_([$€]* \(#,##0.00\);_([$€]* \-??_);_(@_)"/>
    <numFmt numFmtId="165" formatCode="0\ "/>
    <numFmt numFmtId="166" formatCode="0.00_)"/>
    <numFmt numFmtId="167" formatCode="#,##0.0"/>
    <numFmt numFmtId="168" formatCode="0_)"/>
    <numFmt numFmtId="169" formatCode="0.0"/>
    <numFmt numFmtId="170" formatCode="General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53"/>
      <name val="Times New Roman"/>
      <family val="1"/>
    </font>
    <font>
      <b/>
      <sz val="24"/>
      <name val="Times New Roman"/>
      <family val="1"/>
    </font>
    <font>
      <b/>
      <sz val="12"/>
      <color rgb="FFFF0000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left"/>
    </xf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0" fillId="7" borderId="1" applyNumberFormat="0" applyAlignment="0" applyProtection="0"/>
    <xf numFmtId="0" fontId="23" fillId="0" borderId="0" applyNumberFormat="0" applyFill="0" applyBorder="0" applyAlignment="0" applyProtection="0"/>
    <xf numFmtId="164" fontId="23" fillId="0" borderId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0" fillId="7" borderId="1" applyNumberFormat="0" applyAlignment="0" applyProtection="0"/>
    <xf numFmtId="0" fontId="8" fillId="0" borderId="3" applyNumberFormat="0" applyFill="0" applyAlignment="0" applyProtection="0"/>
    <xf numFmtId="0" fontId="14" fillId="22" borderId="0" applyNumberFormat="0" applyBorder="0" applyAlignment="0" applyProtection="0"/>
    <xf numFmtId="0" fontId="23" fillId="0" borderId="0"/>
    <xf numFmtId="0" fontId="23" fillId="0" borderId="0"/>
    <xf numFmtId="0" fontId="23" fillId="23" borderId="7" applyNumberFormat="0" applyAlignment="0" applyProtection="0"/>
    <xf numFmtId="0" fontId="23" fillId="23" borderId="7" applyNumberFormat="0" applyAlignment="0" applyProtection="0"/>
    <xf numFmtId="0" fontId="15" fillId="20" borderId="8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/>
    </xf>
    <xf numFmtId="0" fontId="2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20" borderId="8" applyNumberFormat="0" applyAlignment="0" applyProtection="0"/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9" fillId="0" borderId="6" applyNumberFormat="0" applyFill="0" applyAlignment="0" applyProtection="0"/>
    <xf numFmtId="0" fontId="16" fillId="0" borderId="0" applyNumberFormat="0" applyFill="0" applyBorder="0" applyProtection="0">
      <alignment horizontal="left"/>
    </xf>
    <xf numFmtId="0" fontId="19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4" fillId="0" borderId="0"/>
    <xf numFmtId="0" fontId="1" fillId="0" borderId="0"/>
  </cellStyleXfs>
  <cellXfs count="411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3" fontId="20" fillId="0" borderId="0" xfId="0" applyNumberFormat="1" applyFont="1" applyFill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 applyProtection="1"/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1" fillId="0" borderId="0" xfId="0" applyFont="1" applyFill="1" applyAlignment="1" applyProtection="1">
      <alignment horizontal="left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 applyBorder="1" applyAlignment="1" applyProtection="1"/>
    <xf numFmtId="0" fontId="20" fillId="0" borderId="0" xfId="0" applyFont="1" applyFill="1" applyAlignment="1" applyProtection="1">
      <alignment horizontal="left"/>
    </xf>
    <xf numFmtId="3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Border="1"/>
    <xf numFmtId="0" fontId="20" fillId="0" borderId="0" xfId="0" applyFont="1" applyFill="1" applyBorder="1" applyAlignment="1">
      <alignment horizontal="left"/>
    </xf>
    <xf numFmtId="0" fontId="21" fillId="0" borderId="0" xfId="0" applyFont="1" applyFill="1" applyAlignment="1"/>
    <xf numFmtId="0" fontId="20" fillId="0" borderId="16" xfId="0" applyFont="1" applyFill="1" applyBorder="1"/>
    <xf numFmtId="0" fontId="20" fillId="0" borderId="0" xfId="0" applyFont="1" applyFill="1" applyProtection="1"/>
    <xf numFmtId="0" fontId="20" fillId="0" borderId="0" xfId="0" applyFont="1" applyFill="1" applyBorder="1" applyProtection="1"/>
    <xf numFmtId="0" fontId="21" fillId="0" borderId="0" xfId="0" applyFont="1" applyFill="1" applyProtection="1"/>
    <xf numFmtId="0" fontId="20" fillId="0" borderId="0" xfId="0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vertical="center"/>
    </xf>
    <xf numFmtId="3" fontId="20" fillId="0" borderId="0" xfId="0" applyNumberFormat="1" applyFont="1" applyFill="1"/>
    <xf numFmtId="3" fontId="20" fillId="0" borderId="16" xfId="0" applyNumberFormat="1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5" xfId="0" applyFont="1" applyFill="1" applyBorder="1"/>
    <xf numFmtId="0" fontId="20" fillId="0" borderId="20" xfId="0" applyFont="1" applyFill="1" applyBorder="1" applyAlignment="1">
      <alignment horizontal="center"/>
    </xf>
    <xf numFmtId="0" fontId="20" fillId="0" borderId="13" xfId="0" applyFont="1" applyFill="1" applyBorder="1"/>
    <xf numFmtId="0" fontId="20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18" xfId="0" applyFont="1" applyFill="1" applyBorder="1"/>
    <xf numFmtId="0" fontId="21" fillId="0" borderId="13" xfId="0" applyFont="1" applyFill="1" applyBorder="1" applyAlignment="1">
      <alignment vertical="top" wrapText="1"/>
    </xf>
    <xf numFmtId="3" fontId="21" fillId="0" borderId="16" xfId="0" applyNumberFormat="1" applyFont="1" applyFill="1" applyBorder="1" applyAlignment="1">
      <alignment horizontal="center" vertical="top" wrapText="1"/>
    </xf>
    <xf numFmtId="3" fontId="20" fillId="0" borderId="13" xfId="0" applyNumberFormat="1" applyFont="1" applyFill="1" applyBorder="1" applyAlignment="1">
      <alignment horizontal="center" vertical="top" wrapText="1"/>
    </xf>
    <xf numFmtId="3" fontId="20" fillId="0" borderId="16" xfId="0" applyNumberFormat="1" applyFont="1" applyFill="1" applyBorder="1"/>
    <xf numFmtId="3" fontId="20" fillId="0" borderId="15" xfId="0" applyNumberFormat="1" applyFont="1" applyFill="1" applyBorder="1"/>
    <xf numFmtId="3" fontId="20" fillId="0" borderId="15" xfId="0" applyNumberFormat="1" applyFont="1" applyFill="1" applyBorder="1" applyAlignment="1">
      <alignment horizontal="center"/>
    </xf>
    <xf numFmtId="3" fontId="20" fillId="0" borderId="13" xfId="0" applyNumberFormat="1" applyFont="1" applyFill="1" applyBorder="1"/>
    <xf numFmtId="3" fontId="20" fillId="0" borderId="13" xfId="0" applyNumberFormat="1" applyFont="1" applyFill="1" applyBorder="1" applyAlignment="1">
      <alignment horizontal="center"/>
    </xf>
    <xf numFmtId="3" fontId="20" fillId="0" borderId="21" xfId="0" applyNumberFormat="1" applyFont="1" applyFill="1" applyBorder="1"/>
    <xf numFmtId="0" fontId="20" fillId="0" borderId="0" xfId="0" applyFont="1" applyFill="1" applyBorder="1" applyAlignment="1">
      <alignment horizontal="justify" vertical="top" wrapText="1"/>
    </xf>
    <xf numFmtId="3" fontId="20" fillId="0" borderId="15" xfId="0" applyNumberFormat="1" applyFont="1" applyFill="1" applyBorder="1" applyAlignment="1">
      <alignment horizontal="center" vertical="top" wrapText="1"/>
    </xf>
    <xf numFmtId="3" fontId="20" fillId="0" borderId="16" xfId="0" applyNumberFormat="1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justify" vertical="top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 applyProtection="1">
      <alignment horizontal="center"/>
      <protection locked="0"/>
    </xf>
    <xf numFmtId="0" fontId="20" fillId="0" borderId="12" xfId="0" applyFont="1" applyFill="1" applyBorder="1" applyAlignment="1" applyProtection="1">
      <alignment horizontal="center"/>
      <protection locked="0"/>
    </xf>
    <xf numFmtId="0" fontId="20" fillId="0" borderId="12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3" fontId="20" fillId="0" borderId="27" xfId="0" applyNumberFormat="1" applyFont="1" applyFill="1" applyBorder="1" applyAlignment="1">
      <alignment horizontal="center" vertical="top" wrapText="1"/>
    </xf>
    <xf numFmtId="3" fontId="20" fillId="0" borderId="34" xfId="0" applyNumberFormat="1" applyFont="1" applyFill="1" applyBorder="1" applyAlignment="1">
      <alignment horizontal="center" vertical="top" wrapText="1"/>
    </xf>
    <xf numFmtId="3" fontId="20" fillId="0" borderId="15" xfId="0" applyNumberFormat="1" applyFont="1" applyFill="1" applyBorder="1" applyAlignment="1">
      <alignment horizontal="center" wrapText="1"/>
    </xf>
    <xf numFmtId="0" fontId="20" fillId="0" borderId="11" xfId="0" applyFont="1" applyFill="1" applyBorder="1"/>
    <xf numFmtId="0" fontId="20" fillId="0" borderId="12" xfId="0" applyFont="1" applyFill="1" applyBorder="1" applyAlignment="1">
      <alignment horizontal="center" vertical="top" wrapText="1"/>
    </xf>
    <xf numFmtId="0" fontId="20" fillId="0" borderId="32" xfId="0" applyFont="1" applyFill="1" applyBorder="1" applyAlignment="1">
      <alignment horizontal="center"/>
    </xf>
    <xf numFmtId="0" fontId="20" fillId="0" borderId="19" xfId="0" applyFont="1" applyFill="1" applyBorder="1" applyAlignment="1" applyProtection="1">
      <alignment horizontal="fill"/>
    </xf>
    <xf numFmtId="0" fontId="20" fillId="0" borderId="31" xfId="0" applyFont="1" applyFill="1" applyBorder="1"/>
    <xf numFmtId="3" fontId="20" fillId="0" borderId="18" xfId="0" applyNumberFormat="1" applyFont="1" applyFill="1" applyBorder="1" applyAlignment="1">
      <alignment horizontal="center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left"/>
    </xf>
    <xf numFmtId="3" fontId="21" fillId="0" borderId="16" xfId="0" applyNumberFormat="1" applyFont="1" applyFill="1" applyBorder="1" applyAlignment="1" applyProtection="1">
      <alignment horizontal="center"/>
    </xf>
    <xf numFmtId="3" fontId="20" fillId="0" borderId="28" xfId="0" applyNumberFormat="1" applyFont="1" applyFill="1" applyBorder="1" applyAlignment="1">
      <alignment horizontal="center"/>
    </xf>
    <xf numFmtId="3" fontId="20" fillId="0" borderId="16" xfId="0" applyNumberFormat="1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 applyProtection="1">
      <alignment horizontal="center"/>
    </xf>
    <xf numFmtId="3" fontId="20" fillId="0" borderId="16" xfId="0" applyNumberFormat="1" applyFont="1" applyFill="1" applyBorder="1" applyAlignment="1" applyProtection="1">
      <alignment horizontal="center"/>
    </xf>
    <xf numFmtId="3" fontId="20" fillId="0" borderId="1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/>
    </xf>
    <xf numFmtId="3" fontId="20" fillId="0" borderId="30" xfId="0" applyNumberFormat="1" applyFont="1" applyFill="1" applyBorder="1" applyAlignment="1">
      <alignment horizontal="center"/>
    </xf>
    <xf numFmtId="0" fontId="20" fillId="0" borderId="17" xfId="0" applyFont="1" applyFill="1" applyBorder="1" applyAlignment="1" applyProtection="1">
      <alignment horizontal="fill"/>
    </xf>
    <xf numFmtId="0" fontId="20" fillId="0" borderId="12" xfId="0" applyFont="1" applyFill="1" applyBorder="1"/>
    <xf numFmtId="3" fontId="20" fillId="0" borderId="17" xfId="0" applyNumberFormat="1" applyFont="1" applyFill="1" applyBorder="1"/>
    <xf numFmtId="3" fontId="20" fillId="0" borderId="11" xfId="0" applyNumberFormat="1" applyFont="1" applyFill="1" applyBorder="1" applyAlignment="1">
      <alignment horizontal="center"/>
    </xf>
    <xf numFmtId="3" fontId="20" fillId="0" borderId="11" xfId="0" applyNumberFormat="1" applyFont="1" applyFill="1" applyBorder="1" applyAlignment="1">
      <alignment horizontal="center" vertical="center"/>
    </xf>
    <xf numFmtId="3" fontId="20" fillId="0" borderId="35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 applyProtection="1">
      <alignment horizontal="fill"/>
    </xf>
    <xf numFmtId="0" fontId="20" fillId="0" borderId="14" xfId="0" applyFont="1" applyFill="1" applyBorder="1" applyAlignment="1">
      <alignment horizontal="center" wrapText="1"/>
    </xf>
    <xf numFmtId="0" fontId="21" fillId="0" borderId="0" xfId="0" applyFont="1" applyFill="1" applyBorder="1" applyAlignment="1" applyProtection="1"/>
    <xf numFmtId="3" fontId="20" fillId="0" borderId="11" xfId="0" applyNumberFormat="1" applyFont="1" applyFill="1" applyBorder="1"/>
    <xf numFmtId="3" fontId="20" fillId="0" borderId="3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>
      <alignment horizontal="center"/>
    </xf>
    <xf numFmtId="0" fontId="20" fillId="0" borderId="22" xfId="0" applyFont="1" applyFill="1" applyBorder="1" applyAlignment="1" applyProtection="1">
      <alignment horizontal="fill"/>
    </xf>
    <xf numFmtId="0" fontId="20" fillId="0" borderId="16" xfId="0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 applyProtection="1">
      <alignment horizontal="center"/>
    </xf>
    <xf numFmtId="3" fontId="21" fillId="0" borderId="0" xfId="0" applyNumberFormat="1" applyFont="1" applyFill="1" applyBorder="1" applyAlignment="1" applyProtection="1">
      <alignment horizontal="center"/>
    </xf>
    <xf numFmtId="3" fontId="21" fillId="0" borderId="15" xfId="0" applyNumberFormat="1" applyFont="1" applyFill="1" applyBorder="1" applyAlignment="1">
      <alignment horizontal="center"/>
    </xf>
    <xf numFmtId="3" fontId="21" fillId="0" borderId="13" xfId="0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3" fontId="20" fillId="0" borderId="15" xfId="0" applyNumberFormat="1" applyFont="1" applyFill="1" applyBorder="1" applyAlignment="1" applyProtection="1">
      <alignment horizontal="center"/>
    </xf>
    <xf numFmtId="0" fontId="20" fillId="0" borderId="13" xfId="0" applyFont="1" applyFill="1" applyBorder="1" applyAlignment="1" applyProtection="1"/>
    <xf numFmtId="0" fontId="21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fill"/>
    </xf>
    <xf numFmtId="1" fontId="25" fillId="0" borderId="14" xfId="0" applyNumberFormat="1" applyFont="1" applyFill="1" applyBorder="1" applyAlignment="1" applyProtection="1">
      <alignment horizontal="center"/>
    </xf>
    <xf numFmtId="0" fontId="20" fillId="0" borderId="14" xfId="0" applyFont="1" applyFill="1" applyBorder="1" applyProtection="1"/>
    <xf numFmtId="0" fontId="21" fillId="0" borderId="13" xfId="0" applyFont="1" applyFill="1" applyBorder="1" applyAlignment="1" applyProtection="1"/>
    <xf numFmtId="4" fontId="21" fillId="0" borderId="15" xfId="0" applyNumberFormat="1" applyFont="1" applyFill="1" applyBorder="1" applyAlignment="1" applyProtection="1">
      <alignment horizontal="center"/>
    </xf>
    <xf numFmtId="167" fontId="21" fillId="0" borderId="15" xfId="0" applyNumberFormat="1" applyFont="1" applyFill="1" applyBorder="1" applyAlignment="1" applyProtection="1">
      <alignment horizontal="center"/>
    </xf>
    <xf numFmtId="167" fontId="21" fillId="0" borderId="0" xfId="0" applyNumberFormat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center"/>
    </xf>
    <xf numFmtId="4" fontId="20" fillId="0" borderId="15" xfId="0" applyNumberFormat="1" applyFont="1" applyFill="1" applyBorder="1" applyAlignment="1" applyProtection="1">
      <alignment horizontal="center"/>
    </xf>
    <xf numFmtId="167" fontId="20" fillId="0" borderId="15" xfId="0" applyNumberFormat="1" applyFont="1" applyFill="1" applyBorder="1" applyAlignment="1" applyProtection="1">
      <alignment horizontal="center"/>
    </xf>
    <xf numFmtId="167" fontId="20" fillId="0" borderId="0" xfId="0" applyNumberFormat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left"/>
    </xf>
    <xf numFmtId="0" fontId="20" fillId="0" borderId="13" xfId="0" applyFont="1" applyFill="1" applyBorder="1" applyAlignment="1" applyProtection="1">
      <alignment horizontal="left"/>
    </xf>
    <xf numFmtId="0" fontId="20" fillId="0" borderId="13" xfId="0" applyFont="1" applyFill="1" applyBorder="1" applyProtection="1"/>
    <xf numFmtId="3" fontId="20" fillId="0" borderId="15" xfId="0" applyNumberFormat="1" applyFont="1" applyFill="1" applyBorder="1" applyProtection="1"/>
    <xf numFmtId="3" fontId="26" fillId="0" borderId="15" xfId="0" applyNumberFormat="1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1" fillId="0" borderId="11" xfId="0" applyFont="1" applyFill="1" applyBorder="1" applyProtection="1"/>
    <xf numFmtId="0" fontId="21" fillId="0" borderId="12" xfId="0" applyFont="1" applyFill="1" applyBorder="1" applyProtection="1"/>
    <xf numFmtId="0" fontId="21" fillId="0" borderId="17" xfId="0" applyFont="1" applyFill="1" applyBorder="1" applyProtection="1"/>
    <xf numFmtId="0" fontId="21" fillId="0" borderId="0" xfId="0" applyFont="1" applyFill="1" applyBorder="1" applyAlignment="1" applyProtection="1">
      <alignment horizontal="center"/>
    </xf>
    <xf numFmtId="3" fontId="20" fillId="0" borderId="0" xfId="0" applyNumberFormat="1" applyFont="1" applyFill="1" applyBorder="1" applyProtection="1"/>
    <xf numFmtId="0" fontId="21" fillId="0" borderId="22" xfId="0" applyFont="1" applyFill="1" applyBorder="1" applyAlignment="1" applyProtection="1">
      <alignment horizontal="center"/>
    </xf>
    <xf numFmtId="0" fontId="20" fillId="0" borderId="15" xfId="0" applyFont="1" applyFill="1" applyBorder="1" applyProtection="1"/>
    <xf numFmtId="0" fontId="20" fillId="0" borderId="12" xfId="0" applyFont="1" applyFill="1" applyBorder="1" applyProtection="1"/>
    <xf numFmtId="0" fontId="25" fillId="0" borderId="14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8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17" xfId="0" applyFont="1" applyFill="1" applyBorder="1" applyProtection="1"/>
    <xf numFmtId="0" fontId="20" fillId="0" borderId="11" xfId="0" applyFont="1" applyFill="1" applyBorder="1" applyProtection="1"/>
    <xf numFmtId="0" fontId="20" fillId="0" borderId="19" xfId="0" applyFont="1" applyFill="1" applyBorder="1" applyProtection="1"/>
    <xf numFmtId="0" fontId="25" fillId="0" borderId="16" xfId="0" applyFont="1" applyFill="1" applyBorder="1" applyAlignment="1" applyProtection="1">
      <alignment horizontal="center"/>
    </xf>
    <xf numFmtId="3" fontId="21" fillId="0" borderId="27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Protection="1"/>
    <xf numFmtId="0" fontId="26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21" fillId="0" borderId="15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33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/>
    </xf>
    <xf numFmtId="3" fontId="21" fillId="0" borderId="0" xfId="0" applyNumberFormat="1" applyFont="1" applyFill="1" applyBorder="1" applyAlignment="1" applyProtection="1">
      <alignment horizontal="center" vertical="center"/>
    </xf>
    <xf numFmtId="3" fontId="21" fillId="0" borderId="28" xfId="0" applyNumberFormat="1" applyFont="1" applyFill="1" applyBorder="1" applyAlignment="1" applyProtection="1">
      <alignment horizontal="center" vertical="center"/>
    </xf>
    <xf numFmtId="3" fontId="20" fillId="0" borderId="15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7" xfId="0" applyFont="1" applyFill="1" applyBorder="1" applyAlignment="1" applyProtection="1">
      <alignment horizontal="left"/>
    </xf>
    <xf numFmtId="168" fontId="20" fillId="0" borderId="0" xfId="0" applyNumberFormat="1" applyFont="1" applyFill="1" applyAlignment="1" applyProtection="1">
      <alignment horizontal="center"/>
    </xf>
    <xf numFmtId="0" fontId="21" fillId="0" borderId="20" xfId="0" applyFont="1" applyFill="1" applyBorder="1" applyAlignment="1" applyProtection="1">
      <alignment horizontal="fill"/>
    </xf>
    <xf numFmtId="168" fontId="25" fillId="0" borderId="14" xfId="0" applyNumberFormat="1" applyFont="1" applyFill="1" applyBorder="1" applyAlignment="1" applyProtection="1">
      <alignment horizontal="center"/>
    </xf>
    <xf numFmtId="168" fontId="25" fillId="0" borderId="15" xfId="0" applyNumberFormat="1" applyFont="1" applyFill="1" applyBorder="1" applyAlignment="1" applyProtection="1">
      <alignment horizontal="center"/>
    </xf>
    <xf numFmtId="168" fontId="25" fillId="0" borderId="18" xfId="0" applyNumberFormat="1" applyFont="1" applyFill="1" applyBorder="1" applyAlignment="1" applyProtection="1">
      <alignment horizontal="center"/>
    </xf>
    <xf numFmtId="168" fontId="21" fillId="0" borderId="13" xfId="0" applyNumberFormat="1" applyFont="1" applyFill="1" applyBorder="1" applyAlignment="1" applyProtection="1"/>
    <xf numFmtId="168" fontId="20" fillId="0" borderId="13" xfId="0" applyNumberFormat="1" applyFont="1" applyFill="1" applyBorder="1" applyAlignment="1" applyProtection="1"/>
    <xf numFmtId="168" fontId="21" fillId="0" borderId="13" xfId="0" applyNumberFormat="1" applyFont="1" applyFill="1" applyBorder="1" applyAlignment="1" applyProtection="1">
      <alignment horizontal="left"/>
    </xf>
    <xf numFmtId="168" fontId="20" fillId="0" borderId="13" xfId="0" applyNumberFormat="1" applyFont="1" applyFill="1" applyBorder="1" applyAlignment="1" applyProtection="1">
      <alignment horizontal="left"/>
    </xf>
    <xf numFmtId="168" fontId="20" fillId="0" borderId="12" xfId="0" applyNumberFormat="1" applyFont="1" applyFill="1" applyBorder="1" applyAlignment="1" applyProtection="1">
      <alignment horizontal="center"/>
    </xf>
    <xf numFmtId="168" fontId="20" fillId="0" borderId="11" xfId="0" applyNumberFormat="1" applyFont="1" applyFill="1" applyBorder="1" applyAlignment="1" applyProtection="1">
      <alignment horizontal="center"/>
    </xf>
    <xf numFmtId="168" fontId="20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Protection="1"/>
    <xf numFmtId="0" fontId="21" fillId="0" borderId="17" xfId="0" applyFont="1" applyFill="1" applyBorder="1" applyAlignment="1" applyProtection="1">
      <alignment horizontal="fill"/>
    </xf>
    <xf numFmtId="168" fontId="25" fillId="0" borderId="22" xfId="0" applyNumberFormat="1" applyFont="1" applyFill="1" applyBorder="1" applyAlignment="1" applyProtection="1">
      <alignment horizontal="center"/>
    </xf>
    <xf numFmtId="0" fontId="20" fillId="0" borderId="18" xfId="0" applyFont="1" applyFill="1" applyBorder="1" applyProtection="1"/>
    <xf numFmtId="0" fontId="20" fillId="0" borderId="16" xfId="0" applyFont="1" applyFill="1" applyBorder="1" applyAlignment="1" applyProtection="1">
      <alignment horizontal="center"/>
    </xf>
    <xf numFmtId="167" fontId="21" fillId="0" borderId="16" xfId="0" applyNumberFormat="1" applyFont="1" applyFill="1" applyBorder="1" applyAlignment="1" applyProtection="1">
      <alignment horizontal="center"/>
    </xf>
    <xf numFmtId="167" fontId="20" fillId="0" borderId="16" xfId="0" applyNumberFormat="1" applyFont="1" applyFill="1" applyBorder="1" applyAlignment="1" applyProtection="1">
      <alignment horizontal="center"/>
    </xf>
    <xf numFmtId="0" fontId="21" fillId="0" borderId="16" xfId="0" applyFont="1" applyFill="1" applyBorder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66" fontId="21" fillId="0" borderId="20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/>
    <xf numFmtId="3" fontId="20" fillId="0" borderId="0" xfId="0" applyNumberFormat="1" applyFont="1" applyFill="1" applyBorder="1" applyAlignment="1"/>
    <xf numFmtId="3" fontId="21" fillId="0" borderId="0" xfId="0" applyNumberFormat="1" applyFont="1" applyFill="1" applyAlignment="1"/>
    <xf numFmtId="0" fontId="20" fillId="0" borderId="14" xfId="0" applyFont="1" applyFill="1" applyBorder="1" applyAlignment="1"/>
    <xf numFmtId="0" fontId="20" fillId="0" borderId="13" xfId="0" applyFont="1" applyFill="1" applyBorder="1" applyAlignment="1" applyProtection="1">
      <alignment horizontal="fill"/>
    </xf>
    <xf numFmtId="0" fontId="25" fillId="0" borderId="15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0" fillId="0" borderId="18" xfId="0" applyFont="1" applyFill="1" applyBorder="1" applyAlignment="1"/>
    <xf numFmtId="0" fontId="21" fillId="0" borderId="0" xfId="0" applyFont="1" applyFill="1" applyAlignment="1">
      <alignment horizontal="left"/>
    </xf>
    <xf numFmtId="0" fontId="20" fillId="0" borderId="16" xfId="0" applyFont="1" applyFill="1" applyBorder="1" applyAlignment="1">
      <alignment horizontal="center"/>
    </xf>
    <xf numFmtId="4" fontId="21" fillId="0" borderId="15" xfId="0" applyNumberFormat="1" applyFont="1" applyFill="1" applyBorder="1" applyAlignment="1">
      <alignment horizontal="center"/>
    </xf>
    <xf numFmtId="167" fontId="21" fillId="0" borderId="15" xfId="0" applyNumberFormat="1" applyFont="1" applyFill="1" applyBorder="1" applyAlignment="1">
      <alignment horizontal="center"/>
    </xf>
    <xf numFmtId="167" fontId="21" fillId="0" borderId="16" xfId="0" applyNumberFormat="1" applyFont="1" applyFill="1" applyBorder="1" applyAlignment="1">
      <alignment horizontal="center"/>
    </xf>
    <xf numFmtId="3" fontId="20" fillId="0" borderId="15" xfId="0" applyNumberFormat="1" applyFont="1" applyFill="1" applyBorder="1" applyAlignment="1"/>
    <xf numFmtId="4" fontId="20" fillId="0" borderId="15" xfId="0" applyNumberFormat="1" applyFont="1" applyFill="1" applyBorder="1" applyAlignment="1">
      <alignment horizontal="center"/>
    </xf>
    <xf numFmtId="167" fontId="20" fillId="0" borderId="15" xfId="0" applyNumberFormat="1" applyFont="1" applyFill="1" applyBorder="1" applyAlignment="1">
      <alignment horizontal="center"/>
    </xf>
    <xf numFmtId="167" fontId="20" fillId="0" borderId="16" xfId="0" applyNumberFormat="1" applyFont="1" applyFill="1" applyBorder="1" applyAlignment="1">
      <alignment horizontal="center"/>
    </xf>
    <xf numFmtId="0" fontId="21" fillId="0" borderId="0" xfId="74" applyFont="1" applyFill="1" applyBorder="1" applyAlignment="1" applyProtection="1">
      <alignment horizontal="left" vertical="center"/>
    </xf>
    <xf numFmtId="0" fontId="20" fillId="0" borderId="0" xfId="74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>
      <alignment horizontal="center"/>
    </xf>
    <xf numFmtId="0" fontId="20" fillId="0" borderId="0" xfId="74" applyFont="1" applyFill="1" applyBorder="1" applyAlignment="1">
      <alignment horizontal="left" vertical="center"/>
    </xf>
    <xf numFmtId="0" fontId="20" fillId="0" borderId="11" xfId="0" applyFont="1" applyFill="1" applyBorder="1" applyAlignment="1"/>
    <xf numFmtId="3" fontId="20" fillId="0" borderId="13" xfId="0" applyNumberFormat="1" applyFont="1" applyFill="1" applyBorder="1" applyAlignment="1"/>
    <xf numFmtId="0" fontId="21" fillId="0" borderId="38" xfId="0" applyFont="1" applyFill="1" applyBorder="1" applyAlignment="1">
      <alignment horizontal="left"/>
    </xf>
    <xf numFmtId="0" fontId="20" fillId="0" borderId="38" xfId="0" applyFont="1" applyFill="1" applyBorder="1" applyAlignment="1">
      <alignment horizontal="left"/>
    </xf>
    <xf numFmtId="0" fontId="21" fillId="0" borderId="20" xfId="0" applyFont="1" applyFill="1" applyBorder="1" applyAlignment="1" applyProtection="1">
      <alignment horizontal="center"/>
    </xf>
    <xf numFmtId="1" fontId="28" fillId="0" borderId="14" xfId="0" applyNumberFormat="1" applyFont="1" applyFill="1" applyBorder="1" applyAlignment="1" applyProtection="1">
      <alignment horizontal="center"/>
    </xf>
    <xf numFmtId="1" fontId="28" fillId="0" borderId="18" xfId="0" applyNumberFormat="1" applyFont="1" applyFill="1" applyBorder="1" applyAlignment="1" applyProtection="1">
      <alignment horizontal="center"/>
    </xf>
    <xf numFmtId="1" fontId="25" fillId="0" borderId="22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right"/>
    </xf>
    <xf numFmtId="0" fontId="20" fillId="0" borderId="25" xfId="0" applyFont="1" applyFill="1" applyBorder="1" applyAlignment="1" applyProtection="1">
      <alignment horizontal="center"/>
    </xf>
    <xf numFmtId="0" fontId="21" fillId="0" borderId="25" xfId="0" applyFont="1" applyFill="1" applyBorder="1" applyAlignment="1" applyProtection="1">
      <alignment horizontal="center"/>
    </xf>
    <xf numFmtId="0" fontId="20" fillId="0" borderId="26" xfId="0" applyFont="1" applyFill="1" applyBorder="1" applyAlignment="1" applyProtection="1">
      <alignment horizontal="center"/>
    </xf>
    <xf numFmtId="0" fontId="21" fillId="0" borderId="13" xfId="0" applyFont="1" applyFill="1" applyBorder="1"/>
    <xf numFmtId="0" fontId="25" fillId="0" borderId="14" xfId="0" applyFont="1" applyFill="1" applyBorder="1" applyAlignment="1">
      <alignment horizontal="center"/>
    </xf>
    <xf numFmtId="0" fontId="25" fillId="0" borderId="18" xfId="0" applyNumberFormat="1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right"/>
    </xf>
    <xf numFmtId="0" fontId="26" fillId="0" borderId="13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26" fillId="0" borderId="17" xfId="0" applyFont="1" applyFill="1" applyBorder="1" applyAlignment="1" applyProtection="1">
      <alignment horizontal="left"/>
    </xf>
    <xf numFmtId="1" fontId="20" fillId="0" borderId="0" xfId="0" applyNumberFormat="1" applyFont="1" applyFill="1"/>
    <xf numFmtId="169" fontId="21" fillId="0" borderId="15" xfId="0" applyNumberFormat="1" applyFont="1" applyFill="1" applyBorder="1" applyAlignment="1" applyProtection="1">
      <alignment horizontal="center"/>
    </xf>
    <xf numFmtId="169" fontId="21" fillId="0" borderId="16" xfId="0" applyNumberFormat="1" applyFont="1" applyFill="1" applyBorder="1" applyAlignment="1" applyProtection="1">
      <alignment horizontal="center"/>
    </xf>
    <xf numFmtId="169" fontId="20" fillId="0" borderId="15" xfId="0" applyNumberFormat="1" applyFont="1" applyFill="1" applyBorder="1" applyAlignment="1" applyProtection="1">
      <alignment horizontal="center"/>
    </xf>
    <xf numFmtId="169" fontId="20" fillId="0" borderId="16" xfId="0" applyNumberFormat="1" applyFont="1" applyFill="1" applyBorder="1" applyAlignment="1" applyProtection="1">
      <alignment horizontal="center"/>
    </xf>
    <xf numFmtId="169" fontId="20" fillId="0" borderId="11" xfId="0" applyNumberFormat="1" applyFont="1" applyFill="1" applyBorder="1"/>
    <xf numFmtId="0" fontId="21" fillId="0" borderId="20" xfId="0" applyFont="1" applyFill="1" applyBorder="1" applyProtection="1"/>
    <xf numFmtId="0" fontId="28" fillId="0" borderId="14" xfId="0" applyFont="1" applyFill="1" applyBorder="1" applyAlignment="1" applyProtection="1">
      <alignment horizontal="center"/>
    </xf>
    <xf numFmtId="0" fontId="28" fillId="0" borderId="18" xfId="0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/>
    <xf numFmtId="0" fontId="21" fillId="0" borderId="13" xfId="0" applyFont="1" applyFill="1" applyBorder="1" applyAlignment="1" applyProtection="1">
      <alignment horizontal="fill"/>
    </xf>
    <xf numFmtId="168" fontId="20" fillId="0" borderId="15" xfId="0" applyNumberFormat="1" applyFont="1" applyFill="1" applyBorder="1" applyAlignment="1" applyProtection="1">
      <alignment horizontal="center"/>
    </xf>
    <xf numFmtId="168" fontId="20" fillId="0" borderId="16" xfId="0" applyNumberFormat="1" applyFont="1" applyFill="1" applyBorder="1" applyAlignment="1" applyProtection="1">
      <alignment horizontal="center"/>
    </xf>
    <xf numFmtId="0" fontId="20" fillId="0" borderId="19" xfId="0" applyFont="1" applyFill="1" applyBorder="1" applyAlignment="1" applyProtection="1">
      <alignment horizontal="left"/>
    </xf>
    <xf numFmtId="168" fontId="25" fillId="0" borderId="15" xfId="0" applyNumberFormat="1" applyFont="1" applyFill="1" applyBorder="1" applyAlignment="1" applyProtection="1">
      <alignment horizontal="center" vertical="center"/>
    </xf>
    <xf numFmtId="168" fontId="25" fillId="0" borderId="16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justify" vertical="top" wrapText="1"/>
    </xf>
    <xf numFmtId="0" fontId="21" fillId="0" borderId="23" xfId="0" applyFont="1" applyFill="1" applyBorder="1" applyAlignment="1" applyProtection="1">
      <alignment horizontal="center" vertical="top" wrapText="1"/>
    </xf>
    <xf numFmtId="2" fontId="20" fillId="0" borderId="16" xfId="0" applyNumberFormat="1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>
      <alignment horizontal="justify" vertical="top" wrapText="1"/>
    </xf>
    <xf numFmtId="0" fontId="21" fillId="0" borderId="24" xfId="0" applyFont="1" applyFill="1" applyBorder="1" applyAlignment="1" applyProtection="1">
      <alignment horizontal="center"/>
    </xf>
    <xf numFmtId="170" fontId="21" fillId="0" borderId="0" xfId="0" applyNumberFormat="1" applyFont="1" applyFill="1" applyAlignment="1" applyProtection="1">
      <alignment vertical="center"/>
    </xf>
    <xf numFmtId="3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/>
    <xf numFmtId="0" fontId="21" fillId="0" borderId="17" xfId="0" applyFont="1" applyFill="1" applyBorder="1" applyAlignment="1"/>
    <xf numFmtId="3" fontId="21" fillId="0" borderId="15" xfId="0" applyNumberFormat="1" applyFont="1" applyFill="1" applyBorder="1" applyAlignment="1" applyProtection="1">
      <alignment horizontal="center" vertical="center"/>
    </xf>
    <xf numFmtId="170" fontId="21" fillId="0" borderId="13" xfId="0" applyNumberFormat="1" applyFont="1" applyFill="1" applyBorder="1" applyAlignment="1" applyProtection="1"/>
    <xf numFmtId="3" fontId="30" fillId="0" borderId="15" xfId="0" applyNumberFormat="1" applyFont="1" applyFill="1" applyBorder="1" applyAlignment="1">
      <alignment horizontal="center"/>
    </xf>
    <xf numFmtId="3" fontId="30" fillId="0" borderId="20" xfId="0" applyNumberFormat="1" applyFont="1" applyFill="1" applyBorder="1" applyAlignment="1">
      <alignment horizontal="center"/>
    </xf>
    <xf numFmtId="3" fontId="30" fillId="0" borderId="14" xfId="0" applyNumberFormat="1" applyFont="1" applyFill="1" applyBorder="1" applyAlignment="1">
      <alignment horizontal="center"/>
    </xf>
    <xf numFmtId="3" fontId="30" fillId="0" borderId="14" xfId="0" applyNumberFormat="1" applyFont="1" applyFill="1" applyBorder="1" applyAlignment="1" applyProtection="1">
      <alignment horizontal="center"/>
    </xf>
    <xf numFmtId="3" fontId="30" fillId="0" borderId="20" xfId="0" applyNumberFormat="1" applyFont="1" applyFill="1" applyBorder="1" applyAlignment="1" applyProtection="1">
      <alignment horizontal="center"/>
    </xf>
    <xf numFmtId="3" fontId="30" fillId="0" borderId="0" xfId="0" applyNumberFormat="1" applyFont="1" applyFill="1" applyBorder="1" applyAlignment="1" applyProtection="1">
      <alignment horizontal="center"/>
    </xf>
    <xf numFmtId="3" fontId="30" fillId="0" borderId="16" xfId="0" applyNumberFormat="1" applyFont="1" applyFill="1" applyBorder="1" applyAlignment="1">
      <alignment horizontal="center"/>
    </xf>
    <xf numFmtId="3" fontId="30" fillId="0" borderId="18" xfId="0" applyNumberFormat="1" applyFont="1" applyFill="1" applyBorder="1" applyAlignment="1">
      <alignment horizontal="center"/>
    </xf>
    <xf numFmtId="3" fontId="21" fillId="0" borderId="13" xfId="0" applyNumberFormat="1" applyFont="1" applyFill="1" applyBorder="1" applyAlignment="1" applyProtection="1">
      <alignment horizontal="center"/>
    </xf>
    <xf numFmtId="3" fontId="21" fillId="0" borderId="16" xfId="0" applyNumberFormat="1" applyFont="1" applyFill="1" applyBorder="1" applyAlignment="1">
      <alignment horizontal="center"/>
    </xf>
    <xf numFmtId="0" fontId="20" fillId="0" borderId="13" xfId="0" applyFont="1" applyFill="1" applyBorder="1" applyAlignment="1"/>
    <xf numFmtId="3" fontId="21" fillId="0" borderId="0" xfId="0" applyNumberFormat="1" applyFont="1" applyFill="1" applyBorder="1" applyAlignment="1">
      <alignment horizontal="center"/>
    </xf>
    <xf numFmtId="170" fontId="20" fillId="0" borderId="0" xfId="0" applyNumberFormat="1" applyFont="1" applyFill="1" applyBorder="1" applyAlignment="1" applyProtection="1"/>
    <xf numFmtId="3" fontId="20" fillId="0" borderId="13" xfId="0" applyNumberFormat="1" applyFont="1" applyFill="1" applyBorder="1" applyAlignment="1" applyProtection="1">
      <alignment horizontal="center"/>
    </xf>
    <xf numFmtId="3" fontId="20" fillId="0" borderId="15" xfId="0" applyNumberFormat="1" applyFont="1" applyFill="1" applyBorder="1" applyAlignment="1" applyProtection="1">
      <alignment horizontal="center"/>
      <protection locked="0"/>
    </xf>
    <xf numFmtId="3" fontId="20" fillId="0" borderId="13" xfId="0" applyNumberFormat="1" applyFont="1" applyFill="1" applyBorder="1" applyAlignment="1" applyProtection="1">
      <alignment horizontal="center"/>
      <protection locked="0"/>
    </xf>
    <xf numFmtId="170" fontId="20" fillId="0" borderId="13" xfId="0" applyNumberFormat="1" applyFont="1" applyFill="1" applyBorder="1" applyAlignment="1" applyProtection="1"/>
    <xf numFmtId="3" fontId="20" fillId="0" borderId="0" xfId="0" applyNumberFormat="1" applyFont="1" applyFill="1" applyBorder="1" applyAlignment="1" applyProtection="1">
      <alignment horizontal="center"/>
      <protection locked="0"/>
    </xf>
    <xf numFmtId="3" fontId="20" fillId="0" borderId="25" xfId="0" applyNumberFormat="1" applyFont="1" applyFill="1" applyBorder="1" applyAlignment="1">
      <alignment horizontal="center"/>
    </xf>
    <xf numFmtId="3" fontId="21" fillId="0" borderId="15" xfId="0" applyNumberFormat="1" applyFont="1" applyFill="1" applyBorder="1" applyAlignment="1" applyProtection="1">
      <alignment horizontal="center"/>
      <protection locked="0"/>
    </xf>
    <xf numFmtId="3" fontId="20" fillId="0" borderId="16" xfId="0" applyNumberFormat="1" applyFont="1" applyFill="1" applyBorder="1" applyAlignment="1" applyProtection="1">
      <alignment horizontal="center"/>
      <protection locked="0"/>
    </xf>
    <xf numFmtId="170" fontId="20" fillId="0" borderId="17" xfId="0" applyNumberFormat="1" applyFont="1" applyFill="1" applyBorder="1" applyAlignment="1" applyProtection="1"/>
    <xf numFmtId="3" fontId="20" fillId="0" borderId="11" xfId="0" applyNumberFormat="1" applyFont="1" applyFill="1" applyBorder="1" applyAlignment="1" applyProtection="1">
      <alignment horizontal="center"/>
      <protection locked="0"/>
    </xf>
    <xf numFmtId="3" fontId="20" fillId="0" borderId="12" xfId="0" applyNumberFormat="1" applyFont="1" applyFill="1" applyBorder="1" applyAlignment="1">
      <alignment horizontal="center"/>
    </xf>
    <xf numFmtId="3" fontId="21" fillId="0" borderId="17" xfId="0" applyNumberFormat="1" applyFont="1" applyFill="1" applyBorder="1" applyAlignment="1">
      <alignment horizontal="center"/>
    </xf>
    <xf numFmtId="3" fontId="20" fillId="0" borderId="0" xfId="0" applyNumberFormat="1" applyFont="1" applyFill="1" applyBorder="1"/>
    <xf numFmtId="3" fontId="20" fillId="0" borderId="39" xfId="0" applyNumberFormat="1" applyFont="1" applyFill="1" applyBorder="1" applyAlignment="1" applyProtection="1">
      <alignment horizontal="center"/>
    </xf>
    <xf numFmtId="3" fontId="20" fillId="0" borderId="39" xfId="0" applyNumberFormat="1" applyFont="1" applyFill="1" applyBorder="1" applyAlignment="1">
      <alignment horizontal="center"/>
    </xf>
    <xf numFmtId="0" fontId="21" fillId="0" borderId="13" xfId="0" applyFont="1" applyFill="1" applyBorder="1" applyAlignment="1"/>
    <xf numFmtId="3" fontId="20" fillId="0" borderId="11" xfId="0" applyNumberFormat="1" applyFont="1" applyFill="1" applyBorder="1" applyAlignment="1" applyProtection="1">
      <alignment horizontal="center"/>
    </xf>
    <xf numFmtId="3" fontId="20" fillId="0" borderId="17" xfId="0" applyNumberFormat="1" applyFont="1" applyFill="1" applyBorder="1" applyAlignment="1" applyProtection="1">
      <alignment horizontal="center"/>
    </xf>
    <xf numFmtId="3" fontId="20" fillId="0" borderId="14" xfId="0" applyNumberFormat="1" applyFont="1" applyFill="1" applyBorder="1" applyAlignment="1" applyProtection="1">
      <alignment horizontal="center"/>
      <protection locked="0"/>
    </xf>
    <xf numFmtId="3" fontId="21" fillId="0" borderId="16" xfId="0" applyNumberFormat="1" applyFont="1" applyFill="1" applyBorder="1" applyAlignment="1" applyProtection="1">
      <alignment horizontal="center"/>
      <protection locked="0"/>
    </xf>
    <xf numFmtId="3" fontId="20" fillId="0" borderId="12" xfId="0" applyNumberFormat="1" applyFont="1" applyFill="1" applyBorder="1" applyAlignment="1" applyProtection="1">
      <alignment horizontal="center"/>
    </xf>
    <xf numFmtId="3" fontId="21" fillId="0" borderId="0" xfId="0" applyNumberFormat="1" applyFont="1" applyFill="1" applyBorder="1"/>
    <xf numFmtId="3" fontId="30" fillId="0" borderId="16" xfId="0" applyNumberFormat="1" applyFont="1" applyFill="1" applyBorder="1"/>
    <xf numFmtId="3" fontId="20" fillId="0" borderId="25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Alignment="1" applyProtection="1"/>
    <xf numFmtId="3" fontId="30" fillId="0" borderId="22" xfId="0" applyNumberFormat="1" applyFont="1" applyFill="1" applyBorder="1" applyAlignment="1" applyProtection="1">
      <alignment horizontal="center"/>
    </xf>
    <xf numFmtId="3" fontId="30" fillId="0" borderId="40" xfId="0" applyNumberFormat="1" applyFont="1" applyFill="1" applyBorder="1" applyAlignment="1" applyProtection="1">
      <alignment horizontal="center"/>
    </xf>
    <xf numFmtId="3" fontId="30" fillId="0" borderId="18" xfId="0" applyNumberFormat="1" applyFont="1" applyFill="1" applyBorder="1"/>
    <xf numFmtId="0" fontId="20" fillId="0" borderId="41" xfId="0" applyFont="1" applyFill="1" applyBorder="1"/>
    <xf numFmtId="0" fontId="21" fillId="0" borderId="41" xfId="0" applyFont="1" applyFill="1" applyBorder="1"/>
    <xf numFmtId="0" fontId="21" fillId="0" borderId="42" xfId="0" applyFont="1" applyFill="1" applyBorder="1"/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0" borderId="39" xfId="0" applyNumberFormat="1" applyFont="1" applyFill="1" applyBorder="1" applyAlignment="1" applyProtection="1">
      <alignment horizontal="center"/>
    </xf>
    <xf numFmtId="3" fontId="20" fillId="0" borderId="39" xfId="0" applyNumberFormat="1" applyFont="1" applyFill="1" applyBorder="1" applyAlignment="1" applyProtection="1">
      <alignment horizontal="center"/>
      <protection locked="0"/>
    </xf>
    <xf numFmtId="170" fontId="21" fillId="0" borderId="13" xfId="0" applyNumberFormat="1" applyFont="1" applyFill="1" applyBorder="1" applyAlignment="1" applyProtection="1">
      <alignment horizontal="left"/>
    </xf>
    <xf numFmtId="1" fontId="21" fillId="0" borderId="14" xfId="0" applyNumberFormat="1" applyFont="1" applyFill="1" applyBorder="1" applyAlignment="1" applyProtection="1">
      <alignment horizontal="center"/>
    </xf>
    <xf numFmtId="1" fontId="21" fillId="0" borderId="0" xfId="0" applyNumberFormat="1" applyFont="1" applyFill="1" applyBorder="1" applyAlignment="1" applyProtection="1">
      <alignment horizontal="center"/>
    </xf>
    <xf numFmtId="1" fontId="21" fillId="0" borderId="15" xfId="0" applyNumberFormat="1" applyFont="1" applyFill="1" applyBorder="1" applyAlignment="1" applyProtection="1">
      <alignment horizontal="center"/>
    </xf>
    <xf numFmtId="1" fontId="21" fillId="0" borderId="18" xfId="0" applyNumberFormat="1" applyFont="1" applyFill="1" applyBorder="1" applyAlignment="1" applyProtection="1">
      <alignment horizontal="center"/>
    </xf>
    <xf numFmtId="0" fontId="20" fillId="0" borderId="16" xfId="0" applyFont="1" applyFill="1" applyBorder="1" applyProtection="1"/>
    <xf numFmtId="0" fontId="20" fillId="0" borderId="20" xfId="0" applyFont="1" applyFill="1" applyBorder="1" applyProtection="1"/>
    <xf numFmtId="0" fontId="20" fillId="0" borderId="13" xfId="0" applyFont="1" applyFill="1" applyBorder="1" applyAlignment="1" applyProtection="1">
      <alignment horizontal="center"/>
    </xf>
    <xf numFmtId="0" fontId="21" fillId="0" borderId="15" xfId="0" applyFont="1" applyFill="1" applyBorder="1" applyProtection="1"/>
    <xf numFmtId="0" fontId="21" fillId="0" borderId="16" xfId="0" applyFont="1" applyFill="1" applyBorder="1" applyProtection="1"/>
    <xf numFmtId="0" fontId="20" fillId="0" borderId="16" xfId="0" applyFont="1" applyFill="1" applyBorder="1" applyAlignment="1"/>
    <xf numFmtId="0" fontId="21" fillId="0" borderId="16" xfId="0" applyFont="1" applyFill="1" applyBorder="1" applyAlignment="1"/>
    <xf numFmtId="0" fontId="31" fillId="0" borderId="0" xfId="97" applyFont="1" applyAlignment="1">
      <alignment horizontal="centerContinuous"/>
    </xf>
    <xf numFmtId="0" fontId="21" fillId="0" borderId="0" xfId="97" applyFont="1" applyAlignment="1">
      <alignment horizontal="centerContinuous"/>
    </xf>
    <xf numFmtId="0" fontId="32" fillId="0" borderId="0" xfId="97" applyFont="1"/>
    <xf numFmtId="0" fontId="32" fillId="0" borderId="0" xfId="97" applyFont="1" applyAlignment="1">
      <alignment horizontal="center"/>
    </xf>
    <xf numFmtId="0" fontId="20" fillId="24" borderId="43" xfId="97" applyFont="1" applyFill="1" applyBorder="1" applyAlignment="1">
      <alignment horizontal="center"/>
    </xf>
    <xf numFmtId="0" fontId="20" fillId="24" borderId="44" xfId="97" applyFont="1" applyFill="1" applyBorder="1"/>
    <xf numFmtId="0" fontId="21" fillId="24" borderId="0" xfId="97" applyFont="1" applyFill="1" applyBorder="1" applyAlignment="1">
      <alignment horizontal="center"/>
    </xf>
    <xf numFmtId="0" fontId="21" fillId="24" borderId="30" xfId="97" applyFont="1" applyFill="1" applyBorder="1" applyAlignment="1">
      <alignment horizontal="center"/>
    </xf>
    <xf numFmtId="0" fontId="20" fillId="24" borderId="41" xfId="97" applyFont="1" applyFill="1" applyBorder="1" applyAlignment="1">
      <alignment horizontal="center"/>
    </xf>
    <xf numFmtId="0" fontId="20" fillId="24" borderId="45" xfId="97" applyFont="1" applyFill="1" applyBorder="1"/>
    <xf numFmtId="0" fontId="21" fillId="0" borderId="2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3" fontId="21" fillId="0" borderId="14" xfId="0" applyNumberFormat="1" applyFont="1" applyFill="1" applyBorder="1" applyAlignment="1" applyProtection="1">
      <alignment horizontal="center" vertical="center" wrapText="1"/>
    </xf>
    <xf numFmtId="3" fontId="21" fillId="0" borderId="12" xfId="0" applyNumberFormat="1" applyFont="1" applyFill="1" applyBorder="1" applyAlignment="1" applyProtection="1">
      <alignment horizontal="center" vertical="center" wrapText="1"/>
    </xf>
    <xf numFmtId="3" fontId="21" fillId="0" borderId="14" xfId="0" applyNumberFormat="1" applyFont="1" applyFill="1" applyBorder="1" applyAlignment="1" applyProtection="1">
      <alignment horizontal="center" vertical="center"/>
    </xf>
    <xf numFmtId="3" fontId="21" fillId="0" borderId="12" xfId="0" applyNumberFormat="1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0" borderId="24" xfId="0" applyNumberFormat="1" applyFont="1" applyFill="1" applyBorder="1" applyAlignment="1" applyProtection="1">
      <alignment horizontal="center" vertical="center"/>
    </xf>
    <xf numFmtId="3" fontId="21" fillId="0" borderId="14" xfId="0" applyNumberFormat="1" applyFont="1" applyFill="1" applyBorder="1" applyAlignment="1" applyProtection="1">
      <alignment horizontal="center" wrapText="1"/>
    </xf>
    <xf numFmtId="3" fontId="21" fillId="0" borderId="12" xfId="0" applyNumberFormat="1" applyFont="1" applyFill="1" applyBorder="1" applyAlignment="1" applyProtection="1">
      <alignment horizontal="center" wrapText="1"/>
    </xf>
    <xf numFmtId="3" fontId="21" fillId="0" borderId="18" xfId="0" applyNumberFormat="1" applyFont="1" applyFill="1" applyBorder="1" applyAlignment="1" applyProtection="1">
      <alignment horizontal="center" vertical="center"/>
    </xf>
    <xf numFmtId="3" fontId="21" fillId="0" borderId="11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3" fontId="21" fillId="0" borderId="18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170" fontId="21" fillId="0" borderId="0" xfId="0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 applyProtection="1">
      <alignment horizontal="center" vertical="center" wrapText="1"/>
    </xf>
    <xf numFmtId="3" fontId="21" fillId="0" borderId="27" xfId="0" applyNumberFormat="1" applyFont="1" applyFill="1" applyBorder="1" applyAlignment="1" applyProtection="1">
      <alignment horizontal="center" vertical="center" wrapText="1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 applyProtection="1">
      <alignment horizontal="center" wrapText="1"/>
    </xf>
    <xf numFmtId="3" fontId="21" fillId="0" borderId="37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23" xfId="0" applyFont="1" applyFill="1" applyBorder="1" applyAlignment="1" applyProtection="1">
      <alignment horizontal="center"/>
    </xf>
    <xf numFmtId="166" fontId="21" fillId="0" borderId="20" xfId="0" applyNumberFormat="1" applyFont="1" applyFill="1" applyBorder="1" applyAlignment="1" applyProtection="1">
      <alignment horizontal="center" vertical="center"/>
    </xf>
    <xf numFmtId="166" fontId="21" fillId="0" borderId="13" xfId="0" applyNumberFormat="1" applyFont="1" applyFill="1" applyBorder="1" applyAlignment="1" applyProtection="1">
      <alignment horizontal="center" vertical="center"/>
    </xf>
    <xf numFmtId="166" fontId="21" fillId="0" borderId="19" xfId="0" applyNumberFormat="1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/>
    </xf>
    <xf numFmtId="0" fontId="21" fillId="0" borderId="14" xfId="0" applyFont="1" applyFill="1" applyBorder="1" applyAlignment="1" applyProtection="1">
      <alignment horizontal="center" vertical="top" wrapText="1"/>
    </xf>
    <xf numFmtId="0" fontId="21" fillId="0" borderId="12" xfId="0" applyFont="1" applyFill="1" applyBorder="1" applyAlignment="1" applyProtection="1">
      <alignment horizontal="center" vertical="top" wrapText="1"/>
    </xf>
    <xf numFmtId="0" fontId="21" fillId="0" borderId="20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wrapText="1"/>
    </xf>
    <xf numFmtId="0" fontId="21" fillId="0" borderId="12" xfId="0" applyFont="1" applyFill="1" applyBorder="1" applyAlignment="1" applyProtection="1">
      <alignment horizontal="center" wrapText="1"/>
    </xf>
    <xf numFmtId="0" fontId="20" fillId="0" borderId="14" xfId="0" applyFont="1" applyFill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22" xfId="0" applyFont="1" applyFill="1" applyBorder="1" applyAlignment="1" applyProtection="1">
      <alignment horizontal="left"/>
    </xf>
    <xf numFmtId="14" fontId="21" fillId="0" borderId="14" xfId="0" applyNumberFormat="1" applyFont="1" applyFill="1" applyBorder="1" applyAlignment="1" applyProtection="1">
      <alignment horizontal="center" wrapText="1"/>
    </xf>
    <xf numFmtId="14" fontId="21" fillId="0" borderId="12" xfId="0" applyNumberFormat="1" applyFont="1" applyFill="1" applyBorder="1" applyAlignment="1" applyProtection="1">
      <alignment horizontal="center" wrapText="1"/>
    </xf>
    <xf numFmtId="0" fontId="21" fillId="0" borderId="18" xfId="0" applyFont="1" applyFill="1" applyBorder="1" applyAlignment="1" applyProtection="1">
      <alignment horizontal="center" wrapText="1"/>
    </xf>
    <xf numFmtId="0" fontId="21" fillId="0" borderId="11" xfId="0" applyFont="1" applyFill="1" applyBorder="1" applyAlignment="1" applyProtection="1">
      <alignment horizontal="center" wrapText="1"/>
    </xf>
    <xf numFmtId="0" fontId="21" fillId="0" borderId="2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32" fillId="0" borderId="30" xfId="97" applyFont="1" applyBorder="1"/>
    <xf numFmtId="0" fontId="33" fillId="0" borderId="30" xfId="97" applyFont="1" applyBorder="1"/>
    <xf numFmtId="0" fontId="32" fillId="0" borderId="41" xfId="97" applyFont="1" applyBorder="1" applyAlignment="1">
      <alignment horizontal="center"/>
    </xf>
    <xf numFmtId="0" fontId="32" fillId="0" borderId="45" xfId="97" applyFont="1" applyBorder="1"/>
  </cellXfs>
  <cellStyles count="9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o" xfId="44" builtinId="26" customBuiltin="1"/>
    <cellStyle name="Calculation" xfId="45" xr:uid="{00000000-0005-0000-0000-00002C000000}"/>
    <cellStyle name="Cálculo" xfId="46" builtinId="22" customBuiltin="1"/>
    <cellStyle name="Campo de la tabla dinámica" xfId="47" xr:uid="{00000000-0005-0000-0000-00002E000000}"/>
    <cellStyle name="Categoría de la tabla dinámica" xfId="48" xr:uid="{00000000-0005-0000-0000-00002F000000}"/>
    <cellStyle name="Categoría del Piloto de Datos" xfId="49" xr:uid="{00000000-0005-0000-0000-000030000000}"/>
    <cellStyle name="Celda de comprobación" xfId="50" builtinId="23" customBuiltin="1"/>
    <cellStyle name="Celda vinculada" xfId="51" builtinId="24" customBuiltin="1"/>
    <cellStyle name="Check Cell" xfId="52" xr:uid="{00000000-0005-0000-0000-000033000000}"/>
    <cellStyle name="Encabezado 4" xfId="53" builtinId="19" customBuiltin="1"/>
    <cellStyle name="Énfasis1" xfId="54" builtinId="29" customBuiltin="1"/>
    <cellStyle name="Énfasis2" xfId="55" builtinId="33" customBuiltin="1"/>
    <cellStyle name="Énfasis3" xfId="56" builtinId="37" customBuiltin="1"/>
    <cellStyle name="Énfasis4" xfId="57" builtinId="41" customBuiltin="1"/>
    <cellStyle name="Énfasis5" xfId="58" builtinId="45" customBuiltin="1"/>
    <cellStyle name="Énfasis6" xfId="59" builtinId="49" customBuiltin="1"/>
    <cellStyle name="Entrada" xfId="60" builtinId="20" customBuiltin="1"/>
    <cellStyle name="Esquina de la tabla dinámica" xfId="61" xr:uid="{00000000-0005-0000-0000-00003C000000}"/>
    <cellStyle name="Euro" xfId="62" xr:uid="{00000000-0005-0000-0000-00003D000000}"/>
    <cellStyle name="Explanatory Text" xfId="63" xr:uid="{00000000-0005-0000-0000-00003E000000}"/>
    <cellStyle name="Good" xfId="64" xr:uid="{00000000-0005-0000-0000-00003F000000}"/>
    <cellStyle name="Heading 1" xfId="65" xr:uid="{00000000-0005-0000-0000-000040000000}"/>
    <cellStyle name="Heading 2" xfId="66" xr:uid="{00000000-0005-0000-0000-000041000000}"/>
    <cellStyle name="Heading 3" xfId="67" xr:uid="{00000000-0005-0000-0000-000042000000}"/>
    <cellStyle name="Heading 4" xfId="68" xr:uid="{00000000-0005-0000-0000-000043000000}"/>
    <cellStyle name="Incorrecto" xfId="69" builtinId="27" customBuiltin="1"/>
    <cellStyle name="Input" xfId="70" xr:uid="{00000000-0005-0000-0000-000045000000}"/>
    <cellStyle name="Linked Cell" xfId="71" xr:uid="{00000000-0005-0000-0000-000046000000}"/>
    <cellStyle name="Neutral" xfId="72" builtinId="28" customBuiltin="1"/>
    <cellStyle name="Normal" xfId="0" builtinId="0"/>
    <cellStyle name="Normal 2" xfId="73" xr:uid="{00000000-0005-0000-0000-000049000000}"/>
    <cellStyle name="Normal 3" xfId="74" xr:uid="{00000000-0005-0000-0000-00004A000000}"/>
    <cellStyle name="Normal 4" xfId="96" xr:uid="{00000000-0005-0000-0000-00004B000000}"/>
    <cellStyle name="Normal 4 2" xfId="97" xr:uid="{43F9F53B-F4D0-4775-9C61-6C89AFBA218C}"/>
    <cellStyle name="Notas" xfId="75" builtinId="10" customBuiltin="1"/>
    <cellStyle name="Note" xfId="76" xr:uid="{00000000-0005-0000-0000-00004D000000}"/>
    <cellStyle name="Output" xfId="77" xr:uid="{00000000-0005-0000-0000-00004E000000}"/>
    <cellStyle name="Piloto de Datos Ángulo" xfId="78" xr:uid="{00000000-0005-0000-0000-00004F000000}"/>
    <cellStyle name="Piloto de Datos Campo" xfId="79" xr:uid="{00000000-0005-0000-0000-000050000000}"/>
    <cellStyle name="Piloto de Datos Resultado" xfId="80" xr:uid="{00000000-0005-0000-0000-000051000000}"/>
    <cellStyle name="Piloto de Datos Título" xfId="81" xr:uid="{00000000-0005-0000-0000-000052000000}"/>
    <cellStyle name="Piloto de Datos Valor" xfId="82" xr:uid="{00000000-0005-0000-0000-000053000000}"/>
    <cellStyle name="Resultado de la tabla dinámica" xfId="83" xr:uid="{00000000-0005-0000-0000-000054000000}"/>
    <cellStyle name="Salida" xfId="84" builtinId="21" customBuiltin="1"/>
    <cellStyle name="Texto de advertencia" xfId="85" builtinId="11" customBuiltin="1"/>
    <cellStyle name="Texto explicativo" xfId="86" builtinId="53" customBuiltin="1"/>
    <cellStyle name="Title" xfId="87" xr:uid="{00000000-0005-0000-0000-000058000000}"/>
    <cellStyle name="Título" xfId="88" builtinId="15" customBuiltin="1"/>
    <cellStyle name="Título 1" xfId="89" xr:uid="{00000000-0005-0000-0000-00005A000000}"/>
    <cellStyle name="Título 2" xfId="90" builtinId="17" customBuiltin="1"/>
    <cellStyle name="Título 3" xfId="91" builtinId="18" customBuiltin="1"/>
    <cellStyle name="Título de la tabla dinámica" xfId="92" xr:uid="{00000000-0005-0000-0000-00005D000000}"/>
    <cellStyle name="Total" xfId="93" builtinId="25" customBuiltin="1"/>
    <cellStyle name="Valor de la tabla dinámica" xfId="94" xr:uid="{00000000-0005-0000-0000-00005F000000}"/>
    <cellStyle name="Warning Text" xfId="95" xr:uid="{00000000-0005-0000-0000-00006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23B8DC"/>
      <rgbColor rgb="00CFE7F5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drigueza\Desktop\PRODUCCI&#211;N\PRODUCCI&#211;N\CUADROS%20PENAL\JUZGADOS%20PENALES%20JUVENILES\Juzgados%20PJ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Definitivos%202012\09%20-%20Juzgados%20Penales%20Juveni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uccion-copiar\bases\Entrada%20x%20delito%20Jdos%20Penales%20Juveniles%202012-%20Kar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AppData\Local\Microsoft\Windows\Temporary%20Internet%20Files\OLKA1C3\Cuadros%20Generales%20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riasv\Desktop\EDER\EDER\2017\I%20TRM%202017\OTROS%20TRABAJOS\CUADROS%20I%20INSTANCIA\DESPACHOS%20DE%20PRIMERA%20INSTANCIA%202016%20(Archivo%20de%20Digitaci&#243;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UADROS%20GENERALES%202017\nombres%20de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1114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ivil"/>
      <sheetName val="cobro"/>
      <sheetName val="contenciosa"/>
      <sheetName val="agrario"/>
      <sheetName val="trabajo"/>
      <sheetName val="Jdo PJ"/>
      <sheetName val="familia"/>
      <sheetName val="VD"/>
      <sheetName val="Contrav"/>
      <sheetName val="Tránsito"/>
      <sheetName val="PA"/>
      <sheetName val="Fisca PE"/>
      <sheetName val="Jdos PE"/>
      <sheetName val="Trib"/>
      <sheetName val="Fisca PJ"/>
      <sheetName val="c-25"/>
      <sheetName val="c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">
          <cell r="C18">
            <v>0</v>
          </cell>
          <cell r="G1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D606-C814-4ED1-8FF2-8A86869AE360}">
  <dimension ref="A1:B64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baseColWidth="10" defaultColWidth="0" defaultRowHeight="15.75" zeroHeight="1" x14ac:dyDescent="0.25"/>
  <cols>
    <col min="1" max="1" width="12.7109375" style="316" customWidth="1"/>
    <col min="2" max="2" width="116.7109375" style="315" bestFit="1" customWidth="1"/>
    <col min="3" max="16384" width="11.42578125" style="315" hidden="1"/>
  </cols>
  <sheetData>
    <row r="1" spans="1:2" ht="18.75" x14ac:dyDescent="0.3">
      <c r="A1" s="313" t="s">
        <v>961</v>
      </c>
      <c r="B1" s="314"/>
    </row>
    <row r="2" spans="1:2" ht="18.75" x14ac:dyDescent="0.3">
      <c r="A2" s="313" t="s">
        <v>964</v>
      </c>
      <c r="B2" s="314"/>
    </row>
    <row r="3" spans="1:2" ht="15.75" customHeight="1" x14ac:dyDescent="0.25"/>
    <row r="4" spans="1:2" ht="15.75" customHeight="1" x14ac:dyDescent="0.25">
      <c r="A4" s="317"/>
      <c r="B4" s="318"/>
    </row>
    <row r="5" spans="1:2" x14ac:dyDescent="0.25">
      <c r="A5" s="319" t="s">
        <v>962</v>
      </c>
      <c r="B5" s="320" t="s">
        <v>963</v>
      </c>
    </row>
    <row r="6" spans="1:2" ht="15.75" customHeight="1" x14ac:dyDescent="0.25">
      <c r="A6" s="321"/>
      <c r="B6" s="322"/>
    </row>
    <row r="7" spans="1:2" x14ac:dyDescent="0.25">
      <c r="B7" s="407"/>
    </row>
    <row r="8" spans="1:2" x14ac:dyDescent="0.25">
      <c r="B8" s="408" t="s">
        <v>994</v>
      </c>
    </row>
    <row r="9" spans="1:2" x14ac:dyDescent="0.25">
      <c r="B9" s="407"/>
    </row>
    <row r="10" spans="1:2" x14ac:dyDescent="0.25">
      <c r="A10" s="316">
        <v>1</v>
      </c>
      <c r="B10" s="407" t="s">
        <v>967</v>
      </c>
    </row>
    <row r="11" spans="1:2" x14ac:dyDescent="0.25">
      <c r="B11" s="407"/>
    </row>
    <row r="12" spans="1:2" x14ac:dyDescent="0.25">
      <c r="A12" s="316">
        <v>2</v>
      </c>
      <c r="B12" s="407" t="s">
        <v>968</v>
      </c>
    </row>
    <row r="13" spans="1:2" x14ac:dyDescent="0.25">
      <c r="B13" s="407"/>
    </row>
    <row r="14" spans="1:2" x14ac:dyDescent="0.25">
      <c r="A14" s="316">
        <v>3</v>
      </c>
      <c r="B14" s="407" t="s">
        <v>969</v>
      </c>
    </row>
    <row r="15" spans="1:2" x14ac:dyDescent="0.25">
      <c r="B15" s="407"/>
    </row>
    <row r="16" spans="1:2" x14ac:dyDescent="0.25">
      <c r="A16" s="316">
        <v>4</v>
      </c>
      <c r="B16" s="407" t="s">
        <v>970</v>
      </c>
    </row>
    <row r="17" spans="1:2" x14ac:dyDescent="0.25">
      <c r="B17" s="407"/>
    </row>
    <row r="18" spans="1:2" x14ac:dyDescent="0.25">
      <c r="A18" s="316">
        <v>5</v>
      </c>
      <c r="B18" s="407" t="s">
        <v>971</v>
      </c>
    </row>
    <row r="19" spans="1:2" x14ac:dyDescent="0.25">
      <c r="B19" s="407"/>
    </row>
    <row r="20" spans="1:2" x14ac:dyDescent="0.25">
      <c r="A20" s="316">
        <v>6</v>
      </c>
      <c r="B20" s="407" t="s">
        <v>972</v>
      </c>
    </row>
    <row r="21" spans="1:2" x14ac:dyDescent="0.25">
      <c r="B21" s="407"/>
    </row>
    <row r="22" spans="1:2" x14ac:dyDescent="0.25">
      <c r="A22" s="316">
        <v>7</v>
      </c>
      <c r="B22" s="407" t="s">
        <v>973</v>
      </c>
    </row>
    <row r="23" spans="1:2" x14ac:dyDescent="0.25">
      <c r="B23" s="407"/>
    </row>
    <row r="24" spans="1:2" x14ac:dyDescent="0.25">
      <c r="A24" s="316">
        <v>8</v>
      </c>
      <c r="B24" s="407" t="s">
        <v>974</v>
      </c>
    </row>
    <row r="25" spans="1:2" x14ac:dyDescent="0.25">
      <c r="B25" s="407"/>
    </row>
    <row r="26" spans="1:2" x14ac:dyDescent="0.25">
      <c r="A26" s="316">
        <v>9</v>
      </c>
      <c r="B26" s="407" t="s">
        <v>975</v>
      </c>
    </row>
    <row r="27" spans="1:2" x14ac:dyDescent="0.25">
      <c r="B27" s="407"/>
    </row>
    <row r="28" spans="1:2" x14ac:dyDescent="0.25">
      <c r="B28" s="408" t="s">
        <v>976</v>
      </c>
    </row>
    <row r="29" spans="1:2" x14ac:dyDescent="0.25">
      <c r="B29" s="407"/>
    </row>
    <row r="30" spans="1:2" x14ac:dyDescent="0.25">
      <c r="A30" s="316">
        <v>10</v>
      </c>
      <c r="B30" s="407" t="s">
        <v>977</v>
      </c>
    </row>
    <row r="31" spans="1:2" x14ac:dyDescent="0.25">
      <c r="B31" s="407"/>
    </row>
    <row r="32" spans="1:2" x14ac:dyDescent="0.25">
      <c r="A32" s="316">
        <v>11</v>
      </c>
      <c r="B32" s="407" t="s">
        <v>978</v>
      </c>
    </row>
    <row r="33" spans="1:2" x14ac:dyDescent="0.25">
      <c r="B33" s="407"/>
    </row>
    <row r="34" spans="1:2" x14ac:dyDescent="0.25">
      <c r="A34" s="316">
        <v>12</v>
      </c>
      <c r="B34" s="407" t="s">
        <v>979</v>
      </c>
    </row>
    <row r="35" spans="1:2" x14ac:dyDescent="0.25">
      <c r="B35" s="407"/>
    </row>
    <row r="36" spans="1:2" x14ac:dyDescent="0.25">
      <c r="A36" s="316">
        <v>13</v>
      </c>
      <c r="B36" s="407" t="s">
        <v>980</v>
      </c>
    </row>
    <row r="37" spans="1:2" x14ac:dyDescent="0.25">
      <c r="B37" s="407"/>
    </row>
    <row r="38" spans="1:2" x14ac:dyDescent="0.25">
      <c r="A38" s="316">
        <v>14</v>
      </c>
      <c r="B38" s="407" t="s">
        <v>981</v>
      </c>
    </row>
    <row r="39" spans="1:2" x14ac:dyDescent="0.25">
      <c r="B39" s="407"/>
    </row>
    <row r="40" spans="1:2" x14ac:dyDescent="0.25">
      <c r="A40" s="316">
        <v>15</v>
      </c>
      <c r="B40" s="407" t="s">
        <v>982</v>
      </c>
    </row>
    <row r="41" spans="1:2" x14ac:dyDescent="0.25">
      <c r="B41" s="407"/>
    </row>
    <row r="42" spans="1:2" x14ac:dyDescent="0.25">
      <c r="A42" s="316">
        <v>16</v>
      </c>
      <c r="B42" s="407" t="s">
        <v>983</v>
      </c>
    </row>
    <row r="43" spans="1:2" x14ac:dyDescent="0.25">
      <c r="B43" s="407"/>
    </row>
    <row r="44" spans="1:2" x14ac:dyDescent="0.25">
      <c r="A44" s="316">
        <v>17</v>
      </c>
      <c r="B44" s="407" t="s">
        <v>984</v>
      </c>
    </row>
    <row r="45" spans="1:2" x14ac:dyDescent="0.25">
      <c r="B45" s="407"/>
    </row>
    <row r="46" spans="1:2" x14ac:dyDescent="0.25">
      <c r="A46" s="316">
        <v>18</v>
      </c>
      <c r="B46" s="407" t="s">
        <v>985</v>
      </c>
    </row>
    <row r="47" spans="1:2" x14ac:dyDescent="0.25">
      <c r="B47" s="407"/>
    </row>
    <row r="48" spans="1:2" x14ac:dyDescent="0.25">
      <c r="A48" s="316">
        <v>19</v>
      </c>
      <c r="B48" s="407" t="s">
        <v>986</v>
      </c>
    </row>
    <row r="49" spans="1:2" x14ac:dyDescent="0.25">
      <c r="B49" s="407"/>
    </row>
    <row r="50" spans="1:2" x14ac:dyDescent="0.25">
      <c r="A50" s="316">
        <v>20</v>
      </c>
      <c r="B50" s="407" t="s">
        <v>987</v>
      </c>
    </row>
    <row r="51" spans="1:2" x14ac:dyDescent="0.25">
      <c r="B51" s="407"/>
    </row>
    <row r="52" spans="1:2" x14ac:dyDescent="0.25">
      <c r="A52" s="316">
        <v>21</v>
      </c>
      <c r="B52" s="407" t="s">
        <v>988</v>
      </c>
    </row>
    <row r="53" spans="1:2" x14ac:dyDescent="0.25">
      <c r="B53" s="407"/>
    </row>
    <row r="54" spans="1:2" x14ac:dyDescent="0.25">
      <c r="A54" s="316">
        <v>22</v>
      </c>
      <c r="B54" s="407" t="s">
        <v>989</v>
      </c>
    </row>
    <row r="55" spans="1:2" x14ac:dyDescent="0.25">
      <c r="B55" s="407"/>
    </row>
    <row r="56" spans="1:2" x14ac:dyDescent="0.25">
      <c r="A56" s="316">
        <v>23</v>
      </c>
      <c r="B56" s="407" t="s">
        <v>990</v>
      </c>
    </row>
    <row r="57" spans="1:2" x14ac:dyDescent="0.25">
      <c r="B57" s="407"/>
    </row>
    <row r="58" spans="1:2" x14ac:dyDescent="0.25">
      <c r="A58" s="316">
        <v>24</v>
      </c>
      <c r="B58" s="407" t="s">
        <v>991</v>
      </c>
    </row>
    <row r="59" spans="1:2" x14ac:dyDescent="0.25">
      <c r="B59" s="407"/>
    </row>
    <row r="60" spans="1:2" x14ac:dyDescent="0.25">
      <c r="A60" s="316">
        <v>25</v>
      </c>
      <c r="B60" s="407" t="s">
        <v>992</v>
      </c>
    </row>
    <row r="61" spans="1:2" x14ac:dyDescent="0.25">
      <c r="B61" s="407"/>
    </row>
    <row r="62" spans="1:2" x14ac:dyDescent="0.25">
      <c r="A62" s="316">
        <v>26</v>
      </c>
      <c r="B62" s="407" t="s">
        <v>993</v>
      </c>
    </row>
    <row r="63" spans="1:2" x14ac:dyDescent="0.25">
      <c r="A63" s="409"/>
      <c r="B63" s="410"/>
    </row>
    <row r="64" spans="1:2" x14ac:dyDescent="0.25"/>
  </sheetData>
  <printOptions horizontalCentered="1" verticalCentered="1"/>
  <pageMargins left="0" right="0" top="0" bottom="0" header="0" footer="0"/>
  <pageSetup scale="6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workbookViewId="0"/>
  </sheetViews>
  <sheetFormatPr baseColWidth="10" defaultColWidth="0" defaultRowHeight="15.75" zeroHeight="1" x14ac:dyDescent="0.25"/>
  <cols>
    <col min="1" max="1" width="27.7109375" style="1" customWidth="1"/>
    <col min="2" max="2" width="11.7109375" style="1" customWidth="1"/>
    <col min="3" max="3" width="9.7109375" style="1" customWidth="1"/>
    <col min="4" max="4" width="10.42578125" style="1" customWidth="1"/>
    <col min="5" max="5" width="10" style="1" customWidth="1"/>
    <col min="6" max="6" width="10.42578125" style="1" customWidth="1"/>
    <col min="7" max="7" width="11.42578125" style="1" customWidth="1"/>
    <col min="8" max="8" width="11" style="1" customWidth="1"/>
    <col min="9" max="9" width="14.28515625" style="2" customWidth="1"/>
    <col min="10" max="10" width="12.5703125" style="1" customWidth="1"/>
    <col min="11" max="11" width="10.7109375" style="1" customWidth="1"/>
    <col min="12" max="12" width="11.140625" style="1" customWidth="1"/>
    <col min="13" max="13" width="11.7109375" style="1" customWidth="1"/>
    <col min="14" max="14" width="11.85546875" style="1" customWidth="1"/>
    <col min="15" max="17" width="11.28515625" style="1" customWidth="1"/>
    <col min="18" max="18" width="0" style="5" hidden="1" customWidth="1"/>
    <col min="19" max="16384" width="11.28515625" style="1" hidden="1"/>
  </cols>
  <sheetData>
    <row r="1" spans="1:17" x14ac:dyDescent="0.25">
      <c r="A1" s="3" t="s">
        <v>659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ht="15.7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x14ac:dyDescent="0.25">
      <c r="A3" s="326" t="s">
        <v>638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 ht="15.75" customHeight="1" x14ac:dyDescent="0.25"/>
    <row r="5" spans="1:17" ht="15.75" customHeight="1" x14ac:dyDescent="0.25">
      <c r="A5" s="323" t="s">
        <v>153</v>
      </c>
      <c r="B5" s="324" t="s">
        <v>154</v>
      </c>
      <c r="C5" s="325" t="s">
        <v>155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</row>
    <row r="6" spans="1:17" ht="38.25" customHeight="1" x14ac:dyDescent="0.25">
      <c r="A6" s="323"/>
      <c r="B6" s="324"/>
      <c r="C6" s="33" t="s">
        <v>156</v>
      </c>
      <c r="D6" s="34" t="s">
        <v>157</v>
      </c>
      <c r="E6" s="34" t="s">
        <v>158</v>
      </c>
      <c r="F6" s="35" t="s">
        <v>159</v>
      </c>
      <c r="G6" s="36" t="s">
        <v>160</v>
      </c>
      <c r="H6" s="36" t="s">
        <v>161</v>
      </c>
      <c r="I6" s="34" t="s">
        <v>162</v>
      </c>
      <c r="J6" s="37" t="s">
        <v>163</v>
      </c>
      <c r="K6" s="37" t="s">
        <v>164</v>
      </c>
      <c r="L6" s="34" t="s">
        <v>165</v>
      </c>
      <c r="M6" s="34" t="s">
        <v>166</v>
      </c>
      <c r="N6" s="34" t="s">
        <v>167</v>
      </c>
      <c r="O6" s="34" t="s">
        <v>168</v>
      </c>
      <c r="P6" s="34" t="s">
        <v>169</v>
      </c>
      <c r="Q6" s="36" t="s">
        <v>170</v>
      </c>
    </row>
    <row r="7" spans="1:17" ht="15.75" customHeight="1" x14ac:dyDescent="0.25">
      <c r="A7" s="38"/>
      <c r="B7" s="38"/>
      <c r="C7" s="25"/>
      <c r="D7" s="39"/>
      <c r="E7" s="39"/>
      <c r="F7" s="40"/>
      <c r="G7" s="41"/>
      <c r="H7" s="39"/>
      <c r="I7" s="42"/>
      <c r="J7" s="43"/>
      <c r="K7" s="43"/>
      <c r="L7" s="43"/>
      <c r="M7" s="42"/>
      <c r="N7" s="42"/>
      <c r="O7" s="42"/>
      <c r="P7" s="5"/>
      <c r="Q7" s="44"/>
    </row>
    <row r="8" spans="1:17" x14ac:dyDescent="0.25">
      <c r="A8" s="45" t="s">
        <v>154</v>
      </c>
      <c r="B8" s="46">
        <f t="shared" ref="B8:Q8" si="0">SUM(B10:B24)</f>
        <v>700412</v>
      </c>
      <c r="C8" s="46">
        <f t="shared" si="0"/>
        <v>216525</v>
      </c>
      <c r="D8" s="46">
        <f t="shared" si="0"/>
        <v>16819</v>
      </c>
      <c r="E8" s="46">
        <f t="shared" si="0"/>
        <v>199706</v>
      </c>
      <c r="F8" s="46">
        <f t="shared" si="0"/>
        <v>2716</v>
      </c>
      <c r="G8" s="46">
        <f t="shared" si="0"/>
        <v>14508</v>
      </c>
      <c r="H8" s="46">
        <f t="shared" si="0"/>
        <v>29714</v>
      </c>
      <c r="I8" s="46">
        <f t="shared" si="0"/>
        <v>39116</v>
      </c>
      <c r="J8" s="46">
        <f t="shared" si="0"/>
        <v>46675</v>
      </c>
      <c r="K8" s="46">
        <f t="shared" si="0"/>
        <v>31752</v>
      </c>
      <c r="L8" s="46">
        <f t="shared" si="0"/>
        <v>172082</v>
      </c>
      <c r="M8" s="46">
        <f>SUM(M10:M24)</f>
        <v>8891</v>
      </c>
      <c r="N8" s="46">
        <f t="shared" si="0"/>
        <v>35718</v>
      </c>
      <c r="O8" s="46">
        <f t="shared" si="0"/>
        <v>81574</v>
      </c>
      <c r="P8" s="46">
        <f t="shared" si="0"/>
        <v>20028</v>
      </c>
      <c r="Q8" s="46">
        <f t="shared" si="0"/>
        <v>1113</v>
      </c>
    </row>
    <row r="9" spans="1:17" ht="15.75" customHeight="1" x14ac:dyDescent="0.25">
      <c r="A9" s="38"/>
      <c r="B9" s="47"/>
      <c r="C9" s="48"/>
      <c r="D9" s="49"/>
      <c r="E9" s="48"/>
      <c r="F9" s="50"/>
      <c r="G9" s="51"/>
      <c r="H9" s="49"/>
      <c r="I9" s="52"/>
      <c r="J9" s="49"/>
      <c r="K9" s="49"/>
      <c r="L9" s="50"/>
      <c r="M9" s="50"/>
      <c r="N9" s="50"/>
      <c r="O9" s="50"/>
      <c r="P9" s="53"/>
      <c r="Q9" s="48"/>
    </row>
    <row r="10" spans="1:17" ht="15.75" customHeight="1" x14ac:dyDescent="0.25">
      <c r="A10" s="54" t="s">
        <v>171</v>
      </c>
      <c r="B10" s="55">
        <f t="shared" ref="B10:B24" si="1">SUM(C10,F10:Q10)</f>
        <v>143348</v>
      </c>
      <c r="C10" s="55">
        <f>SUM(D10:E10)</f>
        <v>57036</v>
      </c>
      <c r="D10" s="50">
        <v>3558</v>
      </c>
      <c r="E10" s="55">
        <v>53478</v>
      </c>
      <c r="F10" s="55" t="s">
        <v>636</v>
      </c>
      <c r="G10" s="55" t="s">
        <v>636</v>
      </c>
      <c r="H10" s="47">
        <v>3838</v>
      </c>
      <c r="I10" s="55">
        <v>2897</v>
      </c>
      <c r="J10" s="55">
        <v>2690</v>
      </c>
      <c r="K10" s="55">
        <v>10062</v>
      </c>
      <c r="L10" s="55">
        <f>22764+60</f>
        <v>22824</v>
      </c>
      <c r="M10" s="50">
        <v>2835</v>
      </c>
      <c r="N10" s="55">
        <v>6356</v>
      </c>
      <c r="O10" s="55">
        <v>13669</v>
      </c>
      <c r="P10" s="55">
        <v>20028</v>
      </c>
      <c r="Q10" s="56">
        <v>1113</v>
      </c>
    </row>
    <row r="11" spans="1:17" ht="15.75" customHeight="1" x14ac:dyDescent="0.25">
      <c r="A11" s="54" t="s">
        <v>172</v>
      </c>
      <c r="B11" s="55">
        <f t="shared" si="1"/>
        <v>95704</v>
      </c>
      <c r="C11" s="55">
        <f t="shared" ref="C11:C24" si="2">SUM(D11:E11)</f>
        <v>39903</v>
      </c>
      <c r="D11" s="50">
        <v>1940</v>
      </c>
      <c r="E11" s="55">
        <v>37963</v>
      </c>
      <c r="F11" s="50">
        <v>151</v>
      </c>
      <c r="G11" s="55">
        <v>14508</v>
      </c>
      <c r="H11" s="47">
        <v>2760</v>
      </c>
      <c r="I11" s="55">
        <v>3385</v>
      </c>
      <c r="J11" s="55">
        <v>4426</v>
      </c>
      <c r="K11" s="55">
        <v>2201</v>
      </c>
      <c r="L11" s="55">
        <f>14346+21</f>
        <v>14367</v>
      </c>
      <c r="M11" s="55" t="s">
        <v>636</v>
      </c>
      <c r="N11" s="47">
        <v>1872</v>
      </c>
      <c r="O11" s="55">
        <v>12131</v>
      </c>
      <c r="P11" s="55" t="s">
        <v>636</v>
      </c>
      <c r="Q11" s="56" t="s">
        <v>636</v>
      </c>
    </row>
    <row r="12" spans="1:17" ht="15.75" customHeight="1" x14ac:dyDescent="0.25">
      <c r="A12" s="54" t="s">
        <v>173</v>
      </c>
      <c r="B12" s="55">
        <f t="shared" si="1"/>
        <v>40880</v>
      </c>
      <c r="C12" s="55">
        <f t="shared" si="2"/>
        <v>1364</v>
      </c>
      <c r="D12" s="50">
        <v>1364</v>
      </c>
      <c r="E12" s="55" t="s">
        <v>636</v>
      </c>
      <c r="F12" s="55" t="s">
        <v>636</v>
      </c>
      <c r="G12" s="55" t="s">
        <v>636</v>
      </c>
      <c r="H12" s="47">
        <v>2755</v>
      </c>
      <c r="I12" s="55">
        <v>4557</v>
      </c>
      <c r="J12" s="55">
        <v>5537</v>
      </c>
      <c r="K12" s="55">
        <v>919</v>
      </c>
      <c r="L12" s="55">
        <f>12110+32</f>
        <v>12142</v>
      </c>
      <c r="M12" s="55" t="s">
        <v>636</v>
      </c>
      <c r="N12" s="55">
        <v>2745</v>
      </c>
      <c r="O12" s="55">
        <v>10861</v>
      </c>
      <c r="P12" s="55" t="s">
        <v>636</v>
      </c>
      <c r="Q12" s="56" t="s">
        <v>636</v>
      </c>
    </row>
    <row r="13" spans="1:17" ht="15.75" customHeight="1" x14ac:dyDescent="0.25">
      <c r="A13" s="54" t="s">
        <v>174</v>
      </c>
      <c r="B13" s="55">
        <f t="shared" si="1"/>
        <v>62863</v>
      </c>
      <c r="C13" s="55">
        <f t="shared" si="2"/>
        <v>25480</v>
      </c>
      <c r="D13" s="50">
        <v>1209</v>
      </c>
      <c r="E13" s="55">
        <v>24271</v>
      </c>
      <c r="F13" s="50">
        <v>165</v>
      </c>
      <c r="G13" s="55" t="s">
        <v>636</v>
      </c>
      <c r="H13" s="47">
        <v>2363</v>
      </c>
      <c r="I13" s="55">
        <v>3072</v>
      </c>
      <c r="J13" s="55">
        <v>3934</v>
      </c>
      <c r="K13" s="55">
        <v>2416</v>
      </c>
      <c r="L13" s="55">
        <f>14120+29</f>
        <v>14149</v>
      </c>
      <c r="M13" s="50">
        <v>548</v>
      </c>
      <c r="N13" s="55">
        <v>2255</v>
      </c>
      <c r="O13" s="55">
        <v>8481</v>
      </c>
      <c r="P13" s="55" t="s">
        <v>636</v>
      </c>
      <c r="Q13" s="56" t="s">
        <v>636</v>
      </c>
    </row>
    <row r="14" spans="1:17" ht="15.75" customHeight="1" x14ac:dyDescent="0.25">
      <c r="A14" s="54" t="s">
        <v>175</v>
      </c>
      <c r="B14" s="55">
        <f t="shared" si="1"/>
        <v>27322</v>
      </c>
      <c r="C14" s="55">
        <f t="shared" si="2"/>
        <v>6494</v>
      </c>
      <c r="D14" s="50">
        <v>663</v>
      </c>
      <c r="E14" s="55">
        <v>5831</v>
      </c>
      <c r="F14" s="50">
        <v>455</v>
      </c>
      <c r="G14" s="55" t="s">
        <v>636</v>
      </c>
      <c r="H14" s="47">
        <v>1394</v>
      </c>
      <c r="I14" s="55">
        <v>2246</v>
      </c>
      <c r="J14" s="55">
        <v>2402</v>
      </c>
      <c r="K14" s="55">
        <v>911</v>
      </c>
      <c r="L14" s="55">
        <f>9746+12</f>
        <v>9758</v>
      </c>
      <c r="M14" s="50">
        <v>425</v>
      </c>
      <c r="N14" s="55">
        <v>1579</v>
      </c>
      <c r="O14" s="55">
        <v>1658</v>
      </c>
      <c r="P14" s="55" t="s">
        <v>636</v>
      </c>
      <c r="Q14" s="56" t="s">
        <v>636</v>
      </c>
    </row>
    <row r="15" spans="1:17" ht="15.75" customHeight="1" x14ac:dyDescent="0.25">
      <c r="A15" s="54" t="s">
        <v>176</v>
      </c>
      <c r="B15" s="55">
        <f t="shared" si="1"/>
        <v>34877</v>
      </c>
      <c r="C15" s="55">
        <f t="shared" si="2"/>
        <v>15698</v>
      </c>
      <c r="D15" s="50">
        <v>865</v>
      </c>
      <c r="E15" s="55">
        <v>14833</v>
      </c>
      <c r="F15" s="50">
        <v>178</v>
      </c>
      <c r="G15" s="55" t="s">
        <v>636</v>
      </c>
      <c r="H15" s="47">
        <v>1743</v>
      </c>
      <c r="I15" s="55">
        <v>1910</v>
      </c>
      <c r="J15" s="55">
        <v>2704</v>
      </c>
      <c r="K15" s="55">
        <v>1327</v>
      </c>
      <c r="L15" s="55">
        <f>5793+12</f>
        <v>5805</v>
      </c>
      <c r="M15" s="50">
        <v>283</v>
      </c>
      <c r="N15" s="55">
        <v>1626</v>
      </c>
      <c r="O15" s="55">
        <v>3603</v>
      </c>
      <c r="P15" s="55" t="s">
        <v>636</v>
      </c>
      <c r="Q15" s="56" t="s">
        <v>636</v>
      </c>
    </row>
    <row r="16" spans="1:17" ht="15.75" customHeight="1" x14ac:dyDescent="0.25">
      <c r="A16" s="54" t="s">
        <v>177</v>
      </c>
      <c r="B16" s="55">
        <f t="shared" si="1"/>
        <v>67158</v>
      </c>
      <c r="C16" s="55">
        <f t="shared" si="2"/>
        <v>25143</v>
      </c>
      <c r="D16" s="50">
        <v>1544</v>
      </c>
      <c r="E16" s="55">
        <v>23599</v>
      </c>
      <c r="F16" s="50">
        <v>251</v>
      </c>
      <c r="G16" s="55" t="s">
        <v>636</v>
      </c>
      <c r="H16" s="47">
        <v>3814</v>
      </c>
      <c r="I16" s="55">
        <v>4296</v>
      </c>
      <c r="J16" s="55">
        <v>4105</v>
      </c>
      <c r="K16" s="55">
        <v>2555</v>
      </c>
      <c r="L16" s="55">
        <f>15135+35</f>
        <v>15170</v>
      </c>
      <c r="M16" s="50">
        <v>801</v>
      </c>
      <c r="N16" s="55">
        <v>3928</v>
      </c>
      <c r="O16" s="55">
        <v>7095</v>
      </c>
      <c r="P16" s="55" t="s">
        <v>636</v>
      </c>
      <c r="Q16" s="56" t="s">
        <v>636</v>
      </c>
    </row>
    <row r="17" spans="1:17" ht="15.75" customHeight="1" x14ac:dyDescent="0.25">
      <c r="A17" s="54" t="s">
        <v>178</v>
      </c>
      <c r="B17" s="55">
        <f t="shared" si="1"/>
        <v>55458</v>
      </c>
      <c r="C17" s="55">
        <f t="shared" si="2"/>
        <v>11197</v>
      </c>
      <c r="D17" s="50">
        <v>1698</v>
      </c>
      <c r="E17" s="55">
        <v>9499</v>
      </c>
      <c r="F17" s="55" t="s">
        <v>636</v>
      </c>
      <c r="G17" s="55" t="s">
        <v>636</v>
      </c>
      <c r="H17" s="47">
        <v>3060</v>
      </c>
      <c r="I17" s="55">
        <v>3858</v>
      </c>
      <c r="J17" s="55">
        <v>4369</v>
      </c>
      <c r="K17" s="55">
        <v>2787</v>
      </c>
      <c r="L17" s="55">
        <f>16064+22</f>
        <v>16086</v>
      </c>
      <c r="M17" s="50">
        <v>609</v>
      </c>
      <c r="N17" s="55">
        <v>2921</v>
      </c>
      <c r="O17" s="55">
        <v>10571</v>
      </c>
      <c r="P17" s="55" t="s">
        <v>636</v>
      </c>
      <c r="Q17" s="56" t="s">
        <v>636</v>
      </c>
    </row>
    <row r="18" spans="1:17" ht="15.75" customHeight="1" x14ac:dyDescent="0.25">
      <c r="A18" s="54" t="s">
        <v>179</v>
      </c>
      <c r="B18" s="55">
        <f t="shared" si="1"/>
        <v>22959</v>
      </c>
      <c r="C18" s="55">
        <f t="shared" si="2"/>
        <v>5332</v>
      </c>
      <c r="D18" s="50">
        <v>525</v>
      </c>
      <c r="E18" s="55">
        <v>4807</v>
      </c>
      <c r="F18" s="50">
        <v>201</v>
      </c>
      <c r="G18" s="55" t="s">
        <v>636</v>
      </c>
      <c r="H18" s="47">
        <v>1184</v>
      </c>
      <c r="I18" s="55">
        <v>1617</v>
      </c>
      <c r="J18" s="55">
        <v>2334</v>
      </c>
      <c r="K18" s="55">
        <v>990</v>
      </c>
      <c r="L18" s="55">
        <f>7609+10</f>
        <v>7619</v>
      </c>
      <c r="M18" s="50">
        <v>376</v>
      </c>
      <c r="N18" s="55">
        <v>1641</v>
      </c>
      <c r="O18" s="55">
        <v>1665</v>
      </c>
      <c r="P18" s="55" t="s">
        <v>636</v>
      </c>
      <c r="Q18" s="56" t="s">
        <v>636</v>
      </c>
    </row>
    <row r="19" spans="1:17" ht="15.75" customHeight="1" x14ac:dyDescent="0.25">
      <c r="A19" s="54" t="s">
        <v>180</v>
      </c>
      <c r="B19" s="55">
        <f t="shared" si="1"/>
        <v>23620</v>
      </c>
      <c r="C19" s="55">
        <f t="shared" si="2"/>
        <v>4535</v>
      </c>
      <c r="D19" s="50">
        <v>740</v>
      </c>
      <c r="E19" s="55">
        <v>3795</v>
      </c>
      <c r="F19" s="50">
        <v>287</v>
      </c>
      <c r="G19" s="55" t="s">
        <v>636</v>
      </c>
      <c r="H19" s="47">
        <v>671</v>
      </c>
      <c r="I19" s="55">
        <v>1483</v>
      </c>
      <c r="J19" s="55">
        <v>2548</v>
      </c>
      <c r="K19" s="55">
        <v>1025</v>
      </c>
      <c r="L19" s="55">
        <f>9274+21</f>
        <v>9295</v>
      </c>
      <c r="M19" s="50">
        <v>395</v>
      </c>
      <c r="N19" s="55">
        <v>1894</v>
      </c>
      <c r="O19" s="55">
        <v>1487</v>
      </c>
      <c r="P19" s="55" t="s">
        <v>636</v>
      </c>
      <c r="Q19" s="56" t="s">
        <v>636</v>
      </c>
    </row>
    <row r="20" spans="1:17" ht="15.75" customHeight="1" x14ac:dyDescent="0.25">
      <c r="A20" s="54" t="s">
        <v>181</v>
      </c>
      <c r="B20" s="55">
        <f t="shared" si="1"/>
        <v>33151</v>
      </c>
      <c r="C20" s="55">
        <f t="shared" si="2"/>
        <v>5030</v>
      </c>
      <c r="D20" s="50">
        <v>788</v>
      </c>
      <c r="E20" s="55">
        <v>4242</v>
      </c>
      <c r="F20" s="50">
        <v>86</v>
      </c>
      <c r="G20" s="55" t="s">
        <v>636</v>
      </c>
      <c r="H20" s="47">
        <v>1626</v>
      </c>
      <c r="I20" s="55">
        <v>2317</v>
      </c>
      <c r="J20" s="55">
        <v>3257</v>
      </c>
      <c r="K20" s="55">
        <v>2027</v>
      </c>
      <c r="L20" s="55">
        <f>12285+22</f>
        <v>12307</v>
      </c>
      <c r="M20" s="50">
        <v>624</v>
      </c>
      <c r="N20" s="55">
        <v>2452</v>
      </c>
      <c r="O20" s="55">
        <v>3425</v>
      </c>
      <c r="P20" s="55" t="s">
        <v>636</v>
      </c>
      <c r="Q20" s="56" t="s">
        <v>636</v>
      </c>
    </row>
    <row r="21" spans="1:17" ht="15.75" customHeight="1" x14ac:dyDescent="0.25">
      <c r="A21" s="54" t="s">
        <v>182</v>
      </c>
      <c r="B21" s="55">
        <f t="shared" si="1"/>
        <v>23263</v>
      </c>
      <c r="C21" s="55">
        <f t="shared" si="2"/>
        <v>7806</v>
      </c>
      <c r="D21" s="50">
        <v>382</v>
      </c>
      <c r="E21" s="55">
        <v>7424</v>
      </c>
      <c r="F21" s="50">
        <v>198</v>
      </c>
      <c r="G21" s="55" t="s">
        <v>636</v>
      </c>
      <c r="H21" s="47">
        <v>1179</v>
      </c>
      <c r="I21" s="55">
        <v>1371</v>
      </c>
      <c r="J21" s="55">
        <v>1828</v>
      </c>
      <c r="K21" s="55">
        <v>804</v>
      </c>
      <c r="L21" s="55">
        <f>6533+15</f>
        <v>6548</v>
      </c>
      <c r="M21" s="50">
        <v>428</v>
      </c>
      <c r="N21" s="55">
        <v>1137</v>
      </c>
      <c r="O21" s="55">
        <v>1964</v>
      </c>
      <c r="P21" s="55" t="s">
        <v>636</v>
      </c>
      <c r="Q21" s="56" t="s">
        <v>636</v>
      </c>
    </row>
    <row r="22" spans="1:17" ht="15.75" customHeight="1" x14ac:dyDescent="0.25">
      <c r="A22" s="54" t="s">
        <v>183</v>
      </c>
      <c r="B22" s="55">
        <f t="shared" si="1"/>
        <v>17781</v>
      </c>
      <c r="C22" s="55">
        <f t="shared" si="2"/>
        <v>1732</v>
      </c>
      <c r="D22" s="50">
        <v>442</v>
      </c>
      <c r="E22" s="55">
        <v>1290</v>
      </c>
      <c r="F22" s="50">
        <v>190</v>
      </c>
      <c r="G22" s="55" t="s">
        <v>636</v>
      </c>
      <c r="H22" s="47">
        <v>1046</v>
      </c>
      <c r="I22" s="55">
        <v>1505</v>
      </c>
      <c r="J22" s="55">
        <v>2489</v>
      </c>
      <c r="K22" s="55">
        <v>715</v>
      </c>
      <c r="L22" s="55">
        <f>6934+7</f>
        <v>6941</v>
      </c>
      <c r="M22" s="50">
        <v>436</v>
      </c>
      <c r="N22" s="55">
        <v>1475</v>
      </c>
      <c r="O22" s="55">
        <v>1252</v>
      </c>
      <c r="P22" s="55" t="s">
        <v>636</v>
      </c>
      <c r="Q22" s="56" t="s">
        <v>636</v>
      </c>
    </row>
    <row r="23" spans="1:17" ht="15.75" customHeight="1" x14ac:dyDescent="0.25">
      <c r="A23" s="54" t="s">
        <v>184</v>
      </c>
      <c r="B23" s="55">
        <f t="shared" si="1"/>
        <v>23729</v>
      </c>
      <c r="C23" s="55">
        <f t="shared" si="2"/>
        <v>4830</v>
      </c>
      <c r="D23" s="50">
        <v>591</v>
      </c>
      <c r="E23" s="55">
        <v>4239</v>
      </c>
      <c r="F23" s="50">
        <v>266</v>
      </c>
      <c r="G23" s="55" t="s">
        <v>636</v>
      </c>
      <c r="H23" s="47">
        <v>768</v>
      </c>
      <c r="I23" s="55">
        <v>1669</v>
      </c>
      <c r="J23" s="55">
        <v>1903</v>
      </c>
      <c r="K23" s="55">
        <v>1315</v>
      </c>
      <c r="L23" s="55">
        <f>8711+4</f>
        <v>8715</v>
      </c>
      <c r="M23" s="50">
        <v>578</v>
      </c>
      <c r="N23" s="55">
        <v>1994</v>
      </c>
      <c r="O23" s="55">
        <v>1691</v>
      </c>
      <c r="P23" s="55" t="s">
        <v>636</v>
      </c>
      <c r="Q23" s="56" t="s">
        <v>636</v>
      </c>
    </row>
    <row r="24" spans="1:17" ht="15.75" customHeight="1" x14ac:dyDescent="0.25">
      <c r="A24" s="54" t="s">
        <v>185</v>
      </c>
      <c r="B24" s="55">
        <f t="shared" si="1"/>
        <v>28299</v>
      </c>
      <c r="C24" s="55">
        <f t="shared" si="2"/>
        <v>4945</v>
      </c>
      <c r="D24" s="50">
        <v>510</v>
      </c>
      <c r="E24" s="55">
        <v>4435</v>
      </c>
      <c r="F24" s="50">
        <v>288</v>
      </c>
      <c r="G24" s="55" t="s">
        <v>636</v>
      </c>
      <c r="H24" s="47">
        <v>1513</v>
      </c>
      <c r="I24" s="55">
        <v>2933</v>
      </c>
      <c r="J24" s="55">
        <v>2149</v>
      </c>
      <c r="K24" s="55">
        <v>1698</v>
      </c>
      <c r="L24" s="55">
        <f>10349+7</f>
        <v>10356</v>
      </c>
      <c r="M24" s="50">
        <v>553</v>
      </c>
      <c r="N24" s="55">
        <v>1843</v>
      </c>
      <c r="O24" s="55">
        <v>2021</v>
      </c>
      <c r="P24" s="55" t="s">
        <v>636</v>
      </c>
      <c r="Q24" s="56" t="s">
        <v>636</v>
      </c>
    </row>
    <row r="25" spans="1:17" s="5" customFormat="1" ht="15.75" customHeight="1" x14ac:dyDescent="0.25">
      <c r="A25" s="57"/>
      <c r="B25" s="58"/>
      <c r="C25" s="59"/>
      <c r="D25" s="60"/>
      <c r="E25" s="59"/>
      <c r="F25" s="61"/>
      <c r="G25" s="62"/>
      <c r="H25" s="63"/>
      <c r="I25" s="63"/>
      <c r="J25" s="63"/>
      <c r="K25" s="63"/>
      <c r="L25" s="64"/>
      <c r="M25" s="64"/>
      <c r="N25" s="63"/>
      <c r="O25" s="64"/>
      <c r="P25" s="65" t="s">
        <v>636</v>
      </c>
      <c r="Q25" s="66" t="s">
        <v>636</v>
      </c>
    </row>
    <row r="26" spans="1:17" ht="15.75" customHeight="1" x14ac:dyDescent="0.25">
      <c r="A26" s="6" t="s">
        <v>186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7" ht="15.75" customHeight="1" x14ac:dyDescent="0.25">
      <c r="A27" s="6" t="s">
        <v>187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7" ht="15.75" customHeight="1" x14ac:dyDescent="0.25">
      <c r="A28" s="6" t="s">
        <v>188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7" ht="15.75" customHeight="1" x14ac:dyDescent="0.25">
      <c r="A29" s="9" t="s">
        <v>637</v>
      </c>
      <c r="B29" s="10"/>
      <c r="C29" s="10"/>
      <c r="D29" s="10"/>
      <c r="E29" s="10"/>
      <c r="F29" s="10"/>
      <c r="G29" s="10"/>
      <c r="H29" s="10"/>
      <c r="I29" s="9"/>
      <c r="J29" s="9"/>
      <c r="K29" s="9"/>
      <c r="L29" s="9"/>
      <c r="M29" s="9"/>
    </row>
  </sheetData>
  <sheetProtection selectLockedCells="1" selectUnlockedCells="1"/>
  <mergeCells count="4">
    <mergeCell ref="A5:A6"/>
    <mergeCell ref="B5:B6"/>
    <mergeCell ref="C5:Q5"/>
    <mergeCell ref="A3:Q3"/>
  </mergeCells>
  <phoneticPr fontId="0" type="noConversion"/>
  <printOptions horizontalCentered="1" verticalCentered="1"/>
  <pageMargins left="0.27986111111111112" right="0.2902777777777778" top="0" bottom="0" header="0.51180555555555551" footer="0.51180555555555551"/>
  <pageSetup scale="65" firstPageNumber="0" orientation="landscape" horizontalDpi="300" verticalDpi="300" r:id="rId1"/>
  <headerFooter alignWithMargins="0"/>
  <ignoredErrors>
    <ignoredError sqref="C11:Q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workbookViewId="0"/>
  </sheetViews>
  <sheetFormatPr baseColWidth="10" defaultColWidth="0" defaultRowHeight="15.75" customHeight="1" zeroHeight="1" x14ac:dyDescent="0.25"/>
  <cols>
    <col min="1" max="1" width="27.85546875" style="1" customWidth="1"/>
    <col min="2" max="2" width="11.28515625" style="1" customWidth="1"/>
    <col min="3" max="3" width="10.42578125" style="2" customWidth="1"/>
    <col min="4" max="4" width="11" style="2" customWidth="1"/>
    <col min="5" max="5" width="10.5703125" style="2" customWidth="1"/>
    <col min="6" max="6" width="11.5703125" style="2" customWidth="1"/>
    <col min="7" max="7" width="13.7109375" style="2" customWidth="1"/>
    <col min="8" max="8" width="10.7109375" style="1" customWidth="1"/>
    <col min="9" max="9" width="14.28515625" style="2" customWidth="1"/>
    <col min="10" max="10" width="13.7109375" style="1" customWidth="1"/>
    <col min="11" max="11" width="11.140625" style="1" customWidth="1"/>
    <col min="12" max="12" width="11.28515625" style="1" customWidth="1"/>
    <col min="13" max="13" width="12.28515625" style="1" customWidth="1"/>
    <col min="14" max="14" width="11.5703125" style="2" customWidth="1"/>
    <col min="15" max="15" width="11.28515625" style="1" customWidth="1"/>
    <col min="16" max="16" width="9" style="1" customWidth="1"/>
    <col min="17" max="17" width="12" style="1" customWidth="1"/>
    <col min="18" max="18" width="0" style="5" hidden="1" customWidth="1"/>
    <col min="19" max="19" width="0" style="1" hidden="1" customWidth="1"/>
    <col min="20" max="16384" width="11.28515625" style="1" hidden="1"/>
  </cols>
  <sheetData>
    <row r="1" spans="1:19" ht="15.75" customHeight="1" x14ac:dyDescent="0.25">
      <c r="A1" s="3" t="s">
        <v>189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5.75" customHeigh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9" ht="15.75" customHeight="1" x14ac:dyDescent="0.25">
      <c r="A3" s="326" t="s">
        <v>639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9" ht="15.75" customHeight="1" x14ac:dyDescent="0.25"/>
    <row r="5" spans="1:19" ht="15.75" customHeight="1" x14ac:dyDescent="0.25">
      <c r="A5" s="323" t="s">
        <v>153</v>
      </c>
      <c r="B5" s="324" t="s">
        <v>154</v>
      </c>
      <c r="C5" s="325" t="s">
        <v>155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</row>
    <row r="6" spans="1:19" ht="36.75" customHeight="1" x14ac:dyDescent="0.25">
      <c r="A6" s="323"/>
      <c r="B6" s="324"/>
      <c r="C6" s="33" t="s">
        <v>156</v>
      </c>
      <c r="D6" s="34" t="s">
        <v>157</v>
      </c>
      <c r="E6" s="34" t="s">
        <v>158</v>
      </c>
      <c r="F6" s="35" t="s">
        <v>159</v>
      </c>
      <c r="G6" s="36" t="s">
        <v>740</v>
      </c>
      <c r="H6" s="36" t="s">
        <v>161</v>
      </c>
      <c r="I6" s="34" t="s">
        <v>162</v>
      </c>
      <c r="J6" s="37" t="s">
        <v>163</v>
      </c>
      <c r="K6" s="37" t="s">
        <v>164</v>
      </c>
      <c r="L6" s="37" t="s">
        <v>165</v>
      </c>
      <c r="M6" s="36" t="s">
        <v>166</v>
      </c>
      <c r="N6" s="34" t="s">
        <v>702</v>
      </c>
      <c r="O6" s="34" t="s">
        <v>168</v>
      </c>
      <c r="P6" s="34" t="s">
        <v>257</v>
      </c>
      <c r="Q6" s="36" t="s">
        <v>170</v>
      </c>
    </row>
    <row r="7" spans="1:19" ht="15.75" customHeight="1" x14ac:dyDescent="0.25">
      <c r="A7" s="38"/>
      <c r="B7" s="38"/>
      <c r="C7" s="25"/>
      <c r="D7" s="39"/>
      <c r="E7" s="39"/>
      <c r="F7" s="40"/>
      <c r="G7" s="41"/>
      <c r="H7" s="39"/>
      <c r="I7" s="42"/>
      <c r="J7" s="43"/>
      <c r="K7" s="43"/>
      <c r="L7" s="42"/>
      <c r="M7" s="42"/>
      <c r="N7" s="42"/>
      <c r="O7" s="42"/>
      <c r="P7" s="5"/>
      <c r="Q7" s="44"/>
    </row>
    <row r="8" spans="1:19" ht="15.75" customHeight="1" x14ac:dyDescent="0.25">
      <c r="A8" s="45" t="s">
        <v>154</v>
      </c>
      <c r="B8" s="46">
        <f t="shared" ref="B8:Q8" si="0">SUM(B10:B24)</f>
        <v>580528</v>
      </c>
      <c r="C8" s="46">
        <f t="shared" si="0"/>
        <v>87328</v>
      </c>
      <c r="D8" s="46">
        <f t="shared" si="0"/>
        <v>16038</v>
      </c>
      <c r="E8" s="46">
        <f t="shared" si="0"/>
        <v>71290</v>
      </c>
      <c r="F8" s="46">
        <f t="shared" si="0"/>
        <v>2972</v>
      </c>
      <c r="G8" s="46">
        <f t="shared" si="0"/>
        <v>20170</v>
      </c>
      <c r="H8" s="46">
        <f t="shared" si="0"/>
        <v>28550</v>
      </c>
      <c r="I8" s="46">
        <f t="shared" si="0"/>
        <v>26291</v>
      </c>
      <c r="J8" s="46">
        <f t="shared" si="0"/>
        <v>56330</v>
      </c>
      <c r="K8" s="46">
        <f t="shared" si="0"/>
        <v>43907</v>
      </c>
      <c r="L8" s="46">
        <f t="shared" si="0"/>
        <v>164631</v>
      </c>
      <c r="M8" s="46">
        <f t="shared" si="0"/>
        <v>11697</v>
      </c>
      <c r="N8" s="46">
        <f t="shared" si="0"/>
        <v>34755</v>
      </c>
      <c r="O8" s="46">
        <f t="shared" si="0"/>
        <v>83340</v>
      </c>
      <c r="P8" s="46">
        <f t="shared" si="0"/>
        <v>19681</v>
      </c>
      <c r="Q8" s="46">
        <f t="shared" si="0"/>
        <v>876</v>
      </c>
      <c r="S8" s="31"/>
    </row>
    <row r="9" spans="1:19" ht="15.75" customHeight="1" x14ac:dyDescent="0.25">
      <c r="A9" s="38"/>
      <c r="B9" s="47"/>
      <c r="C9" s="48"/>
      <c r="D9" s="49"/>
      <c r="E9" s="48"/>
      <c r="F9" s="50"/>
      <c r="G9" s="51"/>
      <c r="H9" s="49"/>
      <c r="I9" s="52"/>
      <c r="J9" s="49"/>
      <c r="K9" s="49"/>
      <c r="L9" s="50"/>
      <c r="M9" s="50"/>
      <c r="N9" s="50"/>
      <c r="O9" s="50"/>
      <c r="P9" s="53"/>
      <c r="Q9" s="48"/>
    </row>
    <row r="10" spans="1:19" ht="15.75" customHeight="1" x14ac:dyDescent="0.25">
      <c r="A10" s="54" t="s">
        <v>171</v>
      </c>
      <c r="B10" s="55">
        <f t="shared" ref="B10:B24" si="1">SUM(C10,F10:Q10)</f>
        <v>105772</v>
      </c>
      <c r="C10" s="55">
        <f>SUM(D10:E10)</f>
        <v>25099</v>
      </c>
      <c r="D10" s="55">
        <v>4064</v>
      </c>
      <c r="E10" s="55">
        <v>21035</v>
      </c>
      <c r="F10" s="55" t="s">
        <v>636</v>
      </c>
      <c r="G10" s="55" t="s">
        <v>636</v>
      </c>
      <c r="H10" s="47">
        <v>3934</v>
      </c>
      <c r="I10" s="55">
        <v>2447</v>
      </c>
      <c r="J10" s="55">
        <v>3109</v>
      </c>
      <c r="K10" s="55">
        <v>11286</v>
      </c>
      <c r="L10" s="55">
        <f>5054+9190+2622</f>
        <v>16866</v>
      </c>
      <c r="M10" s="50">
        <f>3227+170+0+135+0</f>
        <v>3532</v>
      </c>
      <c r="N10" s="55">
        <v>5243</v>
      </c>
      <c r="O10" s="55">
        <v>13699</v>
      </c>
      <c r="P10" s="55">
        <v>19681</v>
      </c>
      <c r="Q10" s="56">
        <v>876</v>
      </c>
    </row>
    <row r="11" spans="1:19" ht="15.75" customHeight="1" x14ac:dyDescent="0.25">
      <c r="A11" s="54" t="s">
        <v>172</v>
      </c>
      <c r="B11" s="55">
        <f t="shared" si="1"/>
        <v>87077</v>
      </c>
      <c r="C11" s="55">
        <f t="shared" ref="C11:C24" si="2">SUM(D11:E11)</f>
        <v>23405</v>
      </c>
      <c r="D11" s="55">
        <v>1136</v>
      </c>
      <c r="E11" s="55">
        <v>22269</v>
      </c>
      <c r="F11" s="50">
        <v>249</v>
      </c>
      <c r="G11" s="55">
        <v>20170</v>
      </c>
      <c r="H11" s="47">
        <v>2516</v>
      </c>
      <c r="I11" s="55">
        <v>1833</v>
      </c>
      <c r="J11" s="55">
        <v>5127</v>
      </c>
      <c r="K11" s="55">
        <v>3217</v>
      </c>
      <c r="L11" s="55">
        <f>5555+7863+1559</f>
        <v>14977</v>
      </c>
      <c r="M11" s="55" t="s">
        <v>636</v>
      </c>
      <c r="N11" s="47">
        <v>2287</v>
      </c>
      <c r="O11" s="55">
        <v>13296</v>
      </c>
      <c r="P11" s="55" t="s">
        <v>636</v>
      </c>
      <c r="Q11" s="56" t="s">
        <v>636</v>
      </c>
    </row>
    <row r="12" spans="1:19" ht="15.75" customHeight="1" x14ac:dyDescent="0.25">
      <c r="A12" s="54" t="s">
        <v>173</v>
      </c>
      <c r="B12" s="55">
        <f t="shared" si="1"/>
        <v>39543</v>
      </c>
      <c r="C12" s="55">
        <f t="shared" si="2"/>
        <v>917</v>
      </c>
      <c r="D12" s="55">
        <v>917</v>
      </c>
      <c r="E12" s="55" t="s">
        <v>636</v>
      </c>
      <c r="F12" s="55" t="s">
        <v>636</v>
      </c>
      <c r="G12" s="55" t="s">
        <v>636</v>
      </c>
      <c r="H12" s="47">
        <v>2619</v>
      </c>
      <c r="I12" s="55">
        <v>2947</v>
      </c>
      <c r="J12" s="55">
        <v>6508</v>
      </c>
      <c r="K12" s="55">
        <v>1891</v>
      </c>
      <c r="L12" s="55">
        <f>2332+8394+1230</f>
        <v>11956</v>
      </c>
      <c r="M12" s="55" t="s">
        <v>636</v>
      </c>
      <c r="N12" s="55">
        <v>2788</v>
      </c>
      <c r="O12" s="55">
        <v>9917</v>
      </c>
      <c r="P12" s="55" t="s">
        <v>636</v>
      </c>
      <c r="Q12" s="56" t="s">
        <v>636</v>
      </c>
    </row>
    <row r="13" spans="1:19" ht="15.75" customHeight="1" x14ac:dyDescent="0.25">
      <c r="A13" s="54" t="s">
        <v>174</v>
      </c>
      <c r="B13" s="55">
        <f t="shared" si="1"/>
        <v>42694</v>
      </c>
      <c r="C13" s="55">
        <f t="shared" si="2"/>
        <v>6018</v>
      </c>
      <c r="D13" s="55">
        <v>920</v>
      </c>
      <c r="E13" s="55">
        <v>5098</v>
      </c>
      <c r="F13" s="50">
        <v>209</v>
      </c>
      <c r="G13" s="55" t="s">
        <v>636</v>
      </c>
      <c r="H13" s="47">
        <v>1890</v>
      </c>
      <c r="I13" s="55">
        <v>1389</v>
      </c>
      <c r="J13" s="55">
        <v>4622</v>
      </c>
      <c r="K13" s="55">
        <v>2539</v>
      </c>
      <c r="L13" s="55">
        <f>5625+6845+1517</f>
        <v>13987</v>
      </c>
      <c r="M13" s="50">
        <f>599+27+0+51+0</f>
        <v>677</v>
      </c>
      <c r="N13" s="55">
        <v>2347</v>
      </c>
      <c r="O13" s="55">
        <v>9016</v>
      </c>
      <c r="P13" s="55" t="s">
        <v>636</v>
      </c>
      <c r="Q13" s="56" t="s">
        <v>636</v>
      </c>
    </row>
    <row r="14" spans="1:19" ht="15.75" customHeight="1" x14ac:dyDescent="0.25">
      <c r="A14" s="54" t="s">
        <v>175</v>
      </c>
      <c r="B14" s="55">
        <f t="shared" si="1"/>
        <v>22340</v>
      </c>
      <c r="C14" s="55">
        <f t="shared" si="2"/>
        <v>2326</v>
      </c>
      <c r="D14" s="55">
        <v>626</v>
      </c>
      <c r="E14" s="55">
        <v>1700</v>
      </c>
      <c r="F14" s="50">
        <v>416</v>
      </c>
      <c r="G14" s="55" t="s">
        <v>636</v>
      </c>
      <c r="H14" s="47">
        <v>1572</v>
      </c>
      <c r="I14" s="55">
        <v>1181</v>
      </c>
      <c r="J14" s="55">
        <v>2571</v>
      </c>
      <c r="K14" s="55">
        <v>1494</v>
      </c>
      <c r="L14" s="55">
        <f>3330+4780+1087</f>
        <v>9197</v>
      </c>
      <c r="M14" s="50">
        <f>505+18+0+67+0</f>
        <v>590</v>
      </c>
      <c r="N14" s="55">
        <v>1484</v>
      </c>
      <c r="O14" s="55">
        <v>1509</v>
      </c>
      <c r="P14" s="55" t="s">
        <v>636</v>
      </c>
      <c r="Q14" s="56" t="s">
        <v>636</v>
      </c>
    </row>
    <row r="15" spans="1:19" ht="15.75" customHeight="1" x14ac:dyDescent="0.25">
      <c r="A15" s="54" t="s">
        <v>176</v>
      </c>
      <c r="B15" s="55">
        <f t="shared" si="1"/>
        <v>24258</v>
      </c>
      <c r="C15" s="55">
        <f t="shared" si="2"/>
        <v>4052</v>
      </c>
      <c r="D15" s="55">
        <v>883</v>
      </c>
      <c r="E15" s="55">
        <v>3169</v>
      </c>
      <c r="F15" s="50">
        <v>197</v>
      </c>
      <c r="G15" s="55" t="s">
        <v>636</v>
      </c>
      <c r="H15" s="47">
        <v>1527</v>
      </c>
      <c r="I15" s="55">
        <v>1546</v>
      </c>
      <c r="J15" s="55">
        <v>3213</v>
      </c>
      <c r="K15" s="55">
        <v>2328</v>
      </c>
      <c r="L15" s="55">
        <f>2211+2582+703</f>
        <v>5496</v>
      </c>
      <c r="M15" s="50">
        <f>412+10+0+24+0</f>
        <v>446</v>
      </c>
      <c r="N15" s="55">
        <v>1794</v>
      </c>
      <c r="O15" s="55">
        <v>3659</v>
      </c>
      <c r="P15" s="55" t="s">
        <v>636</v>
      </c>
      <c r="Q15" s="56" t="s">
        <v>636</v>
      </c>
    </row>
    <row r="16" spans="1:19" ht="15.75" customHeight="1" x14ac:dyDescent="0.25">
      <c r="A16" s="54" t="s">
        <v>177</v>
      </c>
      <c r="B16" s="55">
        <f t="shared" si="1"/>
        <v>49701</v>
      </c>
      <c r="C16" s="55">
        <f t="shared" si="2"/>
        <v>5010</v>
      </c>
      <c r="D16" s="55">
        <v>1619</v>
      </c>
      <c r="E16" s="55">
        <v>3391</v>
      </c>
      <c r="F16" s="50">
        <v>281</v>
      </c>
      <c r="G16" s="55" t="s">
        <v>636</v>
      </c>
      <c r="H16" s="47">
        <v>3519</v>
      </c>
      <c r="I16" s="55">
        <v>2899</v>
      </c>
      <c r="J16" s="55">
        <v>5303</v>
      </c>
      <c r="K16" s="55">
        <v>3839</v>
      </c>
      <c r="L16" s="55">
        <f>6228+8217+1756</f>
        <v>16201</v>
      </c>
      <c r="M16" s="50">
        <f>874+33+0+46+3</f>
        <v>956</v>
      </c>
      <c r="N16" s="55">
        <v>3923</v>
      </c>
      <c r="O16" s="55">
        <v>7770</v>
      </c>
      <c r="P16" s="55" t="s">
        <v>636</v>
      </c>
      <c r="Q16" s="56" t="s">
        <v>636</v>
      </c>
    </row>
    <row r="17" spans="1:17" ht="15.75" customHeight="1" x14ac:dyDescent="0.25">
      <c r="A17" s="54" t="s">
        <v>178</v>
      </c>
      <c r="B17" s="55">
        <f t="shared" si="1"/>
        <v>50571</v>
      </c>
      <c r="C17" s="55">
        <f t="shared" si="2"/>
        <v>4974</v>
      </c>
      <c r="D17" s="55">
        <v>1500</v>
      </c>
      <c r="E17" s="55">
        <v>3474</v>
      </c>
      <c r="F17" s="55" t="s">
        <v>636</v>
      </c>
      <c r="G17" s="55" t="s">
        <v>636</v>
      </c>
      <c r="H17" s="47">
        <v>3221</v>
      </c>
      <c r="I17" s="55">
        <v>2755</v>
      </c>
      <c r="J17" s="55">
        <v>5058</v>
      </c>
      <c r="K17" s="55">
        <v>4067</v>
      </c>
      <c r="L17" s="55">
        <f>7331+6820+1452</f>
        <v>15603</v>
      </c>
      <c r="M17" s="67">
        <f>741+31+0+37+0</f>
        <v>809</v>
      </c>
      <c r="N17" s="55">
        <v>2969</v>
      </c>
      <c r="O17" s="55">
        <v>11115</v>
      </c>
      <c r="P17" s="55" t="s">
        <v>636</v>
      </c>
      <c r="Q17" s="56" t="s">
        <v>636</v>
      </c>
    </row>
    <row r="18" spans="1:17" ht="15.75" customHeight="1" x14ac:dyDescent="0.25">
      <c r="A18" s="54" t="s">
        <v>179</v>
      </c>
      <c r="B18" s="55">
        <f t="shared" si="1"/>
        <v>20300</v>
      </c>
      <c r="C18" s="55">
        <f t="shared" si="2"/>
        <v>1960</v>
      </c>
      <c r="D18" s="55">
        <v>788</v>
      </c>
      <c r="E18" s="55">
        <v>1172</v>
      </c>
      <c r="F18" s="50">
        <v>207</v>
      </c>
      <c r="G18" s="55" t="s">
        <v>636</v>
      </c>
      <c r="H18" s="47">
        <v>1098</v>
      </c>
      <c r="I18" s="55">
        <v>1007</v>
      </c>
      <c r="J18" s="55">
        <v>2725</v>
      </c>
      <c r="K18" s="55">
        <v>2006</v>
      </c>
      <c r="L18" s="55">
        <f>2849+3247+1716</f>
        <v>7812</v>
      </c>
      <c r="M18" s="50">
        <f>419+24+0+20+11</f>
        <v>474</v>
      </c>
      <c r="N18" s="55">
        <v>1608</v>
      </c>
      <c r="O18" s="55">
        <v>1403</v>
      </c>
      <c r="P18" s="55" t="s">
        <v>636</v>
      </c>
      <c r="Q18" s="56" t="s">
        <v>636</v>
      </c>
    </row>
    <row r="19" spans="1:17" ht="15.75" customHeight="1" x14ac:dyDescent="0.25">
      <c r="A19" s="54" t="s">
        <v>180</v>
      </c>
      <c r="B19" s="55">
        <f t="shared" si="1"/>
        <v>22340</v>
      </c>
      <c r="C19" s="55">
        <f t="shared" si="2"/>
        <v>2336</v>
      </c>
      <c r="D19" s="55">
        <v>648</v>
      </c>
      <c r="E19" s="55">
        <v>1688</v>
      </c>
      <c r="F19" s="50">
        <v>270</v>
      </c>
      <c r="G19" s="55" t="s">
        <v>636</v>
      </c>
      <c r="H19" s="47">
        <v>750</v>
      </c>
      <c r="I19" s="55">
        <v>676</v>
      </c>
      <c r="J19" s="55">
        <v>3749</v>
      </c>
      <c r="K19" s="55">
        <v>1769</v>
      </c>
      <c r="L19" s="55">
        <f>4189+3653+1411</f>
        <v>9253</v>
      </c>
      <c r="M19" s="50">
        <f>510+18+0+21+81</f>
        <v>630</v>
      </c>
      <c r="N19" s="55">
        <v>1582</v>
      </c>
      <c r="O19" s="55">
        <v>1325</v>
      </c>
      <c r="P19" s="55" t="s">
        <v>636</v>
      </c>
      <c r="Q19" s="56" t="s">
        <v>636</v>
      </c>
    </row>
    <row r="20" spans="1:17" ht="15.75" customHeight="1" x14ac:dyDescent="0.25">
      <c r="A20" s="54" t="s">
        <v>181</v>
      </c>
      <c r="B20" s="55">
        <f t="shared" si="1"/>
        <v>31551</v>
      </c>
      <c r="C20" s="55">
        <f t="shared" si="2"/>
        <v>2530</v>
      </c>
      <c r="D20" s="55">
        <v>1006</v>
      </c>
      <c r="E20" s="55">
        <v>1524</v>
      </c>
      <c r="F20" s="50">
        <v>119</v>
      </c>
      <c r="G20" s="55" t="s">
        <v>636</v>
      </c>
      <c r="H20" s="47">
        <v>1631</v>
      </c>
      <c r="I20" s="55">
        <v>1882</v>
      </c>
      <c r="J20" s="55">
        <v>3847</v>
      </c>
      <c r="K20" s="55">
        <v>2836</v>
      </c>
      <c r="L20" s="55">
        <f>4947+5344+1534</f>
        <v>11825</v>
      </c>
      <c r="M20" s="50">
        <f>599+45+0+84+123</f>
        <v>851</v>
      </c>
      <c r="N20" s="55">
        <v>2431</v>
      </c>
      <c r="O20" s="55">
        <v>3599</v>
      </c>
      <c r="P20" s="55" t="s">
        <v>636</v>
      </c>
      <c r="Q20" s="56" t="s">
        <v>636</v>
      </c>
    </row>
    <row r="21" spans="1:17" ht="15.75" customHeight="1" x14ac:dyDescent="0.25">
      <c r="A21" s="54" t="s">
        <v>182</v>
      </c>
      <c r="B21" s="55">
        <f t="shared" si="1"/>
        <v>19717</v>
      </c>
      <c r="C21" s="55">
        <f t="shared" si="2"/>
        <v>4397</v>
      </c>
      <c r="D21" s="55">
        <v>354</v>
      </c>
      <c r="E21" s="55">
        <v>4043</v>
      </c>
      <c r="F21" s="50">
        <v>184</v>
      </c>
      <c r="G21" s="55" t="s">
        <v>636</v>
      </c>
      <c r="H21" s="47">
        <v>1034</v>
      </c>
      <c r="I21" s="55">
        <v>338</v>
      </c>
      <c r="J21" s="55">
        <v>2437</v>
      </c>
      <c r="K21" s="55">
        <v>1186</v>
      </c>
      <c r="L21" s="55">
        <f>2047+3586+1028</f>
        <v>6661</v>
      </c>
      <c r="M21" s="50">
        <f>400+27+0+108+2</f>
        <v>537</v>
      </c>
      <c r="N21" s="55">
        <v>942</v>
      </c>
      <c r="O21" s="55">
        <v>2001</v>
      </c>
      <c r="P21" s="55" t="s">
        <v>636</v>
      </c>
      <c r="Q21" s="56" t="s">
        <v>636</v>
      </c>
    </row>
    <row r="22" spans="1:17" ht="15.75" customHeight="1" x14ac:dyDescent="0.25">
      <c r="A22" s="54" t="s">
        <v>183</v>
      </c>
      <c r="B22" s="55">
        <f t="shared" si="1"/>
        <v>18176</v>
      </c>
      <c r="C22" s="55">
        <f t="shared" si="2"/>
        <v>970</v>
      </c>
      <c r="D22" s="55">
        <v>576</v>
      </c>
      <c r="E22" s="55">
        <v>394</v>
      </c>
      <c r="F22" s="50">
        <v>209</v>
      </c>
      <c r="G22" s="55" t="s">
        <v>636</v>
      </c>
      <c r="H22" s="47">
        <v>972</v>
      </c>
      <c r="I22" s="55">
        <v>1549</v>
      </c>
      <c r="J22" s="55">
        <v>2675</v>
      </c>
      <c r="K22" s="55">
        <v>1063</v>
      </c>
      <c r="L22" s="55">
        <f>2470+3825+1151</f>
        <v>7446</v>
      </c>
      <c r="M22" s="50">
        <f>413+21+0+112+9</f>
        <v>555</v>
      </c>
      <c r="N22" s="55">
        <v>1467</v>
      </c>
      <c r="O22" s="55">
        <v>1270</v>
      </c>
      <c r="P22" s="55" t="s">
        <v>636</v>
      </c>
      <c r="Q22" s="56" t="s">
        <v>636</v>
      </c>
    </row>
    <row r="23" spans="1:17" ht="15.75" customHeight="1" x14ac:dyDescent="0.25">
      <c r="A23" s="54" t="s">
        <v>184</v>
      </c>
      <c r="B23" s="55">
        <f t="shared" si="1"/>
        <v>20379</v>
      </c>
      <c r="C23" s="55">
        <f t="shared" si="2"/>
        <v>1801</v>
      </c>
      <c r="D23" s="55">
        <v>616</v>
      </c>
      <c r="E23" s="55">
        <v>1185</v>
      </c>
      <c r="F23" s="50">
        <v>352</v>
      </c>
      <c r="G23" s="55" t="s">
        <v>636</v>
      </c>
      <c r="H23" s="47">
        <v>741</v>
      </c>
      <c r="I23" s="55">
        <v>1319</v>
      </c>
      <c r="J23" s="55">
        <v>2291</v>
      </c>
      <c r="K23" s="55">
        <v>1726</v>
      </c>
      <c r="L23" s="55">
        <f>3515+3022+1210</f>
        <v>7747</v>
      </c>
      <c r="M23" s="50">
        <f>581+16+1+151+0</f>
        <v>749</v>
      </c>
      <c r="N23" s="55">
        <v>2016</v>
      </c>
      <c r="O23" s="55">
        <v>1637</v>
      </c>
      <c r="P23" s="55" t="s">
        <v>636</v>
      </c>
      <c r="Q23" s="56" t="s">
        <v>636</v>
      </c>
    </row>
    <row r="24" spans="1:17" ht="15.75" customHeight="1" x14ac:dyDescent="0.25">
      <c r="A24" s="54" t="s">
        <v>185</v>
      </c>
      <c r="B24" s="55">
        <f t="shared" si="1"/>
        <v>26109</v>
      </c>
      <c r="C24" s="55">
        <f t="shared" si="2"/>
        <v>1533</v>
      </c>
      <c r="D24" s="55">
        <v>385</v>
      </c>
      <c r="E24" s="55">
        <v>1148</v>
      </c>
      <c r="F24" s="50">
        <v>279</v>
      </c>
      <c r="G24" s="55" t="s">
        <v>636</v>
      </c>
      <c r="H24" s="47">
        <v>1526</v>
      </c>
      <c r="I24" s="55">
        <v>2523</v>
      </c>
      <c r="J24" s="55">
        <v>3095</v>
      </c>
      <c r="K24" s="55">
        <v>2660</v>
      </c>
      <c r="L24" s="55">
        <f>3701+4445+1458</f>
        <v>9604</v>
      </c>
      <c r="M24" s="50">
        <f>760+28+0+98+5</f>
        <v>891</v>
      </c>
      <c r="N24" s="55">
        <v>1874</v>
      </c>
      <c r="O24" s="55">
        <v>2124</v>
      </c>
      <c r="P24" s="55" t="s">
        <v>636</v>
      </c>
      <c r="Q24" s="56" t="s">
        <v>636</v>
      </c>
    </row>
    <row r="25" spans="1:17" s="5" customFormat="1" ht="15.75" customHeight="1" x14ac:dyDescent="0.25">
      <c r="A25" s="57"/>
      <c r="B25" s="58"/>
      <c r="C25" s="59"/>
      <c r="D25" s="60"/>
      <c r="E25" s="59"/>
      <c r="F25" s="61"/>
      <c r="G25" s="62"/>
      <c r="H25" s="63"/>
      <c r="I25" s="63"/>
      <c r="J25" s="63"/>
      <c r="K25" s="63"/>
      <c r="L25" s="64"/>
      <c r="M25" s="64"/>
      <c r="N25" s="63"/>
      <c r="O25" s="64"/>
      <c r="P25" s="63"/>
      <c r="Q25" s="68"/>
    </row>
    <row r="26" spans="1:17" ht="15.75" customHeight="1" x14ac:dyDescent="0.25">
      <c r="A26" s="12" t="s">
        <v>190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7" ht="15.75" customHeight="1" x14ac:dyDescent="0.25">
      <c r="A27" s="12" t="s">
        <v>696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ht="15.75" customHeight="1" x14ac:dyDescent="0.25">
      <c r="A28" s="12" t="s">
        <v>245</v>
      </c>
    </row>
    <row r="29" spans="1:17" ht="15.75" customHeight="1" x14ac:dyDescent="0.25">
      <c r="A29" s="12" t="s">
        <v>246</v>
      </c>
    </row>
    <row r="30" spans="1:17" ht="15.75" customHeight="1" x14ac:dyDescent="0.25">
      <c r="A30" s="9" t="s">
        <v>637</v>
      </c>
    </row>
  </sheetData>
  <sheetProtection selectLockedCells="1" selectUnlockedCells="1"/>
  <mergeCells count="4">
    <mergeCell ref="A3:Q3"/>
    <mergeCell ref="A5:A6"/>
    <mergeCell ref="B5:B6"/>
    <mergeCell ref="C5:Q5"/>
  </mergeCells>
  <phoneticPr fontId="0" type="noConversion"/>
  <printOptions horizontalCentered="1" verticalCentered="1"/>
  <pageMargins left="0.27013888888888887" right="0.20972222222222223" top="0" bottom="0" header="0.51180555555555551" footer="0.51180555555555551"/>
  <pageSetup scale="64" firstPageNumber="0" orientation="landscape" horizontalDpi="300" verticalDpi="300" r:id="rId1"/>
  <headerFooter alignWithMargins="0"/>
  <ignoredErrors>
    <ignoredError sqref="C11:C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0"/>
  <sheetViews>
    <sheetView workbookViewId="0"/>
  </sheetViews>
  <sheetFormatPr baseColWidth="10" defaultColWidth="0" defaultRowHeight="15.75" customHeight="1" zeroHeight="1" x14ac:dyDescent="0.25"/>
  <cols>
    <col min="1" max="1" width="27.5703125" style="1" customWidth="1"/>
    <col min="2" max="2" width="11" style="2" customWidth="1"/>
    <col min="3" max="3" width="10.140625" style="1" customWidth="1"/>
    <col min="4" max="4" width="10.28515625" style="1" customWidth="1"/>
    <col min="5" max="5" width="10.85546875" style="1" customWidth="1"/>
    <col min="6" max="6" width="10.28515625" style="2" customWidth="1"/>
    <col min="7" max="7" width="13.28515625" style="1" customWidth="1"/>
    <col min="8" max="8" width="11.5703125" style="1" customWidth="1"/>
    <col min="9" max="9" width="15.42578125" style="2" customWidth="1"/>
    <col min="10" max="10" width="13.140625" style="1" customWidth="1"/>
    <col min="11" max="11" width="12" style="1" customWidth="1"/>
    <col min="12" max="12" width="11.7109375" style="2" customWidth="1"/>
    <col min="13" max="13" width="12.140625" style="2" customWidth="1"/>
    <col min="14" max="14" width="11" style="2" customWidth="1"/>
    <col min="15" max="15" width="12.140625" style="2" customWidth="1"/>
    <col min="16" max="16" width="9.28515625" style="1" customWidth="1"/>
    <col min="17" max="17" width="11.5703125" style="1" customWidth="1"/>
    <col min="18" max="18" width="11.140625" style="5" hidden="1" customWidth="1"/>
    <col min="19" max="16384" width="11.28515625" style="1" hidden="1"/>
  </cols>
  <sheetData>
    <row r="1" spans="1:17" ht="15.75" customHeight="1" x14ac:dyDescent="0.25">
      <c r="A1" s="3" t="s">
        <v>247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326" t="s">
        <v>640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</row>
    <row r="4" spans="1:17" ht="15.75" customHeight="1" x14ac:dyDescent="0.25"/>
    <row r="5" spans="1:17" ht="15.75" customHeight="1" x14ac:dyDescent="0.25">
      <c r="A5" s="323" t="s">
        <v>153</v>
      </c>
      <c r="B5" s="324" t="s">
        <v>154</v>
      </c>
      <c r="C5" s="325" t="s">
        <v>155</v>
      </c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</row>
    <row r="6" spans="1:17" ht="36" customHeight="1" x14ac:dyDescent="0.25">
      <c r="A6" s="323"/>
      <c r="B6" s="324"/>
      <c r="C6" s="33" t="s">
        <v>156</v>
      </c>
      <c r="D6" s="34" t="s">
        <v>157</v>
      </c>
      <c r="E6" s="34" t="s">
        <v>158</v>
      </c>
      <c r="F6" s="35" t="s">
        <v>159</v>
      </c>
      <c r="G6" s="36" t="s">
        <v>740</v>
      </c>
      <c r="H6" s="36" t="s">
        <v>161</v>
      </c>
      <c r="I6" s="34" t="s">
        <v>162</v>
      </c>
      <c r="J6" s="37" t="s">
        <v>163</v>
      </c>
      <c r="K6" s="37" t="s">
        <v>164</v>
      </c>
      <c r="L6" s="37" t="s">
        <v>165</v>
      </c>
      <c r="M6" s="36" t="s">
        <v>166</v>
      </c>
      <c r="N6" s="34" t="s">
        <v>702</v>
      </c>
      <c r="O6" s="34" t="s">
        <v>168</v>
      </c>
      <c r="P6" s="34" t="s">
        <v>257</v>
      </c>
      <c r="Q6" s="36" t="s">
        <v>170</v>
      </c>
    </row>
    <row r="7" spans="1:17" ht="15.75" customHeight="1" x14ac:dyDescent="0.25">
      <c r="A7" s="38"/>
      <c r="B7" s="38"/>
      <c r="C7" s="25"/>
      <c r="D7" s="39"/>
      <c r="E7" s="39"/>
      <c r="F7" s="40"/>
      <c r="G7" s="41"/>
      <c r="H7" s="39"/>
      <c r="I7" s="42"/>
      <c r="J7" s="43"/>
      <c r="K7" s="43"/>
      <c r="L7" s="42"/>
      <c r="M7" s="42"/>
      <c r="N7" s="42"/>
      <c r="O7" s="42"/>
      <c r="P7" s="5"/>
      <c r="Q7" s="44"/>
    </row>
    <row r="8" spans="1:17" ht="15.75" customHeight="1" x14ac:dyDescent="0.25">
      <c r="A8" s="45" t="s">
        <v>154</v>
      </c>
      <c r="B8" s="46">
        <f t="shared" ref="B8:Q8" si="0">SUM(B10:B24)</f>
        <v>1090205</v>
      </c>
      <c r="C8" s="46">
        <f t="shared" si="0"/>
        <v>596370</v>
      </c>
      <c r="D8" s="46">
        <f t="shared" si="0"/>
        <v>59524</v>
      </c>
      <c r="E8" s="46">
        <f t="shared" si="0"/>
        <v>536846</v>
      </c>
      <c r="F8" s="46">
        <f t="shared" si="0"/>
        <v>7044</v>
      </c>
      <c r="G8" s="46">
        <f t="shared" si="0"/>
        <v>18193</v>
      </c>
      <c r="H8" s="46">
        <f t="shared" si="0"/>
        <v>20356</v>
      </c>
      <c r="I8" s="46">
        <f t="shared" si="0"/>
        <v>178187</v>
      </c>
      <c r="J8" s="46">
        <f t="shared" si="0"/>
        <v>42793</v>
      </c>
      <c r="K8" s="46">
        <f t="shared" si="0"/>
        <v>44622</v>
      </c>
      <c r="L8" s="46">
        <f t="shared" si="0"/>
        <v>114377</v>
      </c>
      <c r="M8" s="46">
        <f t="shared" si="0"/>
        <v>9040</v>
      </c>
      <c r="N8" s="46">
        <f t="shared" si="0"/>
        <v>23217</v>
      </c>
      <c r="O8" s="46">
        <f t="shared" si="0"/>
        <v>30462</v>
      </c>
      <c r="P8" s="46">
        <f t="shared" si="0"/>
        <v>1718</v>
      </c>
      <c r="Q8" s="46">
        <f t="shared" si="0"/>
        <v>3826</v>
      </c>
    </row>
    <row r="9" spans="1:17" ht="15.75" customHeight="1" x14ac:dyDescent="0.25">
      <c r="A9" s="38"/>
      <c r="B9" s="47"/>
      <c r="C9" s="48"/>
      <c r="D9" s="49"/>
      <c r="E9" s="48"/>
      <c r="F9" s="50"/>
      <c r="G9" s="51"/>
      <c r="H9" s="49"/>
      <c r="I9" s="52"/>
      <c r="J9" s="49"/>
      <c r="K9" s="49"/>
      <c r="L9" s="50"/>
      <c r="M9" s="50"/>
      <c r="N9" s="50"/>
      <c r="O9" s="50"/>
      <c r="P9" s="53"/>
      <c r="Q9" s="48"/>
    </row>
    <row r="10" spans="1:17" ht="15.75" customHeight="1" x14ac:dyDescent="0.25">
      <c r="A10" s="54" t="s">
        <v>171</v>
      </c>
      <c r="B10" s="55">
        <f t="shared" ref="B10:B24" si="1">SUM(C10,F10:Q10)</f>
        <v>297232</v>
      </c>
      <c r="C10" s="55">
        <f>SUM(D10:E10)</f>
        <v>230795</v>
      </c>
      <c r="D10" s="55">
        <v>25726</v>
      </c>
      <c r="E10" s="55">
        <v>205069</v>
      </c>
      <c r="F10" s="55" t="s">
        <v>636</v>
      </c>
      <c r="G10" s="55" t="s">
        <v>636</v>
      </c>
      <c r="H10" s="47">
        <v>4166</v>
      </c>
      <c r="I10" s="55">
        <v>10328</v>
      </c>
      <c r="J10" s="55">
        <v>3058</v>
      </c>
      <c r="K10" s="55">
        <v>13419</v>
      </c>
      <c r="L10" s="55">
        <f>9159+3372+2729</f>
        <v>15260</v>
      </c>
      <c r="M10" s="50">
        <f>2568+345</f>
        <v>2913</v>
      </c>
      <c r="N10" s="55">
        <v>6478</v>
      </c>
      <c r="O10" s="55">
        <v>5271</v>
      </c>
      <c r="P10" s="55">
        <v>1718</v>
      </c>
      <c r="Q10" s="56">
        <v>3826</v>
      </c>
    </row>
    <row r="11" spans="1:17" ht="15.75" customHeight="1" x14ac:dyDescent="0.25">
      <c r="A11" s="54" t="s">
        <v>172</v>
      </c>
      <c r="B11" s="55">
        <f t="shared" si="1"/>
        <v>191518</v>
      </c>
      <c r="C11" s="55">
        <f t="shared" ref="C11:C24" si="2">SUM(D11:E11)</f>
        <v>131870</v>
      </c>
      <c r="D11" s="55">
        <v>3280</v>
      </c>
      <c r="E11" s="55">
        <v>128590</v>
      </c>
      <c r="F11" s="50">
        <v>419</v>
      </c>
      <c r="G11" s="55">
        <v>18193</v>
      </c>
      <c r="H11" s="47">
        <v>1642</v>
      </c>
      <c r="I11" s="55">
        <v>14935</v>
      </c>
      <c r="J11" s="55">
        <v>4543</v>
      </c>
      <c r="K11" s="55">
        <v>4618</v>
      </c>
      <c r="L11" s="55">
        <f>3707+770+2685</f>
        <v>7162</v>
      </c>
      <c r="M11" s="55" t="s">
        <v>636</v>
      </c>
      <c r="N11" s="47">
        <v>1743</v>
      </c>
      <c r="O11" s="55">
        <v>6393</v>
      </c>
      <c r="P11" s="55" t="s">
        <v>636</v>
      </c>
      <c r="Q11" s="56" t="s">
        <v>636</v>
      </c>
    </row>
    <row r="12" spans="1:17" ht="15.75" customHeight="1" x14ac:dyDescent="0.25">
      <c r="A12" s="54" t="s">
        <v>173</v>
      </c>
      <c r="B12" s="55">
        <f t="shared" si="1"/>
        <v>52952</v>
      </c>
      <c r="C12" s="55">
        <f t="shared" si="2"/>
        <v>2623</v>
      </c>
      <c r="D12" s="55">
        <v>2623</v>
      </c>
      <c r="E12" s="55" t="s">
        <v>636</v>
      </c>
      <c r="F12" s="55" t="s">
        <v>636</v>
      </c>
      <c r="G12" s="55" t="s">
        <v>636</v>
      </c>
      <c r="H12" s="47">
        <v>2262</v>
      </c>
      <c r="I12" s="55">
        <v>22391</v>
      </c>
      <c r="J12" s="55">
        <v>5230</v>
      </c>
      <c r="K12" s="55">
        <v>1413</v>
      </c>
      <c r="L12" s="55">
        <f>7474+2717+2531</f>
        <v>12722</v>
      </c>
      <c r="M12" s="55" t="s">
        <v>636</v>
      </c>
      <c r="N12" s="55">
        <v>2517</v>
      </c>
      <c r="O12" s="55">
        <v>3794</v>
      </c>
      <c r="P12" s="55" t="s">
        <v>636</v>
      </c>
      <c r="Q12" s="56" t="s">
        <v>636</v>
      </c>
    </row>
    <row r="13" spans="1:17" ht="15.75" customHeight="1" x14ac:dyDescent="0.25">
      <c r="A13" s="54" t="s">
        <v>174</v>
      </c>
      <c r="B13" s="55">
        <f t="shared" si="1"/>
        <v>73108</v>
      </c>
      <c r="C13" s="55">
        <f t="shared" si="2"/>
        <v>42639</v>
      </c>
      <c r="D13" s="55">
        <v>2295</v>
      </c>
      <c r="E13" s="55">
        <v>40344</v>
      </c>
      <c r="F13" s="50">
        <v>292</v>
      </c>
      <c r="G13" s="55" t="s">
        <v>636</v>
      </c>
      <c r="H13" s="47">
        <v>1822</v>
      </c>
      <c r="I13" s="55">
        <v>12315</v>
      </c>
      <c r="J13" s="55">
        <v>3403</v>
      </c>
      <c r="K13" s="55">
        <v>3316</v>
      </c>
      <c r="L13" s="55">
        <f>3501+1586+1412</f>
        <v>6499</v>
      </c>
      <c r="M13" s="50">
        <f>81+255</f>
        <v>336</v>
      </c>
      <c r="N13" s="55">
        <v>476</v>
      </c>
      <c r="O13" s="55">
        <v>2010</v>
      </c>
      <c r="P13" s="55" t="s">
        <v>636</v>
      </c>
      <c r="Q13" s="56" t="s">
        <v>636</v>
      </c>
    </row>
    <row r="14" spans="1:17" ht="15.75" customHeight="1" x14ac:dyDescent="0.25">
      <c r="A14" s="54" t="s">
        <v>175</v>
      </c>
      <c r="B14" s="55">
        <f t="shared" si="1"/>
        <v>32354</v>
      </c>
      <c r="C14" s="55">
        <f t="shared" si="2"/>
        <v>9165</v>
      </c>
      <c r="D14" s="55">
        <v>1222</v>
      </c>
      <c r="E14" s="55">
        <v>7943</v>
      </c>
      <c r="F14" s="50">
        <v>834</v>
      </c>
      <c r="G14" s="55" t="s">
        <v>636</v>
      </c>
      <c r="H14" s="47">
        <v>614</v>
      </c>
      <c r="I14" s="55">
        <v>9777</v>
      </c>
      <c r="J14" s="55">
        <v>2399</v>
      </c>
      <c r="K14" s="55">
        <v>1718</v>
      </c>
      <c r="L14" s="55">
        <f>2773+1281+1207</f>
        <v>5261</v>
      </c>
      <c r="M14" s="50">
        <f>101+453</f>
        <v>554</v>
      </c>
      <c r="N14" s="55">
        <v>1135</v>
      </c>
      <c r="O14" s="55">
        <v>897</v>
      </c>
      <c r="P14" s="55" t="s">
        <v>636</v>
      </c>
      <c r="Q14" s="56" t="s">
        <v>636</v>
      </c>
    </row>
    <row r="15" spans="1:17" ht="15.75" customHeight="1" x14ac:dyDescent="0.25">
      <c r="A15" s="54" t="s">
        <v>176</v>
      </c>
      <c r="B15" s="55">
        <f t="shared" si="1"/>
        <v>53839</v>
      </c>
      <c r="C15" s="55">
        <f t="shared" si="2"/>
        <v>32137</v>
      </c>
      <c r="D15" s="55">
        <v>2600</v>
      </c>
      <c r="E15" s="55">
        <v>29537</v>
      </c>
      <c r="F15" s="50">
        <v>313</v>
      </c>
      <c r="G15" s="55" t="s">
        <v>636</v>
      </c>
      <c r="H15" s="47">
        <v>1043</v>
      </c>
      <c r="I15" s="55">
        <v>10752</v>
      </c>
      <c r="J15" s="55">
        <v>2209</v>
      </c>
      <c r="K15" s="55">
        <v>1556</v>
      </c>
      <c r="L15" s="55">
        <f>1701+914+737</f>
        <v>3352</v>
      </c>
      <c r="M15" s="50">
        <f>34+475</f>
        <v>509</v>
      </c>
      <c r="N15" s="55">
        <v>733</v>
      </c>
      <c r="O15" s="55">
        <v>1235</v>
      </c>
      <c r="P15" s="55" t="s">
        <v>636</v>
      </c>
      <c r="Q15" s="56" t="s">
        <v>636</v>
      </c>
    </row>
    <row r="16" spans="1:17" ht="15.75" customHeight="1" x14ac:dyDescent="0.25">
      <c r="A16" s="54" t="s">
        <v>177</v>
      </c>
      <c r="B16" s="55">
        <f t="shared" si="1"/>
        <v>82700</v>
      </c>
      <c r="C16" s="55">
        <f t="shared" si="2"/>
        <v>39337</v>
      </c>
      <c r="D16" s="55">
        <v>4210</v>
      </c>
      <c r="E16" s="55">
        <v>35127</v>
      </c>
      <c r="F16" s="50">
        <v>526</v>
      </c>
      <c r="G16" s="55" t="s">
        <v>636</v>
      </c>
      <c r="H16" s="47">
        <v>2018</v>
      </c>
      <c r="I16" s="55">
        <v>19067</v>
      </c>
      <c r="J16" s="55">
        <v>4431</v>
      </c>
      <c r="K16" s="55">
        <v>2984</v>
      </c>
      <c r="L16" s="55">
        <f>4606+2457+2320</f>
        <v>9383</v>
      </c>
      <c r="M16" s="50">
        <f>175+439</f>
        <v>614</v>
      </c>
      <c r="N16" s="55">
        <v>1472</v>
      </c>
      <c r="O16" s="55">
        <v>2868</v>
      </c>
      <c r="P16" s="55" t="s">
        <v>636</v>
      </c>
      <c r="Q16" s="56" t="s">
        <v>636</v>
      </c>
    </row>
    <row r="17" spans="1:17" ht="15.75" customHeight="1" x14ac:dyDescent="0.25">
      <c r="A17" s="54" t="s">
        <v>178</v>
      </c>
      <c r="B17" s="55">
        <f t="shared" si="1"/>
        <v>63163</v>
      </c>
      <c r="C17" s="55">
        <f t="shared" si="2"/>
        <v>25818</v>
      </c>
      <c r="D17" s="55">
        <v>5536</v>
      </c>
      <c r="E17" s="55">
        <v>20282</v>
      </c>
      <c r="F17" s="55" t="s">
        <v>636</v>
      </c>
      <c r="G17" s="55" t="s">
        <v>636</v>
      </c>
      <c r="H17" s="47">
        <v>2253</v>
      </c>
      <c r="I17" s="55">
        <v>15485</v>
      </c>
      <c r="J17" s="55">
        <v>3236</v>
      </c>
      <c r="K17" s="55">
        <v>2378</v>
      </c>
      <c r="L17" s="55">
        <f>2965+3329+3249</f>
        <v>9543</v>
      </c>
      <c r="M17" s="50">
        <f>149+721</f>
        <v>870</v>
      </c>
      <c r="N17" s="55">
        <v>1144</v>
      </c>
      <c r="O17" s="55">
        <v>2436</v>
      </c>
      <c r="P17" s="55" t="s">
        <v>636</v>
      </c>
      <c r="Q17" s="56" t="s">
        <v>636</v>
      </c>
    </row>
    <row r="18" spans="1:17" ht="15.75" customHeight="1" x14ac:dyDescent="0.25">
      <c r="A18" s="54" t="s">
        <v>179</v>
      </c>
      <c r="B18" s="55">
        <f t="shared" si="1"/>
        <v>33545</v>
      </c>
      <c r="C18" s="55">
        <f t="shared" si="2"/>
        <v>10761</v>
      </c>
      <c r="D18" s="55">
        <v>2170</v>
      </c>
      <c r="E18" s="55">
        <v>8591</v>
      </c>
      <c r="F18" s="50">
        <v>628</v>
      </c>
      <c r="G18" s="55" t="s">
        <v>636</v>
      </c>
      <c r="H18" s="47">
        <v>362</v>
      </c>
      <c r="I18" s="55">
        <v>8507</v>
      </c>
      <c r="J18" s="55">
        <v>2050</v>
      </c>
      <c r="K18" s="55">
        <v>1718</v>
      </c>
      <c r="L18" s="55">
        <f>2495+1073+2877</f>
        <v>6445</v>
      </c>
      <c r="M18" s="50">
        <f>52+349</f>
        <v>401</v>
      </c>
      <c r="N18" s="55">
        <v>1273</v>
      </c>
      <c r="O18" s="55">
        <v>1400</v>
      </c>
      <c r="P18" s="55" t="s">
        <v>636</v>
      </c>
      <c r="Q18" s="56" t="s">
        <v>636</v>
      </c>
    </row>
    <row r="19" spans="1:17" ht="15.75" customHeight="1" x14ac:dyDescent="0.25">
      <c r="A19" s="54" t="s">
        <v>180</v>
      </c>
      <c r="B19" s="55">
        <f t="shared" si="1"/>
        <v>35579</v>
      </c>
      <c r="C19" s="55">
        <f t="shared" si="2"/>
        <v>13038</v>
      </c>
      <c r="D19" s="55">
        <v>2308</v>
      </c>
      <c r="E19" s="55">
        <v>10730</v>
      </c>
      <c r="F19" s="50">
        <v>849</v>
      </c>
      <c r="G19" s="55" t="s">
        <v>636</v>
      </c>
      <c r="H19" s="47">
        <v>691</v>
      </c>
      <c r="I19" s="55">
        <v>8008</v>
      </c>
      <c r="J19" s="55">
        <v>2353</v>
      </c>
      <c r="K19" s="55">
        <v>1669</v>
      </c>
      <c r="L19" s="55">
        <f>2836+1093+2710</f>
        <v>6639</v>
      </c>
      <c r="M19" s="50">
        <f>18+249</f>
        <v>267</v>
      </c>
      <c r="N19" s="55">
        <v>1423</v>
      </c>
      <c r="O19" s="55">
        <v>642</v>
      </c>
      <c r="P19" s="55" t="s">
        <v>636</v>
      </c>
      <c r="Q19" s="56" t="s">
        <v>636</v>
      </c>
    </row>
    <row r="20" spans="1:17" ht="15.75" customHeight="1" x14ac:dyDescent="0.25">
      <c r="A20" s="54" t="s">
        <v>181</v>
      </c>
      <c r="B20" s="55">
        <f t="shared" si="1"/>
        <v>43374</v>
      </c>
      <c r="C20" s="55">
        <f t="shared" si="2"/>
        <v>14840</v>
      </c>
      <c r="D20" s="55">
        <v>2754</v>
      </c>
      <c r="E20" s="55">
        <v>12086</v>
      </c>
      <c r="F20" s="50">
        <v>489</v>
      </c>
      <c r="G20" s="55" t="s">
        <v>636</v>
      </c>
      <c r="H20" s="47">
        <v>797</v>
      </c>
      <c r="I20" s="55">
        <v>10613</v>
      </c>
      <c r="J20" s="55">
        <v>2592</v>
      </c>
      <c r="K20" s="55">
        <v>3625</v>
      </c>
      <c r="L20" s="55">
        <f>4402+1063+2288</f>
        <v>7753</v>
      </c>
      <c r="M20" s="50">
        <f>89+366</f>
        <v>455</v>
      </c>
      <c r="N20" s="55">
        <v>970</v>
      </c>
      <c r="O20" s="55">
        <v>1240</v>
      </c>
      <c r="P20" s="55" t="s">
        <v>636</v>
      </c>
      <c r="Q20" s="56" t="s">
        <v>636</v>
      </c>
    </row>
    <row r="21" spans="1:17" ht="15.75" customHeight="1" x14ac:dyDescent="0.25">
      <c r="A21" s="54" t="s">
        <v>182</v>
      </c>
      <c r="B21" s="55">
        <f t="shared" si="1"/>
        <v>31795</v>
      </c>
      <c r="C21" s="55">
        <f t="shared" si="2"/>
        <v>16747</v>
      </c>
      <c r="D21" s="55">
        <v>1100</v>
      </c>
      <c r="E21" s="55">
        <v>15647</v>
      </c>
      <c r="F21" s="50">
        <v>634</v>
      </c>
      <c r="G21" s="55" t="s">
        <v>636</v>
      </c>
      <c r="H21" s="47">
        <v>582</v>
      </c>
      <c r="I21" s="55">
        <v>7086</v>
      </c>
      <c r="J21" s="55">
        <v>1805</v>
      </c>
      <c r="K21" s="55">
        <v>975</v>
      </c>
      <c r="L21" s="55">
        <f>1278+688+365</f>
        <v>2331</v>
      </c>
      <c r="M21" s="50">
        <f>48+267</f>
        <v>315</v>
      </c>
      <c r="N21" s="55">
        <v>859</v>
      </c>
      <c r="O21" s="55">
        <v>461</v>
      </c>
      <c r="P21" s="55" t="s">
        <v>636</v>
      </c>
      <c r="Q21" s="56" t="s">
        <v>636</v>
      </c>
    </row>
    <row r="22" spans="1:17" ht="15.75" customHeight="1" x14ac:dyDescent="0.25">
      <c r="A22" s="54" t="s">
        <v>183</v>
      </c>
      <c r="B22" s="55">
        <f t="shared" si="1"/>
        <v>20122</v>
      </c>
      <c r="C22" s="55">
        <f t="shared" si="2"/>
        <v>3920</v>
      </c>
      <c r="D22" s="55">
        <v>1070</v>
      </c>
      <c r="E22" s="55">
        <v>2850</v>
      </c>
      <c r="F22" s="50">
        <v>633</v>
      </c>
      <c r="G22" s="55" t="s">
        <v>636</v>
      </c>
      <c r="H22" s="47">
        <v>849</v>
      </c>
      <c r="I22" s="55">
        <v>5655</v>
      </c>
      <c r="J22" s="55">
        <v>1770</v>
      </c>
      <c r="K22" s="55">
        <v>763</v>
      </c>
      <c r="L22" s="55">
        <f>2375+788+2089</f>
        <v>5252</v>
      </c>
      <c r="M22" s="50">
        <f>69+319</f>
        <v>388</v>
      </c>
      <c r="N22" s="55">
        <v>497</v>
      </c>
      <c r="O22" s="55">
        <v>395</v>
      </c>
      <c r="P22" s="55" t="s">
        <v>636</v>
      </c>
      <c r="Q22" s="56" t="s">
        <v>636</v>
      </c>
    </row>
    <row r="23" spans="1:17" ht="15.75" customHeight="1" x14ac:dyDescent="0.25">
      <c r="A23" s="54" t="s">
        <v>184</v>
      </c>
      <c r="B23" s="55">
        <f t="shared" si="1"/>
        <v>34039</v>
      </c>
      <c r="C23" s="55">
        <f t="shared" si="2"/>
        <v>10721</v>
      </c>
      <c r="D23" s="55">
        <v>1360</v>
      </c>
      <c r="E23" s="55">
        <v>9361</v>
      </c>
      <c r="F23" s="50">
        <v>721</v>
      </c>
      <c r="G23" s="55" t="s">
        <v>636</v>
      </c>
      <c r="H23" s="47">
        <v>489</v>
      </c>
      <c r="I23" s="55">
        <v>8501</v>
      </c>
      <c r="J23" s="55">
        <v>1762</v>
      </c>
      <c r="K23" s="55">
        <v>2135</v>
      </c>
      <c r="L23" s="55">
        <f>2180+1433+3353</f>
        <v>6966</v>
      </c>
      <c r="M23" s="50">
        <f>70+741</f>
        <v>811</v>
      </c>
      <c r="N23" s="55">
        <v>1223</v>
      </c>
      <c r="O23" s="55">
        <v>710</v>
      </c>
      <c r="P23" s="55" t="s">
        <v>636</v>
      </c>
      <c r="Q23" s="56" t="s">
        <v>636</v>
      </c>
    </row>
    <row r="24" spans="1:17" ht="15.75" customHeight="1" x14ac:dyDescent="0.25">
      <c r="A24" s="54" t="s">
        <v>185</v>
      </c>
      <c r="B24" s="55">
        <f t="shared" si="1"/>
        <v>44885</v>
      </c>
      <c r="C24" s="55">
        <f t="shared" si="2"/>
        <v>11959</v>
      </c>
      <c r="D24" s="55">
        <v>1270</v>
      </c>
      <c r="E24" s="55">
        <v>10689</v>
      </c>
      <c r="F24" s="50">
        <v>706</v>
      </c>
      <c r="G24" s="55" t="s">
        <v>636</v>
      </c>
      <c r="H24" s="47">
        <v>766</v>
      </c>
      <c r="I24" s="55">
        <v>14767</v>
      </c>
      <c r="J24" s="55">
        <v>1952</v>
      </c>
      <c r="K24" s="55">
        <v>2335</v>
      </c>
      <c r="L24" s="55">
        <f>4130+3289+2390</f>
        <v>9809</v>
      </c>
      <c r="M24" s="50">
        <f>52+555</f>
        <v>607</v>
      </c>
      <c r="N24" s="55">
        <v>1274</v>
      </c>
      <c r="O24" s="55">
        <v>710</v>
      </c>
      <c r="P24" s="55" t="s">
        <v>636</v>
      </c>
      <c r="Q24" s="56" t="s">
        <v>636</v>
      </c>
    </row>
    <row r="25" spans="1:17" ht="15.75" customHeight="1" x14ac:dyDescent="0.25">
      <c r="A25" s="57"/>
      <c r="B25" s="69"/>
      <c r="C25" s="59"/>
      <c r="D25" s="60"/>
      <c r="E25" s="60"/>
      <c r="F25" s="62"/>
      <c r="G25" s="63"/>
      <c r="H25" s="63"/>
      <c r="I25" s="63"/>
      <c r="J25" s="63"/>
      <c r="K25" s="64"/>
      <c r="L25" s="64"/>
      <c r="M25" s="64"/>
      <c r="N25" s="70"/>
      <c r="O25" s="64"/>
      <c r="P25" s="63"/>
      <c r="Q25" s="68"/>
    </row>
    <row r="26" spans="1:17" ht="15.75" customHeight="1" x14ac:dyDescent="0.25">
      <c r="A26" s="6" t="s">
        <v>248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7" ht="15.75" customHeight="1" x14ac:dyDescent="0.25">
      <c r="A27" s="6" t="s">
        <v>249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7" ht="15.75" customHeight="1" x14ac:dyDescent="0.25">
      <c r="A28" s="6" t="s">
        <v>250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7" ht="15.75" customHeight="1" x14ac:dyDescent="0.25">
      <c r="A29" s="9" t="s">
        <v>637</v>
      </c>
      <c r="B29" s="1"/>
      <c r="F29" s="1"/>
      <c r="I29" s="1"/>
      <c r="L29" s="1"/>
      <c r="M29" s="1"/>
      <c r="N29" s="1"/>
      <c r="O29" s="1"/>
    </row>
    <row r="30" spans="1:17" ht="15.75" hidden="1" customHeigh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</sheetData>
  <sheetProtection selectLockedCells="1" selectUnlockedCells="1"/>
  <mergeCells count="4">
    <mergeCell ref="A3:Q3"/>
    <mergeCell ref="A5:A6"/>
    <mergeCell ref="B5:B6"/>
    <mergeCell ref="C5:Q5"/>
  </mergeCells>
  <phoneticPr fontId="0" type="noConversion"/>
  <printOptions horizontalCentered="1" verticalCentered="1"/>
  <pageMargins left="0.27013888888888887" right="0" top="0" bottom="0" header="0.51180555555555551" footer="0.51180555555555551"/>
  <pageSetup scale="64" firstPageNumber="0" orientation="landscape" horizontalDpi="300" verticalDpi="300" r:id="rId1"/>
  <headerFooter alignWithMargins="0"/>
  <ignoredErrors>
    <ignoredError sqref="C11:C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46"/>
  <sheetViews>
    <sheetView workbookViewId="0">
      <pane ySplit="8" topLeftCell="A9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33.42578125" style="1" customWidth="1"/>
    <col min="2" max="3" width="11.7109375" style="1" customWidth="1"/>
    <col min="4" max="4" width="11.7109375" style="5" customWidth="1"/>
    <col min="5" max="5" width="11.7109375" style="1" customWidth="1"/>
    <col min="6" max="6" width="11.7109375" style="17" customWidth="1"/>
    <col min="7" max="7" width="11.28515625" style="1" customWidth="1"/>
    <col min="8" max="256" width="11.28515625" style="1" hidden="1"/>
    <col min="257" max="257" width="33.42578125" style="1" hidden="1"/>
    <col min="258" max="262" width="11.7109375" style="1" hidden="1"/>
    <col min="263" max="512" width="11.28515625" style="1" hidden="1"/>
    <col min="513" max="513" width="33.42578125" style="1" hidden="1"/>
    <col min="514" max="518" width="11.7109375" style="1" hidden="1"/>
    <col min="519" max="768" width="11.28515625" style="1" hidden="1"/>
    <col min="769" max="769" width="33.42578125" style="1" hidden="1"/>
    <col min="770" max="774" width="11.7109375" style="1" hidden="1"/>
    <col min="775" max="1024" width="11.28515625" style="1" hidden="1"/>
    <col min="1025" max="1025" width="33.42578125" style="1" hidden="1"/>
    <col min="1026" max="1030" width="11.7109375" style="1" hidden="1"/>
    <col min="1031" max="1280" width="11.28515625" style="1" hidden="1"/>
    <col min="1281" max="1281" width="33.42578125" style="1" hidden="1"/>
    <col min="1282" max="1286" width="11.7109375" style="1" hidden="1"/>
    <col min="1287" max="1536" width="11.28515625" style="1" hidden="1"/>
    <col min="1537" max="1537" width="33.42578125" style="1" hidden="1"/>
    <col min="1538" max="1542" width="11.7109375" style="1" hidden="1"/>
    <col min="1543" max="1792" width="11.28515625" style="1" hidden="1"/>
    <col min="1793" max="1793" width="33.42578125" style="1" hidden="1"/>
    <col min="1794" max="1798" width="11.7109375" style="1" hidden="1"/>
    <col min="1799" max="2048" width="11.28515625" style="1" hidden="1"/>
    <col min="2049" max="2049" width="33.42578125" style="1" hidden="1"/>
    <col min="2050" max="2054" width="11.7109375" style="1" hidden="1"/>
    <col min="2055" max="2304" width="11.28515625" style="1" hidden="1"/>
    <col min="2305" max="2305" width="33.42578125" style="1" hidden="1"/>
    <col min="2306" max="2310" width="11.7109375" style="1" hidden="1"/>
    <col min="2311" max="2560" width="11.28515625" style="1" hidden="1"/>
    <col min="2561" max="2561" width="33.42578125" style="1" hidden="1"/>
    <col min="2562" max="2566" width="11.7109375" style="1" hidden="1"/>
    <col min="2567" max="2816" width="11.28515625" style="1" hidden="1"/>
    <col min="2817" max="2817" width="33.42578125" style="1" hidden="1"/>
    <col min="2818" max="2822" width="11.7109375" style="1" hidden="1"/>
    <col min="2823" max="3072" width="11.28515625" style="1" hidden="1"/>
    <col min="3073" max="3073" width="33.42578125" style="1" hidden="1"/>
    <col min="3074" max="3078" width="11.7109375" style="1" hidden="1"/>
    <col min="3079" max="3328" width="11.28515625" style="1" hidden="1"/>
    <col min="3329" max="3329" width="33.42578125" style="1" hidden="1"/>
    <col min="3330" max="3334" width="11.7109375" style="1" hidden="1"/>
    <col min="3335" max="3584" width="11.28515625" style="1" hidden="1"/>
    <col min="3585" max="3585" width="33.42578125" style="1" hidden="1"/>
    <col min="3586" max="3590" width="11.7109375" style="1" hidden="1"/>
    <col min="3591" max="3840" width="11.28515625" style="1" hidden="1"/>
    <col min="3841" max="3841" width="33.42578125" style="1" hidden="1"/>
    <col min="3842" max="3846" width="11.7109375" style="1" hidden="1"/>
    <col min="3847" max="4096" width="11.28515625" style="1" hidden="1"/>
    <col min="4097" max="4097" width="33.42578125" style="1" hidden="1"/>
    <col min="4098" max="4102" width="11.7109375" style="1" hidden="1"/>
    <col min="4103" max="4352" width="11.28515625" style="1" hidden="1"/>
    <col min="4353" max="4353" width="33.42578125" style="1" hidden="1"/>
    <col min="4354" max="4358" width="11.7109375" style="1" hidden="1"/>
    <col min="4359" max="4608" width="11.28515625" style="1" hidden="1"/>
    <col min="4609" max="4609" width="33.42578125" style="1" hidden="1"/>
    <col min="4610" max="4614" width="11.7109375" style="1" hidden="1"/>
    <col min="4615" max="4864" width="11.28515625" style="1" hidden="1"/>
    <col min="4865" max="4865" width="33.42578125" style="1" hidden="1"/>
    <col min="4866" max="4870" width="11.7109375" style="1" hidden="1"/>
    <col min="4871" max="5120" width="11.28515625" style="1" hidden="1"/>
    <col min="5121" max="5121" width="33.42578125" style="1" hidden="1"/>
    <col min="5122" max="5126" width="11.7109375" style="1" hidden="1"/>
    <col min="5127" max="5376" width="11.28515625" style="1" hidden="1"/>
    <col min="5377" max="5377" width="33.42578125" style="1" hidden="1"/>
    <col min="5378" max="5382" width="11.7109375" style="1" hidden="1"/>
    <col min="5383" max="5632" width="11.28515625" style="1" hidden="1"/>
    <col min="5633" max="5633" width="33.42578125" style="1" hidden="1"/>
    <col min="5634" max="5638" width="11.7109375" style="1" hidden="1"/>
    <col min="5639" max="5888" width="11.28515625" style="1" hidden="1"/>
    <col min="5889" max="5889" width="33.42578125" style="1" hidden="1"/>
    <col min="5890" max="5894" width="11.7109375" style="1" hidden="1"/>
    <col min="5895" max="6144" width="11.28515625" style="1" hidden="1"/>
    <col min="6145" max="6145" width="33.42578125" style="1" hidden="1"/>
    <col min="6146" max="6150" width="11.7109375" style="1" hidden="1"/>
    <col min="6151" max="6400" width="11.28515625" style="1" hidden="1"/>
    <col min="6401" max="6401" width="33.42578125" style="1" hidden="1"/>
    <col min="6402" max="6406" width="11.7109375" style="1" hidden="1"/>
    <col min="6407" max="6656" width="11.28515625" style="1" hidden="1"/>
    <col min="6657" max="6657" width="33.42578125" style="1" hidden="1"/>
    <col min="6658" max="6662" width="11.7109375" style="1" hidden="1"/>
    <col min="6663" max="6912" width="11.28515625" style="1" hidden="1"/>
    <col min="6913" max="6913" width="33.42578125" style="1" hidden="1"/>
    <col min="6914" max="6918" width="11.7109375" style="1" hidden="1"/>
    <col min="6919" max="7168" width="11.28515625" style="1" hidden="1"/>
    <col min="7169" max="7169" width="33.42578125" style="1" hidden="1"/>
    <col min="7170" max="7174" width="11.7109375" style="1" hidden="1"/>
    <col min="7175" max="7424" width="11.28515625" style="1" hidden="1"/>
    <col min="7425" max="7425" width="33.42578125" style="1" hidden="1"/>
    <col min="7426" max="7430" width="11.7109375" style="1" hidden="1"/>
    <col min="7431" max="7680" width="11.28515625" style="1" hidden="1"/>
    <col min="7681" max="7681" width="33.42578125" style="1" hidden="1"/>
    <col min="7682" max="7686" width="11.7109375" style="1" hidden="1"/>
    <col min="7687" max="7936" width="11.28515625" style="1" hidden="1"/>
    <col min="7937" max="7937" width="33.42578125" style="1" hidden="1"/>
    <col min="7938" max="7942" width="11.7109375" style="1" hidden="1"/>
    <col min="7943" max="8192" width="11.28515625" style="1" hidden="1"/>
    <col min="8193" max="8193" width="33.42578125" style="1" hidden="1"/>
    <col min="8194" max="8198" width="11.7109375" style="1" hidden="1"/>
    <col min="8199" max="8448" width="11.28515625" style="1" hidden="1"/>
    <col min="8449" max="8449" width="33.42578125" style="1" hidden="1"/>
    <col min="8450" max="8454" width="11.7109375" style="1" hidden="1"/>
    <col min="8455" max="8704" width="11.28515625" style="1" hidden="1"/>
    <col min="8705" max="8705" width="33.42578125" style="1" hidden="1"/>
    <col min="8706" max="8710" width="11.7109375" style="1" hidden="1"/>
    <col min="8711" max="8960" width="11.28515625" style="1" hidden="1"/>
    <col min="8961" max="8961" width="33.42578125" style="1" hidden="1"/>
    <col min="8962" max="8966" width="11.7109375" style="1" hidden="1"/>
    <col min="8967" max="9216" width="11.28515625" style="1" hidden="1"/>
    <col min="9217" max="9217" width="33.42578125" style="1" hidden="1"/>
    <col min="9218" max="9222" width="11.7109375" style="1" hidden="1"/>
    <col min="9223" max="9472" width="11.28515625" style="1" hidden="1"/>
    <col min="9473" max="9473" width="33.42578125" style="1" hidden="1"/>
    <col min="9474" max="9478" width="11.7109375" style="1" hidden="1"/>
    <col min="9479" max="9728" width="11.28515625" style="1" hidden="1"/>
    <col min="9729" max="9729" width="33.42578125" style="1" hidden="1"/>
    <col min="9730" max="9734" width="11.7109375" style="1" hidden="1"/>
    <col min="9735" max="9984" width="11.28515625" style="1" hidden="1"/>
    <col min="9985" max="9985" width="33.42578125" style="1" hidden="1"/>
    <col min="9986" max="9990" width="11.7109375" style="1" hidden="1"/>
    <col min="9991" max="10240" width="11.28515625" style="1" hidden="1"/>
    <col min="10241" max="10241" width="33.42578125" style="1" hidden="1"/>
    <col min="10242" max="10246" width="11.7109375" style="1" hidden="1"/>
    <col min="10247" max="10496" width="11.28515625" style="1" hidden="1"/>
    <col min="10497" max="10497" width="33.42578125" style="1" hidden="1"/>
    <col min="10498" max="10502" width="11.7109375" style="1" hidden="1"/>
    <col min="10503" max="10752" width="11.28515625" style="1" hidden="1"/>
    <col min="10753" max="10753" width="33.42578125" style="1" hidden="1"/>
    <col min="10754" max="10758" width="11.7109375" style="1" hidden="1"/>
    <col min="10759" max="11008" width="11.28515625" style="1" hidden="1"/>
    <col min="11009" max="11009" width="33.42578125" style="1" hidden="1"/>
    <col min="11010" max="11014" width="11.7109375" style="1" hidden="1"/>
    <col min="11015" max="11264" width="11.28515625" style="1" hidden="1"/>
    <col min="11265" max="11265" width="33.42578125" style="1" hidden="1"/>
    <col min="11266" max="11270" width="11.7109375" style="1" hidden="1"/>
    <col min="11271" max="11520" width="11.28515625" style="1" hidden="1"/>
    <col min="11521" max="11521" width="33.42578125" style="1" hidden="1"/>
    <col min="11522" max="11526" width="11.7109375" style="1" hidden="1"/>
    <col min="11527" max="11776" width="11.28515625" style="1" hidden="1"/>
    <col min="11777" max="11777" width="33.42578125" style="1" hidden="1"/>
    <col min="11778" max="11782" width="11.7109375" style="1" hidden="1"/>
    <col min="11783" max="12032" width="11.28515625" style="1" hidden="1"/>
    <col min="12033" max="12033" width="33.42578125" style="1" hidden="1"/>
    <col min="12034" max="12038" width="11.7109375" style="1" hidden="1"/>
    <col min="12039" max="12288" width="11.28515625" style="1" hidden="1"/>
    <col min="12289" max="12289" width="33.42578125" style="1" hidden="1"/>
    <col min="12290" max="12294" width="11.7109375" style="1" hidden="1"/>
    <col min="12295" max="12544" width="11.28515625" style="1" hidden="1"/>
    <col min="12545" max="12545" width="33.42578125" style="1" hidden="1"/>
    <col min="12546" max="12550" width="11.7109375" style="1" hidden="1"/>
    <col min="12551" max="12800" width="11.28515625" style="1" hidden="1"/>
    <col min="12801" max="12801" width="33.42578125" style="1" hidden="1"/>
    <col min="12802" max="12806" width="11.7109375" style="1" hidden="1"/>
    <col min="12807" max="13056" width="11.28515625" style="1" hidden="1"/>
    <col min="13057" max="13057" width="33.42578125" style="1" hidden="1"/>
    <col min="13058" max="13062" width="11.7109375" style="1" hidden="1"/>
    <col min="13063" max="13312" width="11.28515625" style="1" hidden="1"/>
    <col min="13313" max="13313" width="33.42578125" style="1" hidden="1"/>
    <col min="13314" max="13318" width="11.7109375" style="1" hidden="1"/>
    <col min="13319" max="13568" width="11.28515625" style="1" hidden="1"/>
    <col min="13569" max="13569" width="33.42578125" style="1" hidden="1"/>
    <col min="13570" max="13574" width="11.7109375" style="1" hidden="1"/>
    <col min="13575" max="13824" width="11.28515625" style="1" hidden="1"/>
    <col min="13825" max="13825" width="33.42578125" style="1" hidden="1"/>
    <col min="13826" max="13830" width="11.7109375" style="1" hidden="1"/>
    <col min="13831" max="14080" width="11.28515625" style="1" hidden="1"/>
    <col min="14081" max="14081" width="33.42578125" style="1" hidden="1"/>
    <col min="14082" max="14086" width="11.7109375" style="1" hidden="1"/>
    <col min="14087" max="14336" width="11.28515625" style="1" hidden="1"/>
    <col min="14337" max="14337" width="33.42578125" style="1" hidden="1"/>
    <col min="14338" max="14342" width="11.7109375" style="1" hidden="1"/>
    <col min="14343" max="14592" width="11.28515625" style="1" hidden="1"/>
    <col min="14593" max="14593" width="33.42578125" style="1" hidden="1"/>
    <col min="14594" max="14598" width="11.7109375" style="1" hidden="1"/>
    <col min="14599" max="14848" width="11.28515625" style="1" hidden="1"/>
    <col min="14849" max="14849" width="33.42578125" style="1" hidden="1"/>
    <col min="14850" max="14854" width="11.7109375" style="1" hidden="1"/>
    <col min="14855" max="15104" width="11.28515625" style="1" hidden="1"/>
    <col min="15105" max="15105" width="33.42578125" style="1" hidden="1"/>
    <col min="15106" max="15110" width="11.7109375" style="1" hidden="1"/>
    <col min="15111" max="15360" width="11.28515625" style="1" hidden="1"/>
    <col min="15361" max="15361" width="33.42578125" style="1" hidden="1"/>
    <col min="15362" max="15366" width="11.7109375" style="1" hidden="1"/>
    <col min="15367" max="15616" width="11.28515625" style="1" hidden="1"/>
    <col min="15617" max="15617" width="33.42578125" style="1" hidden="1"/>
    <col min="15618" max="15622" width="11.7109375" style="1" hidden="1"/>
    <col min="15623" max="15872" width="11.28515625" style="1" hidden="1"/>
    <col min="15873" max="15873" width="33.42578125" style="1" hidden="1"/>
    <col min="15874" max="15878" width="11.7109375" style="1" hidden="1"/>
    <col min="15879" max="16128" width="11.28515625" style="1" hidden="1"/>
    <col min="16129" max="16129" width="33.42578125" style="1" hidden="1"/>
    <col min="16130" max="16134" width="11.7109375" style="1" hidden="1"/>
    <col min="16135" max="16384" width="11.28515625" style="1" hidden="1"/>
  </cols>
  <sheetData>
    <row r="1" spans="1:7" ht="15.75" customHeight="1" x14ac:dyDescent="0.25">
      <c r="A1" s="3" t="s">
        <v>251</v>
      </c>
      <c r="B1" s="2"/>
      <c r="D1" s="7"/>
      <c r="E1" s="4"/>
      <c r="F1" s="21"/>
    </row>
    <row r="2" spans="1:7" ht="15.75" customHeight="1" x14ac:dyDescent="0.25">
      <c r="B2" s="4"/>
      <c r="C2" s="4"/>
      <c r="D2" s="11"/>
    </row>
    <row r="3" spans="1:7" ht="15.75" customHeight="1" x14ac:dyDescent="0.25">
      <c r="A3" s="329" t="s">
        <v>965</v>
      </c>
      <c r="B3" s="329"/>
      <c r="C3" s="329"/>
      <c r="D3" s="329"/>
      <c r="E3" s="329"/>
      <c r="F3" s="329"/>
      <c r="G3" s="329"/>
    </row>
    <row r="4" spans="1:7" ht="15.75" customHeight="1" x14ac:dyDescent="0.25">
      <c r="A4" s="329"/>
      <c r="B4" s="329"/>
      <c r="C4" s="329"/>
      <c r="D4" s="329"/>
      <c r="E4" s="329"/>
      <c r="F4" s="329"/>
      <c r="G4" s="329"/>
    </row>
    <row r="5" spans="1:7" ht="15.75" customHeight="1" x14ac:dyDescent="0.25">
      <c r="A5" s="22"/>
      <c r="G5" s="17"/>
    </row>
    <row r="6" spans="1:7" ht="15.75" customHeight="1" x14ac:dyDescent="0.25">
      <c r="A6" s="327" t="s">
        <v>155</v>
      </c>
      <c r="B6" s="332" t="s">
        <v>695</v>
      </c>
      <c r="C6" s="332"/>
      <c r="D6" s="332"/>
      <c r="E6" s="332"/>
      <c r="F6" s="332"/>
      <c r="G6" s="333"/>
    </row>
    <row r="7" spans="1:7" ht="15.75" customHeight="1" x14ac:dyDescent="0.25">
      <c r="A7" s="326"/>
      <c r="B7" s="334">
        <v>2012</v>
      </c>
      <c r="C7" s="334">
        <v>2013</v>
      </c>
      <c r="D7" s="334">
        <v>2014</v>
      </c>
      <c r="E7" s="330">
        <v>2015</v>
      </c>
      <c r="F7" s="330">
        <v>2016</v>
      </c>
      <c r="G7" s="330">
        <v>2017</v>
      </c>
    </row>
    <row r="8" spans="1:7" ht="15.75" customHeight="1" x14ac:dyDescent="0.25">
      <c r="A8" s="328"/>
      <c r="B8" s="335"/>
      <c r="C8" s="335"/>
      <c r="D8" s="335"/>
      <c r="E8" s="330"/>
      <c r="F8" s="331"/>
      <c r="G8" s="331"/>
    </row>
    <row r="9" spans="1:7" ht="15.75" customHeight="1" x14ac:dyDescent="0.25">
      <c r="A9" s="72"/>
      <c r="B9" s="43"/>
      <c r="C9" s="5"/>
      <c r="D9" s="73"/>
      <c r="E9" s="74"/>
      <c r="F9" s="75"/>
      <c r="G9" s="73"/>
    </row>
    <row r="10" spans="1:7" ht="15.75" customHeight="1" x14ac:dyDescent="0.25">
      <c r="A10" s="76" t="s">
        <v>154</v>
      </c>
      <c r="B10" s="77">
        <f t="shared" ref="B10:G10" si="0">SUM(B12,B18,B20,B22,B24,B26,B28,B30,B32,B34,B36,B38,B40)</f>
        <v>622152</v>
      </c>
      <c r="C10" s="77">
        <f t="shared" si="0"/>
        <v>629757</v>
      </c>
      <c r="D10" s="77">
        <f t="shared" si="0"/>
        <v>644873</v>
      </c>
      <c r="E10" s="298">
        <f t="shared" si="0"/>
        <v>638357</v>
      </c>
      <c r="F10" s="298">
        <f t="shared" si="0"/>
        <v>665930</v>
      </c>
      <c r="G10" s="77">
        <f t="shared" si="0"/>
        <v>700412</v>
      </c>
    </row>
    <row r="11" spans="1:7" ht="15.75" customHeight="1" x14ac:dyDescent="0.25">
      <c r="A11" s="5"/>
      <c r="B11" s="78"/>
      <c r="C11" s="32"/>
      <c r="D11" s="32"/>
      <c r="E11" s="79"/>
      <c r="F11" s="75"/>
      <c r="G11" s="32"/>
    </row>
    <row r="12" spans="1:7" ht="15.75" customHeight="1" x14ac:dyDescent="0.25">
      <c r="A12" s="5" t="s">
        <v>252</v>
      </c>
      <c r="B12" s="80">
        <f>SUM(B14,B16)</f>
        <v>176613</v>
      </c>
      <c r="C12" s="81">
        <f>SUM(C14,C16)</f>
        <v>165047</v>
      </c>
      <c r="D12" s="81">
        <f>SUM(D14,D16)</f>
        <v>159949</v>
      </c>
      <c r="E12" s="82">
        <v>150269</v>
      </c>
      <c r="F12" s="82">
        <f>SUM(F14,F16)</f>
        <v>181167</v>
      </c>
      <c r="G12" s="81">
        <f>SUM(G14,G16)</f>
        <v>216525</v>
      </c>
    </row>
    <row r="13" spans="1:7" ht="15.75" customHeight="1" x14ac:dyDescent="0.25">
      <c r="A13" s="5"/>
      <c r="B13" s="78"/>
      <c r="C13" s="32"/>
      <c r="D13" s="32"/>
      <c r="E13" s="79"/>
      <c r="F13" s="75"/>
      <c r="G13" s="32"/>
    </row>
    <row r="14" spans="1:7" ht="15.75" customHeight="1" x14ac:dyDescent="0.25">
      <c r="A14" s="83" t="s">
        <v>253</v>
      </c>
      <c r="B14" s="78">
        <v>35903</v>
      </c>
      <c r="C14" s="32">
        <v>16691</v>
      </c>
      <c r="D14" s="84">
        <v>16740</v>
      </c>
      <c r="E14" s="75">
        <v>16503</v>
      </c>
      <c r="F14" s="75">
        <v>16645</v>
      </c>
      <c r="G14" s="84">
        <v>16819</v>
      </c>
    </row>
    <row r="15" spans="1:7" ht="15.75" customHeight="1" x14ac:dyDescent="0.25">
      <c r="A15" s="83"/>
      <c r="B15" s="78"/>
      <c r="C15" s="32"/>
      <c r="D15" s="32"/>
      <c r="E15" s="79"/>
      <c r="F15" s="75"/>
      <c r="G15" s="32"/>
    </row>
    <row r="16" spans="1:7" ht="15.75" customHeight="1" x14ac:dyDescent="0.25">
      <c r="A16" s="83" t="s">
        <v>254</v>
      </c>
      <c r="B16" s="78">
        <v>140710</v>
      </c>
      <c r="C16" s="32">
        <v>148356</v>
      </c>
      <c r="D16" s="84">
        <v>143209</v>
      </c>
      <c r="E16" s="75">
        <v>133766</v>
      </c>
      <c r="F16" s="75">
        <v>164522</v>
      </c>
      <c r="G16" s="84">
        <v>199706</v>
      </c>
    </row>
    <row r="17" spans="1:7" ht="15.75" customHeight="1" x14ac:dyDescent="0.25">
      <c r="A17" s="83"/>
      <c r="B17" s="78"/>
      <c r="C17" s="32"/>
      <c r="D17" s="32"/>
      <c r="E17" s="79"/>
      <c r="F17" s="75"/>
      <c r="G17" s="32"/>
    </row>
    <row r="18" spans="1:7" ht="15.75" customHeight="1" x14ac:dyDescent="0.25">
      <c r="A18" s="5" t="s">
        <v>159</v>
      </c>
      <c r="B18" s="78">
        <v>2952</v>
      </c>
      <c r="C18" s="32">
        <v>3175</v>
      </c>
      <c r="D18" s="84">
        <v>3181</v>
      </c>
      <c r="E18" s="75">
        <v>3275</v>
      </c>
      <c r="F18" s="75">
        <v>3058</v>
      </c>
      <c r="G18" s="84">
        <v>2716</v>
      </c>
    </row>
    <row r="19" spans="1:7" ht="15.75" customHeight="1" x14ac:dyDescent="0.25">
      <c r="A19" s="5"/>
      <c r="B19" s="78"/>
      <c r="C19" s="32"/>
      <c r="D19" s="32"/>
      <c r="E19" s="79"/>
      <c r="F19" s="75"/>
      <c r="G19" s="32"/>
    </row>
    <row r="20" spans="1:7" ht="15.75" customHeight="1" x14ac:dyDescent="0.25">
      <c r="A20" s="83" t="s">
        <v>255</v>
      </c>
      <c r="B20" s="78">
        <v>8330</v>
      </c>
      <c r="C20" s="32">
        <v>10128</v>
      </c>
      <c r="D20" s="84">
        <v>13953</v>
      </c>
      <c r="E20" s="75">
        <v>12742</v>
      </c>
      <c r="F20" s="75">
        <v>14758</v>
      </c>
      <c r="G20" s="84">
        <v>14508</v>
      </c>
    </row>
    <row r="21" spans="1:7" ht="15.75" customHeight="1" x14ac:dyDescent="0.25">
      <c r="A21" s="5"/>
      <c r="B21" s="78"/>
      <c r="C21" s="32"/>
      <c r="D21" s="32"/>
      <c r="E21" s="79"/>
      <c r="F21" s="75"/>
      <c r="G21" s="32"/>
    </row>
    <row r="22" spans="1:7" ht="15.75" customHeight="1" x14ac:dyDescent="0.25">
      <c r="A22" s="5" t="s">
        <v>161</v>
      </c>
      <c r="B22" s="78">
        <v>27411</v>
      </c>
      <c r="C22" s="32">
        <v>27996</v>
      </c>
      <c r="D22" s="84">
        <v>28110</v>
      </c>
      <c r="E22" s="75">
        <v>29884</v>
      </c>
      <c r="F22" s="75">
        <v>29922</v>
      </c>
      <c r="G22" s="84">
        <v>29714</v>
      </c>
    </row>
    <row r="23" spans="1:7" ht="15.75" customHeight="1" x14ac:dyDescent="0.25">
      <c r="A23" s="5"/>
      <c r="B23" s="78"/>
      <c r="C23" s="32"/>
      <c r="D23" s="32"/>
      <c r="E23" s="79"/>
      <c r="F23" s="75"/>
      <c r="G23" s="32"/>
    </row>
    <row r="24" spans="1:7" ht="15.75" customHeight="1" x14ac:dyDescent="0.25">
      <c r="A24" s="83" t="s">
        <v>162</v>
      </c>
      <c r="B24" s="78">
        <v>34184</v>
      </c>
      <c r="C24" s="32">
        <v>37832</v>
      </c>
      <c r="D24" s="84">
        <v>38202</v>
      </c>
      <c r="E24" s="75">
        <v>41038</v>
      </c>
      <c r="F24" s="75">
        <v>40001</v>
      </c>
      <c r="G24" s="84">
        <v>39116</v>
      </c>
    </row>
    <row r="25" spans="1:7" ht="15.75" customHeight="1" x14ac:dyDescent="0.25">
      <c r="A25" s="83"/>
      <c r="B25" s="78"/>
      <c r="C25" s="32"/>
      <c r="D25" s="32"/>
      <c r="E25" s="79"/>
      <c r="F25" s="75"/>
      <c r="G25" s="32"/>
    </row>
    <row r="26" spans="1:7" ht="15.75" customHeight="1" x14ac:dyDescent="0.25">
      <c r="A26" s="83" t="s">
        <v>163</v>
      </c>
      <c r="B26" s="78">
        <v>48152</v>
      </c>
      <c r="C26" s="32">
        <v>46959</v>
      </c>
      <c r="D26" s="84">
        <v>47957</v>
      </c>
      <c r="E26" s="75">
        <v>48485</v>
      </c>
      <c r="F26" s="75">
        <v>48607</v>
      </c>
      <c r="G26" s="84">
        <v>46675</v>
      </c>
    </row>
    <row r="27" spans="1:7" ht="15.75" customHeight="1" x14ac:dyDescent="0.25">
      <c r="A27" s="5"/>
      <c r="B27" s="78"/>
      <c r="C27" s="32"/>
      <c r="D27" s="32"/>
      <c r="E27" s="79"/>
      <c r="F27" s="75"/>
      <c r="G27" s="32"/>
    </row>
    <row r="28" spans="1:7" ht="15.75" customHeight="1" x14ac:dyDescent="0.25">
      <c r="A28" s="83" t="s">
        <v>164</v>
      </c>
      <c r="B28" s="78">
        <v>28962</v>
      </c>
      <c r="C28" s="32">
        <v>30361</v>
      </c>
      <c r="D28" s="84">
        <v>31019</v>
      </c>
      <c r="E28" s="75">
        <v>34317</v>
      </c>
      <c r="F28" s="75">
        <v>31450</v>
      </c>
      <c r="G28" s="84">
        <v>31752</v>
      </c>
    </row>
    <row r="29" spans="1:7" ht="15.75" customHeight="1" x14ac:dyDescent="0.25">
      <c r="A29" s="5"/>
      <c r="B29" s="78"/>
      <c r="C29" s="32"/>
      <c r="D29" s="32"/>
      <c r="E29" s="79"/>
      <c r="F29" s="75"/>
      <c r="G29" s="32"/>
    </row>
    <row r="30" spans="1:7" ht="15.75" customHeight="1" x14ac:dyDescent="0.25">
      <c r="A30" s="83" t="s">
        <v>165</v>
      </c>
      <c r="B30" s="78">
        <v>158538</v>
      </c>
      <c r="C30" s="32">
        <v>173852</v>
      </c>
      <c r="D30" s="84">
        <v>183275</v>
      </c>
      <c r="E30" s="75">
        <v>171218</v>
      </c>
      <c r="F30" s="75">
        <f>167252+399</f>
        <v>167651</v>
      </c>
      <c r="G30" s="84">
        <v>172082</v>
      </c>
    </row>
    <row r="31" spans="1:7" ht="15.75" customHeight="1" x14ac:dyDescent="0.25">
      <c r="A31" s="83"/>
      <c r="B31" s="78"/>
      <c r="C31" s="32"/>
      <c r="D31" s="32"/>
      <c r="E31" s="79"/>
      <c r="F31" s="75"/>
      <c r="G31" s="32"/>
    </row>
    <row r="32" spans="1:7" ht="15.75" customHeight="1" x14ac:dyDescent="0.25">
      <c r="A32" s="83" t="s">
        <v>166</v>
      </c>
      <c r="B32" s="78">
        <v>10916</v>
      </c>
      <c r="C32" s="32">
        <v>10791</v>
      </c>
      <c r="D32" s="84">
        <v>9773</v>
      </c>
      <c r="E32" s="75">
        <v>9105</v>
      </c>
      <c r="F32" s="75">
        <v>9317</v>
      </c>
      <c r="G32" s="84">
        <v>8891</v>
      </c>
    </row>
    <row r="33" spans="1:7" ht="15.75" customHeight="1" x14ac:dyDescent="0.25">
      <c r="A33" s="83"/>
      <c r="B33" s="78"/>
      <c r="C33" s="32"/>
      <c r="D33" s="32"/>
      <c r="E33" s="79"/>
      <c r="F33" s="75"/>
      <c r="G33" s="32"/>
    </row>
    <row r="34" spans="1:7" ht="15.75" customHeight="1" x14ac:dyDescent="0.25">
      <c r="A34" s="83" t="s">
        <v>256</v>
      </c>
      <c r="B34" s="78">
        <v>48756</v>
      </c>
      <c r="C34" s="32">
        <v>45299</v>
      </c>
      <c r="D34" s="84">
        <v>42503</v>
      </c>
      <c r="E34" s="75">
        <v>41290</v>
      </c>
      <c r="F34" s="75">
        <v>39356</v>
      </c>
      <c r="G34" s="84">
        <v>35718</v>
      </c>
    </row>
    <row r="35" spans="1:7" ht="15.75" customHeight="1" x14ac:dyDescent="0.25">
      <c r="A35" s="83"/>
      <c r="B35" s="78"/>
      <c r="C35" s="32"/>
      <c r="D35" s="32"/>
      <c r="E35" s="79"/>
      <c r="F35" s="75"/>
      <c r="G35" s="32"/>
    </row>
    <row r="36" spans="1:7" ht="15.75" customHeight="1" x14ac:dyDescent="0.25">
      <c r="A36" s="83" t="s">
        <v>168</v>
      </c>
      <c r="B36" s="78">
        <v>59312</v>
      </c>
      <c r="C36" s="32">
        <v>62144</v>
      </c>
      <c r="D36" s="84">
        <v>66447</v>
      </c>
      <c r="E36" s="75">
        <v>77236</v>
      </c>
      <c r="F36" s="75">
        <v>81515</v>
      </c>
      <c r="G36" s="84">
        <v>81574</v>
      </c>
    </row>
    <row r="37" spans="1:7" ht="15.75" customHeight="1" x14ac:dyDescent="0.25">
      <c r="A37" s="83"/>
      <c r="B37" s="78"/>
      <c r="C37" s="32"/>
      <c r="D37" s="32"/>
      <c r="E37" s="79"/>
      <c r="F37" s="75"/>
      <c r="G37" s="32"/>
    </row>
    <row r="38" spans="1:7" ht="15.75" customHeight="1" x14ac:dyDescent="0.25">
      <c r="A38" s="83" t="s">
        <v>257</v>
      </c>
      <c r="B38" s="78">
        <v>17002</v>
      </c>
      <c r="C38" s="32">
        <v>15259</v>
      </c>
      <c r="D38" s="84">
        <v>19476</v>
      </c>
      <c r="E38" s="75">
        <v>18569</v>
      </c>
      <c r="F38" s="75">
        <v>17967</v>
      </c>
      <c r="G38" s="84">
        <v>20028</v>
      </c>
    </row>
    <row r="39" spans="1:7" ht="15.75" customHeight="1" x14ac:dyDescent="0.25">
      <c r="A39" s="83"/>
      <c r="B39" s="78"/>
      <c r="C39" s="32"/>
      <c r="D39" s="32"/>
      <c r="E39" s="79"/>
      <c r="F39" s="75"/>
      <c r="G39" s="32"/>
    </row>
    <row r="40" spans="1:7" ht="15.75" customHeight="1" x14ac:dyDescent="0.25">
      <c r="A40" s="83" t="s">
        <v>258</v>
      </c>
      <c r="B40" s="78">
        <v>1024</v>
      </c>
      <c r="C40" s="32">
        <v>914</v>
      </c>
      <c r="D40" s="84">
        <v>1028</v>
      </c>
      <c r="E40" s="75">
        <v>929</v>
      </c>
      <c r="F40" s="75">
        <v>1161</v>
      </c>
      <c r="G40" s="84">
        <v>1113</v>
      </c>
    </row>
    <row r="41" spans="1:7" ht="15.75" customHeight="1" x14ac:dyDescent="0.25">
      <c r="A41" s="85"/>
      <c r="B41" s="86"/>
      <c r="C41" s="87"/>
      <c r="D41" s="88"/>
      <c r="E41" s="89"/>
      <c r="F41" s="90"/>
      <c r="G41" s="88"/>
    </row>
    <row r="42" spans="1:7" ht="15.75" customHeight="1" x14ac:dyDescent="0.25">
      <c r="A42" s="13" t="s">
        <v>697</v>
      </c>
    </row>
    <row r="43" spans="1:7" ht="15.75" customHeight="1" x14ac:dyDescent="0.25">
      <c r="A43" s="15" t="s">
        <v>259</v>
      </c>
    </row>
    <row r="44" spans="1:7" ht="15.75" customHeight="1" x14ac:dyDescent="0.25">
      <c r="A44" s="15" t="s">
        <v>260</v>
      </c>
    </row>
    <row r="45" spans="1:7" ht="15.75" customHeight="1" x14ac:dyDescent="0.25">
      <c r="A45" s="9" t="s">
        <v>637</v>
      </c>
    </row>
    <row r="46" spans="1:7" ht="15.75" hidden="1" customHeight="1" x14ac:dyDescent="0.25"/>
  </sheetData>
  <sheetProtection selectLockedCells="1" selectUnlockedCells="1"/>
  <mergeCells count="9">
    <mergeCell ref="A6:A8"/>
    <mergeCell ref="A3:G4"/>
    <mergeCell ref="G7:G8"/>
    <mergeCell ref="B6:G6"/>
    <mergeCell ref="B7:B8"/>
    <mergeCell ref="C7:C8"/>
    <mergeCell ref="D7:D8"/>
    <mergeCell ref="E7:E8"/>
    <mergeCell ref="F7:F8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N47"/>
  <sheetViews>
    <sheetView workbookViewId="0">
      <pane ySplit="8" topLeftCell="A9" activePane="bottomLeft" state="frozen"/>
      <selection pane="bottomLeft"/>
    </sheetView>
  </sheetViews>
  <sheetFormatPr baseColWidth="10" defaultColWidth="0" defaultRowHeight="15.75" zeroHeight="1" x14ac:dyDescent="0.25"/>
  <cols>
    <col min="1" max="1" width="36.140625" style="1" customWidth="1"/>
    <col min="2" max="3" width="11.7109375" style="1" customWidth="1"/>
    <col min="4" max="4" width="11.7109375" style="5" customWidth="1"/>
    <col min="5" max="6" width="11.7109375" style="1" customWidth="1"/>
    <col min="7" max="7" width="11.28515625" style="1" customWidth="1"/>
    <col min="8" max="256" width="11.28515625" style="1" hidden="1"/>
    <col min="257" max="257" width="28.28515625" style="1" hidden="1"/>
    <col min="258" max="262" width="11.7109375" style="1" hidden="1"/>
    <col min="263" max="512" width="11.28515625" style="1" hidden="1"/>
    <col min="513" max="513" width="28.28515625" style="1" hidden="1"/>
    <col min="514" max="518" width="11.7109375" style="1" hidden="1"/>
    <col min="519" max="768" width="11.28515625" style="1" hidden="1"/>
    <col min="769" max="769" width="28.28515625" style="1" hidden="1"/>
    <col min="770" max="774" width="11.7109375" style="1" hidden="1"/>
    <col min="775" max="1024" width="11.28515625" style="1" hidden="1"/>
    <col min="1025" max="1025" width="28.28515625" style="1" hidden="1"/>
    <col min="1026" max="1030" width="11.7109375" style="1" hidden="1"/>
    <col min="1031" max="1280" width="11.28515625" style="1" hidden="1"/>
    <col min="1281" max="1281" width="28.28515625" style="1" hidden="1"/>
    <col min="1282" max="1286" width="11.7109375" style="1" hidden="1"/>
    <col min="1287" max="1536" width="11.28515625" style="1" hidden="1"/>
    <col min="1537" max="1537" width="28.28515625" style="1" hidden="1"/>
    <col min="1538" max="1542" width="11.7109375" style="1" hidden="1"/>
    <col min="1543" max="1792" width="11.28515625" style="1" hidden="1"/>
    <col min="1793" max="1793" width="28.28515625" style="1" hidden="1"/>
    <col min="1794" max="1798" width="11.7109375" style="1" hidden="1"/>
    <col min="1799" max="2048" width="11.28515625" style="1" hidden="1"/>
    <col min="2049" max="2049" width="28.28515625" style="1" hidden="1"/>
    <col min="2050" max="2054" width="11.7109375" style="1" hidden="1"/>
    <col min="2055" max="2304" width="11.28515625" style="1" hidden="1"/>
    <col min="2305" max="2305" width="28.28515625" style="1" hidden="1"/>
    <col min="2306" max="2310" width="11.7109375" style="1" hidden="1"/>
    <col min="2311" max="2560" width="11.28515625" style="1" hidden="1"/>
    <col min="2561" max="2561" width="28.28515625" style="1" hidden="1"/>
    <col min="2562" max="2566" width="11.7109375" style="1" hidden="1"/>
    <col min="2567" max="2816" width="11.28515625" style="1" hidden="1"/>
    <col min="2817" max="2817" width="28.28515625" style="1" hidden="1"/>
    <col min="2818" max="2822" width="11.7109375" style="1" hidden="1"/>
    <col min="2823" max="3072" width="11.28515625" style="1" hidden="1"/>
    <col min="3073" max="3073" width="28.28515625" style="1" hidden="1"/>
    <col min="3074" max="3078" width="11.7109375" style="1" hidden="1"/>
    <col min="3079" max="3328" width="11.28515625" style="1" hidden="1"/>
    <col min="3329" max="3329" width="28.28515625" style="1" hidden="1"/>
    <col min="3330" max="3334" width="11.7109375" style="1" hidden="1"/>
    <col min="3335" max="3584" width="11.28515625" style="1" hidden="1"/>
    <col min="3585" max="3585" width="28.28515625" style="1" hidden="1"/>
    <col min="3586" max="3590" width="11.7109375" style="1" hidden="1"/>
    <col min="3591" max="3840" width="11.28515625" style="1" hidden="1"/>
    <col min="3841" max="3841" width="28.28515625" style="1" hidden="1"/>
    <col min="3842" max="3846" width="11.7109375" style="1" hidden="1"/>
    <col min="3847" max="4096" width="11.28515625" style="1" hidden="1"/>
    <col min="4097" max="4097" width="28.28515625" style="1" hidden="1"/>
    <col min="4098" max="4102" width="11.7109375" style="1" hidden="1"/>
    <col min="4103" max="4352" width="11.28515625" style="1" hidden="1"/>
    <col min="4353" max="4353" width="28.28515625" style="1" hidden="1"/>
    <col min="4354" max="4358" width="11.7109375" style="1" hidden="1"/>
    <col min="4359" max="4608" width="11.28515625" style="1" hidden="1"/>
    <col min="4609" max="4609" width="28.28515625" style="1" hidden="1"/>
    <col min="4610" max="4614" width="11.7109375" style="1" hidden="1"/>
    <col min="4615" max="4864" width="11.28515625" style="1" hidden="1"/>
    <col min="4865" max="4865" width="28.28515625" style="1" hidden="1"/>
    <col min="4866" max="4870" width="11.7109375" style="1" hidden="1"/>
    <col min="4871" max="5120" width="11.28515625" style="1" hidden="1"/>
    <col min="5121" max="5121" width="28.28515625" style="1" hidden="1"/>
    <col min="5122" max="5126" width="11.7109375" style="1" hidden="1"/>
    <col min="5127" max="5376" width="11.28515625" style="1" hidden="1"/>
    <col min="5377" max="5377" width="28.28515625" style="1" hidden="1"/>
    <col min="5378" max="5382" width="11.7109375" style="1" hidden="1"/>
    <col min="5383" max="5632" width="11.28515625" style="1" hidden="1"/>
    <col min="5633" max="5633" width="28.28515625" style="1" hidden="1"/>
    <col min="5634" max="5638" width="11.7109375" style="1" hidden="1"/>
    <col min="5639" max="5888" width="11.28515625" style="1" hidden="1"/>
    <col min="5889" max="5889" width="28.28515625" style="1" hidden="1"/>
    <col min="5890" max="5894" width="11.7109375" style="1" hidden="1"/>
    <col min="5895" max="6144" width="11.28515625" style="1" hidden="1"/>
    <col min="6145" max="6145" width="28.28515625" style="1" hidden="1"/>
    <col min="6146" max="6150" width="11.7109375" style="1" hidden="1"/>
    <col min="6151" max="6400" width="11.28515625" style="1" hidden="1"/>
    <col min="6401" max="6401" width="28.28515625" style="1" hidden="1"/>
    <col min="6402" max="6406" width="11.7109375" style="1" hidden="1"/>
    <col min="6407" max="6656" width="11.28515625" style="1" hidden="1"/>
    <col min="6657" max="6657" width="28.28515625" style="1" hidden="1"/>
    <col min="6658" max="6662" width="11.7109375" style="1" hidden="1"/>
    <col min="6663" max="6912" width="11.28515625" style="1" hidden="1"/>
    <col min="6913" max="6913" width="28.28515625" style="1" hidden="1"/>
    <col min="6914" max="6918" width="11.7109375" style="1" hidden="1"/>
    <col min="6919" max="7168" width="11.28515625" style="1" hidden="1"/>
    <col min="7169" max="7169" width="28.28515625" style="1" hidden="1"/>
    <col min="7170" max="7174" width="11.7109375" style="1" hidden="1"/>
    <col min="7175" max="7424" width="11.28515625" style="1" hidden="1"/>
    <col min="7425" max="7425" width="28.28515625" style="1" hidden="1"/>
    <col min="7426" max="7430" width="11.7109375" style="1" hidden="1"/>
    <col min="7431" max="7680" width="11.28515625" style="1" hidden="1"/>
    <col min="7681" max="7681" width="28.28515625" style="1" hidden="1"/>
    <col min="7682" max="7686" width="11.7109375" style="1" hidden="1"/>
    <col min="7687" max="7936" width="11.28515625" style="1" hidden="1"/>
    <col min="7937" max="7937" width="28.28515625" style="1" hidden="1"/>
    <col min="7938" max="7942" width="11.7109375" style="1" hidden="1"/>
    <col min="7943" max="8192" width="11.28515625" style="1" hidden="1"/>
    <col min="8193" max="8193" width="28.28515625" style="1" hidden="1"/>
    <col min="8194" max="8198" width="11.7109375" style="1" hidden="1"/>
    <col min="8199" max="8448" width="11.28515625" style="1" hidden="1"/>
    <col min="8449" max="8449" width="28.28515625" style="1" hidden="1"/>
    <col min="8450" max="8454" width="11.7109375" style="1" hidden="1"/>
    <col min="8455" max="8704" width="11.28515625" style="1" hidden="1"/>
    <col min="8705" max="8705" width="28.28515625" style="1" hidden="1"/>
    <col min="8706" max="8710" width="11.7109375" style="1" hidden="1"/>
    <col min="8711" max="8960" width="11.28515625" style="1" hidden="1"/>
    <col min="8961" max="8961" width="28.28515625" style="1" hidden="1"/>
    <col min="8962" max="8966" width="11.7109375" style="1" hidden="1"/>
    <col min="8967" max="9216" width="11.28515625" style="1" hidden="1"/>
    <col min="9217" max="9217" width="28.28515625" style="1" hidden="1"/>
    <col min="9218" max="9222" width="11.7109375" style="1" hidden="1"/>
    <col min="9223" max="9472" width="11.28515625" style="1" hidden="1"/>
    <col min="9473" max="9473" width="28.28515625" style="1" hidden="1"/>
    <col min="9474" max="9478" width="11.7109375" style="1" hidden="1"/>
    <col min="9479" max="9728" width="11.28515625" style="1" hidden="1"/>
    <col min="9729" max="9729" width="28.28515625" style="1" hidden="1"/>
    <col min="9730" max="9734" width="11.7109375" style="1" hidden="1"/>
    <col min="9735" max="9984" width="11.28515625" style="1" hidden="1"/>
    <col min="9985" max="9985" width="28.28515625" style="1" hidden="1"/>
    <col min="9986" max="9990" width="11.7109375" style="1" hidden="1"/>
    <col min="9991" max="10240" width="11.28515625" style="1" hidden="1"/>
    <col min="10241" max="10241" width="28.28515625" style="1" hidden="1"/>
    <col min="10242" max="10246" width="11.7109375" style="1" hidden="1"/>
    <col min="10247" max="10496" width="11.28515625" style="1" hidden="1"/>
    <col min="10497" max="10497" width="28.28515625" style="1" hidden="1"/>
    <col min="10498" max="10502" width="11.7109375" style="1" hidden="1"/>
    <col min="10503" max="10752" width="11.28515625" style="1" hidden="1"/>
    <col min="10753" max="10753" width="28.28515625" style="1" hidden="1"/>
    <col min="10754" max="10758" width="11.7109375" style="1" hidden="1"/>
    <col min="10759" max="11008" width="11.28515625" style="1" hidden="1"/>
    <col min="11009" max="11009" width="28.28515625" style="1" hidden="1"/>
    <col min="11010" max="11014" width="11.7109375" style="1" hidden="1"/>
    <col min="11015" max="11264" width="11.28515625" style="1" hidden="1"/>
    <col min="11265" max="11265" width="28.28515625" style="1" hidden="1"/>
    <col min="11266" max="11270" width="11.7109375" style="1" hidden="1"/>
    <col min="11271" max="11520" width="11.28515625" style="1" hidden="1"/>
    <col min="11521" max="11521" width="28.28515625" style="1" hidden="1"/>
    <col min="11522" max="11526" width="11.7109375" style="1" hidden="1"/>
    <col min="11527" max="11776" width="11.28515625" style="1" hidden="1"/>
    <col min="11777" max="11777" width="28.28515625" style="1" hidden="1"/>
    <col min="11778" max="11782" width="11.7109375" style="1" hidden="1"/>
    <col min="11783" max="12032" width="11.28515625" style="1" hidden="1"/>
    <col min="12033" max="12033" width="28.28515625" style="1" hidden="1"/>
    <col min="12034" max="12038" width="11.7109375" style="1" hidden="1"/>
    <col min="12039" max="12288" width="11.28515625" style="1" hidden="1"/>
    <col min="12289" max="12289" width="28.28515625" style="1" hidden="1"/>
    <col min="12290" max="12294" width="11.7109375" style="1" hidden="1"/>
    <col min="12295" max="12544" width="11.28515625" style="1" hidden="1"/>
    <col min="12545" max="12545" width="28.28515625" style="1" hidden="1"/>
    <col min="12546" max="12550" width="11.7109375" style="1" hidden="1"/>
    <col min="12551" max="12800" width="11.28515625" style="1" hidden="1"/>
    <col min="12801" max="12801" width="28.28515625" style="1" hidden="1"/>
    <col min="12802" max="12806" width="11.7109375" style="1" hidden="1"/>
    <col min="12807" max="13056" width="11.28515625" style="1" hidden="1"/>
    <col min="13057" max="13057" width="28.28515625" style="1" hidden="1"/>
    <col min="13058" max="13062" width="11.7109375" style="1" hidden="1"/>
    <col min="13063" max="13312" width="11.28515625" style="1" hidden="1"/>
    <col min="13313" max="13313" width="28.28515625" style="1" hidden="1"/>
    <col min="13314" max="13318" width="11.7109375" style="1" hidden="1"/>
    <col min="13319" max="13568" width="11.28515625" style="1" hidden="1"/>
    <col min="13569" max="13569" width="28.28515625" style="1" hidden="1"/>
    <col min="13570" max="13574" width="11.7109375" style="1" hidden="1"/>
    <col min="13575" max="13824" width="11.28515625" style="1" hidden="1"/>
    <col min="13825" max="13825" width="28.28515625" style="1" hidden="1"/>
    <col min="13826" max="13830" width="11.7109375" style="1" hidden="1"/>
    <col min="13831" max="14080" width="11.28515625" style="1" hidden="1"/>
    <col min="14081" max="14081" width="28.28515625" style="1" hidden="1"/>
    <col min="14082" max="14086" width="11.7109375" style="1" hidden="1"/>
    <col min="14087" max="14336" width="11.28515625" style="1" hidden="1"/>
    <col min="14337" max="14337" width="28.28515625" style="1" hidden="1"/>
    <col min="14338" max="14342" width="11.7109375" style="1" hidden="1"/>
    <col min="14343" max="14592" width="11.28515625" style="1" hidden="1"/>
    <col min="14593" max="14593" width="28.28515625" style="1" hidden="1"/>
    <col min="14594" max="14598" width="11.7109375" style="1" hidden="1"/>
    <col min="14599" max="14848" width="11.28515625" style="1" hidden="1"/>
    <col min="14849" max="14849" width="28.28515625" style="1" hidden="1"/>
    <col min="14850" max="14854" width="11.7109375" style="1" hidden="1"/>
    <col min="14855" max="15104" width="11.28515625" style="1" hidden="1"/>
    <col min="15105" max="15105" width="28.28515625" style="1" hidden="1"/>
    <col min="15106" max="15110" width="11.7109375" style="1" hidden="1"/>
    <col min="15111" max="15360" width="11.28515625" style="1" hidden="1"/>
    <col min="15361" max="15361" width="28.28515625" style="1" hidden="1"/>
    <col min="15362" max="15366" width="11.7109375" style="1" hidden="1"/>
    <col min="15367" max="15616" width="11.28515625" style="1" hidden="1"/>
    <col min="15617" max="15617" width="28.28515625" style="1" hidden="1"/>
    <col min="15618" max="15622" width="11.7109375" style="1" hidden="1"/>
    <col min="15623" max="15872" width="11.28515625" style="1" hidden="1"/>
    <col min="15873" max="15873" width="28.28515625" style="1" hidden="1"/>
    <col min="15874" max="15878" width="11.7109375" style="1" hidden="1"/>
    <col min="15879" max="16128" width="11.28515625" style="1" hidden="1"/>
    <col min="16129" max="16129" width="28.28515625" style="1" hidden="1"/>
    <col min="16130" max="16134" width="11.7109375" style="1" hidden="1"/>
    <col min="16135" max="16384" width="11.28515625" style="1" hidden="1"/>
  </cols>
  <sheetData>
    <row r="1" spans="1:7" x14ac:dyDescent="0.25">
      <c r="A1" s="16" t="s">
        <v>261</v>
      </c>
      <c r="B1" s="17"/>
      <c r="C1" s="8"/>
      <c r="D1" s="7"/>
      <c r="E1" s="4"/>
      <c r="F1" s="4"/>
    </row>
    <row r="2" spans="1:7" ht="15.75" customHeight="1" x14ac:dyDescent="0.25">
      <c r="A2" s="18"/>
      <c r="B2" s="4"/>
      <c r="C2" s="4"/>
      <c r="D2" s="4"/>
    </row>
    <row r="3" spans="1:7" x14ac:dyDescent="0.25">
      <c r="A3" s="329" t="s">
        <v>966</v>
      </c>
      <c r="B3" s="329"/>
      <c r="C3" s="329"/>
      <c r="D3" s="329"/>
      <c r="E3" s="329"/>
      <c r="F3" s="329"/>
      <c r="G3" s="329"/>
    </row>
    <row r="4" spans="1:7" x14ac:dyDescent="0.25">
      <c r="A4" s="329"/>
      <c r="B4" s="329"/>
      <c r="C4" s="329"/>
      <c r="D4" s="329"/>
      <c r="E4" s="329"/>
      <c r="F4" s="329"/>
      <c r="G4" s="329"/>
    </row>
    <row r="5" spans="1:7" ht="15.75" customHeight="1" x14ac:dyDescent="0.25">
      <c r="A5" s="85"/>
      <c r="B5" s="5"/>
      <c r="C5" s="92"/>
    </row>
    <row r="6" spans="1:7" ht="15.75" customHeight="1" x14ac:dyDescent="0.25">
      <c r="A6" s="327" t="s">
        <v>155</v>
      </c>
      <c r="B6" s="332" t="s">
        <v>631</v>
      </c>
      <c r="C6" s="332"/>
      <c r="D6" s="332"/>
      <c r="E6" s="332"/>
      <c r="F6" s="332"/>
      <c r="G6" s="333"/>
    </row>
    <row r="7" spans="1:7" ht="15.75" customHeight="1" x14ac:dyDescent="0.25">
      <c r="A7" s="326"/>
      <c r="B7" s="334">
        <v>2012</v>
      </c>
      <c r="C7" s="334">
        <v>2013</v>
      </c>
      <c r="D7" s="334">
        <v>2014</v>
      </c>
      <c r="E7" s="330">
        <v>2015</v>
      </c>
      <c r="F7" s="330">
        <v>2016</v>
      </c>
      <c r="G7" s="330">
        <v>2017</v>
      </c>
    </row>
    <row r="8" spans="1:7" ht="15.75" customHeight="1" x14ac:dyDescent="0.25">
      <c r="A8" s="328"/>
      <c r="B8" s="335"/>
      <c r="C8" s="335"/>
      <c r="D8" s="335"/>
      <c r="E8" s="325"/>
      <c r="F8" s="325"/>
      <c r="G8" s="325"/>
    </row>
    <row r="9" spans="1:7" ht="15.75" customHeight="1" x14ac:dyDescent="0.25">
      <c r="A9" s="93"/>
      <c r="B9" s="94"/>
      <c r="C9" s="44"/>
      <c r="D9" s="73"/>
      <c r="E9" s="73"/>
      <c r="F9" s="79"/>
      <c r="G9" s="79"/>
    </row>
    <row r="10" spans="1:7" ht="15.75" customHeight="1" x14ac:dyDescent="0.25">
      <c r="A10" s="95" t="s">
        <v>154</v>
      </c>
      <c r="B10" s="77">
        <f t="shared" ref="B10:G10" si="0">SUM(B12,B18,B20,B22,B24,B26,B28,B30,B32,B34,B36,B38,B40)</f>
        <v>537906</v>
      </c>
      <c r="C10" s="77">
        <f t="shared" si="0"/>
        <v>559471</v>
      </c>
      <c r="D10" s="77">
        <f t="shared" si="0"/>
        <v>610367</v>
      </c>
      <c r="E10" s="77">
        <f t="shared" si="0"/>
        <v>605022</v>
      </c>
      <c r="F10" s="77">
        <f t="shared" si="0"/>
        <v>612363</v>
      </c>
      <c r="G10" s="77">
        <f t="shared" si="0"/>
        <v>580528</v>
      </c>
    </row>
    <row r="11" spans="1:7" ht="15.75" customHeight="1" x14ac:dyDescent="0.25">
      <c r="A11" s="5"/>
      <c r="B11" s="32"/>
      <c r="C11" s="32"/>
      <c r="D11" s="32"/>
      <c r="E11" s="32"/>
      <c r="F11" s="79"/>
      <c r="G11" s="79"/>
    </row>
    <row r="12" spans="1:7" ht="15.75" customHeight="1" x14ac:dyDescent="0.25">
      <c r="A12" s="5" t="s">
        <v>252</v>
      </c>
      <c r="B12" s="81">
        <f>SUM(B14,B16)</f>
        <v>76697</v>
      </c>
      <c r="C12" s="81">
        <f>SUM(C14,C16)</f>
        <v>76006</v>
      </c>
      <c r="D12" s="81">
        <f>SUM(D14,D16)</f>
        <v>101203</v>
      </c>
      <c r="E12" s="82">
        <v>93678</v>
      </c>
      <c r="F12" s="82">
        <f>SUM(F14,F16)</f>
        <v>92977</v>
      </c>
      <c r="G12" s="82">
        <f>SUM(G14,G16)</f>
        <v>87328</v>
      </c>
    </row>
    <row r="13" spans="1:7" ht="15.75" customHeight="1" x14ac:dyDescent="0.25">
      <c r="A13" s="5"/>
      <c r="B13" s="32"/>
      <c r="C13" s="32"/>
      <c r="D13" s="32"/>
      <c r="E13" s="79"/>
      <c r="F13" s="79"/>
      <c r="G13" s="79"/>
    </row>
    <row r="14" spans="1:7" ht="15.75" customHeight="1" x14ac:dyDescent="0.25">
      <c r="A14" s="83" t="s">
        <v>253</v>
      </c>
      <c r="B14" s="32">
        <v>38000</v>
      </c>
      <c r="C14" s="32">
        <v>21040</v>
      </c>
      <c r="D14" s="84">
        <v>23531</v>
      </c>
      <c r="E14" s="75">
        <v>19355</v>
      </c>
      <c r="F14" s="79">
        <v>18998</v>
      </c>
      <c r="G14" s="79">
        <v>16038</v>
      </c>
    </row>
    <row r="15" spans="1:7" ht="15.75" customHeight="1" x14ac:dyDescent="0.25">
      <c r="A15" s="83"/>
      <c r="B15" s="32"/>
      <c r="C15" s="32"/>
      <c r="D15" s="32"/>
      <c r="E15" s="79"/>
      <c r="F15" s="79"/>
      <c r="G15" s="79"/>
    </row>
    <row r="16" spans="1:7" ht="15.75" customHeight="1" x14ac:dyDescent="0.25">
      <c r="A16" s="83" t="s">
        <v>254</v>
      </c>
      <c r="B16" s="32">
        <v>38697</v>
      </c>
      <c r="C16" s="32">
        <v>54966</v>
      </c>
      <c r="D16" s="84">
        <v>77672</v>
      </c>
      <c r="E16" s="75">
        <v>74323</v>
      </c>
      <c r="F16" s="79">
        <v>73979</v>
      </c>
      <c r="G16" s="79">
        <v>71290</v>
      </c>
    </row>
    <row r="17" spans="1:7" ht="15.75" customHeight="1" x14ac:dyDescent="0.25">
      <c r="A17" s="83"/>
      <c r="B17" s="32"/>
      <c r="C17" s="32"/>
      <c r="D17" s="32"/>
      <c r="E17" s="79"/>
      <c r="F17" s="79"/>
      <c r="G17" s="79"/>
    </row>
    <row r="18" spans="1:7" ht="15.75" customHeight="1" x14ac:dyDescent="0.25">
      <c r="A18" s="5" t="s">
        <v>159</v>
      </c>
      <c r="B18" s="32">
        <v>3208</v>
      </c>
      <c r="C18" s="32">
        <v>3277</v>
      </c>
      <c r="D18" s="84">
        <v>3535</v>
      </c>
      <c r="E18" s="75">
        <v>3835</v>
      </c>
      <c r="F18" s="79">
        <v>3237</v>
      </c>
      <c r="G18" s="79">
        <v>2972</v>
      </c>
    </row>
    <row r="19" spans="1:7" ht="15.75" customHeight="1" x14ac:dyDescent="0.25">
      <c r="A19" s="5"/>
      <c r="B19" s="32"/>
      <c r="C19" s="32"/>
      <c r="D19" s="32"/>
      <c r="E19" s="79"/>
      <c r="F19" s="79"/>
      <c r="G19" s="79"/>
    </row>
    <row r="20" spans="1:7" ht="15.75" customHeight="1" x14ac:dyDescent="0.25">
      <c r="A20" s="83" t="s">
        <v>255</v>
      </c>
      <c r="B20" s="32">
        <v>15121</v>
      </c>
      <c r="C20" s="32">
        <v>10582</v>
      </c>
      <c r="D20" s="84">
        <v>12262</v>
      </c>
      <c r="E20" s="75">
        <v>15113</v>
      </c>
      <c r="F20" s="79">
        <v>17662</v>
      </c>
      <c r="G20" s="79">
        <v>20170</v>
      </c>
    </row>
    <row r="21" spans="1:7" ht="15.75" customHeight="1" x14ac:dyDescent="0.25">
      <c r="A21" s="5"/>
      <c r="B21" s="32"/>
      <c r="C21" s="32"/>
      <c r="D21" s="32"/>
      <c r="E21" s="79"/>
      <c r="F21" s="79"/>
      <c r="G21" s="79"/>
    </row>
    <row r="22" spans="1:7" ht="15.75" customHeight="1" x14ac:dyDescent="0.25">
      <c r="A22" s="5" t="s">
        <v>161</v>
      </c>
      <c r="B22" s="32">
        <v>26320</v>
      </c>
      <c r="C22" s="32">
        <v>26645</v>
      </c>
      <c r="D22" s="84">
        <v>26916</v>
      </c>
      <c r="E22" s="75">
        <v>28547</v>
      </c>
      <c r="F22" s="79">
        <v>29705</v>
      </c>
      <c r="G22" s="79">
        <v>28550</v>
      </c>
    </row>
    <row r="23" spans="1:7" ht="15.75" customHeight="1" x14ac:dyDescent="0.25">
      <c r="A23" s="5"/>
      <c r="B23" s="32"/>
      <c r="C23" s="32"/>
      <c r="D23" s="32"/>
      <c r="E23" s="79"/>
      <c r="F23" s="79"/>
      <c r="G23" s="79"/>
    </row>
    <row r="24" spans="1:7" ht="15.75" customHeight="1" x14ac:dyDescent="0.25">
      <c r="A24" s="83" t="s">
        <v>162</v>
      </c>
      <c r="B24" s="32">
        <v>18118</v>
      </c>
      <c r="C24" s="32">
        <v>20559</v>
      </c>
      <c r="D24" s="84">
        <v>25349</v>
      </c>
      <c r="E24" s="75">
        <v>29025</v>
      </c>
      <c r="F24" s="79">
        <v>33752</v>
      </c>
      <c r="G24" s="79">
        <v>26291</v>
      </c>
    </row>
    <row r="25" spans="1:7" ht="15.75" customHeight="1" x14ac:dyDescent="0.25">
      <c r="A25" s="83"/>
      <c r="B25" s="32"/>
      <c r="C25" s="32"/>
      <c r="D25" s="32"/>
      <c r="E25" s="79"/>
      <c r="F25" s="79"/>
      <c r="G25" s="79"/>
    </row>
    <row r="26" spans="1:7" ht="15.75" customHeight="1" x14ac:dyDescent="0.25">
      <c r="A26" s="83" t="s">
        <v>163</v>
      </c>
      <c r="B26" s="32">
        <v>41182</v>
      </c>
      <c r="C26" s="32">
        <v>59452</v>
      </c>
      <c r="D26" s="84">
        <v>57291</v>
      </c>
      <c r="E26" s="75">
        <v>62125</v>
      </c>
      <c r="F26" s="79">
        <v>64509</v>
      </c>
      <c r="G26" s="79">
        <v>56330</v>
      </c>
    </row>
    <row r="27" spans="1:7" ht="15.75" customHeight="1" x14ac:dyDescent="0.25">
      <c r="B27" s="32"/>
      <c r="C27" s="32"/>
      <c r="D27" s="32"/>
      <c r="E27" s="79"/>
      <c r="F27" s="79"/>
      <c r="G27" s="79"/>
    </row>
    <row r="28" spans="1:7" ht="15.75" customHeight="1" x14ac:dyDescent="0.25">
      <c r="A28" s="83" t="s">
        <v>164</v>
      </c>
      <c r="B28" s="32">
        <v>32820</v>
      </c>
      <c r="C28" s="32">
        <v>35052</v>
      </c>
      <c r="D28" s="84">
        <v>37259</v>
      </c>
      <c r="E28" s="75">
        <v>40935</v>
      </c>
      <c r="F28" s="79">
        <v>41676</v>
      </c>
      <c r="G28" s="79">
        <v>43907</v>
      </c>
    </row>
    <row r="29" spans="1:7" ht="15.75" customHeight="1" x14ac:dyDescent="0.25">
      <c r="B29" s="32"/>
      <c r="C29" s="32"/>
      <c r="D29" s="32"/>
      <c r="E29" s="79"/>
      <c r="F29" s="79"/>
      <c r="G29" s="79"/>
    </row>
    <row r="30" spans="1:7" ht="15.75" customHeight="1" x14ac:dyDescent="0.25">
      <c r="A30" s="83" t="s">
        <v>165</v>
      </c>
      <c r="B30" s="32">
        <v>185043</v>
      </c>
      <c r="C30" s="32">
        <v>186542</v>
      </c>
      <c r="D30" s="84">
        <v>199879</v>
      </c>
      <c r="E30" s="75">
        <v>180453</v>
      </c>
      <c r="F30" s="79">
        <v>170437</v>
      </c>
      <c r="G30" s="79">
        <v>164631</v>
      </c>
    </row>
    <row r="31" spans="1:7" ht="15.75" customHeight="1" x14ac:dyDescent="0.25">
      <c r="A31" s="83"/>
      <c r="B31" s="32"/>
      <c r="C31" s="32"/>
      <c r="D31" s="32"/>
      <c r="E31" s="75"/>
      <c r="F31" s="79"/>
      <c r="G31" s="79"/>
    </row>
    <row r="32" spans="1:7" ht="15.75" customHeight="1" x14ac:dyDescent="0.25">
      <c r="A32" s="83" t="s">
        <v>166</v>
      </c>
      <c r="B32" s="32">
        <v>12582</v>
      </c>
      <c r="C32" s="32">
        <v>12299</v>
      </c>
      <c r="D32" s="84">
        <v>11429</v>
      </c>
      <c r="E32" s="75">
        <v>12160</v>
      </c>
      <c r="F32" s="79">
        <v>11881</v>
      </c>
      <c r="G32" s="79">
        <v>11697</v>
      </c>
    </row>
    <row r="33" spans="1:7" ht="15.75" customHeight="1" x14ac:dyDescent="0.25">
      <c r="A33" s="83"/>
      <c r="B33" s="32"/>
      <c r="C33" s="32"/>
      <c r="D33" s="32"/>
      <c r="E33" s="79"/>
      <c r="F33" s="79"/>
      <c r="G33" s="79"/>
    </row>
    <row r="34" spans="1:7" ht="15.75" customHeight="1" x14ac:dyDescent="0.25">
      <c r="A34" s="83" t="s">
        <v>256</v>
      </c>
      <c r="B34" s="32">
        <v>51691</v>
      </c>
      <c r="C34" s="32">
        <v>52089</v>
      </c>
      <c r="D34" s="84">
        <v>46590</v>
      </c>
      <c r="E34" s="75">
        <v>44413</v>
      </c>
      <c r="F34" s="79">
        <v>44001</v>
      </c>
      <c r="G34" s="79">
        <v>34755</v>
      </c>
    </row>
    <row r="35" spans="1:7" ht="15.75" customHeight="1" x14ac:dyDescent="0.25">
      <c r="A35" s="83"/>
      <c r="B35" s="32"/>
      <c r="C35" s="32"/>
      <c r="D35" s="32"/>
      <c r="E35" s="79"/>
      <c r="F35" s="79"/>
      <c r="G35" s="79"/>
    </row>
    <row r="36" spans="1:7" ht="15.75" customHeight="1" x14ac:dyDescent="0.25">
      <c r="A36" s="83" t="s">
        <v>168</v>
      </c>
      <c r="B36" s="32">
        <v>57336</v>
      </c>
      <c r="C36" s="32">
        <v>59989</v>
      </c>
      <c r="D36" s="84">
        <v>68175</v>
      </c>
      <c r="E36" s="75">
        <v>75235</v>
      </c>
      <c r="F36" s="79">
        <v>83428</v>
      </c>
      <c r="G36" s="79">
        <v>83340</v>
      </c>
    </row>
    <row r="37" spans="1:7" ht="15.75" customHeight="1" x14ac:dyDescent="0.25">
      <c r="A37" s="83"/>
      <c r="B37" s="32"/>
      <c r="C37" s="32"/>
      <c r="D37" s="32"/>
      <c r="E37" s="79"/>
      <c r="F37" s="79"/>
      <c r="G37" s="79"/>
    </row>
    <row r="38" spans="1:7" ht="15.75" customHeight="1" x14ac:dyDescent="0.25">
      <c r="A38" s="83" t="s">
        <v>257</v>
      </c>
      <c r="B38" s="32">
        <v>16820</v>
      </c>
      <c r="C38" s="32">
        <v>16053</v>
      </c>
      <c r="D38" s="84">
        <v>19438</v>
      </c>
      <c r="E38" s="75">
        <v>18541</v>
      </c>
      <c r="F38" s="79">
        <v>17790</v>
      </c>
      <c r="G38" s="79">
        <v>19681</v>
      </c>
    </row>
    <row r="39" spans="1:7" ht="15.75" customHeight="1" x14ac:dyDescent="0.25">
      <c r="A39" s="83"/>
      <c r="B39" s="32"/>
      <c r="C39" s="32"/>
      <c r="D39" s="32"/>
      <c r="E39" s="79"/>
      <c r="F39" s="79"/>
      <c r="G39" s="79"/>
    </row>
    <row r="40" spans="1:7" ht="15.75" customHeight="1" x14ac:dyDescent="0.25">
      <c r="A40" s="83" t="s">
        <v>170</v>
      </c>
      <c r="B40" s="32">
        <v>968</v>
      </c>
      <c r="C40" s="32">
        <v>926</v>
      </c>
      <c r="D40" s="84">
        <v>1041</v>
      </c>
      <c r="E40" s="75">
        <v>962</v>
      </c>
      <c r="F40" s="79">
        <v>1308</v>
      </c>
      <c r="G40" s="79">
        <v>876</v>
      </c>
    </row>
    <row r="41" spans="1:7" ht="15.75" customHeight="1" x14ac:dyDescent="0.25">
      <c r="A41" s="85"/>
      <c r="B41" s="86"/>
      <c r="C41" s="96"/>
      <c r="D41" s="88"/>
      <c r="E41" s="88"/>
      <c r="F41" s="97"/>
      <c r="G41" s="97"/>
    </row>
    <row r="42" spans="1:7" x14ac:dyDescent="0.25">
      <c r="A42" s="19" t="s">
        <v>699</v>
      </c>
      <c r="B42" s="19"/>
    </row>
    <row r="43" spans="1:7" x14ac:dyDescent="0.25">
      <c r="A43" s="19" t="s">
        <v>698</v>
      </c>
      <c r="B43" s="19"/>
    </row>
    <row r="44" spans="1:7" x14ac:dyDescent="0.25">
      <c r="A44" s="19" t="s">
        <v>700</v>
      </c>
    </row>
    <row r="45" spans="1:7" x14ac:dyDescent="0.25">
      <c r="A45" s="19" t="s">
        <v>246</v>
      </c>
    </row>
    <row r="46" spans="1:7" x14ac:dyDescent="0.25">
      <c r="A46" s="9" t="s">
        <v>637</v>
      </c>
    </row>
    <row r="47" spans="1:7" ht="15.75" hidden="1" customHeight="1" x14ac:dyDescent="0.25"/>
  </sheetData>
  <sheetProtection selectLockedCells="1" selectUnlockedCells="1"/>
  <mergeCells count="9">
    <mergeCell ref="A6:A8"/>
    <mergeCell ref="A3:G4"/>
    <mergeCell ref="G7:G8"/>
    <mergeCell ref="B6:G6"/>
    <mergeCell ref="B7:B8"/>
    <mergeCell ref="C7:C8"/>
    <mergeCell ref="D7:D8"/>
    <mergeCell ref="E7:E8"/>
    <mergeCell ref="F7:F8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7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P47"/>
  <sheetViews>
    <sheetView workbookViewId="0">
      <pane ySplit="9" topLeftCell="A10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32.5703125" style="1" customWidth="1"/>
    <col min="2" max="3" width="11.7109375" style="1" customWidth="1"/>
    <col min="4" max="4" width="11.7109375" style="5" customWidth="1"/>
    <col min="5" max="6" width="11.7109375" style="1" customWidth="1"/>
    <col min="7" max="7" width="11.28515625" style="5" customWidth="1"/>
    <col min="8" max="8" width="14.42578125" style="1" hidden="1"/>
    <col min="9" max="256" width="11.28515625" style="1" hidden="1"/>
    <col min="257" max="257" width="32.5703125" style="1" hidden="1"/>
    <col min="258" max="262" width="11.7109375" style="1" hidden="1"/>
    <col min="263" max="263" width="11.28515625" style="1" hidden="1"/>
    <col min="264" max="264" width="14.42578125" style="1" hidden="1"/>
    <col min="265" max="512" width="11.28515625" style="1" hidden="1"/>
    <col min="513" max="513" width="32.5703125" style="1" hidden="1"/>
    <col min="514" max="518" width="11.7109375" style="1" hidden="1"/>
    <col min="519" max="519" width="11.28515625" style="1" hidden="1"/>
    <col min="520" max="520" width="14.42578125" style="1" hidden="1"/>
    <col min="521" max="768" width="11.28515625" style="1" hidden="1"/>
    <col min="769" max="769" width="32.5703125" style="1" hidden="1"/>
    <col min="770" max="774" width="11.7109375" style="1" hidden="1"/>
    <col min="775" max="775" width="11.28515625" style="1" hidden="1"/>
    <col min="776" max="776" width="14.42578125" style="1" hidden="1"/>
    <col min="777" max="1024" width="11.28515625" style="1" hidden="1"/>
    <col min="1025" max="1025" width="32.5703125" style="1" hidden="1"/>
    <col min="1026" max="1030" width="11.7109375" style="1" hidden="1"/>
    <col min="1031" max="1031" width="11.28515625" style="1" hidden="1"/>
    <col min="1032" max="1032" width="14.42578125" style="1" hidden="1"/>
    <col min="1033" max="1280" width="11.28515625" style="1" hidden="1"/>
    <col min="1281" max="1281" width="32.5703125" style="1" hidden="1"/>
    <col min="1282" max="1286" width="11.7109375" style="1" hidden="1"/>
    <col min="1287" max="1287" width="11.28515625" style="1" hidden="1"/>
    <col min="1288" max="1288" width="14.42578125" style="1" hidden="1"/>
    <col min="1289" max="1536" width="11.28515625" style="1" hidden="1"/>
    <col min="1537" max="1537" width="32.5703125" style="1" hidden="1"/>
    <col min="1538" max="1542" width="11.7109375" style="1" hidden="1"/>
    <col min="1543" max="1543" width="11.28515625" style="1" hidden="1"/>
    <col min="1544" max="1544" width="14.42578125" style="1" hidden="1"/>
    <col min="1545" max="1792" width="11.28515625" style="1" hidden="1"/>
    <col min="1793" max="1793" width="32.5703125" style="1" hidden="1"/>
    <col min="1794" max="1798" width="11.7109375" style="1" hidden="1"/>
    <col min="1799" max="1799" width="11.28515625" style="1" hidden="1"/>
    <col min="1800" max="1800" width="14.42578125" style="1" hidden="1"/>
    <col min="1801" max="2048" width="11.28515625" style="1" hidden="1"/>
    <col min="2049" max="2049" width="32.5703125" style="1" hidden="1"/>
    <col min="2050" max="2054" width="11.7109375" style="1" hidden="1"/>
    <col min="2055" max="2055" width="11.28515625" style="1" hidden="1"/>
    <col min="2056" max="2056" width="14.42578125" style="1" hidden="1"/>
    <col min="2057" max="2304" width="11.28515625" style="1" hidden="1"/>
    <col min="2305" max="2305" width="32.5703125" style="1" hidden="1"/>
    <col min="2306" max="2310" width="11.7109375" style="1" hidden="1"/>
    <col min="2311" max="2311" width="11.28515625" style="1" hidden="1"/>
    <col min="2312" max="2312" width="14.42578125" style="1" hidden="1"/>
    <col min="2313" max="2560" width="11.28515625" style="1" hidden="1"/>
    <col min="2561" max="2561" width="32.5703125" style="1" hidden="1"/>
    <col min="2562" max="2566" width="11.7109375" style="1" hidden="1"/>
    <col min="2567" max="2567" width="11.28515625" style="1" hidden="1"/>
    <col min="2568" max="2568" width="14.42578125" style="1" hidden="1"/>
    <col min="2569" max="2816" width="11.28515625" style="1" hidden="1"/>
    <col min="2817" max="2817" width="32.5703125" style="1" hidden="1"/>
    <col min="2818" max="2822" width="11.7109375" style="1" hidden="1"/>
    <col min="2823" max="2823" width="11.28515625" style="1" hidden="1"/>
    <col min="2824" max="2824" width="14.42578125" style="1" hidden="1"/>
    <col min="2825" max="3072" width="11.28515625" style="1" hidden="1"/>
    <col min="3073" max="3073" width="32.5703125" style="1" hidden="1"/>
    <col min="3074" max="3078" width="11.7109375" style="1" hidden="1"/>
    <col min="3079" max="3079" width="11.28515625" style="1" hidden="1"/>
    <col min="3080" max="3080" width="14.42578125" style="1" hidden="1"/>
    <col min="3081" max="3328" width="11.28515625" style="1" hidden="1"/>
    <col min="3329" max="3329" width="32.5703125" style="1" hidden="1"/>
    <col min="3330" max="3334" width="11.7109375" style="1" hidden="1"/>
    <col min="3335" max="3335" width="11.28515625" style="1" hidden="1"/>
    <col min="3336" max="3336" width="14.42578125" style="1" hidden="1"/>
    <col min="3337" max="3584" width="11.28515625" style="1" hidden="1"/>
    <col min="3585" max="3585" width="32.5703125" style="1" hidden="1"/>
    <col min="3586" max="3590" width="11.7109375" style="1" hidden="1"/>
    <col min="3591" max="3591" width="11.28515625" style="1" hidden="1"/>
    <col min="3592" max="3592" width="14.42578125" style="1" hidden="1"/>
    <col min="3593" max="3840" width="11.28515625" style="1" hidden="1"/>
    <col min="3841" max="3841" width="32.5703125" style="1" hidden="1"/>
    <col min="3842" max="3846" width="11.7109375" style="1" hidden="1"/>
    <col min="3847" max="3847" width="11.28515625" style="1" hidden="1"/>
    <col min="3848" max="3848" width="14.42578125" style="1" hidden="1"/>
    <col min="3849" max="4096" width="11.28515625" style="1" hidden="1"/>
    <col min="4097" max="4097" width="32.5703125" style="1" hidden="1"/>
    <col min="4098" max="4102" width="11.7109375" style="1" hidden="1"/>
    <col min="4103" max="4103" width="11.28515625" style="1" hidden="1"/>
    <col min="4104" max="4104" width="14.42578125" style="1" hidden="1"/>
    <col min="4105" max="4352" width="11.28515625" style="1" hidden="1"/>
    <col min="4353" max="4353" width="32.5703125" style="1" hidden="1"/>
    <col min="4354" max="4358" width="11.7109375" style="1" hidden="1"/>
    <col min="4359" max="4359" width="11.28515625" style="1" hidden="1"/>
    <col min="4360" max="4360" width="14.42578125" style="1" hidden="1"/>
    <col min="4361" max="4608" width="11.28515625" style="1" hidden="1"/>
    <col min="4609" max="4609" width="32.5703125" style="1" hidden="1"/>
    <col min="4610" max="4614" width="11.7109375" style="1" hidden="1"/>
    <col min="4615" max="4615" width="11.28515625" style="1" hidden="1"/>
    <col min="4616" max="4616" width="14.42578125" style="1" hidden="1"/>
    <col min="4617" max="4864" width="11.28515625" style="1" hidden="1"/>
    <col min="4865" max="4865" width="32.5703125" style="1" hidden="1"/>
    <col min="4866" max="4870" width="11.7109375" style="1" hidden="1"/>
    <col min="4871" max="4871" width="11.28515625" style="1" hidden="1"/>
    <col min="4872" max="4872" width="14.42578125" style="1" hidden="1"/>
    <col min="4873" max="5120" width="11.28515625" style="1" hidden="1"/>
    <col min="5121" max="5121" width="32.5703125" style="1" hidden="1"/>
    <col min="5122" max="5126" width="11.7109375" style="1" hidden="1"/>
    <col min="5127" max="5127" width="11.28515625" style="1" hidden="1"/>
    <col min="5128" max="5128" width="14.42578125" style="1" hidden="1"/>
    <col min="5129" max="5376" width="11.28515625" style="1" hidden="1"/>
    <col min="5377" max="5377" width="32.5703125" style="1" hidden="1"/>
    <col min="5378" max="5382" width="11.7109375" style="1" hidden="1"/>
    <col min="5383" max="5383" width="11.28515625" style="1" hidden="1"/>
    <col min="5384" max="5384" width="14.42578125" style="1" hidden="1"/>
    <col min="5385" max="5632" width="11.28515625" style="1" hidden="1"/>
    <col min="5633" max="5633" width="32.5703125" style="1" hidden="1"/>
    <col min="5634" max="5638" width="11.7109375" style="1" hidden="1"/>
    <col min="5639" max="5639" width="11.28515625" style="1" hidden="1"/>
    <col min="5640" max="5640" width="14.42578125" style="1" hidden="1"/>
    <col min="5641" max="5888" width="11.28515625" style="1" hidden="1"/>
    <col min="5889" max="5889" width="32.5703125" style="1" hidden="1"/>
    <col min="5890" max="5894" width="11.7109375" style="1" hidden="1"/>
    <col min="5895" max="5895" width="11.28515625" style="1" hidden="1"/>
    <col min="5896" max="5896" width="14.42578125" style="1" hidden="1"/>
    <col min="5897" max="6144" width="11.28515625" style="1" hidden="1"/>
    <col min="6145" max="6145" width="32.5703125" style="1" hidden="1"/>
    <col min="6146" max="6150" width="11.7109375" style="1" hidden="1"/>
    <col min="6151" max="6151" width="11.28515625" style="1" hidden="1"/>
    <col min="6152" max="6152" width="14.42578125" style="1" hidden="1"/>
    <col min="6153" max="6400" width="11.28515625" style="1" hidden="1"/>
    <col min="6401" max="6401" width="32.5703125" style="1" hidden="1"/>
    <col min="6402" max="6406" width="11.7109375" style="1" hidden="1"/>
    <col min="6407" max="6407" width="11.28515625" style="1" hidden="1"/>
    <col min="6408" max="6408" width="14.42578125" style="1" hidden="1"/>
    <col min="6409" max="6656" width="11.28515625" style="1" hidden="1"/>
    <col min="6657" max="6657" width="32.5703125" style="1" hidden="1"/>
    <col min="6658" max="6662" width="11.7109375" style="1" hidden="1"/>
    <col min="6663" max="6663" width="11.28515625" style="1" hidden="1"/>
    <col min="6664" max="6664" width="14.42578125" style="1" hidden="1"/>
    <col min="6665" max="6912" width="11.28515625" style="1" hidden="1"/>
    <col min="6913" max="6913" width="32.5703125" style="1" hidden="1"/>
    <col min="6914" max="6918" width="11.7109375" style="1" hidden="1"/>
    <col min="6919" max="6919" width="11.28515625" style="1" hidden="1"/>
    <col min="6920" max="6920" width="14.42578125" style="1" hidden="1"/>
    <col min="6921" max="7168" width="11.28515625" style="1" hidden="1"/>
    <col min="7169" max="7169" width="32.5703125" style="1" hidden="1"/>
    <col min="7170" max="7174" width="11.7109375" style="1" hidden="1"/>
    <col min="7175" max="7175" width="11.28515625" style="1" hidden="1"/>
    <col min="7176" max="7176" width="14.42578125" style="1" hidden="1"/>
    <col min="7177" max="7424" width="11.28515625" style="1" hidden="1"/>
    <col min="7425" max="7425" width="32.5703125" style="1" hidden="1"/>
    <col min="7426" max="7430" width="11.7109375" style="1" hidden="1"/>
    <col min="7431" max="7431" width="11.28515625" style="1" hidden="1"/>
    <col min="7432" max="7432" width="14.42578125" style="1" hidden="1"/>
    <col min="7433" max="7680" width="11.28515625" style="1" hidden="1"/>
    <col min="7681" max="7681" width="32.5703125" style="1" hidden="1"/>
    <col min="7682" max="7686" width="11.7109375" style="1" hidden="1"/>
    <col min="7687" max="7687" width="11.28515625" style="1" hidden="1"/>
    <col min="7688" max="7688" width="14.42578125" style="1" hidden="1"/>
    <col min="7689" max="7936" width="11.28515625" style="1" hidden="1"/>
    <col min="7937" max="7937" width="32.5703125" style="1" hidden="1"/>
    <col min="7938" max="7942" width="11.7109375" style="1" hidden="1"/>
    <col min="7943" max="7943" width="11.28515625" style="1" hidden="1"/>
    <col min="7944" max="7944" width="14.42578125" style="1" hidden="1"/>
    <col min="7945" max="8192" width="11.28515625" style="1" hidden="1"/>
    <col min="8193" max="8193" width="32.5703125" style="1" hidden="1"/>
    <col min="8194" max="8198" width="11.7109375" style="1" hidden="1"/>
    <col min="8199" max="8199" width="11.28515625" style="1" hidden="1"/>
    <col min="8200" max="8200" width="14.42578125" style="1" hidden="1"/>
    <col min="8201" max="8448" width="11.28515625" style="1" hidden="1"/>
    <col min="8449" max="8449" width="32.5703125" style="1" hidden="1"/>
    <col min="8450" max="8454" width="11.7109375" style="1" hidden="1"/>
    <col min="8455" max="8455" width="11.28515625" style="1" hidden="1"/>
    <col min="8456" max="8456" width="14.42578125" style="1" hidden="1"/>
    <col min="8457" max="8704" width="11.28515625" style="1" hidden="1"/>
    <col min="8705" max="8705" width="32.5703125" style="1" hidden="1"/>
    <col min="8706" max="8710" width="11.7109375" style="1" hidden="1"/>
    <col min="8711" max="8711" width="11.28515625" style="1" hidden="1"/>
    <col min="8712" max="8712" width="14.42578125" style="1" hidden="1"/>
    <col min="8713" max="8960" width="11.28515625" style="1" hidden="1"/>
    <col min="8961" max="8961" width="32.5703125" style="1" hidden="1"/>
    <col min="8962" max="8966" width="11.7109375" style="1" hidden="1"/>
    <col min="8967" max="8967" width="11.28515625" style="1" hidden="1"/>
    <col min="8968" max="8968" width="14.42578125" style="1" hidden="1"/>
    <col min="8969" max="9216" width="11.28515625" style="1" hidden="1"/>
    <col min="9217" max="9217" width="32.5703125" style="1" hidden="1"/>
    <col min="9218" max="9222" width="11.7109375" style="1" hidden="1"/>
    <col min="9223" max="9223" width="11.28515625" style="1" hidden="1"/>
    <col min="9224" max="9224" width="14.42578125" style="1" hidden="1"/>
    <col min="9225" max="9472" width="11.28515625" style="1" hidden="1"/>
    <col min="9473" max="9473" width="32.5703125" style="1" hidden="1"/>
    <col min="9474" max="9478" width="11.7109375" style="1" hidden="1"/>
    <col min="9479" max="9479" width="11.28515625" style="1" hidden="1"/>
    <col min="9480" max="9480" width="14.42578125" style="1" hidden="1"/>
    <col min="9481" max="9728" width="11.28515625" style="1" hidden="1"/>
    <col min="9729" max="9729" width="32.5703125" style="1" hidden="1"/>
    <col min="9730" max="9734" width="11.7109375" style="1" hidden="1"/>
    <col min="9735" max="9735" width="11.28515625" style="1" hidden="1"/>
    <col min="9736" max="9736" width="14.42578125" style="1" hidden="1"/>
    <col min="9737" max="9984" width="11.28515625" style="1" hidden="1"/>
    <col min="9985" max="9985" width="32.5703125" style="1" hidden="1"/>
    <col min="9986" max="9990" width="11.7109375" style="1" hidden="1"/>
    <col min="9991" max="9991" width="11.28515625" style="1" hidden="1"/>
    <col min="9992" max="9992" width="14.42578125" style="1" hidden="1"/>
    <col min="9993" max="10240" width="11.28515625" style="1" hidden="1"/>
    <col min="10241" max="10241" width="32.5703125" style="1" hidden="1"/>
    <col min="10242" max="10246" width="11.7109375" style="1" hidden="1"/>
    <col min="10247" max="10247" width="11.28515625" style="1" hidden="1"/>
    <col min="10248" max="10248" width="14.42578125" style="1" hidden="1"/>
    <col min="10249" max="10496" width="11.28515625" style="1" hidden="1"/>
    <col min="10497" max="10497" width="32.5703125" style="1" hidden="1"/>
    <col min="10498" max="10502" width="11.7109375" style="1" hidden="1"/>
    <col min="10503" max="10503" width="11.28515625" style="1" hidden="1"/>
    <col min="10504" max="10504" width="14.42578125" style="1" hidden="1"/>
    <col min="10505" max="10752" width="11.28515625" style="1" hidden="1"/>
    <col min="10753" max="10753" width="32.5703125" style="1" hidden="1"/>
    <col min="10754" max="10758" width="11.7109375" style="1" hidden="1"/>
    <col min="10759" max="10759" width="11.28515625" style="1" hidden="1"/>
    <col min="10760" max="10760" width="14.42578125" style="1" hidden="1"/>
    <col min="10761" max="11008" width="11.28515625" style="1" hidden="1"/>
    <col min="11009" max="11009" width="32.5703125" style="1" hidden="1"/>
    <col min="11010" max="11014" width="11.7109375" style="1" hidden="1"/>
    <col min="11015" max="11015" width="11.28515625" style="1" hidden="1"/>
    <col min="11016" max="11016" width="14.42578125" style="1" hidden="1"/>
    <col min="11017" max="11264" width="11.28515625" style="1" hidden="1"/>
    <col min="11265" max="11265" width="32.5703125" style="1" hidden="1"/>
    <col min="11266" max="11270" width="11.7109375" style="1" hidden="1"/>
    <col min="11271" max="11271" width="11.28515625" style="1" hidden="1"/>
    <col min="11272" max="11272" width="14.42578125" style="1" hidden="1"/>
    <col min="11273" max="11520" width="11.28515625" style="1" hidden="1"/>
    <col min="11521" max="11521" width="32.5703125" style="1" hidden="1"/>
    <col min="11522" max="11526" width="11.7109375" style="1" hidden="1"/>
    <col min="11527" max="11527" width="11.28515625" style="1" hidden="1"/>
    <col min="11528" max="11528" width="14.42578125" style="1" hidden="1"/>
    <col min="11529" max="11776" width="11.28515625" style="1" hidden="1"/>
    <col min="11777" max="11777" width="32.5703125" style="1" hidden="1"/>
    <col min="11778" max="11782" width="11.7109375" style="1" hidden="1"/>
    <col min="11783" max="11783" width="11.28515625" style="1" hidden="1"/>
    <col min="11784" max="11784" width="14.42578125" style="1" hidden="1"/>
    <col min="11785" max="12032" width="11.28515625" style="1" hidden="1"/>
    <col min="12033" max="12033" width="32.5703125" style="1" hidden="1"/>
    <col min="12034" max="12038" width="11.7109375" style="1" hidden="1"/>
    <col min="12039" max="12039" width="11.28515625" style="1" hidden="1"/>
    <col min="12040" max="12040" width="14.42578125" style="1" hidden="1"/>
    <col min="12041" max="12288" width="11.28515625" style="1" hidden="1"/>
    <col min="12289" max="12289" width="32.5703125" style="1" hidden="1"/>
    <col min="12290" max="12294" width="11.7109375" style="1" hidden="1"/>
    <col min="12295" max="12295" width="11.28515625" style="1" hidden="1"/>
    <col min="12296" max="12296" width="14.42578125" style="1" hidden="1"/>
    <col min="12297" max="12544" width="11.28515625" style="1" hidden="1"/>
    <col min="12545" max="12545" width="32.5703125" style="1" hidden="1"/>
    <col min="12546" max="12550" width="11.7109375" style="1" hidden="1"/>
    <col min="12551" max="12551" width="11.28515625" style="1" hidden="1"/>
    <col min="12552" max="12552" width="14.42578125" style="1" hidden="1"/>
    <col min="12553" max="12800" width="11.28515625" style="1" hidden="1"/>
    <col min="12801" max="12801" width="32.5703125" style="1" hidden="1"/>
    <col min="12802" max="12806" width="11.7109375" style="1" hidden="1"/>
    <col min="12807" max="12807" width="11.28515625" style="1" hidden="1"/>
    <col min="12808" max="12808" width="14.42578125" style="1" hidden="1"/>
    <col min="12809" max="13056" width="11.28515625" style="1" hidden="1"/>
    <col min="13057" max="13057" width="32.5703125" style="1" hidden="1"/>
    <col min="13058" max="13062" width="11.7109375" style="1" hidden="1"/>
    <col min="13063" max="13063" width="11.28515625" style="1" hidden="1"/>
    <col min="13064" max="13064" width="14.42578125" style="1" hidden="1"/>
    <col min="13065" max="13312" width="11.28515625" style="1" hidden="1"/>
    <col min="13313" max="13313" width="32.5703125" style="1" hidden="1"/>
    <col min="13314" max="13318" width="11.7109375" style="1" hidden="1"/>
    <col min="13319" max="13319" width="11.28515625" style="1" hidden="1"/>
    <col min="13320" max="13320" width="14.42578125" style="1" hidden="1"/>
    <col min="13321" max="13568" width="11.28515625" style="1" hidden="1"/>
    <col min="13569" max="13569" width="32.5703125" style="1" hidden="1"/>
    <col min="13570" max="13574" width="11.7109375" style="1" hidden="1"/>
    <col min="13575" max="13575" width="11.28515625" style="1" hidden="1"/>
    <col min="13576" max="13576" width="14.42578125" style="1" hidden="1"/>
    <col min="13577" max="13824" width="11.28515625" style="1" hidden="1"/>
    <col min="13825" max="13825" width="32.5703125" style="1" hidden="1"/>
    <col min="13826" max="13830" width="11.7109375" style="1" hidden="1"/>
    <col min="13831" max="13831" width="11.28515625" style="1" hidden="1"/>
    <col min="13832" max="13832" width="14.42578125" style="1" hidden="1"/>
    <col min="13833" max="14080" width="11.28515625" style="1" hidden="1"/>
    <col min="14081" max="14081" width="32.5703125" style="1" hidden="1"/>
    <col min="14082" max="14086" width="11.7109375" style="1" hidden="1"/>
    <col min="14087" max="14087" width="11.28515625" style="1" hidden="1"/>
    <col min="14088" max="14088" width="14.42578125" style="1" hidden="1"/>
    <col min="14089" max="14336" width="11.28515625" style="1" hidden="1"/>
    <col min="14337" max="14337" width="32.5703125" style="1" hidden="1"/>
    <col min="14338" max="14342" width="11.7109375" style="1" hidden="1"/>
    <col min="14343" max="14343" width="11.28515625" style="1" hidden="1"/>
    <col min="14344" max="14344" width="14.42578125" style="1" hidden="1"/>
    <col min="14345" max="14592" width="11.28515625" style="1" hidden="1"/>
    <col min="14593" max="14593" width="32.5703125" style="1" hidden="1"/>
    <col min="14594" max="14598" width="11.7109375" style="1" hidden="1"/>
    <col min="14599" max="14599" width="11.28515625" style="1" hidden="1"/>
    <col min="14600" max="14600" width="14.42578125" style="1" hidden="1"/>
    <col min="14601" max="14848" width="11.28515625" style="1" hidden="1"/>
    <col min="14849" max="14849" width="32.5703125" style="1" hidden="1"/>
    <col min="14850" max="14854" width="11.7109375" style="1" hidden="1"/>
    <col min="14855" max="14855" width="11.28515625" style="1" hidden="1"/>
    <col min="14856" max="14856" width="14.42578125" style="1" hidden="1"/>
    <col min="14857" max="15104" width="11.28515625" style="1" hidden="1"/>
    <col min="15105" max="15105" width="32.5703125" style="1" hidden="1"/>
    <col min="15106" max="15110" width="11.7109375" style="1" hidden="1"/>
    <col min="15111" max="15111" width="11.28515625" style="1" hidden="1"/>
    <col min="15112" max="15112" width="14.42578125" style="1" hidden="1"/>
    <col min="15113" max="15360" width="11.28515625" style="1" hidden="1"/>
    <col min="15361" max="15361" width="32.5703125" style="1" hidden="1"/>
    <col min="15362" max="15366" width="11.7109375" style="1" hidden="1"/>
    <col min="15367" max="15367" width="11.28515625" style="1" hidden="1"/>
    <col min="15368" max="15368" width="14.42578125" style="1" hidden="1"/>
    <col min="15369" max="15616" width="11.28515625" style="1" hidden="1"/>
    <col min="15617" max="15617" width="32.5703125" style="1" hidden="1"/>
    <col min="15618" max="15622" width="11.7109375" style="1" hidden="1"/>
    <col min="15623" max="15623" width="11.28515625" style="1" hidden="1"/>
    <col min="15624" max="15624" width="14.42578125" style="1" hidden="1"/>
    <col min="15625" max="15872" width="11.28515625" style="1" hidden="1"/>
    <col min="15873" max="15873" width="32.5703125" style="1" hidden="1"/>
    <col min="15874" max="15878" width="11.7109375" style="1" hidden="1"/>
    <col min="15879" max="15879" width="11.28515625" style="1" hidden="1"/>
    <col min="15880" max="15880" width="14.42578125" style="1" hidden="1"/>
    <col min="15881" max="16128" width="11.28515625" style="1" hidden="1"/>
    <col min="16129" max="16129" width="32.5703125" style="1" hidden="1"/>
    <col min="16130" max="16134" width="11.7109375" style="1" hidden="1"/>
    <col min="16135" max="16135" width="11.28515625" style="1" hidden="1"/>
    <col min="16136" max="16136" width="14.42578125" style="1" hidden="1"/>
    <col min="16137" max="16384" width="11.28515625" style="1" hidden="1"/>
  </cols>
  <sheetData>
    <row r="1" spans="1:7" ht="15.75" customHeight="1" x14ac:dyDescent="0.25">
      <c r="A1" s="16" t="s">
        <v>262</v>
      </c>
      <c r="B1" s="2"/>
      <c r="D1" s="7"/>
      <c r="E1" s="4"/>
      <c r="F1" s="4"/>
    </row>
    <row r="2" spans="1:7" ht="15.75" customHeight="1" x14ac:dyDescent="0.25">
      <c r="A2" s="18"/>
      <c r="B2" s="11"/>
      <c r="C2" s="11"/>
      <c r="D2" s="11"/>
    </row>
    <row r="3" spans="1:7" ht="15.75" customHeight="1" x14ac:dyDescent="0.25">
      <c r="A3" s="329" t="s">
        <v>701</v>
      </c>
      <c r="B3" s="329"/>
      <c r="C3" s="329"/>
      <c r="D3" s="329"/>
      <c r="E3" s="329"/>
      <c r="F3" s="329"/>
      <c r="G3" s="329"/>
    </row>
    <row r="4" spans="1:7" ht="15.75" customHeight="1" x14ac:dyDescent="0.25">
      <c r="A4" s="329"/>
      <c r="B4" s="329"/>
      <c r="C4" s="329"/>
      <c r="D4" s="329"/>
      <c r="E4" s="329"/>
      <c r="F4" s="329"/>
      <c r="G4" s="329"/>
    </row>
    <row r="5" spans="1:7" ht="15.75" customHeight="1" x14ac:dyDescent="0.25">
      <c r="A5" s="329"/>
      <c r="B5" s="329"/>
      <c r="C5" s="329"/>
      <c r="D5" s="329"/>
      <c r="E5" s="329"/>
      <c r="F5" s="329"/>
      <c r="G5" s="329"/>
    </row>
    <row r="6" spans="1:7" ht="15.75" customHeight="1" x14ac:dyDescent="0.25">
      <c r="A6" s="85"/>
      <c r="G6" s="1"/>
    </row>
    <row r="7" spans="1:7" ht="15.75" customHeight="1" x14ac:dyDescent="0.25">
      <c r="A7" s="327" t="s">
        <v>155</v>
      </c>
      <c r="B7" s="332" t="s">
        <v>631</v>
      </c>
      <c r="C7" s="332"/>
      <c r="D7" s="332"/>
      <c r="E7" s="332"/>
      <c r="F7" s="332"/>
      <c r="G7" s="333"/>
    </row>
    <row r="8" spans="1:7" ht="15.75" customHeight="1" x14ac:dyDescent="0.25">
      <c r="A8" s="326"/>
      <c r="B8" s="334">
        <v>2012</v>
      </c>
      <c r="C8" s="334">
        <v>2013</v>
      </c>
      <c r="D8" s="334">
        <v>2014</v>
      </c>
      <c r="E8" s="330">
        <v>2015</v>
      </c>
      <c r="F8" s="336">
        <v>2016</v>
      </c>
      <c r="G8" s="336">
        <v>2017</v>
      </c>
    </row>
    <row r="9" spans="1:7" ht="15.75" customHeight="1" x14ac:dyDescent="0.25">
      <c r="A9" s="328"/>
      <c r="B9" s="335"/>
      <c r="C9" s="335"/>
      <c r="D9" s="335"/>
      <c r="E9" s="325"/>
      <c r="F9" s="330"/>
      <c r="G9" s="330"/>
    </row>
    <row r="10" spans="1:7" ht="15.75" customHeight="1" x14ac:dyDescent="0.25">
      <c r="A10" s="100"/>
      <c r="B10" s="43"/>
      <c r="C10" s="44"/>
      <c r="D10" s="73"/>
      <c r="E10" s="73"/>
      <c r="F10" s="32"/>
      <c r="G10" s="32"/>
    </row>
    <row r="11" spans="1:7" ht="15.75" customHeight="1" x14ac:dyDescent="0.25">
      <c r="A11" s="95" t="s">
        <v>154</v>
      </c>
      <c r="B11" s="77">
        <f t="shared" ref="B11:G11" si="0">SUM(B13,B19,B21,B23,B25,B27,B29,B31,B33,B35,B37,B39,B41)</f>
        <v>835492</v>
      </c>
      <c r="C11" s="77">
        <f t="shared" si="0"/>
        <v>905211</v>
      </c>
      <c r="D11" s="77">
        <f t="shared" si="0"/>
        <v>931010</v>
      </c>
      <c r="E11" s="77">
        <f t="shared" si="0"/>
        <v>982918</v>
      </c>
      <c r="F11" s="77">
        <f t="shared" si="0"/>
        <v>984871</v>
      </c>
      <c r="G11" s="77">
        <f t="shared" si="0"/>
        <v>1090205</v>
      </c>
    </row>
    <row r="12" spans="1:7" ht="15.75" customHeight="1" x14ac:dyDescent="0.25">
      <c r="A12" s="5"/>
      <c r="B12" s="25"/>
      <c r="C12" s="32"/>
      <c r="D12" s="32"/>
      <c r="E12" s="32"/>
      <c r="F12" s="32"/>
      <c r="G12" s="32"/>
    </row>
    <row r="13" spans="1:7" ht="15.75" customHeight="1" x14ac:dyDescent="0.25">
      <c r="A13" s="5" t="s">
        <v>252</v>
      </c>
      <c r="B13" s="82">
        <f>SUM(B15,B17)</f>
        <v>368846</v>
      </c>
      <c r="C13" s="82">
        <f>SUM(C15,C17)</f>
        <v>428183</v>
      </c>
      <c r="D13" s="82">
        <f>SUM(D15,D17)</f>
        <v>444258</v>
      </c>
      <c r="E13" s="82">
        <v>496012</v>
      </c>
      <c r="F13" s="82">
        <f>SUM(F15,F17)</f>
        <v>510600</v>
      </c>
      <c r="G13" s="82">
        <f>SUM(G15,G17)</f>
        <v>596370</v>
      </c>
    </row>
    <row r="14" spans="1:7" ht="15.75" customHeight="1" x14ac:dyDescent="0.25">
      <c r="A14" s="5"/>
      <c r="B14" s="101"/>
      <c r="C14" s="79"/>
      <c r="D14" s="79"/>
      <c r="E14" s="79"/>
      <c r="F14" s="32"/>
      <c r="G14" s="32"/>
    </row>
    <row r="15" spans="1:7" ht="15.75" customHeight="1" x14ac:dyDescent="0.25">
      <c r="A15" s="83" t="s">
        <v>263</v>
      </c>
      <c r="B15" s="79">
        <v>93434</v>
      </c>
      <c r="C15" s="79">
        <v>79450</v>
      </c>
      <c r="D15" s="75">
        <v>76098</v>
      </c>
      <c r="E15" s="75">
        <v>71809</v>
      </c>
      <c r="F15" s="32">
        <v>57431</v>
      </c>
      <c r="G15" s="32">
        <v>59524</v>
      </c>
    </row>
    <row r="16" spans="1:7" ht="15.75" customHeight="1" x14ac:dyDescent="0.25">
      <c r="A16" s="83"/>
      <c r="B16" s="79"/>
      <c r="C16" s="79"/>
      <c r="D16" s="79"/>
      <c r="E16" s="79"/>
      <c r="F16" s="32"/>
      <c r="G16" s="32"/>
    </row>
    <row r="17" spans="1:7" ht="15.75" customHeight="1" x14ac:dyDescent="0.25">
      <c r="A17" s="83" t="s">
        <v>254</v>
      </c>
      <c r="B17" s="79">
        <v>275412</v>
      </c>
      <c r="C17" s="79">
        <v>348733</v>
      </c>
      <c r="D17" s="75">
        <v>368160</v>
      </c>
      <c r="E17" s="75">
        <v>424203</v>
      </c>
      <c r="F17" s="32">
        <v>453169</v>
      </c>
      <c r="G17" s="32">
        <v>536846</v>
      </c>
    </row>
    <row r="18" spans="1:7" ht="15.75" customHeight="1" x14ac:dyDescent="0.25">
      <c r="A18" s="83"/>
      <c r="B18" s="79"/>
      <c r="C18" s="79"/>
      <c r="D18" s="79"/>
      <c r="E18" s="79"/>
      <c r="F18" s="32"/>
      <c r="G18" s="32"/>
    </row>
    <row r="19" spans="1:7" ht="15.75" customHeight="1" x14ac:dyDescent="0.25">
      <c r="A19" s="5" t="s">
        <v>159</v>
      </c>
      <c r="B19" s="79">
        <v>7463</v>
      </c>
      <c r="C19" s="79">
        <v>7588</v>
      </c>
      <c r="D19" s="75">
        <v>7066</v>
      </c>
      <c r="E19" s="75">
        <v>6938</v>
      </c>
      <c r="F19" s="32">
        <v>6746</v>
      </c>
      <c r="G19" s="32">
        <v>7044</v>
      </c>
    </row>
    <row r="20" spans="1:7" ht="15.75" customHeight="1" x14ac:dyDescent="0.25">
      <c r="A20" s="5"/>
      <c r="B20" s="79"/>
      <c r="C20" s="79"/>
      <c r="D20" s="79"/>
      <c r="E20" s="79"/>
      <c r="F20" s="32"/>
      <c r="G20" s="32"/>
    </row>
    <row r="21" spans="1:7" ht="15.75" customHeight="1" x14ac:dyDescent="0.25">
      <c r="A21" s="83" t="s">
        <v>255</v>
      </c>
      <c r="B21" s="79">
        <v>21956</v>
      </c>
      <c r="C21" s="79">
        <v>13183</v>
      </c>
      <c r="D21" s="75">
        <v>15850</v>
      </c>
      <c r="E21" s="75">
        <v>17740</v>
      </c>
      <c r="F21" s="32">
        <v>18232</v>
      </c>
      <c r="G21" s="32">
        <v>18193</v>
      </c>
    </row>
    <row r="22" spans="1:7" ht="15.75" customHeight="1" x14ac:dyDescent="0.25">
      <c r="A22" s="5"/>
      <c r="B22" s="79"/>
      <c r="C22" s="79"/>
      <c r="D22" s="79"/>
      <c r="E22" s="79"/>
      <c r="F22" s="32"/>
      <c r="G22" s="32"/>
    </row>
    <row r="23" spans="1:7" ht="15.75" customHeight="1" x14ac:dyDescent="0.25">
      <c r="A23" s="5" t="s">
        <v>161</v>
      </c>
      <c r="B23" s="79">
        <v>18220</v>
      </c>
      <c r="C23" s="79">
        <v>19110</v>
      </c>
      <c r="D23" s="75">
        <v>19209</v>
      </c>
      <c r="E23" s="75">
        <v>19483</v>
      </c>
      <c r="F23" s="32">
        <v>19614</v>
      </c>
      <c r="G23" s="32">
        <v>20356</v>
      </c>
    </row>
    <row r="24" spans="1:7" ht="15.75" customHeight="1" x14ac:dyDescent="0.25">
      <c r="A24" s="5"/>
      <c r="B24" s="79"/>
      <c r="C24" s="79"/>
      <c r="D24" s="79"/>
      <c r="E24" s="79"/>
      <c r="F24" s="32"/>
      <c r="G24" s="32"/>
    </row>
    <row r="25" spans="1:7" ht="15.75" customHeight="1" x14ac:dyDescent="0.25">
      <c r="A25" s="83" t="s">
        <v>162</v>
      </c>
      <c r="B25" s="79">
        <v>138410</v>
      </c>
      <c r="C25" s="79">
        <v>157556</v>
      </c>
      <c r="D25" s="75">
        <v>171546</v>
      </c>
      <c r="E25" s="75">
        <v>172045</v>
      </c>
      <c r="F25" s="32">
        <v>170764</v>
      </c>
      <c r="G25" s="32">
        <v>178187</v>
      </c>
    </row>
    <row r="26" spans="1:7" ht="15.75" customHeight="1" x14ac:dyDescent="0.25">
      <c r="A26" s="83"/>
      <c r="B26" s="79"/>
      <c r="C26" s="79"/>
      <c r="D26" s="79"/>
      <c r="E26" s="79"/>
      <c r="F26" s="32"/>
      <c r="G26" s="32"/>
    </row>
    <row r="27" spans="1:7" ht="15.75" customHeight="1" x14ac:dyDescent="0.25">
      <c r="A27" s="83" t="s">
        <v>163</v>
      </c>
      <c r="B27" s="79">
        <v>42584</v>
      </c>
      <c r="C27" s="79">
        <v>44446</v>
      </c>
      <c r="D27" s="75">
        <v>48221</v>
      </c>
      <c r="E27" s="75">
        <v>47272</v>
      </c>
      <c r="F27" s="32">
        <v>42548</v>
      </c>
      <c r="G27" s="32">
        <v>42793</v>
      </c>
    </row>
    <row r="28" spans="1:7" ht="15.75" customHeight="1" x14ac:dyDescent="0.25">
      <c r="A28" s="5"/>
      <c r="B28" s="79"/>
      <c r="C28" s="79"/>
      <c r="D28" s="79"/>
      <c r="E28" s="79"/>
      <c r="F28" s="32"/>
      <c r="G28" s="32"/>
    </row>
    <row r="29" spans="1:7" ht="15.75" customHeight="1" x14ac:dyDescent="0.25">
      <c r="A29" s="83" t="s">
        <v>164</v>
      </c>
      <c r="B29" s="79">
        <v>42198</v>
      </c>
      <c r="C29" s="79">
        <v>43712</v>
      </c>
      <c r="D29" s="75">
        <v>44581</v>
      </c>
      <c r="E29" s="75">
        <v>45820</v>
      </c>
      <c r="F29" s="32">
        <v>44356</v>
      </c>
      <c r="G29" s="32">
        <v>44622</v>
      </c>
    </row>
    <row r="30" spans="1:7" ht="15.75" customHeight="1" x14ac:dyDescent="0.25">
      <c r="A30" s="5"/>
      <c r="B30" s="79"/>
      <c r="C30" s="79"/>
      <c r="D30" s="79"/>
      <c r="E30" s="79"/>
      <c r="F30" s="32"/>
      <c r="G30" s="32"/>
    </row>
    <row r="31" spans="1:7" ht="15.75" customHeight="1" x14ac:dyDescent="0.25">
      <c r="A31" s="83" t="s">
        <v>165</v>
      </c>
      <c r="B31" s="79">
        <v>130103</v>
      </c>
      <c r="C31" s="79">
        <v>126477</v>
      </c>
      <c r="D31" s="75">
        <v>115775</v>
      </c>
      <c r="E31" s="75">
        <v>109968</v>
      </c>
      <c r="F31" s="32">
        <v>105506</v>
      </c>
      <c r="G31" s="32">
        <v>114377</v>
      </c>
    </row>
    <row r="32" spans="1:7" ht="15.75" customHeight="1" x14ac:dyDescent="0.25">
      <c r="A32" s="83"/>
      <c r="B32" s="79"/>
      <c r="C32" s="79"/>
      <c r="D32" s="79"/>
      <c r="E32" s="79"/>
      <c r="F32" s="32"/>
      <c r="G32" s="32"/>
    </row>
    <row r="33" spans="1:7" ht="15.75" customHeight="1" x14ac:dyDescent="0.25">
      <c r="A33" s="83" t="s">
        <v>166</v>
      </c>
      <c r="B33" s="79">
        <v>12161</v>
      </c>
      <c r="C33" s="79">
        <v>12369</v>
      </c>
      <c r="D33" s="75">
        <v>12210</v>
      </c>
      <c r="E33" s="75">
        <v>10730</v>
      </c>
      <c r="F33" s="32">
        <v>9782</v>
      </c>
      <c r="G33" s="32">
        <v>9040</v>
      </c>
    </row>
    <row r="34" spans="1:7" ht="15.75" customHeight="1" x14ac:dyDescent="0.25">
      <c r="A34" s="83"/>
      <c r="B34" s="79"/>
      <c r="C34" s="79"/>
      <c r="D34" s="79"/>
      <c r="E34" s="79"/>
      <c r="F34" s="32"/>
      <c r="G34" s="32"/>
    </row>
    <row r="35" spans="1:7" ht="15.75" customHeight="1" x14ac:dyDescent="0.25">
      <c r="A35" s="83" t="s">
        <v>256</v>
      </c>
      <c r="B35" s="79">
        <v>26701</v>
      </c>
      <c r="C35" s="79">
        <v>23096</v>
      </c>
      <c r="D35" s="75">
        <v>22528</v>
      </c>
      <c r="E35" s="75">
        <v>23156</v>
      </c>
      <c r="F35" s="32">
        <v>21464</v>
      </c>
      <c r="G35" s="32">
        <v>23217</v>
      </c>
    </row>
    <row r="36" spans="1:7" ht="15.75" customHeight="1" x14ac:dyDescent="0.25">
      <c r="A36" s="83"/>
      <c r="B36" s="79"/>
      <c r="C36" s="79"/>
      <c r="D36" s="79"/>
      <c r="E36" s="79"/>
      <c r="F36" s="32"/>
      <c r="G36" s="32"/>
    </row>
    <row r="37" spans="1:7" ht="15.75" customHeight="1" x14ac:dyDescent="0.25">
      <c r="A37" s="83" t="s">
        <v>168</v>
      </c>
      <c r="B37" s="79">
        <v>21978</v>
      </c>
      <c r="C37" s="79">
        <v>25366</v>
      </c>
      <c r="D37" s="75">
        <v>25585</v>
      </c>
      <c r="E37" s="75">
        <v>29475</v>
      </c>
      <c r="F37" s="32">
        <v>30418</v>
      </c>
      <c r="G37" s="32">
        <v>30462</v>
      </c>
    </row>
    <row r="38" spans="1:7" ht="15.75" customHeight="1" x14ac:dyDescent="0.25">
      <c r="A38" s="83"/>
      <c r="B38" s="79"/>
      <c r="C38" s="79"/>
      <c r="D38" s="79"/>
      <c r="E38" s="79"/>
      <c r="F38" s="32"/>
      <c r="G38" s="32"/>
    </row>
    <row r="39" spans="1:7" ht="15.75" customHeight="1" x14ac:dyDescent="0.25">
      <c r="A39" s="83" t="s">
        <v>257</v>
      </c>
      <c r="B39" s="79">
        <v>1741</v>
      </c>
      <c r="C39" s="79">
        <v>1001</v>
      </c>
      <c r="D39" s="75">
        <v>1070</v>
      </c>
      <c r="E39" s="75">
        <f>'[8]c-9'!O9</f>
        <v>1114</v>
      </c>
      <c r="F39" s="32">
        <v>1344</v>
      </c>
      <c r="G39" s="32">
        <v>1718</v>
      </c>
    </row>
    <row r="40" spans="1:7" ht="15.75" customHeight="1" x14ac:dyDescent="0.25">
      <c r="A40" s="83"/>
      <c r="B40" s="79"/>
      <c r="C40" s="79"/>
      <c r="D40" s="79"/>
      <c r="E40" s="79"/>
      <c r="F40" s="32"/>
      <c r="G40" s="32"/>
    </row>
    <row r="41" spans="1:7" ht="15.75" customHeight="1" x14ac:dyDescent="0.25">
      <c r="A41" s="83" t="s">
        <v>258</v>
      </c>
      <c r="B41" s="79">
        <v>3131</v>
      </c>
      <c r="C41" s="79">
        <v>3124</v>
      </c>
      <c r="D41" s="75">
        <v>3111</v>
      </c>
      <c r="E41" s="75">
        <v>3165</v>
      </c>
      <c r="F41" s="32">
        <v>3497</v>
      </c>
      <c r="G41" s="32">
        <v>3826</v>
      </c>
    </row>
    <row r="42" spans="1:7" ht="15.75" customHeight="1" x14ac:dyDescent="0.25">
      <c r="A42" s="85"/>
      <c r="B42" s="86"/>
      <c r="C42" s="88"/>
      <c r="D42" s="88"/>
      <c r="E42" s="88"/>
      <c r="F42" s="102"/>
      <c r="G42" s="102"/>
    </row>
    <row r="43" spans="1:7" ht="15.75" customHeight="1" x14ac:dyDescent="0.25">
      <c r="A43" s="20" t="s">
        <v>264</v>
      </c>
    </row>
    <row r="44" spans="1:7" ht="15.75" customHeight="1" x14ac:dyDescent="0.25">
      <c r="A44" s="20" t="s">
        <v>265</v>
      </c>
    </row>
    <row r="45" spans="1:7" ht="15.75" customHeight="1" x14ac:dyDescent="0.25">
      <c r="A45" s="20" t="s">
        <v>266</v>
      </c>
    </row>
    <row r="46" spans="1:7" ht="15.75" customHeight="1" x14ac:dyDescent="0.25">
      <c r="A46" s="9" t="s">
        <v>637</v>
      </c>
    </row>
    <row r="47" spans="1:7" ht="15.75" hidden="1" customHeight="1" x14ac:dyDescent="0.25"/>
  </sheetData>
  <sheetProtection selectLockedCells="1" selectUnlockedCells="1"/>
  <mergeCells count="9">
    <mergeCell ref="A7:A9"/>
    <mergeCell ref="A3:G5"/>
    <mergeCell ref="G8:G9"/>
    <mergeCell ref="B7:G7"/>
    <mergeCell ref="B8:B9"/>
    <mergeCell ref="C8:C9"/>
    <mergeCell ref="D8:D9"/>
    <mergeCell ref="E8:E9"/>
    <mergeCell ref="F8:F9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scale="8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43DE-772D-4071-96A6-0D0F4AB3BDCC}">
  <dimension ref="A1:T50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0" defaultRowHeight="15.75" customHeight="1" zeroHeight="1" x14ac:dyDescent="0.25"/>
  <cols>
    <col min="1" max="1" width="48.85546875" style="14" customWidth="1"/>
    <col min="2" max="2" width="13.85546875" style="4" customWidth="1"/>
    <col min="3" max="3" width="17.140625" style="4" customWidth="1"/>
    <col min="4" max="4" width="16" style="4" customWidth="1"/>
    <col min="5" max="5" width="15.7109375" style="4" customWidth="1"/>
    <col min="6" max="6" width="15.28515625" style="4" customWidth="1"/>
    <col min="7" max="7" width="16.85546875" style="4" customWidth="1"/>
    <col min="8" max="8" width="16" style="4" customWidth="1"/>
    <col min="9" max="9" width="13.85546875" style="4" customWidth="1"/>
    <col min="10" max="10" width="18.140625" style="4" customWidth="1"/>
    <col min="11" max="11" width="15.28515625" style="4" customWidth="1"/>
    <col min="12" max="12" width="17.42578125" style="4" customWidth="1"/>
    <col min="13" max="13" width="12.140625" style="4" customWidth="1"/>
    <col min="14" max="14" width="17.42578125" style="11" customWidth="1"/>
    <col min="15" max="15" width="17.7109375" style="279" customWidth="1"/>
    <col min="16" max="16" width="18.140625" style="279" customWidth="1"/>
    <col min="17" max="17" width="19" style="5" hidden="1" customWidth="1"/>
    <col min="18" max="18" width="22.5703125" style="5" hidden="1" customWidth="1"/>
    <col min="19" max="20" width="0" style="5" hidden="1" customWidth="1"/>
    <col min="21" max="16384" width="13.140625" style="5" hidden="1"/>
  </cols>
  <sheetData>
    <row r="1" spans="1:16" s="22" customFormat="1" ht="16.5" customHeight="1" x14ac:dyDescent="0.25">
      <c r="A1" s="248" t="s">
        <v>745</v>
      </c>
      <c r="B1" s="249"/>
      <c r="C1" s="21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11"/>
    </row>
    <row r="2" spans="1:16" s="22" customFormat="1" ht="15.75" customHeight="1" x14ac:dyDescent="0.4">
      <c r="A2" s="250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s="22" customFormat="1" ht="15.75" customHeight="1" x14ac:dyDescent="0.25">
      <c r="A3" s="350" t="s">
        <v>746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16" s="22" customFormat="1" ht="15.75" customHeight="1" x14ac:dyDescent="0.25">
      <c r="A4" s="25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22" customFormat="1" ht="15.75" customHeight="1" x14ac:dyDescent="0.25">
      <c r="A5" s="341" t="s">
        <v>747</v>
      </c>
      <c r="B5" s="339" t="s">
        <v>154</v>
      </c>
      <c r="C5" s="345" t="s">
        <v>155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1:16" s="22" customFormat="1" ht="15.75" customHeight="1" x14ac:dyDescent="0.25">
      <c r="A6" s="342"/>
      <c r="B6" s="344"/>
      <c r="C6" s="339" t="s">
        <v>252</v>
      </c>
      <c r="D6" s="339" t="s">
        <v>748</v>
      </c>
      <c r="E6" s="339" t="s">
        <v>749</v>
      </c>
      <c r="F6" s="339" t="s">
        <v>161</v>
      </c>
      <c r="G6" s="339" t="s">
        <v>750</v>
      </c>
      <c r="H6" s="339" t="s">
        <v>164</v>
      </c>
      <c r="I6" s="339" t="s">
        <v>165</v>
      </c>
      <c r="J6" s="339" t="s">
        <v>256</v>
      </c>
      <c r="K6" s="339" t="s">
        <v>168</v>
      </c>
      <c r="L6" s="337" t="s">
        <v>162</v>
      </c>
      <c r="M6" s="346" t="s">
        <v>166</v>
      </c>
      <c r="N6" s="346" t="s">
        <v>163</v>
      </c>
      <c r="O6" s="337" t="s">
        <v>257</v>
      </c>
      <c r="P6" s="348" t="s">
        <v>751</v>
      </c>
    </row>
    <row r="7" spans="1:16" s="22" customFormat="1" ht="15.75" customHeight="1" x14ac:dyDescent="0.25">
      <c r="A7" s="343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38"/>
      <c r="M7" s="347"/>
      <c r="N7" s="347"/>
      <c r="O7" s="338"/>
      <c r="P7" s="349"/>
    </row>
    <row r="8" spans="1:16" s="22" customFormat="1" ht="15.75" customHeight="1" x14ac:dyDescent="0.25">
      <c r="A8" s="253"/>
      <c r="B8" s="254"/>
      <c r="C8" s="255"/>
      <c r="D8" s="256"/>
      <c r="E8" s="257"/>
      <c r="F8" s="258"/>
      <c r="G8" s="258"/>
      <c r="H8" s="258"/>
      <c r="I8" s="255"/>
      <c r="J8" s="258"/>
      <c r="K8" s="255"/>
      <c r="L8" s="258"/>
      <c r="M8" s="258"/>
      <c r="N8" s="259"/>
      <c r="O8" s="260"/>
      <c r="P8" s="261"/>
    </row>
    <row r="9" spans="1:16" s="22" customFormat="1" ht="15.75" customHeight="1" x14ac:dyDescent="0.25">
      <c r="A9" s="301" t="s">
        <v>154</v>
      </c>
      <c r="B9" s="105">
        <f>SUM(B11,B13,B15,B59,B75,B86,B92,B96,B112,B127,B148,B162,B204,B216,B237,B249,B267,B276,B287,B303,B317,B325,B329,B337,B345,B417,B423)</f>
        <v>822774</v>
      </c>
      <c r="C9" s="262">
        <f>+SUM(C59,C216,C249,C337,C345,C417)</f>
        <v>16819</v>
      </c>
      <c r="D9" s="262">
        <f>+SUM(D75,D249,D337,D345,D417)</f>
        <v>199706</v>
      </c>
      <c r="E9" s="262">
        <f>SUM(E86)</f>
        <v>14508</v>
      </c>
      <c r="F9" s="262">
        <f>SUM(F96,F216,F237)</f>
        <v>29714</v>
      </c>
      <c r="G9" s="262">
        <f>+SUM(G59,G127,G216)</f>
        <v>2716</v>
      </c>
      <c r="H9" s="262">
        <f>SUM(H148,H216,H267,H337,H345,H417)</f>
        <v>31752</v>
      </c>
      <c r="I9" s="262">
        <f>SUM(I15,I162,I423)</f>
        <v>286498</v>
      </c>
      <c r="J9" s="262">
        <f>SUM(J276,J317,J325,J345)</f>
        <v>35718</v>
      </c>
      <c r="K9" s="262">
        <f>SUM(K287,K325,K345,K417)</f>
        <v>81574</v>
      </c>
      <c r="L9" s="262">
        <f>SUM(L303,L317,L329,L345)</f>
        <v>39116</v>
      </c>
      <c r="M9" s="262">
        <f>SUM(M204,M216,M237,M423)</f>
        <v>16837</v>
      </c>
      <c r="N9" s="104">
        <f>+SUM(N112,N216,N237,N329,N345)</f>
        <v>46675</v>
      </c>
      <c r="O9" s="263">
        <f>SUM(O13)</f>
        <v>20028</v>
      </c>
      <c r="P9" s="263">
        <f>SUM(P11)</f>
        <v>1113</v>
      </c>
    </row>
    <row r="10" spans="1:16" ht="15.75" customHeight="1" x14ac:dyDescent="0.25">
      <c r="A10" s="264"/>
      <c r="B10" s="50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O10" s="48"/>
      <c r="P10" s="48"/>
    </row>
    <row r="11" spans="1:16" ht="15.75" customHeight="1" x14ac:dyDescent="0.25">
      <c r="A11" s="264" t="s">
        <v>752</v>
      </c>
      <c r="B11" s="50">
        <f>SUM(C11:P11)</f>
        <v>1113</v>
      </c>
      <c r="C11" s="52" t="s">
        <v>753</v>
      </c>
      <c r="D11" s="52" t="s">
        <v>753</v>
      </c>
      <c r="E11" s="52" t="s">
        <v>753</v>
      </c>
      <c r="F11" s="52" t="s">
        <v>753</v>
      </c>
      <c r="G11" s="52" t="s">
        <v>753</v>
      </c>
      <c r="H11" s="52" t="s">
        <v>753</v>
      </c>
      <c r="I11" s="52" t="s">
        <v>753</v>
      </c>
      <c r="J11" s="52" t="s">
        <v>753</v>
      </c>
      <c r="K11" s="52" t="s">
        <v>753</v>
      </c>
      <c r="L11" s="52" t="s">
        <v>753</v>
      </c>
      <c r="M11" s="52" t="s">
        <v>753</v>
      </c>
      <c r="N11" s="11" t="s">
        <v>753</v>
      </c>
      <c r="O11" s="50" t="s">
        <v>753</v>
      </c>
      <c r="P11" s="32">
        <v>1113</v>
      </c>
    </row>
    <row r="12" spans="1:16" ht="15.75" customHeight="1" x14ac:dyDescent="0.25">
      <c r="A12" s="264"/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O12" s="48"/>
      <c r="P12" s="48"/>
    </row>
    <row r="13" spans="1:16" ht="15.75" customHeight="1" x14ac:dyDescent="0.25">
      <c r="A13" s="264" t="s">
        <v>754</v>
      </c>
      <c r="B13" s="50">
        <f>SUM(C13:P13)</f>
        <v>20028</v>
      </c>
      <c r="C13" s="52" t="s">
        <v>753</v>
      </c>
      <c r="D13" s="52" t="s">
        <v>753</v>
      </c>
      <c r="E13" s="52" t="s">
        <v>753</v>
      </c>
      <c r="F13" s="52" t="s">
        <v>753</v>
      </c>
      <c r="G13" s="52" t="s">
        <v>753</v>
      </c>
      <c r="H13" s="52" t="s">
        <v>753</v>
      </c>
      <c r="I13" s="52" t="s">
        <v>753</v>
      </c>
      <c r="J13" s="52" t="s">
        <v>753</v>
      </c>
      <c r="K13" s="52" t="s">
        <v>753</v>
      </c>
      <c r="L13" s="52" t="s">
        <v>753</v>
      </c>
      <c r="M13" s="52" t="s">
        <v>753</v>
      </c>
      <c r="N13" s="11" t="s">
        <v>753</v>
      </c>
      <c r="O13" s="32">
        <v>20028</v>
      </c>
      <c r="P13" s="263" t="s">
        <v>753</v>
      </c>
    </row>
    <row r="14" spans="1:16" ht="15.75" customHeight="1" x14ac:dyDescent="0.25">
      <c r="A14" s="264"/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O14" s="48"/>
      <c r="P14" s="48"/>
    </row>
    <row r="15" spans="1:16" s="22" customFormat="1" ht="15.75" customHeight="1" x14ac:dyDescent="0.25">
      <c r="A15" s="253" t="s">
        <v>755</v>
      </c>
      <c r="B15" s="103">
        <f>SUM(B17:B55)</f>
        <v>20187</v>
      </c>
      <c r="C15" s="262" t="s">
        <v>753</v>
      </c>
      <c r="D15" s="262" t="s">
        <v>753</v>
      </c>
      <c r="E15" s="262" t="s">
        <v>753</v>
      </c>
      <c r="F15" s="262" t="s">
        <v>753</v>
      </c>
      <c r="G15" s="262" t="s">
        <v>753</v>
      </c>
      <c r="H15" s="262" t="s">
        <v>753</v>
      </c>
      <c r="I15" s="103">
        <f>SUM(I17:I55)</f>
        <v>20187</v>
      </c>
      <c r="J15" s="262" t="s">
        <v>753</v>
      </c>
      <c r="K15" s="262" t="s">
        <v>753</v>
      </c>
      <c r="L15" s="262" t="s">
        <v>753</v>
      </c>
      <c r="M15" s="262" t="s">
        <v>753</v>
      </c>
      <c r="N15" s="104" t="s">
        <v>753</v>
      </c>
      <c r="O15" s="263" t="s">
        <v>753</v>
      </c>
      <c r="P15" s="263" t="s">
        <v>753</v>
      </c>
    </row>
    <row r="16" spans="1:16" s="22" customFormat="1" ht="15.75" customHeight="1" x14ac:dyDescent="0.25">
      <c r="A16" s="253"/>
      <c r="B16" s="103"/>
      <c r="C16" s="106"/>
      <c r="D16" s="106"/>
      <c r="E16" s="106"/>
      <c r="F16" s="106"/>
      <c r="G16" s="106"/>
      <c r="H16" s="106"/>
      <c r="I16" s="103"/>
      <c r="J16" s="106"/>
      <c r="K16" s="106"/>
      <c r="L16" s="106"/>
      <c r="M16" s="106"/>
      <c r="N16" s="265"/>
      <c r="O16" s="32"/>
      <c r="P16" s="32"/>
    </row>
    <row r="17" spans="1:16" ht="15.75" customHeight="1" x14ac:dyDescent="0.25">
      <c r="A17" s="266" t="s">
        <v>756</v>
      </c>
      <c r="B17" s="50">
        <f>SUM(C17:P17)</f>
        <v>1050</v>
      </c>
      <c r="C17" s="267" t="s">
        <v>753</v>
      </c>
      <c r="D17" s="267" t="s">
        <v>753</v>
      </c>
      <c r="E17" s="267" t="s">
        <v>753</v>
      </c>
      <c r="F17" s="267" t="s">
        <v>753</v>
      </c>
      <c r="G17" s="267" t="s">
        <v>753</v>
      </c>
      <c r="H17" s="267" t="s">
        <v>753</v>
      </c>
      <c r="I17" s="268">
        <v>1050</v>
      </c>
      <c r="J17" s="267" t="s">
        <v>753</v>
      </c>
      <c r="K17" s="267" t="s">
        <v>753</v>
      </c>
      <c r="L17" s="267" t="s">
        <v>753</v>
      </c>
      <c r="M17" s="267" t="s">
        <v>753</v>
      </c>
      <c r="N17" s="107" t="s">
        <v>753</v>
      </c>
      <c r="O17" s="32" t="s">
        <v>753</v>
      </c>
      <c r="P17" s="32" t="s">
        <v>753</v>
      </c>
    </row>
    <row r="18" spans="1:16" ht="15.75" customHeight="1" x14ac:dyDescent="0.25">
      <c r="A18" s="266" t="s">
        <v>757</v>
      </c>
      <c r="B18" s="50">
        <f t="shared" ref="B18:B55" si="0">SUM(C18:P18)</f>
        <v>1328</v>
      </c>
      <c r="C18" s="267" t="s">
        <v>753</v>
      </c>
      <c r="D18" s="267" t="s">
        <v>753</v>
      </c>
      <c r="E18" s="267" t="s">
        <v>753</v>
      </c>
      <c r="F18" s="267" t="s">
        <v>753</v>
      </c>
      <c r="G18" s="267" t="s">
        <v>753</v>
      </c>
      <c r="H18" s="267" t="s">
        <v>753</v>
      </c>
      <c r="I18" s="268">
        <v>1328</v>
      </c>
      <c r="J18" s="267" t="s">
        <v>753</v>
      </c>
      <c r="K18" s="267" t="s">
        <v>753</v>
      </c>
      <c r="L18" s="267" t="s">
        <v>753</v>
      </c>
      <c r="M18" s="267" t="s">
        <v>753</v>
      </c>
      <c r="N18" s="107" t="s">
        <v>753</v>
      </c>
      <c r="O18" s="32" t="s">
        <v>753</v>
      </c>
      <c r="P18" s="32" t="s">
        <v>753</v>
      </c>
    </row>
    <row r="19" spans="1:16" ht="15.75" customHeight="1" x14ac:dyDescent="0.25">
      <c r="A19" s="266" t="s">
        <v>426</v>
      </c>
      <c r="B19" s="50">
        <f t="shared" si="0"/>
        <v>848</v>
      </c>
      <c r="C19" s="267" t="s">
        <v>753</v>
      </c>
      <c r="D19" s="267" t="s">
        <v>753</v>
      </c>
      <c r="E19" s="267" t="s">
        <v>753</v>
      </c>
      <c r="F19" s="267" t="s">
        <v>753</v>
      </c>
      <c r="G19" s="267" t="s">
        <v>753</v>
      </c>
      <c r="H19" s="267" t="s">
        <v>753</v>
      </c>
      <c r="I19" s="268">
        <v>848</v>
      </c>
      <c r="J19" s="267" t="s">
        <v>753</v>
      </c>
      <c r="K19" s="267" t="s">
        <v>753</v>
      </c>
      <c r="L19" s="267" t="s">
        <v>753</v>
      </c>
      <c r="M19" s="267" t="s">
        <v>753</v>
      </c>
      <c r="N19" s="107" t="s">
        <v>753</v>
      </c>
      <c r="O19" s="32" t="s">
        <v>753</v>
      </c>
      <c r="P19" s="32" t="s">
        <v>753</v>
      </c>
    </row>
    <row r="20" spans="1:16" ht="15.75" customHeight="1" x14ac:dyDescent="0.25">
      <c r="A20" s="266" t="s">
        <v>425</v>
      </c>
      <c r="B20" s="50">
        <f t="shared" si="0"/>
        <v>387</v>
      </c>
      <c r="C20" s="267" t="s">
        <v>753</v>
      </c>
      <c r="D20" s="267" t="s">
        <v>753</v>
      </c>
      <c r="E20" s="267" t="s">
        <v>753</v>
      </c>
      <c r="F20" s="267" t="s">
        <v>753</v>
      </c>
      <c r="G20" s="267" t="s">
        <v>753</v>
      </c>
      <c r="H20" s="267" t="s">
        <v>753</v>
      </c>
      <c r="I20" s="268">
        <v>387</v>
      </c>
      <c r="J20" s="267" t="s">
        <v>753</v>
      </c>
      <c r="K20" s="267" t="s">
        <v>753</v>
      </c>
      <c r="L20" s="267" t="s">
        <v>753</v>
      </c>
      <c r="M20" s="267" t="s">
        <v>753</v>
      </c>
      <c r="N20" s="107" t="s">
        <v>753</v>
      </c>
      <c r="O20" s="32" t="s">
        <v>753</v>
      </c>
      <c r="P20" s="32" t="s">
        <v>753</v>
      </c>
    </row>
    <row r="21" spans="1:16" ht="15.75" customHeight="1" x14ac:dyDescent="0.25">
      <c r="A21" s="266" t="s">
        <v>758</v>
      </c>
      <c r="B21" s="50">
        <f t="shared" si="0"/>
        <v>666</v>
      </c>
      <c r="C21" s="267" t="s">
        <v>753</v>
      </c>
      <c r="D21" s="267" t="s">
        <v>753</v>
      </c>
      <c r="E21" s="267" t="s">
        <v>753</v>
      </c>
      <c r="F21" s="267" t="s">
        <v>753</v>
      </c>
      <c r="G21" s="267" t="s">
        <v>753</v>
      </c>
      <c r="H21" s="267" t="s">
        <v>753</v>
      </c>
      <c r="I21" s="268">
        <v>666</v>
      </c>
      <c r="J21" s="267" t="s">
        <v>753</v>
      </c>
      <c r="K21" s="267" t="s">
        <v>753</v>
      </c>
      <c r="L21" s="267" t="s">
        <v>753</v>
      </c>
      <c r="M21" s="267" t="s">
        <v>753</v>
      </c>
      <c r="N21" s="107" t="s">
        <v>753</v>
      </c>
      <c r="O21" s="32" t="s">
        <v>753</v>
      </c>
      <c r="P21" s="32" t="s">
        <v>753</v>
      </c>
    </row>
    <row r="22" spans="1:16" ht="15.75" customHeight="1" x14ac:dyDescent="0.25">
      <c r="A22" s="266" t="s">
        <v>759</v>
      </c>
      <c r="B22" s="50">
        <f t="shared" si="0"/>
        <v>754</v>
      </c>
      <c r="C22" s="267" t="s">
        <v>753</v>
      </c>
      <c r="D22" s="267" t="s">
        <v>753</v>
      </c>
      <c r="E22" s="267" t="s">
        <v>753</v>
      </c>
      <c r="F22" s="267" t="s">
        <v>753</v>
      </c>
      <c r="G22" s="267" t="s">
        <v>753</v>
      </c>
      <c r="H22" s="267" t="s">
        <v>753</v>
      </c>
      <c r="I22" s="268">
        <v>754</v>
      </c>
      <c r="J22" s="267" t="s">
        <v>753</v>
      </c>
      <c r="K22" s="267" t="s">
        <v>753</v>
      </c>
      <c r="L22" s="267" t="s">
        <v>753</v>
      </c>
      <c r="M22" s="267" t="s">
        <v>753</v>
      </c>
      <c r="N22" s="107" t="s">
        <v>753</v>
      </c>
      <c r="O22" s="32" t="s">
        <v>753</v>
      </c>
      <c r="P22" s="32" t="s">
        <v>753</v>
      </c>
    </row>
    <row r="23" spans="1:16" ht="15.75" customHeight="1" x14ac:dyDescent="0.25">
      <c r="A23" s="266" t="s">
        <v>65</v>
      </c>
      <c r="B23" s="50">
        <f t="shared" si="0"/>
        <v>380</v>
      </c>
      <c r="C23" s="267" t="s">
        <v>753</v>
      </c>
      <c r="D23" s="267" t="s">
        <v>753</v>
      </c>
      <c r="E23" s="267" t="s">
        <v>753</v>
      </c>
      <c r="F23" s="267" t="s">
        <v>753</v>
      </c>
      <c r="G23" s="267" t="s">
        <v>753</v>
      </c>
      <c r="H23" s="267" t="s">
        <v>753</v>
      </c>
      <c r="I23" s="268">
        <v>380</v>
      </c>
      <c r="J23" s="267" t="s">
        <v>753</v>
      </c>
      <c r="K23" s="267" t="s">
        <v>753</v>
      </c>
      <c r="L23" s="267" t="s">
        <v>753</v>
      </c>
      <c r="M23" s="267" t="s">
        <v>753</v>
      </c>
      <c r="N23" s="107" t="s">
        <v>753</v>
      </c>
      <c r="O23" s="32" t="s">
        <v>753</v>
      </c>
      <c r="P23" s="32" t="s">
        <v>753</v>
      </c>
    </row>
    <row r="24" spans="1:16" ht="15.75" customHeight="1" x14ac:dyDescent="0.25">
      <c r="A24" s="266" t="s">
        <v>760</v>
      </c>
      <c r="B24" s="50">
        <f t="shared" si="0"/>
        <v>481</v>
      </c>
      <c r="C24" s="267" t="s">
        <v>753</v>
      </c>
      <c r="D24" s="267" t="s">
        <v>753</v>
      </c>
      <c r="E24" s="267" t="s">
        <v>753</v>
      </c>
      <c r="F24" s="267" t="s">
        <v>753</v>
      </c>
      <c r="G24" s="267" t="s">
        <v>753</v>
      </c>
      <c r="H24" s="267" t="s">
        <v>753</v>
      </c>
      <c r="I24" s="268">
        <v>481</v>
      </c>
      <c r="J24" s="267" t="s">
        <v>753</v>
      </c>
      <c r="K24" s="267" t="s">
        <v>753</v>
      </c>
      <c r="L24" s="267" t="s">
        <v>753</v>
      </c>
      <c r="M24" s="267" t="s">
        <v>753</v>
      </c>
      <c r="N24" s="107" t="s">
        <v>753</v>
      </c>
      <c r="O24" s="32" t="s">
        <v>753</v>
      </c>
      <c r="P24" s="32" t="s">
        <v>753</v>
      </c>
    </row>
    <row r="25" spans="1:16" ht="15.75" customHeight="1" x14ac:dyDescent="0.25">
      <c r="A25" s="266" t="s">
        <v>761</v>
      </c>
      <c r="B25" s="50">
        <f t="shared" si="0"/>
        <v>1023</v>
      </c>
      <c r="C25" s="267" t="s">
        <v>753</v>
      </c>
      <c r="D25" s="267" t="s">
        <v>753</v>
      </c>
      <c r="E25" s="267" t="s">
        <v>753</v>
      </c>
      <c r="F25" s="267" t="s">
        <v>753</v>
      </c>
      <c r="G25" s="267" t="s">
        <v>753</v>
      </c>
      <c r="H25" s="267" t="s">
        <v>753</v>
      </c>
      <c r="I25" s="268">
        <v>1023</v>
      </c>
      <c r="J25" s="267" t="s">
        <v>753</v>
      </c>
      <c r="K25" s="267" t="s">
        <v>753</v>
      </c>
      <c r="L25" s="267" t="s">
        <v>753</v>
      </c>
      <c r="M25" s="267" t="s">
        <v>753</v>
      </c>
      <c r="N25" s="107" t="s">
        <v>753</v>
      </c>
      <c r="O25" s="32" t="s">
        <v>753</v>
      </c>
      <c r="P25" s="32" t="s">
        <v>753</v>
      </c>
    </row>
    <row r="26" spans="1:16" ht="15.75" customHeight="1" x14ac:dyDescent="0.25">
      <c r="A26" s="266" t="s">
        <v>762</v>
      </c>
      <c r="B26" s="50">
        <f t="shared" si="0"/>
        <v>365</v>
      </c>
      <c r="C26" s="267" t="s">
        <v>753</v>
      </c>
      <c r="D26" s="267" t="s">
        <v>753</v>
      </c>
      <c r="E26" s="267" t="s">
        <v>753</v>
      </c>
      <c r="F26" s="267" t="s">
        <v>753</v>
      </c>
      <c r="G26" s="267" t="s">
        <v>753</v>
      </c>
      <c r="H26" s="267" t="s">
        <v>753</v>
      </c>
      <c r="I26" s="268">
        <v>365</v>
      </c>
      <c r="J26" s="267" t="s">
        <v>753</v>
      </c>
      <c r="K26" s="267" t="s">
        <v>753</v>
      </c>
      <c r="L26" s="267" t="s">
        <v>753</v>
      </c>
      <c r="M26" s="267" t="s">
        <v>753</v>
      </c>
      <c r="N26" s="107" t="s">
        <v>753</v>
      </c>
      <c r="O26" s="32" t="s">
        <v>753</v>
      </c>
      <c r="P26" s="32" t="s">
        <v>753</v>
      </c>
    </row>
    <row r="27" spans="1:16" ht="15.75" customHeight="1" x14ac:dyDescent="0.25">
      <c r="A27" s="266" t="s">
        <v>62</v>
      </c>
      <c r="B27" s="50">
        <f t="shared" si="0"/>
        <v>175</v>
      </c>
      <c r="C27" s="267" t="s">
        <v>753</v>
      </c>
      <c r="D27" s="267" t="s">
        <v>753</v>
      </c>
      <c r="E27" s="267" t="s">
        <v>753</v>
      </c>
      <c r="F27" s="267" t="s">
        <v>753</v>
      </c>
      <c r="G27" s="267" t="s">
        <v>753</v>
      </c>
      <c r="H27" s="267" t="s">
        <v>753</v>
      </c>
      <c r="I27" s="268">
        <v>175</v>
      </c>
      <c r="J27" s="267" t="s">
        <v>753</v>
      </c>
      <c r="K27" s="267" t="s">
        <v>753</v>
      </c>
      <c r="L27" s="267" t="s">
        <v>753</v>
      </c>
      <c r="M27" s="267" t="s">
        <v>753</v>
      </c>
      <c r="N27" s="107" t="s">
        <v>753</v>
      </c>
      <c r="O27" s="32" t="s">
        <v>753</v>
      </c>
      <c r="P27" s="32" t="s">
        <v>753</v>
      </c>
    </row>
    <row r="28" spans="1:16" ht="15.75" customHeight="1" x14ac:dyDescent="0.25">
      <c r="A28" s="266" t="s">
        <v>763</v>
      </c>
      <c r="B28" s="50">
        <f t="shared" si="0"/>
        <v>291</v>
      </c>
      <c r="C28" s="267" t="s">
        <v>753</v>
      </c>
      <c r="D28" s="267" t="s">
        <v>753</v>
      </c>
      <c r="E28" s="267" t="s">
        <v>753</v>
      </c>
      <c r="F28" s="267" t="s">
        <v>753</v>
      </c>
      <c r="G28" s="267" t="s">
        <v>753</v>
      </c>
      <c r="H28" s="267" t="s">
        <v>753</v>
      </c>
      <c r="I28" s="268">
        <v>291</v>
      </c>
      <c r="J28" s="267" t="s">
        <v>753</v>
      </c>
      <c r="K28" s="267" t="s">
        <v>753</v>
      </c>
      <c r="L28" s="267" t="s">
        <v>753</v>
      </c>
      <c r="M28" s="267" t="s">
        <v>753</v>
      </c>
      <c r="N28" s="107" t="s">
        <v>753</v>
      </c>
      <c r="O28" s="32" t="s">
        <v>753</v>
      </c>
      <c r="P28" s="32" t="s">
        <v>753</v>
      </c>
    </row>
    <row r="29" spans="1:16" ht="15.75" customHeight="1" x14ac:dyDescent="0.25">
      <c r="A29" s="266" t="s">
        <v>441</v>
      </c>
      <c r="B29" s="50">
        <f t="shared" si="0"/>
        <v>158</v>
      </c>
      <c r="C29" s="267" t="s">
        <v>753</v>
      </c>
      <c r="D29" s="267" t="s">
        <v>753</v>
      </c>
      <c r="E29" s="267" t="s">
        <v>753</v>
      </c>
      <c r="F29" s="267" t="s">
        <v>753</v>
      </c>
      <c r="G29" s="267" t="s">
        <v>753</v>
      </c>
      <c r="H29" s="267" t="s">
        <v>753</v>
      </c>
      <c r="I29" s="268">
        <v>158</v>
      </c>
      <c r="J29" s="267" t="s">
        <v>753</v>
      </c>
      <c r="K29" s="267" t="s">
        <v>753</v>
      </c>
      <c r="L29" s="267" t="s">
        <v>753</v>
      </c>
      <c r="M29" s="267" t="s">
        <v>753</v>
      </c>
      <c r="N29" s="107" t="s">
        <v>753</v>
      </c>
      <c r="O29" s="32" t="s">
        <v>753</v>
      </c>
      <c r="P29" s="32" t="s">
        <v>753</v>
      </c>
    </row>
    <row r="30" spans="1:16" ht="15.75" customHeight="1" x14ac:dyDescent="0.25">
      <c r="A30" s="266" t="s">
        <v>764</v>
      </c>
      <c r="B30" s="50">
        <f t="shared" si="0"/>
        <v>430</v>
      </c>
      <c r="C30" s="267" t="s">
        <v>753</v>
      </c>
      <c r="D30" s="267" t="s">
        <v>753</v>
      </c>
      <c r="E30" s="267" t="s">
        <v>753</v>
      </c>
      <c r="F30" s="267" t="s">
        <v>753</v>
      </c>
      <c r="G30" s="267" t="s">
        <v>753</v>
      </c>
      <c r="H30" s="267" t="s">
        <v>753</v>
      </c>
      <c r="I30" s="268">
        <v>430</v>
      </c>
      <c r="J30" s="267" t="s">
        <v>753</v>
      </c>
      <c r="K30" s="267" t="s">
        <v>753</v>
      </c>
      <c r="L30" s="267" t="s">
        <v>753</v>
      </c>
      <c r="M30" s="267" t="s">
        <v>753</v>
      </c>
      <c r="N30" s="107" t="s">
        <v>753</v>
      </c>
      <c r="O30" s="32" t="s">
        <v>753</v>
      </c>
      <c r="P30" s="32" t="s">
        <v>753</v>
      </c>
    </row>
    <row r="31" spans="1:16" ht="15.75" customHeight="1" x14ac:dyDescent="0.25">
      <c r="A31" s="266" t="s">
        <v>765</v>
      </c>
      <c r="B31" s="50">
        <f t="shared" si="0"/>
        <v>544</v>
      </c>
      <c r="C31" s="267" t="s">
        <v>753</v>
      </c>
      <c r="D31" s="267" t="s">
        <v>753</v>
      </c>
      <c r="E31" s="267" t="s">
        <v>753</v>
      </c>
      <c r="F31" s="267" t="s">
        <v>753</v>
      </c>
      <c r="G31" s="267" t="s">
        <v>753</v>
      </c>
      <c r="H31" s="267" t="s">
        <v>753</v>
      </c>
      <c r="I31" s="268">
        <v>544</v>
      </c>
      <c r="J31" s="267" t="s">
        <v>753</v>
      </c>
      <c r="K31" s="267" t="s">
        <v>753</v>
      </c>
      <c r="L31" s="267" t="s">
        <v>753</v>
      </c>
      <c r="M31" s="267" t="s">
        <v>753</v>
      </c>
      <c r="N31" s="107" t="s">
        <v>753</v>
      </c>
      <c r="O31" s="32" t="s">
        <v>753</v>
      </c>
      <c r="P31" s="32" t="s">
        <v>753</v>
      </c>
    </row>
    <row r="32" spans="1:16" ht="15.75" customHeight="1" x14ac:dyDescent="0.25">
      <c r="A32" s="266" t="s">
        <v>177</v>
      </c>
      <c r="B32" s="50">
        <f t="shared" si="0"/>
        <v>911</v>
      </c>
      <c r="C32" s="267" t="s">
        <v>753</v>
      </c>
      <c r="D32" s="267" t="s">
        <v>753</v>
      </c>
      <c r="E32" s="267" t="s">
        <v>753</v>
      </c>
      <c r="F32" s="267" t="s">
        <v>753</v>
      </c>
      <c r="G32" s="267" t="s">
        <v>753</v>
      </c>
      <c r="H32" s="267" t="s">
        <v>753</v>
      </c>
      <c r="I32" s="268">
        <v>911</v>
      </c>
      <c r="J32" s="267" t="s">
        <v>753</v>
      </c>
      <c r="K32" s="267" t="s">
        <v>753</v>
      </c>
      <c r="L32" s="267" t="s">
        <v>753</v>
      </c>
      <c r="M32" s="267" t="s">
        <v>753</v>
      </c>
      <c r="N32" s="107" t="s">
        <v>753</v>
      </c>
      <c r="O32" s="32" t="s">
        <v>753</v>
      </c>
      <c r="P32" s="32" t="s">
        <v>753</v>
      </c>
    </row>
    <row r="33" spans="1:16" ht="15.75" customHeight="1" x14ac:dyDescent="0.25">
      <c r="A33" s="266" t="s">
        <v>766</v>
      </c>
      <c r="B33" s="50">
        <f t="shared" si="0"/>
        <v>246</v>
      </c>
      <c r="C33" s="267" t="s">
        <v>753</v>
      </c>
      <c r="D33" s="267" t="s">
        <v>753</v>
      </c>
      <c r="E33" s="267" t="s">
        <v>753</v>
      </c>
      <c r="F33" s="267" t="s">
        <v>753</v>
      </c>
      <c r="G33" s="267" t="s">
        <v>753</v>
      </c>
      <c r="H33" s="267" t="s">
        <v>753</v>
      </c>
      <c r="I33" s="268">
        <v>246</v>
      </c>
      <c r="J33" s="267" t="s">
        <v>753</v>
      </c>
      <c r="K33" s="267" t="s">
        <v>753</v>
      </c>
      <c r="L33" s="267" t="s">
        <v>753</v>
      </c>
      <c r="M33" s="267" t="s">
        <v>753</v>
      </c>
      <c r="N33" s="107" t="s">
        <v>753</v>
      </c>
      <c r="O33" s="32" t="s">
        <v>753</v>
      </c>
      <c r="P33" s="32" t="s">
        <v>753</v>
      </c>
    </row>
    <row r="34" spans="1:16" ht="15.75" customHeight="1" x14ac:dyDescent="0.25">
      <c r="A34" s="266" t="s">
        <v>446</v>
      </c>
      <c r="B34" s="50">
        <f t="shared" si="0"/>
        <v>327</v>
      </c>
      <c r="C34" s="267" t="s">
        <v>753</v>
      </c>
      <c r="D34" s="267" t="s">
        <v>753</v>
      </c>
      <c r="E34" s="267" t="s">
        <v>753</v>
      </c>
      <c r="F34" s="267" t="s">
        <v>753</v>
      </c>
      <c r="G34" s="267" t="s">
        <v>753</v>
      </c>
      <c r="H34" s="267" t="s">
        <v>753</v>
      </c>
      <c r="I34" s="268">
        <v>327</v>
      </c>
      <c r="J34" s="267" t="s">
        <v>753</v>
      </c>
      <c r="K34" s="267" t="s">
        <v>753</v>
      </c>
      <c r="L34" s="267" t="s">
        <v>753</v>
      </c>
      <c r="M34" s="267" t="s">
        <v>753</v>
      </c>
      <c r="N34" s="107" t="s">
        <v>753</v>
      </c>
      <c r="O34" s="32" t="s">
        <v>753</v>
      </c>
      <c r="P34" s="32" t="s">
        <v>753</v>
      </c>
    </row>
    <row r="35" spans="1:16" ht="15.75" customHeight="1" x14ac:dyDescent="0.25">
      <c r="A35" s="266" t="s">
        <v>389</v>
      </c>
      <c r="B35" s="50">
        <f t="shared" si="0"/>
        <v>645</v>
      </c>
      <c r="C35" s="267" t="s">
        <v>753</v>
      </c>
      <c r="D35" s="267" t="s">
        <v>753</v>
      </c>
      <c r="E35" s="267" t="s">
        <v>753</v>
      </c>
      <c r="F35" s="267" t="s">
        <v>753</v>
      </c>
      <c r="G35" s="267" t="s">
        <v>753</v>
      </c>
      <c r="H35" s="267" t="s">
        <v>753</v>
      </c>
      <c r="I35" s="268">
        <v>645</v>
      </c>
      <c r="J35" s="267" t="s">
        <v>753</v>
      </c>
      <c r="K35" s="267" t="s">
        <v>753</v>
      </c>
      <c r="L35" s="267" t="s">
        <v>753</v>
      </c>
      <c r="M35" s="267" t="s">
        <v>753</v>
      </c>
      <c r="N35" s="107" t="s">
        <v>753</v>
      </c>
      <c r="O35" s="32" t="s">
        <v>753</v>
      </c>
      <c r="P35" s="32" t="s">
        <v>753</v>
      </c>
    </row>
    <row r="36" spans="1:16" ht="15.75" customHeight="1" x14ac:dyDescent="0.25">
      <c r="A36" s="266" t="s">
        <v>767</v>
      </c>
      <c r="B36" s="50">
        <f t="shared" si="0"/>
        <v>941</v>
      </c>
      <c r="C36" s="267" t="s">
        <v>753</v>
      </c>
      <c r="D36" s="267" t="s">
        <v>753</v>
      </c>
      <c r="E36" s="267" t="s">
        <v>753</v>
      </c>
      <c r="F36" s="267" t="s">
        <v>753</v>
      </c>
      <c r="G36" s="267" t="s">
        <v>753</v>
      </c>
      <c r="H36" s="267" t="s">
        <v>753</v>
      </c>
      <c r="I36" s="268">
        <v>941</v>
      </c>
      <c r="J36" s="267" t="s">
        <v>753</v>
      </c>
      <c r="K36" s="267" t="s">
        <v>753</v>
      </c>
      <c r="L36" s="267" t="s">
        <v>753</v>
      </c>
      <c r="M36" s="267" t="s">
        <v>753</v>
      </c>
      <c r="N36" s="107" t="s">
        <v>753</v>
      </c>
      <c r="O36" s="32" t="s">
        <v>753</v>
      </c>
      <c r="P36" s="32" t="s">
        <v>753</v>
      </c>
    </row>
    <row r="37" spans="1:16" ht="15.75" customHeight="1" x14ac:dyDescent="0.25">
      <c r="A37" s="266" t="s">
        <v>452</v>
      </c>
      <c r="B37" s="50">
        <f t="shared" si="0"/>
        <v>188</v>
      </c>
      <c r="C37" s="267" t="s">
        <v>753</v>
      </c>
      <c r="D37" s="267" t="s">
        <v>753</v>
      </c>
      <c r="E37" s="267" t="s">
        <v>753</v>
      </c>
      <c r="F37" s="267" t="s">
        <v>753</v>
      </c>
      <c r="G37" s="267" t="s">
        <v>753</v>
      </c>
      <c r="H37" s="267" t="s">
        <v>753</v>
      </c>
      <c r="I37" s="268">
        <v>188</v>
      </c>
      <c r="J37" s="267" t="s">
        <v>753</v>
      </c>
      <c r="K37" s="267" t="s">
        <v>753</v>
      </c>
      <c r="L37" s="267" t="s">
        <v>753</v>
      </c>
      <c r="M37" s="267" t="s">
        <v>753</v>
      </c>
      <c r="N37" s="107" t="s">
        <v>753</v>
      </c>
      <c r="O37" s="32" t="s">
        <v>753</v>
      </c>
      <c r="P37" s="32" t="s">
        <v>753</v>
      </c>
    </row>
    <row r="38" spans="1:16" ht="15.75" customHeight="1" x14ac:dyDescent="0.25">
      <c r="A38" s="266" t="s">
        <v>768</v>
      </c>
      <c r="B38" s="50">
        <f t="shared" si="0"/>
        <v>586</v>
      </c>
      <c r="C38" s="267" t="s">
        <v>753</v>
      </c>
      <c r="D38" s="267" t="s">
        <v>753</v>
      </c>
      <c r="E38" s="267" t="s">
        <v>753</v>
      </c>
      <c r="F38" s="267" t="s">
        <v>753</v>
      </c>
      <c r="G38" s="267" t="s">
        <v>753</v>
      </c>
      <c r="H38" s="267" t="s">
        <v>753</v>
      </c>
      <c r="I38" s="268">
        <v>586</v>
      </c>
      <c r="J38" s="267" t="s">
        <v>753</v>
      </c>
      <c r="K38" s="267" t="s">
        <v>753</v>
      </c>
      <c r="L38" s="267" t="s">
        <v>753</v>
      </c>
      <c r="M38" s="267" t="s">
        <v>753</v>
      </c>
      <c r="N38" s="107" t="s">
        <v>753</v>
      </c>
      <c r="O38" s="32" t="s">
        <v>753</v>
      </c>
      <c r="P38" s="32" t="s">
        <v>753</v>
      </c>
    </row>
    <row r="39" spans="1:16" ht="15.75" customHeight="1" x14ac:dyDescent="0.25">
      <c r="A39" s="266" t="s">
        <v>769</v>
      </c>
      <c r="B39" s="50">
        <f t="shared" si="0"/>
        <v>600</v>
      </c>
      <c r="C39" s="267" t="s">
        <v>753</v>
      </c>
      <c r="D39" s="267" t="s">
        <v>753</v>
      </c>
      <c r="E39" s="267" t="s">
        <v>753</v>
      </c>
      <c r="F39" s="267" t="s">
        <v>753</v>
      </c>
      <c r="G39" s="267" t="s">
        <v>753</v>
      </c>
      <c r="H39" s="267" t="s">
        <v>753</v>
      </c>
      <c r="I39" s="268">
        <v>600</v>
      </c>
      <c r="J39" s="267" t="s">
        <v>753</v>
      </c>
      <c r="K39" s="267" t="s">
        <v>753</v>
      </c>
      <c r="L39" s="267" t="s">
        <v>753</v>
      </c>
      <c r="M39" s="267" t="s">
        <v>753</v>
      </c>
      <c r="N39" s="107" t="s">
        <v>753</v>
      </c>
      <c r="O39" s="32" t="s">
        <v>753</v>
      </c>
      <c r="P39" s="32" t="s">
        <v>753</v>
      </c>
    </row>
    <row r="40" spans="1:16" ht="15.75" customHeight="1" x14ac:dyDescent="0.25">
      <c r="A40" s="266" t="s">
        <v>456</v>
      </c>
      <c r="B40" s="50">
        <f t="shared" si="0"/>
        <v>327</v>
      </c>
      <c r="C40" s="267" t="s">
        <v>753</v>
      </c>
      <c r="D40" s="267" t="s">
        <v>753</v>
      </c>
      <c r="E40" s="267" t="s">
        <v>753</v>
      </c>
      <c r="F40" s="267" t="s">
        <v>753</v>
      </c>
      <c r="G40" s="267" t="s">
        <v>753</v>
      </c>
      <c r="H40" s="267" t="s">
        <v>753</v>
      </c>
      <c r="I40" s="268">
        <v>327</v>
      </c>
      <c r="J40" s="267" t="s">
        <v>753</v>
      </c>
      <c r="K40" s="267" t="s">
        <v>753</v>
      </c>
      <c r="L40" s="267" t="s">
        <v>753</v>
      </c>
      <c r="M40" s="267" t="s">
        <v>753</v>
      </c>
      <c r="N40" s="107" t="s">
        <v>753</v>
      </c>
      <c r="O40" s="32" t="s">
        <v>753</v>
      </c>
      <c r="P40" s="32" t="s">
        <v>753</v>
      </c>
    </row>
    <row r="41" spans="1:16" ht="15.75" customHeight="1" x14ac:dyDescent="0.25">
      <c r="A41" s="266" t="s">
        <v>325</v>
      </c>
      <c r="B41" s="50">
        <f t="shared" si="0"/>
        <v>358</v>
      </c>
      <c r="C41" s="267" t="s">
        <v>753</v>
      </c>
      <c r="D41" s="267" t="s">
        <v>753</v>
      </c>
      <c r="E41" s="267" t="s">
        <v>753</v>
      </c>
      <c r="F41" s="267" t="s">
        <v>753</v>
      </c>
      <c r="G41" s="267" t="s">
        <v>753</v>
      </c>
      <c r="H41" s="267" t="s">
        <v>753</v>
      </c>
      <c r="I41" s="268">
        <v>358</v>
      </c>
      <c r="J41" s="267" t="s">
        <v>753</v>
      </c>
      <c r="K41" s="267" t="s">
        <v>753</v>
      </c>
      <c r="L41" s="267" t="s">
        <v>753</v>
      </c>
      <c r="M41" s="267" t="s">
        <v>753</v>
      </c>
      <c r="N41" s="107" t="s">
        <v>753</v>
      </c>
      <c r="O41" s="32" t="s">
        <v>753</v>
      </c>
      <c r="P41" s="32" t="s">
        <v>753</v>
      </c>
    </row>
    <row r="42" spans="1:16" ht="15.75" customHeight="1" x14ac:dyDescent="0.25">
      <c r="A42" s="266" t="s">
        <v>64</v>
      </c>
      <c r="B42" s="50">
        <f t="shared" si="0"/>
        <v>479</v>
      </c>
      <c r="C42" s="267" t="s">
        <v>753</v>
      </c>
      <c r="D42" s="267" t="s">
        <v>753</v>
      </c>
      <c r="E42" s="267" t="s">
        <v>753</v>
      </c>
      <c r="F42" s="267" t="s">
        <v>753</v>
      </c>
      <c r="G42" s="267" t="s">
        <v>753</v>
      </c>
      <c r="H42" s="267" t="s">
        <v>753</v>
      </c>
      <c r="I42" s="268">
        <v>479</v>
      </c>
      <c r="J42" s="267" t="s">
        <v>753</v>
      </c>
      <c r="K42" s="267" t="s">
        <v>753</v>
      </c>
      <c r="L42" s="267" t="s">
        <v>753</v>
      </c>
      <c r="M42" s="267" t="s">
        <v>753</v>
      </c>
      <c r="N42" s="107" t="s">
        <v>753</v>
      </c>
      <c r="O42" s="32" t="s">
        <v>753</v>
      </c>
      <c r="P42" s="32" t="s">
        <v>753</v>
      </c>
    </row>
    <row r="43" spans="1:16" ht="15.75" customHeight="1" x14ac:dyDescent="0.25">
      <c r="A43" s="266" t="s">
        <v>770</v>
      </c>
      <c r="B43" s="50">
        <f t="shared" si="0"/>
        <v>596</v>
      </c>
      <c r="C43" s="267" t="s">
        <v>753</v>
      </c>
      <c r="D43" s="267" t="s">
        <v>753</v>
      </c>
      <c r="E43" s="267" t="s">
        <v>753</v>
      </c>
      <c r="F43" s="267" t="s">
        <v>753</v>
      </c>
      <c r="G43" s="267" t="s">
        <v>753</v>
      </c>
      <c r="H43" s="267" t="s">
        <v>753</v>
      </c>
      <c r="I43" s="268">
        <v>596</v>
      </c>
      <c r="J43" s="267" t="s">
        <v>753</v>
      </c>
      <c r="K43" s="267" t="s">
        <v>753</v>
      </c>
      <c r="L43" s="267" t="s">
        <v>753</v>
      </c>
      <c r="M43" s="267" t="s">
        <v>753</v>
      </c>
      <c r="N43" s="107" t="s">
        <v>753</v>
      </c>
      <c r="O43" s="32" t="s">
        <v>753</v>
      </c>
      <c r="P43" s="32" t="s">
        <v>753</v>
      </c>
    </row>
    <row r="44" spans="1:16" ht="15.75" customHeight="1" x14ac:dyDescent="0.25">
      <c r="A44" s="19" t="s">
        <v>181</v>
      </c>
      <c r="B44" s="50">
        <f t="shared" si="0"/>
        <v>608</v>
      </c>
      <c r="C44" s="267" t="s">
        <v>753</v>
      </c>
      <c r="D44" s="267" t="s">
        <v>753</v>
      </c>
      <c r="E44" s="267" t="s">
        <v>753</v>
      </c>
      <c r="F44" s="267" t="s">
        <v>753</v>
      </c>
      <c r="G44" s="267" t="s">
        <v>753</v>
      </c>
      <c r="H44" s="267" t="s">
        <v>753</v>
      </c>
      <c r="I44" s="268">
        <v>608</v>
      </c>
      <c r="J44" s="267" t="s">
        <v>753</v>
      </c>
      <c r="K44" s="267" t="s">
        <v>753</v>
      </c>
      <c r="L44" s="267" t="s">
        <v>753</v>
      </c>
      <c r="M44" s="267" t="s">
        <v>753</v>
      </c>
      <c r="N44" s="107" t="s">
        <v>753</v>
      </c>
      <c r="O44" s="32" t="s">
        <v>753</v>
      </c>
      <c r="P44" s="32" t="s">
        <v>753</v>
      </c>
    </row>
    <row r="45" spans="1:16" ht="15.75" customHeight="1" x14ac:dyDescent="0.25">
      <c r="A45" s="19" t="s">
        <v>771</v>
      </c>
      <c r="B45" s="50">
        <f t="shared" si="0"/>
        <v>534</v>
      </c>
      <c r="C45" s="267" t="s">
        <v>753</v>
      </c>
      <c r="D45" s="267" t="s">
        <v>753</v>
      </c>
      <c r="E45" s="267" t="s">
        <v>753</v>
      </c>
      <c r="F45" s="267" t="s">
        <v>753</v>
      </c>
      <c r="G45" s="267" t="s">
        <v>753</v>
      </c>
      <c r="H45" s="267" t="s">
        <v>753</v>
      </c>
      <c r="I45" s="268">
        <v>534</v>
      </c>
      <c r="J45" s="267" t="s">
        <v>753</v>
      </c>
      <c r="K45" s="267" t="s">
        <v>753</v>
      </c>
      <c r="L45" s="267" t="s">
        <v>753</v>
      </c>
      <c r="M45" s="267" t="s">
        <v>753</v>
      </c>
      <c r="N45" s="107" t="s">
        <v>753</v>
      </c>
      <c r="O45" s="32" t="s">
        <v>753</v>
      </c>
      <c r="P45" s="32" t="s">
        <v>753</v>
      </c>
    </row>
    <row r="46" spans="1:16" ht="15.75" customHeight="1" x14ac:dyDescent="0.25">
      <c r="A46" s="19" t="s">
        <v>666</v>
      </c>
      <c r="B46" s="50">
        <f t="shared" si="0"/>
        <v>324</v>
      </c>
      <c r="C46" s="267" t="s">
        <v>753</v>
      </c>
      <c r="D46" s="267" t="s">
        <v>753</v>
      </c>
      <c r="E46" s="267" t="s">
        <v>753</v>
      </c>
      <c r="F46" s="267" t="s">
        <v>753</v>
      </c>
      <c r="G46" s="267" t="s">
        <v>753</v>
      </c>
      <c r="H46" s="267" t="s">
        <v>753</v>
      </c>
      <c r="I46" s="268">
        <v>324</v>
      </c>
      <c r="J46" s="267" t="s">
        <v>753</v>
      </c>
      <c r="K46" s="267" t="s">
        <v>753</v>
      </c>
      <c r="L46" s="267" t="s">
        <v>753</v>
      </c>
      <c r="M46" s="267" t="s">
        <v>753</v>
      </c>
      <c r="N46" s="107" t="s">
        <v>753</v>
      </c>
      <c r="O46" s="32" t="s">
        <v>753</v>
      </c>
      <c r="P46" s="32" t="s">
        <v>753</v>
      </c>
    </row>
    <row r="47" spans="1:16" ht="15.75" customHeight="1" x14ac:dyDescent="0.25">
      <c r="A47" s="19" t="s">
        <v>140</v>
      </c>
      <c r="B47" s="50">
        <f t="shared" si="0"/>
        <v>241</v>
      </c>
      <c r="C47" s="267" t="s">
        <v>753</v>
      </c>
      <c r="D47" s="267" t="s">
        <v>753</v>
      </c>
      <c r="E47" s="267" t="s">
        <v>753</v>
      </c>
      <c r="F47" s="267" t="s">
        <v>753</v>
      </c>
      <c r="G47" s="267" t="s">
        <v>753</v>
      </c>
      <c r="H47" s="267" t="s">
        <v>753</v>
      </c>
      <c r="I47" s="268">
        <v>241</v>
      </c>
      <c r="J47" s="267" t="s">
        <v>753</v>
      </c>
      <c r="K47" s="267" t="s">
        <v>753</v>
      </c>
      <c r="L47" s="267" t="s">
        <v>753</v>
      </c>
      <c r="M47" s="267" t="s">
        <v>753</v>
      </c>
      <c r="N47" s="107" t="s">
        <v>753</v>
      </c>
      <c r="O47" s="32" t="s">
        <v>753</v>
      </c>
      <c r="P47" s="32" t="s">
        <v>753</v>
      </c>
    </row>
    <row r="48" spans="1:16" ht="15.75" customHeight="1" x14ac:dyDescent="0.25">
      <c r="A48" s="19" t="s">
        <v>141</v>
      </c>
      <c r="B48" s="50">
        <f t="shared" si="0"/>
        <v>162</v>
      </c>
      <c r="C48" s="267" t="s">
        <v>753</v>
      </c>
      <c r="D48" s="267" t="s">
        <v>753</v>
      </c>
      <c r="E48" s="267" t="s">
        <v>753</v>
      </c>
      <c r="F48" s="267" t="s">
        <v>753</v>
      </c>
      <c r="G48" s="267" t="s">
        <v>753</v>
      </c>
      <c r="H48" s="267" t="s">
        <v>753</v>
      </c>
      <c r="I48" s="268">
        <v>162</v>
      </c>
      <c r="J48" s="108" t="s">
        <v>753</v>
      </c>
      <c r="K48" s="267" t="s">
        <v>753</v>
      </c>
      <c r="L48" s="267" t="s">
        <v>753</v>
      </c>
      <c r="M48" s="267" t="s">
        <v>753</v>
      </c>
      <c r="N48" s="107" t="s">
        <v>753</v>
      </c>
      <c r="O48" s="32" t="s">
        <v>753</v>
      </c>
      <c r="P48" s="32" t="s">
        <v>753</v>
      </c>
    </row>
    <row r="49" spans="1:16" ht="15.75" customHeight="1" x14ac:dyDescent="0.25">
      <c r="A49" s="19" t="s">
        <v>66</v>
      </c>
      <c r="B49" s="50">
        <f t="shared" si="0"/>
        <v>299</v>
      </c>
      <c r="C49" s="267" t="s">
        <v>753</v>
      </c>
      <c r="D49" s="267" t="s">
        <v>753</v>
      </c>
      <c r="E49" s="267" t="s">
        <v>753</v>
      </c>
      <c r="F49" s="267" t="s">
        <v>753</v>
      </c>
      <c r="G49" s="267" t="s">
        <v>753</v>
      </c>
      <c r="H49" s="267" t="s">
        <v>753</v>
      </c>
      <c r="I49" s="268">
        <v>299</v>
      </c>
      <c r="J49" s="108" t="s">
        <v>753</v>
      </c>
      <c r="K49" s="267" t="s">
        <v>753</v>
      </c>
      <c r="L49" s="267" t="s">
        <v>753</v>
      </c>
      <c r="M49" s="267" t="s">
        <v>753</v>
      </c>
      <c r="N49" s="107" t="s">
        <v>753</v>
      </c>
      <c r="O49" s="32" t="s">
        <v>753</v>
      </c>
      <c r="P49" s="32" t="s">
        <v>753</v>
      </c>
    </row>
    <row r="50" spans="1:16" ht="15.75" customHeight="1" x14ac:dyDescent="0.25">
      <c r="A50" s="19" t="s">
        <v>772</v>
      </c>
      <c r="B50" s="50">
        <f t="shared" si="0"/>
        <v>347</v>
      </c>
      <c r="C50" s="267" t="s">
        <v>753</v>
      </c>
      <c r="D50" s="267" t="s">
        <v>753</v>
      </c>
      <c r="E50" s="267" t="s">
        <v>753</v>
      </c>
      <c r="F50" s="267" t="s">
        <v>753</v>
      </c>
      <c r="G50" s="267" t="s">
        <v>753</v>
      </c>
      <c r="H50" s="267" t="s">
        <v>753</v>
      </c>
      <c r="I50" s="268">
        <v>347</v>
      </c>
      <c r="J50" s="267" t="s">
        <v>753</v>
      </c>
      <c r="K50" s="267" t="s">
        <v>753</v>
      </c>
      <c r="L50" s="267" t="s">
        <v>753</v>
      </c>
      <c r="M50" s="267" t="s">
        <v>753</v>
      </c>
      <c r="N50" s="107" t="s">
        <v>753</v>
      </c>
      <c r="O50" s="32" t="s">
        <v>753</v>
      </c>
      <c r="P50" s="32" t="s">
        <v>753</v>
      </c>
    </row>
    <row r="51" spans="1:16" ht="15.75" customHeight="1" x14ac:dyDescent="0.25">
      <c r="A51" s="266" t="s">
        <v>773</v>
      </c>
      <c r="B51" s="50">
        <f t="shared" si="0"/>
        <v>969</v>
      </c>
      <c r="C51" s="267" t="s">
        <v>753</v>
      </c>
      <c r="D51" s="267" t="s">
        <v>753</v>
      </c>
      <c r="E51" s="267" t="s">
        <v>753</v>
      </c>
      <c r="F51" s="267" t="s">
        <v>753</v>
      </c>
      <c r="G51" s="267" t="s">
        <v>753</v>
      </c>
      <c r="H51" s="267" t="s">
        <v>753</v>
      </c>
      <c r="I51" s="268">
        <v>969</v>
      </c>
      <c r="J51" s="108" t="s">
        <v>753</v>
      </c>
      <c r="K51" s="267" t="s">
        <v>753</v>
      </c>
      <c r="L51" s="267" t="s">
        <v>753</v>
      </c>
      <c r="M51" s="267" t="s">
        <v>753</v>
      </c>
      <c r="N51" s="107" t="s">
        <v>753</v>
      </c>
      <c r="O51" s="32" t="s">
        <v>753</v>
      </c>
      <c r="P51" s="32" t="s">
        <v>753</v>
      </c>
    </row>
    <row r="52" spans="1:16" ht="15.75" customHeight="1" x14ac:dyDescent="0.25">
      <c r="A52" s="266" t="s">
        <v>774</v>
      </c>
      <c r="B52" s="50">
        <f t="shared" si="0"/>
        <v>386</v>
      </c>
      <c r="C52" s="267" t="s">
        <v>753</v>
      </c>
      <c r="D52" s="267" t="s">
        <v>753</v>
      </c>
      <c r="E52" s="267" t="s">
        <v>753</v>
      </c>
      <c r="F52" s="267" t="s">
        <v>753</v>
      </c>
      <c r="G52" s="267" t="s">
        <v>753</v>
      </c>
      <c r="H52" s="267" t="s">
        <v>753</v>
      </c>
      <c r="I52" s="268">
        <v>386</v>
      </c>
      <c r="J52" s="108" t="s">
        <v>753</v>
      </c>
      <c r="K52" s="267" t="s">
        <v>753</v>
      </c>
      <c r="L52" s="267" t="s">
        <v>753</v>
      </c>
      <c r="M52" s="267" t="s">
        <v>753</v>
      </c>
      <c r="N52" s="107" t="s">
        <v>753</v>
      </c>
      <c r="O52" s="32" t="s">
        <v>753</v>
      </c>
      <c r="P52" s="32" t="s">
        <v>753</v>
      </c>
    </row>
    <row r="53" spans="1:16" ht="15.75" customHeight="1" x14ac:dyDescent="0.25">
      <c r="A53" s="266" t="s">
        <v>775</v>
      </c>
      <c r="B53" s="50">
        <f t="shared" si="0"/>
        <v>654</v>
      </c>
      <c r="C53" s="267" t="s">
        <v>753</v>
      </c>
      <c r="D53" s="267" t="s">
        <v>753</v>
      </c>
      <c r="E53" s="267" t="s">
        <v>753</v>
      </c>
      <c r="F53" s="267" t="s">
        <v>753</v>
      </c>
      <c r="G53" s="267" t="s">
        <v>753</v>
      </c>
      <c r="H53" s="267" t="s">
        <v>753</v>
      </c>
      <c r="I53" s="269">
        <v>654</v>
      </c>
      <c r="J53" s="108" t="s">
        <v>753</v>
      </c>
      <c r="K53" s="267" t="s">
        <v>753</v>
      </c>
      <c r="L53" s="267" t="s">
        <v>753</v>
      </c>
      <c r="M53" s="267" t="s">
        <v>753</v>
      </c>
      <c r="N53" s="107" t="s">
        <v>753</v>
      </c>
      <c r="O53" s="32" t="s">
        <v>753</v>
      </c>
      <c r="P53" s="32" t="s">
        <v>753</v>
      </c>
    </row>
    <row r="54" spans="1:16" ht="15.75" customHeight="1" x14ac:dyDescent="0.25">
      <c r="A54" s="266" t="s">
        <v>776</v>
      </c>
      <c r="B54" s="50">
        <f t="shared" si="0"/>
        <v>442</v>
      </c>
      <c r="C54" s="267" t="s">
        <v>753</v>
      </c>
      <c r="D54" s="267" t="s">
        <v>753</v>
      </c>
      <c r="E54" s="267" t="s">
        <v>753</v>
      </c>
      <c r="F54" s="267" t="s">
        <v>753</v>
      </c>
      <c r="G54" s="267" t="s">
        <v>753</v>
      </c>
      <c r="H54" s="267" t="s">
        <v>753</v>
      </c>
      <c r="I54" s="269">
        <v>442</v>
      </c>
      <c r="J54" s="108" t="s">
        <v>753</v>
      </c>
      <c r="K54" s="267" t="s">
        <v>753</v>
      </c>
      <c r="L54" s="267" t="s">
        <v>753</v>
      </c>
      <c r="M54" s="267" t="s">
        <v>753</v>
      </c>
      <c r="N54" s="107" t="s">
        <v>753</v>
      </c>
      <c r="O54" s="32" t="s">
        <v>753</v>
      </c>
      <c r="P54" s="32" t="s">
        <v>753</v>
      </c>
    </row>
    <row r="55" spans="1:16" ht="15.75" customHeight="1" x14ac:dyDescent="0.25">
      <c r="A55" s="266" t="s">
        <v>151</v>
      </c>
      <c r="B55" s="50">
        <f t="shared" si="0"/>
        <v>137</v>
      </c>
      <c r="C55" s="267" t="s">
        <v>753</v>
      </c>
      <c r="D55" s="267" t="s">
        <v>753</v>
      </c>
      <c r="E55" s="267" t="s">
        <v>753</v>
      </c>
      <c r="F55" s="267" t="s">
        <v>753</v>
      </c>
      <c r="G55" s="267" t="s">
        <v>753</v>
      </c>
      <c r="H55" s="267" t="s">
        <v>753</v>
      </c>
      <c r="I55" s="269">
        <v>137</v>
      </c>
      <c r="J55" s="108" t="s">
        <v>753</v>
      </c>
      <c r="K55" s="267" t="s">
        <v>753</v>
      </c>
      <c r="L55" s="267" t="s">
        <v>753</v>
      </c>
      <c r="M55" s="267" t="s">
        <v>753</v>
      </c>
      <c r="N55" s="107" t="s">
        <v>753</v>
      </c>
      <c r="O55" s="32" t="s">
        <v>753</v>
      </c>
      <c r="P55" s="32" t="s">
        <v>753</v>
      </c>
    </row>
    <row r="56" spans="1:16" ht="15.75" customHeight="1" x14ac:dyDescent="0.25">
      <c r="A56" s="264"/>
      <c r="B56" s="50"/>
      <c r="C56" s="52"/>
      <c r="D56" s="52"/>
      <c r="E56" s="52"/>
      <c r="F56" s="52"/>
      <c r="G56" s="52"/>
      <c r="H56" s="52"/>
      <c r="I56" s="52"/>
      <c r="J56" s="267"/>
      <c r="K56" s="267"/>
      <c r="L56" s="267"/>
      <c r="M56" s="267"/>
      <c r="N56" s="107"/>
      <c r="O56" s="48"/>
      <c r="P56" s="48"/>
    </row>
    <row r="57" spans="1:16" s="22" customFormat="1" ht="15.75" customHeight="1" x14ac:dyDescent="0.25">
      <c r="A57" s="253" t="s">
        <v>777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267"/>
      <c r="M57" s="106"/>
      <c r="N57" s="265"/>
      <c r="O57" s="48"/>
      <c r="P57" s="48"/>
    </row>
    <row r="58" spans="1:16" s="22" customFormat="1" ht="15.75" customHeight="1" x14ac:dyDescent="0.25">
      <c r="A58" s="253"/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267"/>
      <c r="M58" s="106"/>
      <c r="N58" s="265"/>
      <c r="O58" s="48"/>
      <c r="P58" s="48"/>
    </row>
    <row r="59" spans="1:16" s="22" customFormat="1" ht="15.75" customHeight="1" x14ac:dyDescent="0.25">
      <c r="A59" s="253" t="s">
        <v>778</v>
      </c>
      <c r="B59" s="262">
        <f>SUM(B61:B73)</f>
        <v>5738</v>
      </c>
      <c r="C59" s="262">
        <f>SUM(C61:C73)</f>
        <v>5652</v>
      </c>
      <c r="D59" s="262" t="s">
        <v>753</v>
      </c>
      <c r="E59" s="262" t="s">
        <v>753</v>
      </c>
      <c r="F59" s="262" t="s">
        <v>753</v>
      </c>
      <c r="G59" s="262">
        <f>SUM(G61:G73)</f>
        <v>86</v>
      </c>
      <c r="H59" s="262" t="s">
        <v>753</v>
      </c>
      <c r="I59" s="262" t="s">
        <v>753</v>
      </c>
      <c r="J59" s="262" t="s">
        <v>753</v>
      </c>
      <c r="K59" s="262" t="s">
        <v>753</v>
      </c>
      <c r="L59" s="262" t="s">
        <v>753</v>
      </c>
      <c r="M59" s="262" t="s">
        <v>753</v>
      </c>
      <c r="N59" s="104" t="s">
        <v>753</v>
      </c>
      <c r="O59" s="263" t="s">
        <v>753</v>
      </c>
      <c r="P59" s="263" t="s">
        <v>753</v>
      </c>
    </row>
    <row r="60" spans="1:16" ht="15.75" customHeight="1" x14ac:dyDescent="0.25">
      <c r="A60" s="270"/>
      <c r="B60" s="108"/>
      <c r="C60" s="267"/>
      <c r="D60" s="107"/>
      <c r="E60" s="50"/>
      <c r="F60" s="52"/>
      <c r="G60" s="52"/>
      <c r="H60" s="52"/>
      <c r="I60" s="52"/>
      <c r="J60" s="52"/>
      <c r="K60" s="52"/>
      <c r="L60" s="267"/>
      <c r="M60" s="52"/>
      <c r="N60" s="107"/>
      <c r="O60" s="32"/>
      <c r="P60" s="32"/>
    </row>
    <row r="61" spans="1:16" ht="15.75" customHeight="1" x14ac:dyDescent="0.25">
      <c r="A61" s="270" t="s">
        <v>779</v>
      </c>
      <c r="B61" s="50">
        <f t="shared" ref="B61:B73" si="1">SUM(C61:P61)</f>
        <v>425</v>
      </c>
      <c r="C61" s="267">
        <v>425</v>
      </c>
      <c r="D61" s="271" t="s">
        <v>753</v>
      </c>
      <c r="E61" s="108" t="s">
        <v>753</v>
      </c>
      <c r="F61" s="267" t="s">
        <v>753</v>
      </c>
      <c r="G61" s="267" t="s">
        <v>753</v>
      </c>
      <c r="H61" s="267" t="s">
        <v>753</v>
      </c>
      <c r="I61" s="267" t="s">
        <v>753</v>
      </c>
      <c r="J61" s="267" t="s">
        <v>753</v>
      </c>
      <c r="K61" s="267" t="s">
        <v>753</v>
      </c>
      <c r="L61" s="267" t="s">
        <v>753</v>
      </c>
      <c r="M61" s="267" t="s">
        <v>753</v>
      </c>
      <c r="N61" s="107" t="s">
        <v>753</v>
      </c>
      <c r="O61" s="32" t="s">
        <v>753</v>
      </c>
      <c r="P61" s="32" t="s">
        <v>753</v>
      </c>
    </row>
    <row r="62" spans="1:16" ht="15.75" customHeight="1" x14ac:dyDescent="0.25">
      <c r="A62" s="270" t="s">
        <v>780</v>
      </c>
      <c r="B62" s="50">
        <f t="shared" si="1"/>
        <v>403</v>
      </c>
      <c r="C62" s="267">
        <v>403</v>
      </c>
      <c r="D62" s="271" t="s">
        <v>753</v>
      </c>
      <c r="E62" s="108" t="s">
        <v>753</v>
      </c>
      <c r="F62" s="267" t="s">
        <v>753</v>
      </c>
      <c r="G62" s="267" t="s">
        <v>753</v>
      </c>
      <c r="H62" s="267" t="s">
        <v>753</v>
      </c>
      <c r="I62" s="267" t="s">
        <v>753</v>
      </c>
      <c r="J62" s="267" t="s">
        <v>753</v>
      </c>
      <c r="K62" s="267" t="s">
        <v>753</v>
      </c>
      <c r="L62" s="267" t="s">
        <v>753</v>
      </c>
      <c r="M62" s="267" t="s">
        <v>753</v>
      </c>
      <c r="N62" s="107" t="s">
        <v>753</v>
      </c>
      <c r="O62" s="32" t="s">
        <v>753</v>
      </c>
      <c r="P62" s="32" t="s">
        <v>753</v>
      </c>
    </row>
    <row r="63" spans="1:16" ht="15.75" customHeight="1" x14ac:dyDescent="0.25">
      <c r="A63" s="270" t="s">
        <v>781</v>
      </c>
      <c r="B63" s="50">
        <f t="shared" si="1"/>
        <v>403</v>
      </c>
      <c r="C63" s="267">
        <v>403</v>
      </c>
      <c r="D63" s="271" t="s">
        <v>753</v>
      </c>
      <c r="E63" s="108" t="s">
        <v>753</v>
      </c>
      <c r="F63" s="267" t="s">
        <v>753</v>
      </c>
      <c r="G63" s="267" t="s">
        <v>753</v>
      </c>
      <c r="H63" s="267" t="s">
        <v>753</v>
      </c>
      <c r="I63" s="267" t="s">
        <v>753</v>
      </c>
      <c r="J63" s="267" t="s">
        <v>753</v>
      </c>
      <c r="K63" s="267" t="s">
        <v>753</v>
      </c>
      <c r="L63" s="267" t="s">
        <v>753</v>
      </c>
      <c r="M63" s="267" t="s">
        <v>753</v>
      </c>
      <c r="N63" s="107" t="s">
        <v>753</v>
      </c>
      <c r="O63" s="32" t="s">
        <v>753</v>
      </c>
      <c r="P63" s="32" t="s">
        <v>753</v>
      </c>
    </row>
    <row r="64" spans="1:16" ht="15.75" customHeight="1" x14ac:dyDescent="0.25">
      <c r="A64" s="270" t="s">
        <v>782</v>
      </c>
      <c r="B64" s="50">
        <f t="shared" si="1"/>
        <v>397</v>
      </c>
      <c r="C64" s="267">
        <v>397</v>
      </c>
      <c r="D64" s="271" t="s">
        <v>753</v>
      </c>
      <c r="E64" s="108" t="s">
        <v>753</v>
      </c>
      <c r="F64" s="267" t="s">
        <v>753</v>
      </c>
      <c r="G64" s="267" t="s">
        <v>753</v>
      </c>
      <c r="H64" s="267" t="s">
        <v>753</v>
      </c>
      <c r="I64" s="267" t="s">
        <v>753</v>
      </c>
      <c r="J64" s="267" t="s">
        <v>753</v>
      </c>
      <c r="K64" s="267" t="s">
        <v>753</v>
      </c>
      <c r="L64" s="267" t="s">
        <v>753</v>
      </c>
      <c r="M64" s="267" t="s">
        <v>753</v>
      </c>
      <c r="N64" s="107" t="s">
        <v>753</v>
      </c>
      <c r="O64" s="32" t="s">
        <v>753</v>
      </c>
      <c r="P64" s="32" t="s">
        <v>753</v>
      </c>
    </row>
    <row r="65" spans="1:20" ht="15.75" customHeight="1" x14ac:dyDescent="0.25">
      <c r="A65" s="270" t="s">
        <v>758</v>
      </c>
      <c r="B65" s="50">
        <f t="shared" si="1"/>
        <v>835</v>
      </c>
      <c r="C65" s="268">
        <v>835</v>
      </c>
      <c r="D65" s="271" t="s">
        <v>753</v>
      </c>
      <c r="E65" s="108" t="s">
        <v>753</v>
      </c>
      <c r="F65" s="267" t="s">
        <v>753</v>
      </c>
      <c r="G65" s="268" t="s">
        <v>753</v>
      </c>
      <c r="H65" s="268" t="s">
        <v>753</v>
      </c>
      <c r="I65" s="267" t="s">
        <v>753</v>
      </c>
      <c r="J65" s="267" t="s">
        <v>753</v>
      </c>
      <c r="K65" s="267" t="s">
        <v>753</v>
      </c>
      <c r="L65" s="267" t="s">
        <v>753</v>
      </c>
      <c r="M65" s="267" t="s">
        <v>753</v>
      </c>
      <c r="N65" s="107" t="s">
        <v>753</v>
      </c>
      <c r="O65" s="32" t="s">
        <v>753</v>
      </c>
      <c r="P65" s="32" t="s">
        <v>753</v>
      </c>
    </row>
    <row r="66" spans="1:20" ht="15.75" customHeight="1" x14ac:dyDescent="0.25">
      <c r="A66" s="270" t="s">
        <v>783</v>
      </c>
      <c r="B66" s="50">
        <f t="shared" si="1"/>
        <v>69</v>
      </c>
      <c r="C66" s="268">
        <v>69</v>
      </c>
      <c r="D66" s="271" t="s">
        <v>753</v>
      </c>
      <c r="E66" s="108" t="s">
        <v>753</v>
      </c>
      <c r="F66" s="267" t="s">
        <v>753</v>
      </c>
      <c r="G66" s="267" t="s">
        <v>753</v>
      </c>
      <c r="H66" s="267" t="s">
        <v>753</v>
      </c>
      <c r="I66" s="267" t="s">
        <v>753</v>
      </c>
      <c r="J66" s="267" t="s">
        <v>753</v>
      </c>
      <c r="K66" s="267" t="s">
        <v>753</v>
      </c>
      <c r="L66" s="267" t="s">
        <v>753</v>
      </c>
      <c r="M66" s="267" t="s">
        <v>753</v>
      </c>
      <c r="N66" s="107" t="s">
        <v>753</v>
      </c>
      <c r="O66" s="32" t="s">
        <v>753</v>
      </c>
      <c r="P66" s="32" t="s">
        <v>753</v>
      </c>
    </row>
    <row r="67" spans="1:20" ht="15.75" customHeight="1" x14ac:dyDescent="0.25">
      <c r="A67" s="270" t="s">
        <v>761</v>
      </c>
      <c r="B67" s="50">
        <f t="shared" si="1"/>
        <v>587</v>
      </c>
      <c r="C67" s="268">
        <v>587</v>
      </c>
      <c r="D67" s="271" t="s">
        <v>753</v>
      </c>
      <c r="E67" s="108" t="s">
        <v>753</v>
      </c>
      <c r="F67" s="267" t="s">
        <v>753</v>
      </c>
      <c r="G67" s="267" t="s">
        <v>753</v>
      </c>
      <c r="H67" s="267" t="s">
        <v>753</v>
      </c>
      <c r="I67" s="267" t="s">
        <v>753</v>
      </c>
      <c r="J67" s="267" t="s">
        <v>753</v>
      </c>
      <c r="K67" s="267" t="s">
        <v>753</v>
      </c>
      <c r="L67" s="267" t="s">
        <v>753</v>
      </c>
      <c r="M67" s="267" t="s">
        <v>753</v>
      </c>
      <c r="N67" s="107" t="s">
        <v>753</v>
      </c>
      <c r="O67" s="32" t="s">
        <v>753</v>
      </c>
      <c r="P67" s="32" t="s">
        <v>753</v>
      </c>
    </row>
    <row r="68" spans="1:20" ht="15.75" customHeight="1" x14ac:dyDescent="0.25">
      <c r="A68" s="270" t="s">
        <v>177</v>
      </c>
      <c r="B68" s="50">
        <f t="shared" si="1"/>
        <v>650</v>
      </c>
      <c r="C68" s="268">
        <v>650</v>
      </c>
      <c r="D68" s="271" t="s">
        <v>753</v>
      </c>
      <c r="E68" s="108" t="s">
        <v>753</v>
      </c>
      <c r="F68" s="267" t="s">
        <v>753</v>
      </c>
      <c r="G68" s="268" t="s">
        <v>753</v>
      </c>
      <c r="H68" s="268" t="s">
        <v>753</v>
      </c>
      <c r="I68" s="267" t="s">
        <v>753</v>
      </c>
      <c r="J68" s="267" t="s">
        <v>753</v>
      </c>
      <c r="K68" s="267" t="s">
        <v>753</v>
      </c>
      <c r="L68" s="267" t="s">
        <v>753</v>
      </c>
      <c r="M68" s="267" t="s">
        <v>753</v>
      </c>
      <c r="N68" s="107" t="s">
        <v>753</v>
      </c>
      <c r="O68" s="32" t="s">
        <v>753</v>
      </c>
      <c r="P68" s="32" t="s">
        <v>753</v>
      </c>
    </row>
    <row r="69" spans="1:20" ht="15.75" customHeight="1" x14ac:dyDescent="0.25">
      <c r="A69" s="270" t="s">
        <v>389</v>
      </c>
      <c r="B69" s="50">
        <f t="shared" si="1"/>
        <v>693</v>
      </c>
      <c r="C69" s="268">
        <v>693</v>
      </c>
      <c r="D69" s="271" t="s">
        <v>753</v>
      </c>
      <c r="E69" s="108" t="s">
        <v>753</v>
      </c>
      <c r="F69" s="267" t="s">
        <v>753</v>
      </c>
      <c r="G69" s="108" t="s">
        <v>753</v>
      </c>
      <c r="H69" s="108" t="s">
        <v>753</v>
      </c>
      <c r="I69" s="267" t="s">
        <v>753</v>
      </c>
      <c r="J69" s="267" t="s">
        <v>753</v>
      </c>
      <c r="K69" s="267" t="s">
        <v>753</v>
      </c>
      <c r="L69" s="267" t="s">
        <v>753</v>
      </c>
      <c r="M69" s="267" t="s">
        <v>753</v>
      </c>
      <c r="N69" s="107" t="s">
        <v>753</v>
      </c>
      <c r="O69" s="32" t="s">
        <v>753</v>
      </c>
      <c r="P69" s="32" t="s">
        <v>753</v>
      </c>
    </row>
    <row r="70" spans="1:20" ht="15.75" customHeight="1" x14ac:dyDescent="0.25">
      <c r="A70" s="270" t="s">
        <v>784</v>
      </c>
      <c r="B70" s="50">
        <f t="shared" si="1"/>
        <v>298</v>
      </c>
      <c r="C70" s="268">
        <v>298</v>
      </c>
      <c r="D70" s="271" t="s">
        <v>753</v>
      </c>
      <c r="E70" s="108" t="s">
        <v>753</v>
      </c>
      <c r="F70" s="267" t="s">
        <v>753</v>
      </c>
      <c r="G70" s="108" t="s">
        <v>753</v>
      </c>
      <c r="H70" s="108" t="s">
        <v>753</v>
      </c>
      <c r="I70" s="267" t="s">
        <v>753</v>
      </c>
      <c r="J70" s="267" t="s">
        <v>753</v>
      </c>
      <c r="K70" s="267" t="s">
        <v>753</v>
      </c>
      <c r="L70" s="267" t="s">
        <v>753</v>
      </c>
      <c r="M70" s="267" t="s">
        <v>753</v>
      </c>
      <c r="N70" s="107" t="s">
        <v>753</v>
      </c>
      <c r="O70" s="32" t="s">
        <v>753</v>
      </c>
      <c r="P70" s="32" t="s">
        <v>753</v>
      </c>
    </row>
    <row r="71" spans="1:20" ht="15.75" customHeight="1" x14ac:dyDescent="0.25">
      <c r="A71" s="270" t="s">
        <v>181</v>
      </c>
      <c r="B71" s="50">
        <f t="shared" si="1"/>
        <v>400</v>
      </c>
      <c r="C71" s="268">
        <v>314</v>
      </c>
      <c r="D71" s="271" t="s">
        <v>753</v>
      </c>
      <c r="E71" s="108" t="s">
        <v>753</v>
      </c>
      <c r="F71" s="267" t="s">
        <v>753</v>
      </c>
      <c r="G71" s="268">
        <v>86</v>
      </c>
      <c r="H71" s="268" t="s">
        <v>753</v>
      </c>
      <c r="I71" s="267" t="s">
        <v>753</v>
      </c>
      <c r="J71" s="267" t="s">
        <v>753</v>
      </c>
      <c r="K71" s="267" t="s">
        <v>753</v>
      </c>
      <c r="L71" s="267" t="s">
        <v>753</v>
      </c>
      <c r="M71" s="267" t="s">
        <v>753</v>
      </c>
      <c r="N71" s="107" t="s">
        <v>753</v>
      </c>
      <c r="O71" s="32" t="s">
        <v>753</v>
      </c>
      <c r="P71" s="32" t="s">
        <v>753</v>
      </c>
    </row>
    <row r="72" spans="1:20" ht="15.75" customHeight="1" x14ac:dyDescent="0.25">
      <c r="A72" s="270" t="s">
        <v>773</v>
      </c>
      <c r="B72" s="50">
        <f t="shared" si="1"/>
        <v>268</v>
      </c>
      <c r="C72" s="268">
        <v>268</v>
      </c>
      <c r="D72" s="271" t="s">
        <v>753</v>
      </c>
      <c r="E72" s="108" t="s">
        <v>753</v>
      </c>
      <c r="F72" s="267" t="s">
        <v>753</v>
      </c>
      <c r="G72" s="267" t="s">
        <v>753</v>
      </c>
      <c r="H72" s="267" t="s">
        <v>753</v>
      </c>
      <c r="I72" s="267" t="s">
        <v>753</v>
      </c>
      <c r="J72" s="267" t="s">
        <v>753</v>
      </c>
      <c r="K72" s="267" t="s">
        <v>753</v>
      </c>
      <c r="L72" s="267" t="s">
        <v>753</v>
      </c>
      <c r="M72" s="267" t="s">
        <v>753</v>
      </c>
      <c r="N72" s="107" t="s">
        <v>753</v>
      </c>
      <c r="O72" s="32" t="s">
        <v>753</v>
      </c>
      <c r="P72" s="32" t="s">
        <v>753</v>
      </c>
    </row>
    <row r="73" spans="1:20" ht="15.75" customHeight="1" x14ac:dyDescent="0.25">
      <c r="A73" s="270" t="s">
        <v>775</v>
      </c>
      <c r="B73" s="50">
        <f t="shared" si="1"/>
        <v>310</v>
      </c>
      <c r="C73" s="268">
        <v>310</v>
      </c>
      <c r="D73" s="271" t="s">
        <v>753</v>
      </c>
      <c r="E73" s="108" t="s">
        <v>753</v>
      </c>
      <c r="F73" s="267" t="s">
        <v>753</v>
      </c>
      <c r="G73" s="267" t="s">
        <v>753</v>
      </c>
      <c r="H73" s="267" t="s">
        <v>753</v>
      </c>
      <c r="I73" s="267" t="s">
        <v>753</v>
      </c>
      <c r="J73" s="267" t="s">
        <v>753</v>
      </c>
      <c r="K73" s="267" t="s">
        <v>753</v>
      </c>
      <c r="L73" s="267" t="s">
        <v>753</v>
      </c>
      <c r="M73" s="267" t="s">
        <v>753</v>
      </c>
      <c r="N73" s="107" t="s">
        <v>753</v>
      </c>
      <c r="O73" s="32" t="s">
        <v>753</v>
      </c>
      <c r="P73" s="32" t="s">
        <v>753</v>
      </c>
    </row>
    <row r="74" spans="1:20" ht="15.75" customHeight="1" x14ac:dyDescent="0.25">
      <c r="A74" s="264"/>
      <c r="B74" s="50"/>
      <c r="C74" s="50"/>
      <c r="D74" s="11"/>
      <c r="E74" s="50"/>
      <c r="F74" s="52"/>
      <c r="G74" s="52"/>
      <c r="H74" s="52"/>
      <c r="I74" s="52"/>
      <c r="J74" s="52"/>
      <c r="K74" s="52"/>
      <c r="L74" s="267"/>
      <c r="M74" s="52"/>
      <c r="O74" s="32"/>
      <c r="P74" s="32"/>
    </row>
    <row r="75" spans="1:20" ht="15.75" customHeight="1" x14ac:dyDescent="0.25">
      <c r="A75" s="253" t="s">
        <v>158</v>
      </c>
      <c r="B75" s="103">
        <f>SUM(B77:B84)</f>
        <v>115040</v>
      </c>
      <c r="C75" s="103" t="s">
        <v>753</v>
      </c>
      <c r="D75" s="77">
        <f>SUM(D77:D84)</f>
        <v>115040</v>
      </c>
      <c r="E75" s="108" t="s">
        <v>753</v>
      </c>
      <c r="F75" s="262" t="s">
        <v>753</v>
      </c>
      <c r="G75" s="262" t="s">
        <v>753</v>
      </c>
      <c r="H75" s="262" t="s">
        <v>753</v>
      </c>
      <c r="I75" s="262" t="s">
        <v>753</v>
      </c>
      <c r="J75" s="262" t="s">
        <v>753</v>
      </c>
      <c r="K75" s="262" t="s">
        <v>753</v>
      </c>
      <c r="L75" s="262" t="s">
        <v>753</v>
      </c>
      <c r="M75" s="262" t="s">
        <v>753</v>
      </c>
      <c r="N75" s="104" t="s">
        <v>753</v>
      </c>
      <c r="O75" s="263" t="s">
        <v>753</v>
      </c>
      <c r="P75" s="263" t="s">
        <v>753</v>
      </c>
      <c r="Q75" s="22"/>
      <c r="R75" s="22"/>
      <c r="S75" s="22"/>
      <c r="T75" s="22"/>
    </row>
    <row r="76" spans="1:20" ht="15.75" customHeight="1" x14ac:dyDescent="0.25">
      <c r="A76" s="270"/>
      <c r="B76" s="50"/>
      <c r="C76" s="50"/>
      <c r="D76" s="52"/>
      <c r="E76" s="52"/>
      <c r="F76" s="52"/>
      <c r="G76" s="52"/>
      <c r="H76" s="52"/>
      <c r="I76" s="52"/>
      <c r="J76" s="52"/>
      <c r="K76" s="52"/>
      <c r="L76" s="267"/>
      <c r="M76" s="52"/>
      <c r="O76" s="32"/>
      <c r="P76" s="32"/>
    </row>
    <row r="77" spans="1:20" ht="15.75" customHeight="1" x14ac:dyDescent="0.25">
      <c r="A77" s="270" t="s">
        <v>785</v>
      </c>
      <c r="B77" s="50">
        <f t="shared" ref="B77:B84" si="2">SUM(C77:P77)</f>
        <v>19921</v>
      </c>
      <c r="C77" s="268" t="s">
        <v>753</v>
      </c>
      <c r="D77" s="269">
        <v>19921</v>
      </c>
      <c r="E77" s="267" t="s">
        <v>753</v>
      </c>
      <c r="F77" s="267" t="s">
        <v>753</v>
      </c>
      <c r="G77" s="267" t="s">
        <v>753</v>
      </c>
      <c r="H77" s="267" t="s">
        <v>753</v>
      </c>
      <c r="I77" s="267" t="s">
        <v>753</v>
      </c>
      <c r="J77" s="267" t="s">
        <v>753</v>
      </c>
      <c r="K77" s="267" t="s">
        <v>753</v>
      </c>
      <c r="L77" s="267" t="s">
        <v>753</v>
      </c>
      <c r="M77" s="267" t="s">
        <v>753</v>
      </c>
      <c r="N77" s="107" t="s">
        <v>753</v>
      </c>
      <c r="O77" s="32" t="s">
        <v>753</v>
      </c>
      <c r="P77" s="32" t="s">
        <v>753</v>
      </c>
    </row>
    <row r="78" spans="1:20" ht="15.75" customHeight="1" x14ac:dyDescent="0.25">
      <c r="A78" s="270" t="s">
        <v>786</v>
      </c>
      <c r="B78" s="50">
        <f t="shared" si="2"/>
        <v>16771</v>
      </c>
      <c r="C78" s="267" t="s">
        <v>753</v>
      </c>
      <c r="D78" s="269">
        <v>16771</v>
      </c>
      <c r="E78" s="267" t="s">
        <v>753</v>
      </c>
      <c r="F78" s="267" t="s">
        <v>753</v>
      </c>
      <c r="G78" s="267" t="s">
        <v>753</v>
      </c>
      <c r="H78" s="267" t="s">
        <v>753</v>
      </c>
      <c r="I78" s="267" t="s">
        <v>753</v>
      </c>
      <c r="J78" s="267" t="s">
        <v>753</v>
      </c>
      <c r="K78" s="267" t="s">
        <v>753</v>
      </c>
      <c r="L78" s="267" t="s">
        <v>753</v>
      </c>
      <c r="M78" s="267" t="s">
        <v>753</v>
      </c>
      <c r="N78" s="107" t="s">
        <v>753</v>
      </c>
      <c r="O78" s="32" t="s">
        <v>753</v>
      </c>
      <c r="P78" s="32" t="s">
        <v>753</v>
      </c>
    </row>
    <row r="79" spans="1:20" ht="15.75" customHeight="1" x14ac:dyDescent="0.25">
      <c r="A79" s="270" t="s">
        <v>787</v>
      </c>
      <c r="B79" s="50">
        <f t="shared" si="2"/>
        <v>16786</v>
      </c>
      <c r="C79" s="267" t="s">
        <v>753</v>
      </c>
      <c r="D79" s="269">
        <v>16786</v>
      </c>
      <c r="E79" s="267" t="s">
        <v>753</v>
      </c>
      <c r="F79" s="267" t="s">
        <v>753</v>
      </c>
      <c r="G79" s="267" t="s">
        <v>753</v>
      </c>
      <c r="H79" s="267" t="s">
        <v>753</v>
      </c>
      <c r="I79" s="267" t="s">
        <v>753</v>
      </c>
      <c r="J79" s="267" t="s">
        <v>753</v>
      </c>
      <c r="K79" s="267" t="s">
        <v>753</v>
      </c>
      <c r="L79" s="267" t="s">
        <v>753</v>
      </c>
      <c r="M79" s="267" t="s">
        <v>753</v>
      </c>
      <c r="N79" s="107" t="s">
        <v>753</v>
      </c>
      <c r="O79" s="272" t="s">
        <v>753</v>
      </c>
      <c r="P79" s="11" t="s">
        <v>753</v>
      </c>
    </row>
    <row r="80" spans="1:20" ht="15.75" customHeight="1" x14ac:dyDescent="0.25">
      <c r="A80" s="270" t="s">
        <v>788</v>
      </c>
      <c r="B80" s="50">
        <f t="shared" si="2"/>
        <v>21</v>
      </c>
      <c r="C80" s="267" t="s">
        <v>753</v>
      </c>
      <c r="D80" s="267">
        <v>21</v>
      </c>
      <c r="E80" s="267" t="s">
        <v>753</v>
      </c>
      <c r="F80" s="267" t="s">
        <v>753</v>
      </c>
      <c r="G80" s="267" t="s">
        <v>753</v>
      </c>
      <c r="H80" s="267" t="s">
        <v>753</v>
      </c>
      <c r="I80" s="267" t="s">
        <v>753</v>
      </c>
      <c r="J80" s="267" t="s">
        <v>753</v>
      </c>
      <c r="K80" s="267" t="s">
        <v>753</v>
      </c>
      <c r="L80" s="267" t="s">
        <v>753</v>
      </c>
      <c r="M80" s="267" t="s">
        <v>753</v>
      </c>
      <c r="N80" s="267" t="s">
        <v>753</v>
      </c>
      <c r="O80" s="267" t="s">
        <v>753</v>
      </c>
      <c r="P80" s="107" t="s">
        <v>753</v>
      </c>
    </row>
    <row r="81" spans="1:16" ht="15.75" customHeight="1" x14ac:dyDescent="0.25">
      <c r="A81" s="270" t="s">
        <v>789</v>
      </c>
      <c r="B81" s="50">
        <f t="shared" si="2"/>
        <v>13088</v>
      </c>
      <c r="C81" s="267" t="s">
        <v>753</v>
      </c>
      <c r="D81" s="267">
        <v>13088</v>
      </c>
      <c r="E81" s="267" t="s">
        <v>753</v>
      </c>
      <c r="F81" s="267" t="s">
        <v>753</v>
      </c>
      <c r="G81" s="267" t="s">
        <v>753</v>
      </c>
      <c r="H81" s="267" t="s">
        <v>753</v>
      </c>
      <c r="I81" s="267" t="s">
        <v>753</v>
      </c>
      <c r="J81" s="267" t="s">
        <v>753</v>
      </c>
      <c r="K81" s="267" t="s">
        <v>753</v>
      </c>
      <c r="L81" s="267" t="s">
        <v>753</v>
      </c>
      <c r="M81" s="267" t="s">
        <v>753</v>
      </c>
      <c r="N81" s="267" t="s">
        <v>753</v>
      </c>
      <c r="O81" s="267" t="s">
        <v>753</v>
      </c>
      <c r="P81" s="107" t="s">
        <v>753</v>
      </c>
    </row>
    <row r="82" spans="1:16" ht="15.75" customHeight="1" x14ac:dyDescent="0.25">
      <c r="A82" s="270" t="s">
        <v>790</v>
      </c>
      <c r="B82" s="50">
        <f t="shared" si="2"/>
        <v>12427</v>
      </c>
      <c r="C82" s="267" t="s">
        <v>753</v>
      </c>
      <c r="D82" s="267">
        <v>12427</v>
      </c>
      <c r="E82" s="267" t="s">
        <v>753</v>
      </c>
      <c r="F82" s="267" t="s">
        <v>753</v>
      </c>
      <c r="G82" s="267" t="s">
        <v>753</v>
      </c>
      <c r="H82" s="267" t="s">
        <v>753</v>
      </c>
      <c r="I82" s="267" t="s">
        <v>753</v>
      </c>
      <c r="J82" s="267" t="s">
        <v>753</v>
      </c>
      <c r="K82" s="267" t="s">
        <v>753</v>
      </c>
      <c r="L82" s="267" t="s">
        <v>753</v>
      </c>
      <c r="M82" s="267" t="s">
        <v>753</v>
      </c>
      <c r="N82" s="267" t="s">
        <v>753</v>
      </c>
      <c r="O82" s="267" t="s">
        <v>753</v>
      </c>
      <c r="P82" s="107" t="s">
        <v>753</v>
      </c>
    </row>
    <row r="83" spans="1:16" ht="15.75" customHeight="1" x14ac:dyDescent="0.25">
      <c r="A83" s="270" t="s">
        <v>791</v>
      </c>
      <c r="B83" s="50">
        <f t="shared" si="2"/>
        <v>12427</v>
      </c>
      <c r="C83" s="267" t="s">
        <v>753</v>
      </c>
      <c r="D83" s="267">
        <v>12427</v>
      </c>
      <c r="E83" s="267" t="s">
        <v>753</v>
      </c>
      <c r="F83" s="267" t="s">
        <v>753</v>
      </c>
      <c r="G83" s="267" t="s">
        <v>753</v>
      </c>
      <c r="H83" s="267" t="s">
        <v>753</v>
      </c>
      <c r="I83" s="267" t="s">
        <v>753</v>
      </c>
      <c r="J83" s="267" t="s">
        <v>753</v>
      </c>
      <c r="K83" s="267" t="s">
        <v>753</v>
      </c>
      <c r="L83" s="267" t="s">
        <v>753</v>
      </c>
      <c r="M83" s="267" t="s">
        <v>753</v>
      </c>
      <c r="N83" s="267" t="s">
        <v>753</v>
      </c>
      <c r="O83" s="267" t="s">
        <v>753</v>
      </c>
      <c r="P83" s="107" t="s">
        <v>753</v>
      </c>
    </row>
    <row r="84" spans="1:16" ht="15.75" customHeight="1" x14ac:dyDescent="0.25">
      <c r="A84" s="270" t="s">
        <v>792</v>
      </c>
      <c r="B84" s="50">
        <f t="shared" si="2"/>
        <v>23599</v>
      </c>
      <c r="C84" s="267" t="s">
        <v>753</v>
      </c>
      <c r="D84" s="267">
        <v>23599</v>
      </c>
      <c r="E84" s="267" t="s">
        <v>753</v>
      </c>
      <c r="F84" s="267" t="s">
        <v>753</v>
      </c>
      <c r="G84" s="267" t="s">
        <v>753</v>
      </c>
      <c r="H84" s="267" t="s">
        <v>753</v>
      </c>
      <c r="I84" s="267" t="s">
        <v>753</v>
      </c>
      <c r="J84" s="267" t="s">
        <v>753</v>
      </c>
      <c r="K84" s="267" t="s">
        <v>753</v>
      </c>
      <c r="L84" s="267" t="s">
        <v>753</v>
      </c>
      <c r="M84" s="267" t="s">
        <v>753</v>
      </c>
      <c r="N84" s="267" t="s">
        <v>753</v>
      </c>
      <c r="O84" s="267" t="s">
        <v>753</v>
      </c>
      <c r="P84" s="107" t="s">
        <v>753</v>
      </c>
    </row>
    <row r="85" spans="1:16" s="22" customFormat="1" ht="15.75" customHeight="1" x14ac:dyDescent="0.25">
      <c r="A85" s="264"/>
      <c r="B85" s="50"/>
      <c r="C85" s="50"/>
      <c r="D85" s="52"/>
      <c r="E85" s="52"/>
      <c r="F85" s="52"/>
      <c r="G85" s="52"/>
      <c r="H85" s="52"/>
      <c r="I85" s="52"/>
      <c r="J85" s="52"/>
      <c r="K85" s="52"/>
      <c r="L85" s="267"/>
      <c r="M85" s="52"/>
      <c r="N85" s="11"/>
      <c r="O85" s="32"/>
      <c r="P85" s="32"/>
    </row>
    <row r="86" spans="1:16" ht="15.75" customHeight="1" x14ac:dyDescent="0.25">
      <c r="A86" s="253" t="s">
        <v>749</v>
      </c>
      <c r="B86" s="103">
        <f>SUM(B88:B90)</f>
        <v>14508</v>
      </c>
      <c r="C86" s="103" t="s">
        <v>753</v>
      </c>
      <c r="D86" s="103" t="s">
        <v>753</v>
      </c>
      <c r="E86" s="273">
        <f>SUM(E88:E90)</f>
        <v>14508</v>
      </c>
      <c r="F86" s="262" t="s">
        <v>753</v>
      </c>
      <c r="G86" s="262" t="s">
        <v>753</v>
      </c>
      <c r="H86" s="262" t="s">
        <v>753</v>
      </c>
      <c r="I86" s="262" t="s">
        <v>753</v>
      </c>
      <c r="J86" s="262" t="s">
        <v>753</v>
      </c>
      <c r="K86" s="262" t="s">
        <v>753</v>
      </c>
      <c r="L86" s="262" t="s">
        <v>753</v>
      </c>
      <c r="M86" s="262" t="s">
        <v>753</v>
      </c>
      <c r="N86" s="104" t="s">
        <v>753</v>
      </c>
      <c r="O86" s="263" t="s">
        <v>753</v>
      </c>
      <c r="P86" s="263" t="s">
        <v>753</v>
      </c>
    </row>
    <row r="87" spans="1:16" ht="15.75" customHeight="1" x14ac:dyDescent="0.25">
      <c r="A87" s="270"/>
      <c r="B87" s="108"/>
      <c r="C87" s="50"/>
      <c r="D87" s="52"/>
      <c r="E87" s="267"/>
      <c r="F87" s="52"/>
      <c r="G87" s="52"/>
      <c r="H87" s="52"/>
      <c r="I87" s="52"/>
      <c r="J87" s="52"/>
      <c r="K87" s="52"/>
      <c r="L87" s="267"/>
      <c r="M87" s="52"/>
      <c r="O87" s="32"/>
      <c r="P87" s="32"/>
    </row>
    <row r="88" spans="1:16" ht="15.75" customHeight="1" x14ac:dyDescent="0.25">
      <c r="A88" s="270" t="s">
        <v>793</v>
      </c>
      <c r="B88" s="50">
        <f>SUM(C88:P88)</f>
        <v>23</v>
      </c>
      <c r="C88" s="108" t="s">
        <v>753</v>
      </c>
      <c r="D88" s="108" t="s">
        <v>753</v>
      </c>
      <c r="E88" s="268">
        <v>23</v>
      </c>
      <c r="F88" s="267" t="s">
        <v>753</v>
      </c>
      <c r="G88" s="267" t="s">
        <v>753</v>
      </c>
      <c r="H88" s="267" t="s">
        <v>753</v>
      </c>
      <c r="I88" s="267" t="s">
        <v>753</v>
      </c>
      <c r="J88" s="267" t="s">
        <v>753</v>
      </c>
      <c r="K88" s="267" t="s">
        <v>753</v>
      </c>
      <c r="L88" s="267" t="s">
        <v>753</v>
      </c>
      <c r="M88" s="267" t="s">
        <v>753</v>
      </c>
      <c r="N88" s="107" t="s">
        <v>753</v>
      </c>
      <c r="O88" s="32" t="s">
        <v>753</v>
      </c>
      <c r="P88" s="32" t="s">
        <v>753</v>
      </c>
    </row>
    <row r="89" spans="1:16" ht="15.75" customHeight="1" x14ac:dyDescent="0.25">
      <c r="A89" s="270" t="s">
        <v>794</v>
      </c>
      <c r="B89" s="50">
        <f>SUM(C89:P89)</f>
        <v>1530</v>
      </c>
      <c r="C89" s="108" t="s">
        <v>753</v>
      </c>
      <c r="D89" s="108" t="s">
        <v>753</v>
      </c>
      <c r="E89" s="268">
        <v>1530</v>
      </c>
      <c r="F89" s="267" t="s">
        <v>753</v>
      </c>
      <c r="G89" s="267" t="s">
        <v>753</v>
      </c>
      <c r="H89" s="267" t="s">
        <v>753</v>
      </c>
      <c r="I89" s="267" t="s">
        <v>753</v>
      </c>
      <c r="J89" s="267" t="s">
        <v>753</v>
      </c>
      <c r="K89" s="267" t="s">
        <v>753</v>
      </c>
      <c r="L89" s="267" t="s">
        <v>753</v>
      </c>
      <c r="M89" s="267" t="s">
        <v>753</v>
      </c>
      <c r="N89" s="107" t="s">
        <v>753</v>
      </c>
      <c r="O89" s="32" t="s">
        <v>753</v>
      </c>
      <c r="P89" s="32" t="s">
        <v>753</v>
      </c>
    </row>
    <row r="90" spans="1:16" ht="15.75" customHeight="1" x14ac:dyDescent="0.25">
      <c r="A90" s="270" t="s">
        <v>795</v>
      </c>
      <c r="B90" s="50">
        <f>SUM(C90:P90)</f>
        <v>12955</v>
      </c>
      <c r="C90" s="108" t="s">
        <v>753</v>
      </c>
      <c r="D90" s="108" t="s">
        <v>753</v>
      </c>
      <c r="E90" s="268">
        <v>12955</v>
      </c>
      <c r="F90" s="267" t="s">
        <v>753</v>
      </c>
      <c r="G90" s="267" t="s">
        <v>753</v>
      </c>
      <c r="H90" s="267" t="s">
        <v>753</v>
      </c>
      <c r="I90" s="267" t="s">
        <v>753</v>
      </c>
      <c r="J90" s="267" t="s">
        <v>753</v>
      </c>
      <c r="K90" s="267" t="s">
        <v>753</v>
      </c>
      <c r="L90" s="267" t="s">
        <v>753</v>
      </c>
      <c r="M90" s="267" t="s">
        <v>753</v>
      </c>
      <c r="N90" s="107" t="s">
        <v>753</v>
      </c>
      <c r="O90" s="32" t="s">
        <v>753</v>
      </c>
      <c r="P90" s="32" t="s">
        <v>753</v>
      </c>
    </row>
    <row r="91" spans="1:16" ht="15.75" customHeight="1" x14ac:dyDescent="0.25">
      <c r="A91" s="264"/>
      <c r="B91" s="50"/>
      <c r="C91" s="52"/>
      <c r="D91" s="52"/>
      <c r="E91" s="52"/>
      <c r="F91" s="52"/>
      <c r="G91" s="52"/>
      <c r="H91" s="52"/>
      <c r="I91" s="52"/>
      <c r="J91" s="52"/>
      <c r="K91" s="52"/>
      <c r="L91" s="267"/>
      <c r="M91" s="52"/>
      <c r="O91" s="32"/>
      <c r="P91" s="32"/>
    </row>
    <row r="92" spans="1:16" ht="15.75" customHeight="1" x14ac:dyDescent="0.25">
      <c r="A92" s="253" t="s">
        <v>796</v>
      </c>
      <c r="B92" s="103">
        <f>SUM(B94:B94)</f>
        <v>0</v>
      </c>
      <c r="C92" s="104" t="s">
        <v>753</v>
      </c>
      <c r="D92" s="273">
        <f>SUM(D94:D94)</f>
        <v>0</v>
      </c>
      <c r="E92" s="103" t="s">
        <v>753</v>
      </c>
      <c r="F92" s="262" t="s">
        <v>753</v>
      </c>
      <c r="G92" s="262" t="s">
        <v>753</v>
      </c>
      <c r="H92" s="262" t="s">
        <v>753</v>
      </c>
      <c r="I92" s="262" t="s">
        <v>753</v>
      </c>
      <c r="J92" s="262" t="s">
        <v>753</v>
      </c>
      <c r="K92" s="262" t="s">
        <v>753</v>
      </c>
      <c r="L92" s="262" t="s">
        <v>753</v>
      </c>
      <c r="M92" s="262" t="s">
        <v>753</v>
      </c>
      <c r="N92" s="104" t="s">
        <v>753</v>
      </c>
      <c r="O92" s="263" t="s">
        <v>753</v>
      </c>
      <c r="P92" s="263" t="s">
        <v>753</v>
      </c>
    </row>
    <row r="93" spans="1:16" ht="15.75" customHeight="1" x14ac:dyDescent="0.25">
      <c r="A93" s="270"/>
      <c r="B93" s="108"/>
      <c r="C93" s="52"/>
      <c r="D93" s="52"/>
      <c r="E93" s="267"/>
      <c r="F93" s="52"/>
      <c r="G93" s="52"/>
      <c r="H93" s="52"/>
      <c r="I93" s="52"/>
      <c r="J93" s="52"/>
      <c r="K93" s="52"/>
      <c r="L93" s="267"/>
      <c r="M93" s="52"/>
      <c r="O93" s="32"/>
      <c r="P93" s="32"/>
    </row>
    <row r="94" spans="1:16" ht="15.75" customHeight="1" x14ac:dyDescent="0.25">
      <c r="A94" s="270" t="s">
        <v>797</v>
      </c>
      <c r="B94" s="50">
        <f>SUM(C94:P94)</f>
        <v>0</v>
      </c>
      <c r="C94" s="107" t="s">
        <v>753</v>
      </c>
      <c r="D94" s="108">
        <f>[9]cobro!C18</f>
        <v>0</v>
      </c>
      <c r="E94" s="108" t="s">
        <v>753</v>
      </c>
      <c r="F94" s="267" t="s">
        <v>753</v>
      </c>
      <c r="G94" s="267" t="s">
        <v>753</v>
      </c>
      <c r="H94" s="267" t="s">
        <v>753</v>
      </c>
      <c r="I94" s="267" t="s">
        <v>753</v>
      </c>
      <c r="J94" s="267" t="s">
        <v>753</v>
      </c>
      <c r="K94" s="267" t="s">
        <v>753</v>
      </c>
      <c r="L94" s="267" t="s">
        <v>753</v>
      </c>
      <c r="M94" s="267" t="s">
        <v>753</v>
      </c>
      <c r="N94" s="107" t="s">
        <v>753</v>
      </c>
      <c r="O94" s="32" t="s">
        <v>753</v>
      </c>
      <c r="P94" s="32" t="s">
        <v>753</v>
      </c>
    </row>
    <row r="95" spans="1:16" s="22" customFormat="1" ht="15.75" customHeight="1" x14ac:dyDescent="0.25">
      <c r="A95" s="264"/>
      <c r="B95" s="50"/>
      <c r="C95" s="52"/>
      <c r="D95" s="52"/>
      <c r="E95" s="52"/>
      <c r="F95" s="52"/>
      <c r="G95" s="52"/>
      <c r="H95" s="52"/>
      <c r="I95" s="52"/>
      <c r="J95" s="52"/>
      <c r="K95" s="52"/>
      <c r="L95" s="267"/>
      <c r="M95" s="52"/>
      <c r="N95" s="11"/>
      <c r="O95" s="32"/>
      <c r="P95" s="32"/>
    </row>
    <row r="96" spans="1:16" ht="15.75" customHeight="1" x14ac:dyDescent="0.25">
      <c r="A96" s="253" t="s">
        <v>161</v>
      </c>
      <c r="B96" s="103">
        <f>SUM(B98:B110)</f>
        <v>22432</v>
      </c>
      <c r="C96" s="262" t="s">
        <v>753</v>
      </c>
      <c r="D96" s="262" t="s">
        <v>753</v>
      </c>
      <c r="E96" s="262" t="s">
        <v>753</v>
      </c>
      <c r="F96" s="103">
        <f>SUM(F98:F110)</f>
        <v>22432</v>
      </c>
      <c r="G96" s="103" t="s">
        <v>753</v>
      </c>
      <c r="H96" s="103" t="s">
        <v>753</v>
      </c>
      <c r="I96" s="262" t="s">
        <v>753</v>
      </c>
      <c r="J96" s="262" t="s">
        <v>753</v>
      </c>
      <c r="K96" s="262" t="s">
        <v>753</v>
      </c>
      <c r="L96" s="262" t="s">
        <v>753</v>
      </c>
      <c r="M96" s="262" t="s">
        <v>753</v>
      </c>
      <c r="N96" s="104" t="s">
        <v>753</v>
      </c>
      <c r="O96" s="263" t="s">
        <v>753</v>
      </c>
      <c r="P96" s="263" t="s">
        <v>753</v>
      </c>
    </row>
    <row r="97" spans="1:16" ht="15.75" customHeight="1" x14ac:dyDescent="0.25">
      <c r="A97" s="270"/>
      <c r="B97" s="108"/>
      <c r="C97" s="52"/>
      <c r="D97" s="52"/>
      <c r="E97" s="52"/>
      <c r="F97" s="267"/>
      <c r="G97" s="52"/>
      <c r="H97" s="52"/>
      <c r="I97" s="52"/>
      <c r="J97" s="52"/>
      <c r="K97" s="52"/>
      <c r="L97" s="267"/>
      <c r="M97" s="52"/>
      <c r="N97" s="107"/>
      <c r="O97" s="32"/>
      <c r="P97" s="32"/>
    </row>
    <row r="98" spans="1:16" ht="15.75" customHeight="1" x14ac:dyDescent="0.25">
      <c r="A98" s="270" t="s">
        <v>779</v>
      </c>
      <c r="B98" s="50">
        <f t="shared" ref="B98:B110" si="3">SUM(C98:P98)</f>
        <v>1312</v>
      </c>
      <c r="C98" s="267" t="s">
        <v>753</v>
      </c>
      <c r="D98" s="267" t="s">
        <v>753</v>
      </c>
      <c r="E98" s="267" t="s">
        <v>753</v>
      </c>
      <c r="F98" s="32">
        <v>1312</v>
      </c>
      <c r="G98" s="108" t="s">
        <v>753</v>
      </c>
      <c r="H98" s="108" t="s">
        <v>753</v>
      </c>
      <c r="I98" s="267" t="s">
        <v>753</v>
      </c>
      <c r="J98" s="267" t="s">
        <v>753</v>
      </c>
      <c r="K98" s="267" t="s">
        <v>753</v>
      </c>
      <c r="L98" s="267" t="s">
        <v>753</v>
      </c>
      <c r="M98" s="267" t="s">
        <v>753</v>
      </c>
      <c r="N98" s="107" t="s">
        <v>753</v>
      </c>
      <c r="O98" s="32" t="s">
        <v>753</v>
      </c>
      <c r="P98" s="32" t="s">
        <v>753</v>
      </c>
    </row>
    <row r="99" spans="1:16" ht="15.75" customHeight="1" x14ac:dyDescent="0.25">
      <c r="A99" s="270" t="s">
        <v>780</v>
      </c>
      <c r="B99" s="50">
        <f t="shared" si="3"/>
        <v>1198</v>
      </c>
      <c r="C99" s="267" t="s">
        <v>753</v>
      </c>
      <c r="D99" s="267" t="s">
        <v>753</v>
      </c>
      <c r="E99" s="267" t="s">
        <v>753</v>
      </c>
      <c r="F99" s="32">
        <v>1198</v>
      </c>
      <c r="G99" s="108" t="s">
        <v>753</v>
      </c>
      <c r="H99" s="108" t="s">
        <v>753</v>
      </c>
      <c r="I99" s="267" t="s">
        <v>753</v>
      </c>
      <c r="J99" s="267" t="s">
        <v>753</v>
      </c>
      <c r="K99" s="267" t="s">
        <v>753</v>
      </c>
      <c r="L99" s="267" t="s">
        <v>753</v>
      </c>
      <c r="M99" s="267" t="s">
        <v>753</v>
      </c>
      <c r="N99" s="107" t="s">
        <v>753</v>
      </c>
      <c r="O99" s="32" t="s">
        <v>753</v>
      </c>
      <c r="P99" s="32" t="s">
        <v>753</v>
      </c>
    </row>
    <row r="100" spans="1:16" ht="15.75" customHeight="1" x14ac:dyDescent="0.25">
      <c r="A100" s="270" t="s">
        <v>798</v>
      </c>
      <c r="B100" s="50">
        <f t="shared" si="3"/>
        <v>1005</v>
      </c>
      <c r="C100" s="267" t="s">
        <v>753</v>
      </c>
      <c r="D100" s="267" t="s">
        <v>753</v>
      </c>
      <c r="E100" s="267" t="s">
        <v>753</v>
      </c>
      <c r="F100" s="32">
        <v>1005</v>
      </c>
      <c r="G100" s="108" t="s">
        <v>753</v>
      </c>
      <c r="H100" s="108" t="s">
        <v>753</v>
      </c>
      <c r="I100" s="267" t="s">
        <v>753</v>
      </c>
      <c r="J100" s="267" t="s">
        <v>753</v>
      </c>
      <c r="K100" s="267" t="s">
        <v>753</v>
      </c>
      <c r="L100" s="267" t="s">
        <v>753</v>
      </c>
      <c r="M100" s="267" t="s">
        <v>753</v>
      </c>
      <c r="N100" s="107" t="s">
        <v>753</v>
      </c>
      <c r="O100" s="32" t="s">
        <v>753</v>
      </c>
      <c r="P100" s="32" t="s">
        <v>753</v>
      </c>
    </row>
    <row r="101" spans="1:16" ht="15.75" customHeight="1" x14ac:dyDescent="0.25">
      <c r="A101" s="270" t="s">
        <v>758</v>
      </c>
      <c r="B101" s="50">
        <f t="shared" si="3"/>
        <v>2760</v>
      </c>
      <c r="C101" s="267" t="s">
        <v>753</v>
      </c>
      <c r="D101" s="267" t="s">
        <v>753</v>
      </c>
      <c r="E101" s="267" t="s">
        <v>753</v>
      </c>
      <c r="F101" s="32">
        <v>2760</v>
      </c>
      <c r="G101" s="108" t="s">
        <v>753</v>
      </c>
      <c r="H101" s="108" t="s">
        <v>753</v>
      </c>
      <c r="I101" s="267" t="s">
        <v>753</v>
      </c>
      <c r="J101" s="267" t="s">
        <v>753</v>
      </c>
      <c r="K101" s="267" t="s">
        <v>753</v>
      </c>
      <c r="L101" s="267" t="s">
        <v>753</v>
      </c>
      <c r="M101" s="267" t="s">
        <v>753</v>
      </c>
      <c r="N101" s="107" t="s">
        <v>753</v>
      </c>
      <c r="O101" s="32" t="s">
        <v>753</v>
      </c>
      <c r="P101" s="32" t="s">
        <v>753</v>
      </c>
    </row>
    <row r="102" spans="1:16" ht="15.75" customHeight="1" x14ac:dyDescent="0.25">
      <c r="A102" s="270" t="s">
        <v>425</v>
      </c>
      <c r="B102" s="50">
        <f t="shared" si="3"/>
        <v>2012</v>
      </c>
      <c r="C102" s="267" t="s">
        <v>753</v>
      </c>
      <c r="D102" s="267" t="s">
        <v>753</v>
      </c>
      <c r="E102" s="267" t="s">
        <v>753</v>
      </c>
      <c r="F102" s="32">
        <v>2012</v>
      </c>
      <c r="G102" s="108" t="s">
        <v>753</v>
      </c>
      <c r="H102" s="108" t="s">
        <v>753</v>
      </c>
      <c r="I102" s="267" t="s">
        <v>753</v>
      </c>
      <c r="J102" s="267" t="s">
        <v>753</v>
      </c>
      <c r="K102" s="267" t="s">
        <v>753</v>
      </c>
      <c r="L102" s="267" t="s">
        <v>753</v>
      </c>
      <c r="M102" s="267" t="s">
        <v>753</v>
      </c>
      <c r="N102" s="107" t="s">
        <v>753</v>
      </c>
      <c r="O102" s="32" t="s">
        <v>753</v>
      </c>
      <c r="P102" s="32" t="s">
        <v>753</v>
      </c>
    </row>
    <row r="103" spans="1:16" ht="15.75" customHeight="1" x14ac:dyDescent="0.25">
      <c r="A103" s="270" t="s">
        <v>799</v>
      </c>
      <c r="B103" s="50">
        <f t="shared" si="3"/>
        <v>990</v>
      </c>
      <c r="C103" s="267" t="s">
        <v>753</v>
      </c>
      <c r="D103" s="267" t="s">
        <v>753</v>
      </c>
      <c r="E103" s="267" t="s">
        <v>753</v>
      </c>
      <c r="F103" s="32">
        <v>990</v>
      </c>
      <c r="G103" s="108" t="s">
        <v>753</v>
      </c>
      <c r="H103" s="108" t="s">
        <v>753</v>
      </c>
      <c r="I103" s="267" t="s">
        <v>753</v>
      </c>
      <c r="J103" s="267" t="s">
        <v>753</v>
      </c>
      <c r="K103" s="267" t="s">
        <v>753</v>
      </c>
      <c r="L103" s="267" t="s">
        <v>753</v>
      </c>
      <c r="M103" s="267" t="s">
        <v>753</v>
      </c>
      <c r="N103" s="107" t="s">
        <v>753</v>
      </c>
      <c r="O103" s="32" t="s">
        <v>753</v>
      </c>
      <c r="P103" s="32" t="s">
        <v>753</v>
      </c>
    </row>
    <row r="104" spans="1:16" ht="15.75" customHeight="1" x14ac:dyDescent="0.25">
      <c r="A104" s="270" t="s">
        <v>761</v>
      </c>
      <c r="B104" s="50">
        <f t="shared" si="3"/>
        <v>2363</v>
      </c>
      <c r="C104" s="267" t="s">
        <v>753</v>
      </c>
      <c r="D104" s="267" t="s">
        <v>753</v>
      </c>
      <c r="E104" s="267" t="s">
        <v>753</v>
      </c>
      <c r="F104" s="32">
        <v>2363</v>
      </c>
      <c r="G104" s="108" t="s">
        <v>753</v>
      </c>
      <c r="H104" s="108" t="s">
        <v>753</v>
      </c>
      <c r="I104" s="267" t="s">
        <v>753</v>
      </c>
      <c r="J104" s="267" t="s">
        <v>753</v>
      </c>
      <c r="K104" s="267" t="s">
        <v>753</v>
      </c>
      <c r="L104" s="267" t="s">
        <v>753</v>
      </c>
      <c r="M104" s="267" t="s">
        <v>753</v>
      </c>
      <c r="N104" s="107" t="s">
        <v>753</v>
      </c>
      <c r="O104" s="32" t="s">
        <v>753</v>
      </c>
      <c r="P104" s="32" t="s">
        <v>753</v>
      </c>
    </row>
    <row r="105" spans="1:16" ht="15.75" customHeight="1" x14ac:dyDescent="0.25">
      <c r="A105" s="270" t="s">
        <v>764</v>
      </c>
      <c r="B105" s="50">
        <f t="shared" si="3"/>
        <v>1160</v>
      </c>
      <c r="C105" s="267" t="s">
        <v>753</v>
      </c>
      <c r="D105" s="267" t="s">
        <v>753</v>
      </c>
      <c r="E105" s="267" t="s">
        <v>753</v>
      </c>
      <c r="F105" s="32">
        <v>1160</v>
      </c>
      <c r="G105" s="108" t="s">
        <v>753</v>
      </c>
      <c r="H105" s="108" t="s">
        <v>753</v>
      </c>
      <c r="I105" s="267" t="s">
        <v>753</v>
      </c>
      <c r="J105" s="267" t="s">
        <v>753</v>
      </c>
      <c r="K105" s="267" t="s">
        <v>753</v>
      </c>
      <c r="L105" s="267" t="s">
        <v>753</v>
      </c>
      <c r="M105" s="108" t="s">
        <v>753</v>
      </c>
      <c r="N105" s="81" t="s">
        <v>753</v>
      </c>
      <c r="O105" s="32" t="s">
        <v>753</v>
      </c>
      <c r="P105" s="32" t="s">
        <v>753</v>
      </c>
    </row>
    <row r="106" spans="1:16" ht="15.75" customHeight="1" x14ac:dyDescent="0.25">
      <c r="A106" s="270" t="s">
        <v>177</v>
      </c>
      <c r="B106" s="50">
        <f t="shared" si="3"/>
        <v>3290</v>
      </c>
      <c r="C106" s="267" t="s">
        <v>753</v>
      </c>
      <c r="D106" s="267" t="s">
        <v>753</v>
      </c>
      <c r="E106" s="267" t="s">
        <v>753</v>
      </c>
      <c r="F106" s="32">
        <v>3290</v>
      </c>
      <c r="G106" s="108" t="s">
        <v>753</v>
      </c>
      <c r="H106" s="108" t="s">
        <v>753</v>
      </c>
      <c r="I106" s="267" t="s">
        <v>753</v>
      </c>
      <c r="J106" s="267" t="s">
        <v>753</v>
      </c>
      <c r="K106" s="267" t="s">
        <v>753</v>
      </c>
      <c r="L106" s="267" t="s">
        <v>753</v>
      </c>
      <c r="M106" s="267" t="s">
        <v>753</v>
      </c>
      <c r="N106" s="107" t="s">
        <v>753</v>
      </c>
      <c r="O106" s="32" t="s">
        <v>753</v>
      </c>
      <c r="P106" s="32" t="s">
        <v>753</v>
      </c>
    </row>
    <row r="107" spans="1:16" ht="15.75" customHeight="1" x14ac:dyDescent="0.25">
      <c r="A107" s="270" t="s">
        <v>389</v>
      </c>
      <c r="B107" s="50">
        <f t="shared" si="3"/>
        <v>2678</v>
      </c>
      <c r="C107" s="267" t="s">
        <v>753</v>
      </c>
      <c r="D107" s="267" t="s">
        <v>753</v>
      </c>
      <c r="E107" s="267" t="s">
        <v>753</v>
      </c>
      <c r="F107" s="32">
        <v>2678</v>
      </c>
      <c r="G107" s="108" t="s">
        <v>753</v>
      </c>
      <c r="H107" s="108" t="s">
        <v>753</v>
      </c>
      <c r="I107" s="267" t="s">
        <v>753</v>
      </c>
      <c r="J107" s="267" t="s">
        <v>753</v>
      </c>
      <c r="K107" s="267" t="s">
        <v>753</v>
      </c>
      <c r="L107" s="267" t="s">
        <v>753</v>
      </c>
      <c r="M107" s="267" t="s">
        <v>753</v>
      </c>
      <c r="N107" s="107" t="s">
        <v>753</v>
      </c>
      <c r="O107" s="32" t="s">
        <v>753</v>
      </c>
      <c r="P107" s="32" t="s">
        <v>753</v>
      </c>
    </row>
    <row r="108" spans="1:16" ht="15.75" customHeight="1" x14ac:dyDescent="0.25">
      <c r="A108" s="270" t="s">
        <v>181</v>
      </c>
      <c r="B108" s="50">
        <f t="shared" si="3"/>
        <v>1383</v>
      </c>
      <c r="C108" s="267" t="s">
        <v>753</v>
      </c>
      <c r="D108" s="267" t="s">
        <v>753</v>
      </c>
      <c r="E108" s="267" t="s">
        <v>753</v>
      </c>
      <c r="F108" s="32">
        <v>1383</v>
      </c>
      <c r="G108" s="108" t="s">
        <v>753</v>
      </c>
      <c r="H108" s="108" t="s">
        <v>753</v>
      </c>
      <c r="I108" s="267" t="s">
        <v>753</v>
      </c>
      <c r="J108" s="267" t="s">
        <v>753</v>
      </c>
      <c r="K108" s="267" t="s">
        <v>753</v>
      </c>
      <c r="L108" s="267" t="s">
        <v>753</v>
      </c>
      <c r="M108" s="267" t="s">
        <v>753</v>
      </c>
      <c r="N108" s="107" t="s">
        <v>753</v>
      </c>
      <c r="O108" s="32" t="s">
        <v>753</v>
      </c>
      <c r="P108" s="32" t="s">
        <v>753</v>
      </c>
    </row>
    <row r="109" spans="1:16" ht="15.75" customHeight="1" x14ac:dyDescent="0.25">
      <c r="A109" s="270" t="s">
        <v>773</v>
      </c>
      <c r="B109" s="50">
        <f>SUM(C109:P109)</f>
        <v>768</v>
      </c>
      <c r="C109" s="267" t="s">
        <v>753</v>
      </c>
      <c r="D109" s="267" t="s">
        <v>753</v>
      </c>
      <c r="E109" s="267" t="s">
        <v>753</v>
      </c>
      <c r="F109" s="32">
        <v>768</v>
      </c>
      <c r="G109" s="108" t="s">
        <v>753</v>
      </c>
      <c r="H109" s="108" t="s">
        <v>753</v>
      </c>
      <c r="I109" s="267" t="s">
        <v>753</v>
      </c>
      <c r="J109" s="267" t="s">
        <v>753</v>
      </c>
      <c r="K109" s="267" t="s">
        <v>753</v>
      </c>
      <c r="L109" s="267" t="s">
        <v>753</v>
      </c>
      <c r="M109" s="267" t="s">
        <v>753</v>
      </c>
      <c r="N109" s="107" t="s">
        <v>753</v>
      </c>
      <c r="O109" s="32" t="s">
        <v>753</v>
      </c>
      <c r="P109" s="32" t="s">
        <v>753</v>
      </c>
    </row>
    <row r="110" spans="1:16" ht="15.75" customHeight="1" x14ac:dyDescent="0.25">
      <c r="A110" s="270" t="s">
        <v>775</v>
      </c>
      <c r="B110" s="50">
        <f t="shared" si="3"/>
        <v>1513</v>
      </c>
      <c r="C110" s="267" t="s">
        <v>753</v>
      </c>
      <c r="D110" s="267" t="s">
        <v>753</v>
      </c>
      <c r="E110" s="267" t="s">
        <v>753</v>
      </c>
      <c r="F110" s="32">
        <v>1513</v>
      </c>
      <c r="G110" s="108" t="s">
        <v>753</v>
      </c>
      <c r="H110" s="108" t="s">
        <v>753</v>
      </c>
      <c r="I110" s="267" t="s">
        <v>753</v>
      </c>
      <c r="J110" s="267" t="s">
        <v>753</v>
      </c>
      <c r="K110" s="267" t="s">
        <v>753</v>
      </c>
      <c r="L110" s="267" t="s">
        <v>753</v>
      </c>
      <c r="M110" s="267" t="s">
        <v>753</v>
      </c>
      <c r="N110" s="107" t="s">
        <v>753</v>
      </c>
      <c r="O110" s="32" t="s">
        <v>753</v>
      </c>
      <c r="P110" s="32" t="s">
        <v>753</v>
      </c>
    </row>
    <row r="111" spans="1:16" ht="15.75" customHeight="1" x14ac:dyDescent="0.25">
      <c r="A111" s="270"/>
      <c r="B111" s="108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107"/>
      <c r="O111" s="32"/>
      <c r="P111" s="32"/>
    </row>
    <row r="112" spans="1:16" ht="15.75" customHeight="1" x14ac:dyDescent="0.25">
      <c r="A112" s="253" t="s">
        <v>163</v>
      </c>
      <c r="B112" s="103">
        <f>SUM(B114:B125)</f>
        <v>22247</v>
      </c>
      <c r="C112" s="262" t="s">
        <v>753</v>
      </c>
      <c r="D112" s="262" t="s">
        <v>753</v>
      </c>
      <c r="E112" s="262" t="s">
        <v>753</v>
      </c>
      <c r="F112" s="262" t="s">
        <v>753</v>
      </c>
      <c r="G112" s="103" t="s">
        <v>753</v>
      </c>
      <c r="H112" s="103" t="s">
        <v>753</v>
      </c>
      <c r="I112" s="262" t="s">
        <v>753</v>
      </c>
      <c r="J112" s="262" t="s">
        <v>753</v>
      </c>
      <c r="K112" s="262" t="s">
        <v>753</v>
      </c>
      <c r="L112" s="262" t="s">
        <v>753</v>
      </c>
      <c r="M112" s="262" t="s">
        <v>753</v>
      </c>
      <c r="N112" s="77">
        <f>SUM(N114:N125)</f>
        <v>22247</v>
      </c>
      <c r="O112" s="263" t="s">
        <v>753</v>
      </c>
      <c r="P112" s="263" t="s">
        <v>753</v>
      </c>
    </row>
    <row r="113" spans="1:16" ht="15.75" customHeight="1" x14ac:dyDescent="0.25">
      <c r="A113" s="270"/>
      <c r="B113" s="108"/>
      <c r="C113" s="52"/>
      <c r="D113" s="52"/>
      <c r="E113" s="52"/>
      <c r="F113" s="267"/>
      <c r="G113" s="52"/>
      <c r="H113" s="52"/>
      <c r="I113" s="52"/>
      <c r="J113" s="52"/>
      <c r="K113" s="52"/>
      <c r="L113" s="267"/>
      <c r="M113" s="52"/>
      <c r="N113" s="107"/>
      <c r="O113" s="32"/>
      <c r="P113" s="32"/>
    </row>
    <row r="114" spans="1:16" ht="15.75" customHeight="1" x14ac:dyDescent="0.25">
      <c r="A114" s="270" t="s">
        <v>756</v>
      </c>
      <c r="B114" s="50">
        <f t="shared" ref="B114:B125" si="4">SUM(C114:P114)</f>
        <v>1154</v>
      </c>
      <c r="C114" s="267" t="s">
        <v>753</v>
      </c>
      <c r="D114" s="267" t="s">
        <v>753</v>
      </c>
      <c r="E114" s="267" t="s">
        <v>753</v>
      </c>
      <c r="F114" s="267" t="s">
        <v>753</v>
      </c>
      <c r="G114" s="267" t="s">
        <v>753</v>
      </c>
      <c r="H114" s="267" t="s">
        <v>753</v>
      </c>
      <c r="I114" s="267" t="s">
        <v>753</v>
      </c>
      <c r="J114" s="267" t="s">
        <v>753</v>
      </c>
      <c r="K114" s="267" t="s">
        <v>753</v>
      </c>
      <c r="L114" s="267" t="s">
        <v>753</v>
      </c>
      <c r="M114" s="267" t="s">
        <v>753</v>
      </c>
      <c r="N114" s="32">
        <v>1154</v>
      </c>
      <c r="O114" s="32" t="s">
        <v>753</v>
      </c>
      <c r="P114" s="32" t="s">
        <v>753</v>
      </c>
    </row>
    <row r="115" spans="1:16" ht="15.75" customHeight="1" x14ac:dyDescent="0.25">
      <c r="A115" s="270" t="s">
        <v>758</v>
      </c>
      <c r="B115" s="50">
        <f t="shared" si="4"/>
        <v>4426</v>
      </c>
      <c r="C115" s="267" t="s">
        <v>753</v>
      </c>
      <c r="D115" s="267" t="s">
        <v>753</v>
      </c>
      <c r="E115" s="267" t="s">
        <v>753</v>
      </c>
      <c r="F115" s="267" t="s">
        <v>753</v>
      </c>
      <c r="G115" s="267" t="s">
        <v>753</v>
      </c>
      <c r="H115" s="267" t="s">
        <v>753</v>
      </c>
      <c r="I115" s="267" t="s">
        <v>753</v>
      </c>
      <c r="J115" s="267" t="s">
        <v>753</v>
      </c>
      <c r="K115" s="267" t="s">
        <v>753</v>
      </c>
      <c r="L115" s="267" t="s">
        <v>753</v>
      </c>
      <c r="M115" s="267" t="s">
        <v>753</v>
      </c>
      <c r="N115" s="32">
        <v>4426</v>
      </c>
      <c r="O115" s="32" t="s">
        <v>753</v>
      </c>
      <c r="P115" s="32" t="s">
        <v>753</v>
      </c>
    </row>
    <row r="116" spans="1:16" ht="15.75" customHeight="1" x14ac:dyDescent="0.25">
      <c r="A116" s="270" t="s">
        <v>425</v>
      </c>
      <c r="B116" s="50">
        <f t="shared" si="4"/>
        <v>2064</v>
      </c>
      <c r="C116" s="267" t="s">
        <v>753</v>
      </c>
      <c r="D116" s="267" t="s">
        <v>753</v>
      </c>
      <c r="E116" s="267" t="s">
        <v>753</v>
      </c>
      <c r="F116" s="267" t="s">
        <v>753</v>
      </c>
      <c r="G116" s="267" t="s">
        <v>753</v>
      </c>
      <c r="H116" s="267" t="s">
        <v>753</v>
      </c>
      <c r="I116" s="267" t="s">
        <v>753</v>
      </c>
      <c r="J116" s="267" t="s">
        <v>753</v>
      </c>
      <c r="K116" s="267" t="s">
        <v>753</v>
      </c>
      <c r="L116" s="267" t="s">
        <v>753</v>
      </c>
      <c r="M116" s="267" t="s">
        <v>753</v>
      </c>
      <c r="N116" s="32">
        <v>2064</v>
      </c>
      <c r="O116" s="32" t="s">
        <v>753</v>
      </c>
      <c r="P116" s="32" t="s">
        <v>753</v>
      </c>
    </row>
    <row r="117" spans="1:16" ht="15.75" customHeight="1" x14ac:dyDescent="0.25">
      <c r="A117" s="270" t="s">
        <v>424</v>
      </c>
      <c r="B117" s="50">
        <f t="shared" si="4"/>
        <v>1680</v>
      </c>
      <c r="C117" s="267" t="s">
        <v>753</v>
      </c>
      <c r="D117" s="267" t="s">
        <v>753</v>
      </c>
      <c r="E117" s="267" t="s">
        <v>753</v>
      </c>
      <c r="F117" s="267" t="s">
        <v>753</v>
      </c>
      <c r="G117" s="267" t="s">
        <v>753</v>
      </c>
      <c r="H117" s="267" t="s">
        <v>753</v>
      </c>
      <c r="I117" s="267" t="s">
        <v>753</v>
      </c>
      <c r="J117" s="267" t="s">
        <v>753</v>
      </c>
      <c r="K117" s="267" t="s">
        <v>753</v>
      </c>
      <c r="L117" s="267" t="s">
        <v>753</v>
      </c>
      <c r="M117" s="267" t="s">
        <v>753</v>
      </c>
      <c r="N117" s="32">
        <v>1680</v>
      </c>
      <c r="O117" s="32" t="s">
        <v>753</v>
      </c>
      <c r="P117" s="32" t="s">
        <v>753</v>
      </c>
    </row>
    <row r="118" spans="1:16" ht="15.75" customHeight="1" x14ac:dyDescent="0.25">
      <c r="A118" s="270" t="s">
        <v>799</v>
      </c>
      <c r="B118" s="50">
        <f t="shared" si="4"/>
        <v>1326</v>
      </c>
      <c r="C118" s="267" t="s">
        <v>753</v>
      </c>
      <c r="D118" s="267" t="s">
        <v>753</v>
      </c>
      <c r="E118" s="267" t="s">
        <v>753</v>
      </c>
      <c r="F118" s="267" t="s">
        <v>753</v>
      </c>
      <c r="G118" s="267" t="s">
        <v>753</v>
      </c>
      <c r="H118" s="267" t="s">
        <v>753</v>
      </c>
      <c r="I118" s="267" t="s">
        <v>753</v>
      </c>
      <c r="J118" s="267" t="s">
        <v>753</v>
      </c>
      <c r="K118" s="267" t="s">
        <v>753</v>
      </c>
      <c r="L118" s="267" t="s">
        <v>753</v>
      </c>
      <c r="M118" s="267" t="s">
        <v>753</v>
      </c>
      <c r="N118" s="32">
        <v>1326</v>
      </c>
      <c r="O118" s="32" t="s">
        <v>753</v>
      </c>
      <c r="P118" s="32" t="s">
        <v>753</v>
      </c>
    </row>
    <row r="119" spans="1:16" ht="15.75" customHeight="1" x14ac:dyDescent="0.25">
      <c r="A119" s="270" t="s">
        <v>761</v>
      </c>
      <c r="B119" s="50">
        <f t="shared" si="4"/>
        <v>3136</v>
      </c>
      <c r="C119" s="267" t="s">
        <v>753</v>
      </c>
      <c r="D119" s="267" t="s">
        <v>753</v>
      </c>
      <c r="E119" s="267" t="s">
        <v>753</v>
      </c>
      <c r="F119" s="267" t="s">
        <v>753</v>
      </c>
      <c r="G119" s="267" t="s">
        <v>753</v>
      </c>
      <c r="H119" s="267" t="s">
        <v>753</v>
      </c>
      <c r="I119" s="267" t="s">
        <v>753</v>
      </c>
      <c r="J119" s="267" t="s">
        <v>753</v>
      </c>
      <c r="K119" s="267" t="s">
        <v>753</v>
      </c>
      <c r="L119" s="267" t="s">
        <v>753</v>
      </c>
      <c r="M119" s="267" t="s">
        <v>753</v>
      </c>
      <c r="N119" s="32">
        <v>3136</v>
      </c>
      <c r="O119" s="32" t="s">
        <v>753</v>
      </c>
      <c r="P119" s="32" t="s">
        <v>753</v>
      </c>
    </row>
    <row r="120" spans="1:16" ht="15.75" customHeight="1" x14ac:dyDescent="0.25">
      <c r="A120" s="270" t="s">
        <v>800</v>
      </c>
      <c r="B120" s="50">
        <f t="shared" si="4"/>
        <v>1148</v>
      </c>
      <c r="C120" s="267" t="s">
        <v>753</v>
      </c>
      <c r="D120" s="267" t="s">
        <v>753</v>
      </c>
      <c r="E120" s="267" t="s">
        <v>753</v>
      </c>
      <c r="F120" s="267" t="s">
        <v>753</v>
      </c>
      <c r="G120" s="267" t="s">
        <v>753</v>
      </c>
      <c r="H120" s="267" t="s">
        <v>753</v>
      </c>
      <c r="I120" s="267" t="s">
        <v>753</v>
      </c>
      <c r="J120" s="267" t="s">
        <v>753</v>
      </c>
      <c r="K120" s="267" t="s">
        <v>753</v>
      </c>
      <c r="L120" s="267" t="s">
        <v>753</v>
      </c>
      <c r="M120" s="267" t="s">
        <v>753</v>
      </c>
      <c r="N120" s="32">
        <v>1148</v>
      </c>
      <c r="O120" s="32" t="s">
        <v>753</v>
      </c>
      <c r="P120" s="32" t="s">
        <v>753</v>
      </c>
    </row>
    <row r="121" spans="1:16" ht="15.75" customHeight="1" x14ac:dyDescent="0.25">
      <c r="A121" s="270" t="s">
        <v>177</v>
      </c>
      <c r="B121" s="50">
        <f t="shared" si="4"/>
        <v>1728</v>
      </c>
      <c r="C121" s="267" t="s">
        <v>753</v>
      </c>
      <c r="D121" s="267" t="s">
        <v>753</v>
      </c>
      <c r="E121" s="267" t="s">
        <v>753</v>
      </c>
      <c r="F121" s="267" t="s">
        <v>753</v>
      </c>
      <c r="G121" s="267" t="s">
        <v>753</v>
      </c>
      <c r="H121" s="267" t="s">
        <v>753</v>
      </c>
      <c r="I121" s="267" t="s">
        <v>753</v>
      </c>
      <c r="J121" s="267" t="s">
        <v>753</v>
      </c>
      <c r="K121" s="267" t="s">
        <v>753</v>
      </c>
      <c r="L121" s="267" t="s">
        <v>753</v>
      </c>
      <c r="M121" s="267" t="s">
        <v>753</v>
      </c>
      <c r="N121" s="32">
        <v>1728</v>
      </c>
      <c r="O121" s="32" t="s">
        <v>753</v>
      </c>
      <c r="P121" s="32" t="s">
        <v>753</v>
      </c>
    </row>
    <row r="122" spans="1:16" ht="15.75" customHeight="1" x14ac:dyDescent="0.25">
      <c r="A122" s="270" t="s">
        <v>389</v>
      </c>
      <c r="B122" s="50">
        <f t="shared" si="4"/>
        <v>2044</v>
      </c>
      <c r="C122" s="267" t="s">
        <v>753</v>
      </c>
      <c r="D122" s="267" t="s">
        <v>753</v>
      </c>
      <c r="E122" s="267" t="s">
        <v>753</v>
      </c>
      <c r="F122" s="267" t="s">
        <v>753</v>
      </c>
      <c r="G122" s="267" t="s">
        <v>753</v>
      </c>
      <c r="H122" s="267" t="s">
        <v>753</v>
      </c>
      <c r="I122" s="267" t="s">
        <v>753</v>
      </c>
      <c r="J122" s="267" t="s">
        <v>753</v>
      </c>
      <c r="K122" s="267" t="s">
        <v>753</v>
      </c>
      <c r="L122" s="267" t="s">
        <v>753</v>
      </c>
      <c r="M122" s="267" t="s">
        <v>753</v>
      </c>
      <c r="N122" s="32">
        <v>2044</v>
      </c>
      <c r="O122" s="32" t="s">
        <v>753</v>
      </c>
      <c r="P122" s="32" t="s">
        <v>753</v>
      </c>
    </row>
    <row r="123" spans="1:16" ht="15.75" customHeight="1" x14ac:dyDescent="0.25">
      <c r="A123" s="270" t="s">
        <v>181</v>
      </c>
      <c r="B123" s="50">
        <f t="shared" si="4"/>
        <v>1638</v>
      </c>
      <c r="C123" s="267" t="s">
        <v>753</v>
      </c>
      <c r="D123" s="267" t="s">
        <v>753</v>
      </c>
      <c r="E123" s="267" t="s">
        <v>753</v>
      </c>
      <c r="F123" s="267" t="s">
        <v>753</v>
      </c>
      <c r="G123" s="267" t="s">
        <v>753</v>
      </c>
      <c r="H123" s="267" t="s">
        <v>753</v>
      </c>
      <c r="I123" s="267" t="s">
        <v>753</v>
      </c>
      <c r="J123" s="267" t="s">
        <v>753</v>
      </c>
      <c r="K123" s="267" t="s">
        <v>753</v>
      </c>
      <c r="L123" s="267" t="s">
        <v>753</v>
      </c>
      <c r="M123" s="267" t="s">
        <v>753</v>
      </c>
      <c r="N123" s="32">
        <v>1638</v>
      </c>
      <c r="O123" s="32" t="s">
        <v>753</v>
      </c>
      <c r="P123" s="32" t="s">
        <v>753</v>
      </c>
    </row>
    <row r="124" spans="1:16" s="22" customFormat="1" ht="15.75" customHeight="1" x14ac:dyDescent="0.25">
      <c r="A124" s="270" t="s">
        <v>773</v>
      </c>
      <c r="B124" s="50">
        <f t="shared" si="4"/>
        <v>807</v>
      </c>
      <c r="C124" s="267" t="s">
        <v>753</v>
      </c>
      <c r="D124" s="267" t="s">
        <v>753</v>
      </c>
      <c r="E124" s="267" t="s">
        <v>753</v>
      </c>
      <c r="F124" s="267" t="s">
        <v>753</v>
      </c>
      <c r="G124" s="267" t="s">
        <v>753</v>
      </c>
      <c r="H124" s="267" t="s">
        <v>753</v>
      </c>
      <c r="I124" s="267" t="s">
        <v>753</v>
      </c>
      <c r="J124" s="267" t="s">
        <v>753</v>
      </c>
      <c r="K124" s="267" t="s">
        <v>753</v>
      </c>
      <c r="L124" s="267" t="s">
        <v>753</v>
      </c>
      <c r="M124" s="267" t="s">
        <v>753</v>
      </c>
      <c r="N124" s="32">
        <v>807</v>
      </c>
      <c r="O124" s="32" t="s">
        <v>753</v>
      </c>
      <c r="P124" s="32" t="s">
        <v>753</v>
      </c>
    </row>
    <row r="125" spans="1:16" ht="15.75" customHeight="1" x14ac:dyDescent="0.25">
      <c r="A125" s="270" t="s">
        <v>775</v>
      </c>
      <c r="B125" s="50">
        <f t="shared" si="4"/>
        <v>1096</v>
      </c>
      <c r="C125" s="267" t="s">
        <v>753</v>
      </c>
      <c r="D125" s="267" t="s">
        <v>753</v>
      </c>
      <c r="E125" s="267" t="s">
        <v>753</v>
      </c>
      <c r="F125" s="267" t="s">
        <v>753</v>
      </c>
      <c r="G125" s="267" t="s">
        <v>753</v>
      </c>
      <c r="H125" s="267" t="s">
        <v>753</v>
      </c>
      <c r="I125" s="267" t="s">
        <v>753</v>
      </c>
      <c r="J125" s="267" t="s">
        <v>753</v>
      </c>
      <c r="K125" s="267" t="s">
        <v>753</v>
      </c>
      <c r="L125" s="267" t="s">
        <v>753</v>
      </c>
      <c r="M125" s="267" t="s">
        <v>753</v>
      </c>
      <c r="N125" s="32">
        <v>1096</v>
      </c>
      <c r="O125" s="32" t="s">
        <v>753</v>
      </c>
      <c r="P125" s="32" t="s">
        <v>753</v>
      </c>
    </row>
    <row r="126" spans="1:16" ht="15.75" customHeight="1" x14ac:dyDescent="0.25">
      <c r="A126" s="270"/>
      <c r="B126" s="108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107"/>
      <c r="O126" s="32"/>
      <c r="P126" s="32"/>
    </row>
    <row r="127" spans="1:16" ht="15.75" customHeight="1" x14ac:dyDescent="0.25">
      <c r="A127" s="253" t="s">
        <v>801</v>
      </c>
      <c r="B127" s="103">
        <f>SUM(B129:B139)</f>
        <v>2294</v>
      </c>
      <c r="C127" s="262" t="s">
        <v>753</v>
      </c>
      <c r="D127" s="262" t="s">
        <v>753</v>
      </c>
      <c r="E127" s="262" t="s">
        <v>753</v>
      </c>
      <c r="F127" s="262" t="s">
        <v>753</v>
      </c>
      <c r="G127" s="103">
        <f>SUM(G129:G139)</f>
        <v>2294</v>
      </c>
      <c r="H127" s="103" t="s">
        <v>753</v>
      </c>
      <c r="I127" s="262" t="s">
        <v>753</v>
      </c>
      <c r="J127" s="262" t="s">
        <v>753</v>
      </c>
      <c r="K127" s="262" t="s">
        <v>753</v>
      </c>
      <c r="L127" s="262" t="s">
        <v>753</v>
      </c>
      <c r="M127" s="262" t="s">
        <v>753</v>
      </c>
      <c r="N127" s="104" t="s">
        <v>753</v>
      </c>
      <c r="O127" s="263" t="s">
        <v>753</v>
      </c>
      <c r="P127" s="263" t="s">
        <v>753</v>
      </c>
    </row>
    <row r="128" spans="1:16" ht="15.75" customHeight="1" x14ac:dyDescent="0.25">
      <c r="A128" s="270"/>
      <c r="B128" s="108"/>
      <c r="C128" s="52"/>
      <c r="D128" s="52"/>
      <c r="E128" s="52"/>
      <c r="F128" s="52"/>
      <c r="G128" s="108"/>
      <c r="H128" s="108"/>
      <c r="I128" s="267"/>
      <c r="J128" s="52"/>
      <c r="K128" s="52"/>
      <c r="L128" s="267"/>
      <c r="M128" s="52"/>
      <c r="O128" s="32"/>
      <c r="P128" s="32"/>
    </row>
    <row r="129" spans="1:16" s="23" customFormat="1" ht="15.75" customHeight="1" x14ac:dyDescent="0.25">
      <c r="A129" s="270" t="s">
        <v>758</v>
      </c>
      <c r="B129" s="50">
        <f t="shared" ref="B129:B139" si="5">SUM(C129:P129)</f>
        <v>151</v>
      </c>
      <c r="C129" s="52" t="s">
        <v>753</v>
      </c>
      <c r="D129" s="52" t="s">
        <v>753</v>
      </c>
      <c r="E129" s="52"/>
      <c r="F129" s="52" t="s">
        <v>753</v>
      </c>
      <c r="G129" s="108">
        <v>151</v>
      </c>
      <c r="H129" s="108" t="s">
        <v>753</v>
      </c>
      <c r="I129" s="52" t="s">
        <v>753</v>
      </c>
      <c r="J129" s="52" t="s">
        <v>753</v>
      </c>
      <c r="K129" s="52" t="s">
        <v>753</v>
      </c>
      <c r="L129" s="267" t="s">
        <v>753</v>
      </c>
      <c r="M129" s="52" t="s">
        <v>753</v>
      </c>
      <c r="N129" s="11" t="s">
        <v>753</v>
      </c>
      <c r="O129" s="32"/>
      <c r="P129" s="32"/>
    </row>
    <row r="130" spans="1:16" ht="15.75" customHeight="1" x14ac:dyDescent="0.25">
      <c r="A130" s="270" t="s">
        <v>65</v>
      </c>
      <c r="B130" s="50">
        <f t="shared" si="5"/>
        <v>118</v>
      </c>
      <c r="C130" s="52" t="s">
        <v>753</v>
      </c>
      <c r="D130" s="52" t="s">
        <v>753</v>
      </c>
      <c r="E130" s="52"/>
      <c r="F130" s="52" t="s">
        <v>753</v>
      </c>
      <c r="G130" s="108">
        <v>118</v>
      </c>
      <c r="H130" s="108" t="s">
        <v>753</v>
      </c>
      <c r="I130" s="52" t="s">
        <v>753</v>
      </c>
      <c r="J130" s="52" t="s">
        <v>753</v>
      </c>
      <c r="K130" s="52" t="s">
        <v>753</v>
      </c>
      <c r="L130" s="267" t="s">
        <v>753</v>
      </c>
      <c r="M130" s="52" t="s">
        <v>753</v>
      </c>
      <c r="N130" s="11" t="s">
        <v>753</v>
      </c>
      <c r="O130" s="32"/>
      <c r="P130" s="32"/>
    </row>
    <row r="131" spans="1:16" ht="15.75" customHeight="1" x14ac:dyDescent="0.25">
      <c r="A131" s="270" t="s">
        <v>177</v>
      </c>
      <c r="B131" s="50">
        <f t="shared" si="5"/>
        <v>179</v>
      </c>
      <c r="C131" s="52" t="s">
        <v>753</v>
      </c>
      <c r="D131" s="52" t="s">
        <v>753</v>
      </c>
      <c r="E131" s="52"/>
      <c r="F131" s="52" t="s">
        <v>753</v>
      </c>
      <c r="G131" s="108">
        <v>179</v>
      </c>
      <c r="H131" s="108" t="s">
        <v>753</v>
      </c>
      <c r="I131" s="52" t="s">
        <v>753</v>
      </c>
      <c r="J131" s="52" t="s">
        <v>753</v>
      </c>
      <c r="K131" s="52" t="s">
        <v>753</v>
      </c>
      <c r="L131" s="267" t="s">
        <v>753</v>
      </c>
      <c r="M131" s="52" t="s">
        <v>753</v>
      </c>
      <c r="N131" s="11" t="s">
        <v>753</v>
      </c>
      <c r="O131" s="32"/>
      <c r="P131" s="32"/>
    </row>
    <row r="132" spans="1:16" ht="15.75" customHeight="1" x14ac:dyDescent="0.25">
      <c r="A132" s="270" t="s">
        <v>761</v>
      </c>
      <c r="B132" s="50">
        <f t="shared" si="5"/>
        <v>165</v>
      </c>
      <c r="C132" s="52" t="s">
        <v>753</v>
      </c>
      <c r="D132" s="52" t="s">
        <v>753</v>
      </c>
      <c r="E132" s="52" t="s">
        <v>753</v>
      </c>
      <c r="F132" s="52" t="s">
        <v>753</v>
      </c>
      <c r="G132" s="268">
        <v>165</v>
      </c>
      <c r="H132" s="268" t="s">
        <v>753</v>
      </c>
      <c r="I132" s="52" t="s">
        <v>753</v>
      </c>
      <c r="J132" s="52" t="s">
        <v>753</v>
      </c>
      <c r="K132" s="52" t="s">
        <v>753</v>
      </c>
      <c r="L132" s="52" t="s">
        <v>753</v>
      </c>
      <c r="M132" s="52" t="s">
        <v>753</v>
      </c>
      <c r="N132" s="11" t="s">
        <v>753</v>
      </c>
      <c r="O132" s="32" t="s">
        <v>753</v>
      </c>
      <c r="P132" s="32" t="s">
        <v>753</v>
      </c>
    </row>
    <row r="133" spans="1:16" ht="15.75" customHeight="1" x14ac:dyDescent="0.25">
      <c r="A133" s="270" t="s">
        <v>764</v>
      </c>
      <c r="B133" s="50">
        <f t="shared" si="5"/>
        <v>271</v>
      </c>
      <c r="C133" s="52" t="s">
        <v>753</v>
      </c>
      <c r="D133" s="52" t="s">
        <v>753</v>
      </c>
      <c r="E133" s="52" t="s">
        <v>753</v>
      </c>
      <c r="F133" s="52" t="s">
        <v>753</v>
      </c>
      <c r="G133" s="268">
        <v>271</v>
      </c>
      <c r="H133" s="268" t="s">
        <v>753</v>
      </c>
      <c r="I133" s="52" t="s">
        <v>753</v>
      </c>
      <c r="J133" s="52" t="s">
        <v>753</v>
      </c>
      <c r="K133" s="52" t="s">
        <v>753</v>
      </c>
      <c r="L133" s="52" t="s">
        <v>753</v>
      </c>
      <c r="M133" s="52" t="s">
        <v>753</v>
      </c>
      <c r="N133" s="11" t="s">
        <v>753</v>
      </c>
      <c r="O133" s="32" t="s">
        <v>753</v>
      </c>
      <c r="P133" s="32" t="s">
        <v>753</v>
      </c>
    </row>
    <row r="134" spans="1:16" ht="15.75" customHeight="1" x14ac:dyDescent="0.25">
      <c r="A134" s="270" t="s">
        <v>802</v>
      </c>
      <c r="B134" s="50">
        <f t="shared" si="5"/>
        <v>178</v>
      </c>
      <c r="C134" s="52" t="s">
        <v>753</v>
      </c>
      <c r="D134" s="52" t="s">
        <v>753</v>
      </c>
      <c r="E134" s="52" t="s">
        <v>753</v>
      </c>
      <c r="F134" s="52" t="s">
        <v>753</v>
      </c>
      <c r="G134" s="268">
        <v>178</v>
      </c>
      <c r="H134" s="268" t="s">
        <v>753</v>
      </c>
      <c r="I134" s="52" t="s">
        <v>753</v>
      </c>
      <c r="J134" s="52" t="s">
        <v>753</v>
      </c>
      <c r="K134" s="52" t="s">
        <v>753</v>
      </c>
      <c r="L134" s="52" t="s">
        <v>753</v>
      </c>
      <c r="M134" s="52" t="s">
        <v>753</v>
      </c>
      <c r="N134" s="11" t="s">
        <v>753</v>
      </c>
      <c r="O134" s="268" t="s">
        <v>753</v>
      </c>
      <c r="P134" s="32" t="s">
        <v>753</v>
      </c>
    </row>
    <row r="135" spans="1:16" ht="15.75" customHeight="1" x14ac:dyDescent="0.25">
      <c r="A135" s="270" t="s">
        <v>768</v>
      </c>
      <c r="B135" s="50">
        <f t="shared" si="5"/>
        <v>201</v>
      </c>
      <c r="C135" s="52" t="s">
        <v>753</v>
      </c>
      <c r="D135" s="52" t="s">
        <v>753</v>
      </c>
      <c r="E135" s="52" t="s">
        <v>753</v>
      </c>
      <c r="F135" s="52" t="s">
        <v>753</v>
      </c>
      <c r="G135" s="268">
        <v>201</v>
      </c>
      <c r="H135" s="268" t="s">
        <v>753</v>
      </c>
      <c r="I135" s="52" t="s">
        <v>753</v>
      </c>
      <c r="J135" s="52" t="s">
        <v>753</v>
      </c>
      <c r="K135" s="52" t="s">
        <v>753</v>
      </c>
      <c r="L135" s="52" t="s">
        <v>753</v>
      </c>
      <c r="M135" s="52" t="s">
        <v>753</v>
      </c>
      <c r="N135" s="11" t="s">
        <v>753</v>
      </c>
      <c r="O135" s="32" t="s">
        <v>753</v>
      </c>
      <c r="P135" s="32" t="s">
        <v>753</v>
      </c>
    </row>
    <row r="136" spans="1:16" ht="15.75" customHeight="1" x14ac:dyDescent="0.25">
      <c r="A136" s="270" t="s">
        <v>64</v>
      </c>
      <c r="B136" s="50">
        <f t="shared" si="5"/>
        <v>287</v>
      </c>
      <c r="C136" s="52" t="s">
        <v>753</v>
      </c>
      <c r="D136" s="52" t="s">
        <v>753</v>
      </c>
      <c r="E136" s="52" t="s">
        <v>753</v>
      </c>
      <c r="F136" s="52" t="s">
        <v>753</v>
      </c>
      <c r="G136" s="268">
        <v>287</v>
      </c>
      <c r="H136" s="268" t="s">
        <v>753</v>
      </c>
      <c r="I136" s="52" t="s">
        <v>753</v>
      </c>
      <c r="J136" s="52" t="s">
        <v>753</v>
      </c>
      <c r="K136" s="52" t="s">
        <v>753</v>
      </c>
      <c r="L136" s="52" t="s">
        <v>753</v>
      </c>
      <c r="M136" s="52" t="s">
        <v>753</v>
      </c>
      <c r="N136" s="11" t="s">
        <v>753</v>
      </c>
      <c r="O136" s="32" t="s">
        <v>753</v>
      </c>
      <c r="P136" s="32" t="s">
        <v>753</v>
      </c>
    </row>
    <row r="137" spans="1:16" ht="15.75" customHeight="1" x14ac:dyDescent="0.25">
      <c r="A137" s="266" t="s">
        <v>66</v>
      </c>
      <c r="B137" s="50">
        <f t="shared" si="5"/>
        <v>190</v>
      </c>
      <c r="C137" s="32" t="s">
        <v>753</v>
      </c>
      <c r="D137" s="50" t="s">
        <v>753</v>
      </c>
      <c r="E137" s="32" t="s">
        <v>753</v>
      </c>
      <c r="F137" s="32" t="s">
        <v>753</v>
      </c>
      <c r="G137" s="274">
        <v>190</v>
      </c>
      <c r="H137" s="274" t="s">
        <v>753</v>
      </c>
      <c r="I137" s="32" t="s">
        <v>753</v>
      </c>
      <c r="J137" s="50" t="s">
        <v>753</v>
      </c>
      <c r="K137" s="32" t="s">
        <v>753</v>
      </c>
      <c r="L137" s="32" t="s">
        <v>753</v>
      </c>
      <c r="M137" s="32" t="s">
        <v>753</v>
      </c>
      <c r="N137" s="32" t="s">
        <v>753</v>
      </c>
      <c r="O137" s="32" t="s">
        <v>753</v>
      </c>
      <c r="P137" s="32" t="s">
        <v>753</v>
      </c>
    </row>
    <row r="138" spans="1:16" ht="15.75" customHeight="1" x14ac:dyDescent="0.25">
      <c r="A138" s="270" t="s">
        <v>773</v>
      </c>
      <c r="B138" s="50">
        <f t="shared" si="5"/>
        <v>266</v>
      </c>
      <c r="C138" s="52" t="s">
        <v>753</v>
      </c>
      <c r="D138" s="52" t="s">
        <v>753</v>
      </c>
      <c r="E138" s="52" t="s">
        <v>753</v>
      </c>
      <c r="F138" s="52" t="s">
        <v>753</v>
      </c>
      <c r="G138" s="268">
        <v>266</v>
      </c>
      <c r="H138" s="268" t="s">
        <v>753</v>
      </c>
      <c r="I138" s="52" t="s">
        <v>753</v>
      </c>
      <c r="J138" s="52" t="s">
        <v>753</v>
      </c>
      <c r="K138" s="52" t="s">
        <v>753</v>
      </c>
      <c r="L138" s="52" t="s">
        <v>753</v>
      </c>
      <c r="M138" s="52" t="s">
        <v>753</v>
      </c>
      <c r="N138" s="11" t="s">
        <v>753</v>
      </c>
      <c r="O138" s="32" t="s">
        <v>753</v>
      </c>
      <c r="P138" s="32" t="s">
        <v>753</v>
      </c>
    </row>
    <row r="139" spans="1:16" ht="15.75" customHeight="1" x14ac:dyDescent="0.25">
      <c r="A139" s="270" t="s">
        <v>775</v>
      </c>
      <c r="B139" s="50">
        <f t="shared" si="5"/>
        <v>288</v>
      </c>
      <c r="C139" s="52" t="s">
        <v>753</v>
      </c>
      <c r="D139" s="52" t="s">
        <v>753</v>
      </c>
      <c r="E139" s="52" t="s">
        <v>753</v>
      </c>
      <c r="F139" s="52" t="s">
        <v>753</v>
      </c>
      <c r="G139" s="268">
        <v>288</v>
      </c>
      <c r="H139" s="268" t="s">
        <v>753</v>
      </c>
      <c r="I139" s="52" t="s">
        <v>753</v>
      </c>
      <c r="J139" s="52" t="s">
        <v>753</v>
      </c>
      <c r="K139" s="52" t="s">
        <v>753</v>
      </c>
      <c r="L139" s="52" t="s">
        <v>753</v>
      </c>
      <c r="M139" s="52" t="s">
        <v>753</v>
      </c>
      <c r="N139" s="11" t="s">
        <v>753</v>
      </c>
      <c r="O139" s="32" t="s">
        <v>753</v>
      </c>
      <c r="P139" s="32" t="s">
        <v>753</v>
      </c>
    </row>
    <row r="140" spans="1:16" ht="15.75" customHeight="1" x14ac:dyDescent="0.25">
      <c r="A140" s="275"/>
      <c r="B140" s="88"/>
      <c r="C140" s="88"/>
      <c r="D140" s="88"/>
      <c r="E140" s="88"/>
      <c r="F140" s="88"/>
      <c r="G140" s="276"/>
      <c r="H140" s="276"/>
      <c r="I140" s="88"/>
      <c r="J140" s="277"/>
      <c r="K140" s="88"/>
      <c r="L140" s="88"/>
      <c r="M140" s="88"/>
      <c r="N140" s="88"/>
      <c r="O140" s="88"/>
      <c r="P140" s="88"/>
    </row>
    <row r="141" spans="1:16" ht="15.75" customHeight="1" x14ac:dyDescent="0.25">
      <c r="A141" s="266"/>
      <c r="B141" s="107"/>
      <c r="C141" s="11"/>
      <c r="D141" s="11"/>
      <c r="E141" s="11"/>
      <c r="F141" s="11"/>
      <c r="G141" s="271"/>
      <c r="H141" s="271"/>
      <c r="I141" s="11"/>
      <c r="J141" s="11"/>
      <c r="K141" s="11"/>
      <c r="L141" s="11"/>
      <c r="M141" s="11"/>
      <c r="O141" s="11"/>
      <c r="P141" s="11"/>
    </row>
    <row r="142" spans="1:16" ht="15.75" customHeight="1" x14ac:dyDescent="0.25">
      <c r="A142" s="91" t="s">
        <v>803</v>
      </c>
      <c r="B142" s="107"/>
      <c r="C142" s="11"/>
      <c r="D142" s="11"/>
      <c r="E142" s="11"/>
      <c r="F142" s="11"/>
      <c r="G142" s="271"/>
      <c r="H142" s="271"/>
      <c r="I142" s="11"/>
      <c r="J142" s="11"/>
      <c r="K142" s="11"/>
      <c r="L142" s="11"/>
      <c r="M142" s="11"/>
      <c r="O142" s="11"/>
      <c r="P142" s="11"/>
    </row>
    <row r="143" spans="1:16" ht="15.75" customHeight="1" x14ac:dyDescent="0.25">
      <c r="B143" s="278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</row>
    <row r="144" spans="1:16" ht="15.75" customHeight="1" x14ac:dyDescent="0.25">
      <c r="A144" s="341" t="s">
        <v>747</v>
      </c>
      <c r="B144" s="339" t="s">
        <v>154</v>
      </c>
      <c r="C144" s="345" t="s">
        <v>155</v>
      </c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</row>
    <row r="145" spans="1:18" s="22" customFormat="1" ht="15.75" customHeight="1" x14ac:dyDescent="0.25">
      <c r="A145" s="342"/>
      <c r="B145" s="344"/>
      <c r="C145" s="339" t="s">
        <v>252</v>
      </c>
      <c r="D145" s="339" t="s">
        <v>748</v>
      </c>
      <c r="E145" s="339" t="s">
        <v>749</v>
      </c>
      <c r="F145" s="339" t="s">
        <v>161</v>
      </c>
      <c r="G145" s="339" t="s">
        <v>750</v>
      </c>
      <c r="H145" s="339" t="s">
        <v>164</v>
      </c>
      <c r="I145" s="339" t="s">
        <v>165</v>
      </c>
      <c r="J145" s="339" t="s">
        <v>256</v>
      </c>
      <c r="K145" s="339" t="s">
        <v>168</v>
      </c>
      <c r="L145" s="337" t="s">
        <v>162</v>
      </c>
      <c r="M145" s="346" t="s">
        <v>166</v>
      </c>
      <c r="N145" s="346" t="s">
        <v>163</v>
      </c>
      <c r="O145" s="337" t="s">
        <v>257</v>
      </c>
      <c r="P145" s="348" t="s">
        <v>751</v>
      </c>
      <c r="R145" s="5"/>
    </row>
    <row r="146" spans="1:18" ht="15.75" customHeight="1" x14ac:dyDescent="0.25">
      <c r="A146" s="343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38"/>
      <c r="M146" s="347"/>
      <c r="N146" s="347"/>
      <c r="O146" s="338"/>
      <c r="P146" s="349"/>
    </row>
    <row r="147" spans="1:18" ht="15.75" customHeight="1" x14ac:dyDescent="0.25">
      <c r="A147" s="270"/>
      <c r="B147" s="108"/>
      <c r="C147" s="52"/>
      <c r="D147" s="52"/>
      <c r="E147" s="52"/>
      <c r="F147" s="52"/>
      <c r="G147" s="268"/>
      <c r="H147" s="268"/>
      <c r="I147" s="52"/>
      <c r="J147" s="52"/>
      <c r="K147" s="52"/>
      <c r="L147" s="52"/>
      <c r="M147" s="52"/>
      <c r="O147" s="32"/>
      <c r="P147" s="32"/>
    </row>
    <row r="148" spans="1:18" ht="15.75" customHeight="1" x14ac:dyDescent="0.25">
      <c r="A148" s="253" t="s">
        <v>804</v>
      </c>
      <c r="B148" s="103">
        <f>SUM(B150:B160)</f>
        <v>20357</v>
      </c>
      <c r="C148" s="262" t="s">
        <v>753</v>
      </c>
      <c r="D148" s="262" t="s">
        <v>753</v>
      </c>
      <c r="E148" s="262" t="s">
        <v>753</v>
      </c>
      <c r="F148" s="262" t="s">
        <v>753</v>
      </c>
      <c r="G148" s="103" t="s">
        <v>753</v>
      </c>
      <c r="H148" s="103">
        <f>SUM(H150:H160)</f>
        <v>20357</v>
      </c>
      <c r="I148" s="262" t="s">
        <v>753</v>
      </c>
      <c r="J148" s="262" t="s">
        <v>753</v>
      </c>
      <c r="K148" s="262" t="s">
        <v>753</v>
      </c>
      <c r="L148" s="262" t="s">
        <v>753</v>
      </c>
      <c r="M148" s="262" t="s">
        <v>753</v>
      </c>
      <c r="N148" s="104" t="s">
        <v>753</v>
      </c>
      <c r="O148" s="263" t="s">
        <v>753</v>
      </c>
      <c r="P148" s="263" t="s">
        <v>753</v>
      </c>
    </row>
    <row r="149" spans="1:18" ht="15.75" customHeight="1" x14ac:dyDescent="0.25">
      <c r="A149" s="270"/>
      <c r="B149" s="108"/>
      <c r="C149" s="52"/>
      <c r="D149" s="52"/>
      <c r="E149" s="52"/>
      <c r="F149" s="52"/>
      <c r="G149" s="50"/>
      <c r="H149" s="50"/>
      <c r="I149" s="52"/>
      <c r="J149" s="52"/>
      <c r="K149" s="52"/>
      <c r="L149" s="267"/>
      <c r="M149" s="52"/>
      <c r="O149" s="32"/>
      <c r="P149" s="32"/>
    </row>
    <row r="150" spans="1:18" ht="15.75" customHeight="1" x14ac:dyDescent="0.25">
      <c r="A150" s="270" t="s">
        <v>805</v>
      </c>
      <c r="B150" s="50">
        <f t="shared" ref="B150:B160" si="6">SUM(C150:P150)</f>
        <v>2625</v>
      </c>
      <c r="C150" s="267" t="s">
        <v>753</v>
      </c>
      <c r="D150" s="267" t="s">
        <v>753</v>
      </c>
      <c r="E150" s="267" t="s">
        <v>753</v>
      </c>
      <c r="F150" s="267" t="s">
        <v>753</v>
      </c>
      <c r="G150" s="108" t="s">
        <v>753</v>
      </c>
      <c r="H150" s="108">
        <v>2625</v>
      </c>
      <c r="I150" s="108" t="s">
        <v>753</v>
      </c>
      <c r="J150" s="267" t="s">
        <v>753</v>
      </c>
      <c r="K150" s="267" t="s">
        <v>753</v>
      </c>
      <c r="L150" s="267" t="s">
        <v>753</v>
      </c>
      <c r="M150" s="267" t="s">
        <v>753</v>
      </c>
      <c r="N150" s="107" t="s">
        <v>753</v>
      </c>
      <c r="O150" s="32" t="s">
        <v>753</v>
      </c>
      <c r="P150" s="32" t="s">
        <v>753</v>
      </c>
    </row>
    <row r="151" spans="1:18" ht="15.75" customHeight="1" x14ac:dyDescent="0.25">
      <c r="A151" s="270" t="s">
        <v>806</v>
      </c>
      <c r="B151" s="50">
        <f t="shared" si="6"/>
        <v>3216</v>
      </c>
      <c r="C151" s="267" t="s">
        <v>753</v>
      </c>
      <c r="D151" s="267" t="s">
        <v>753</v>
      </c>
      <c r="E151" s="267" t="s">
        <v>753</v>
      </c>
      <c r="F151" s="267" t="s">
        <v>753</v>
      </c>
      <c r="G151" s="108" t="s">
        <v>753</v>
      </c>
      <c r="H151" s="108">
        <v>3216</v>
      </c>
      <c r="I151" s="108" t="s">
        <v>753</v>
      </c>
      <c r="J151" s="267" t="s">
        <v>753</v>
      </c>
      <c r="K151" s="267" t="s">
        <v>753</v>
      </c>
      <c r="L151" s="267" t="s">
        <v>753</v>
      </c>
      <c r="M151" s="267" t="s">
        <v>753</v>
      </c>
      <c r="N151" s="107" t="s">
        <v>753</v>
      </c>
      <c r="O151" s="32" t="s">
        <v>753</v>
      </c>
      <c r="P151" s="32" t="s">
        <v>753</v>
      </c>
    </row>
    <row r="152" spans="1:18" ht="15.75" customHeight="1" x14ac:dyDescent="0.25">
      <c r="A152" s="270" t="s">
        <v>807</v>
      </c>
      <c r="B152" s="50">
        <f t="shared" si="6"/>
        <v>3751</v>
      </c>
      <c r="C152" s="267" t="s">
        <v>753</v>
      </c>
      <c r="D152" s="267" t="s">
        <v>753</v>
      </c>
      <c r="E152" s="267" t="s">
        <v>753</v>
      </c>
      <c r="F152" s="267" t="s">
        <v>753</v>
      </c>
      <c r="G152" s="108" t="s">
        <v>753</v>
      </c>
      <c r="H152" s="108">
        <v>3751</v>
      </c>
      <c r="I152" s="108" t="s">
        <v>753</v>
      </c>
      <c r="J152" s="267" t="s">
        <v>753</v>
      </c>
      <c r="K152" s="267" t="s">
        <v>753</v>
      </c>
      <c r="L152" s="267" t="s">
        <v>753</v>
      </c>
      <c r="M152" s="267" t="s">
        <v>753</v>
      </c>
      <c r="N152" s="107" t="s">
        <v>753</v>
      </c>
      <c r="O152" s="32" t="s">
        <v>753</v>
      </c>
      <c r="P152" s="32" t="s">
        <v>753</v>
      </c>
    </row>
    <row r="153" spans="1:18" ht="15.75" customHeight="1" x14ac:dyDescent="0.25">
      <c r="A153" s="270" t="s">
        <v>758</v>
      </c>
      <c r="B153" s="50">
        <f t="shared" si="6"/>
        <v>2201</v>
      </c>
      <c r="C153" s="267" t="s">
        <v>753</v>
      </c>
      <c r="D153" s="267" t="s">
        <v>753</v>
      </c>
      <c r="E153" s="267" t="s">
        <v>753</v>
      </c>
      <c r="F153" s="267" t="s">
        <v>753</v>
      </c>
      <c r="G153" s="108" t="s">
        <v>753</v>
      </c>
      <c r="H153" s="108">
        <v>2201</v>
      </c>
      <c r="I153" s="108" t="s">
        <v>753</v>
      </c>
      <c r="J153" s="267" t="s">
        <v>753</v>
      </c>
      <c r="K153" s="267" t="s">
        <v>753</v>
      </c>
      <c r="L153" s="267" t="s">
        <v>753</v>
      </c>
      <c r="M153" s="267" t="s">
        <v>753</v>
      </c>
      <c r="N153" s="107" t="s">
        <v>753</v>
      </c>
      <c r="O153" s="32" t="s">
        <v>753</v>
      </c>
      <c r="P153" s="32" t="s">
        <v>753</v>
      </c>
    </row>
    <row r="154" spans="1:18" ht="15.75" customHeight="1" x14ac:dyDescent="0.25">
      <c r="A154" s="270" t="s">
        <v>761</v>
      </c>
      <c r="B154" s="50">
        <f t="shared" si="6"/>
        <v>1614</v>
      </c>
      <c r="C154" s="267" t="s">
        <v>753</v>
      </c>
      <c r="D154" s="267" t="s">
        <v>753</v>
      </c>
      <c r="E154" s="267" t="s">
        <v>753</v>
      </c>
      <c r="F154" s="267" t="s">
        <v>753</v>
      </c>
      <c r="G154" s="108" t="s">
        <v>753</v>
      </c>
      <c r="H154" s="280">
        <v>1614</v>
      </c>
      <c r="I154" s="267" t="s">
        <v>753</v>
      </c>
      <c r="J154" s="267" t="s">
        <v>753</v>
      </c>
      <c r="K154" s="267" t="s">
        <v>753</v>
      </c>
      <c r="L154" s="267" t="s">
        <v>753</v>
      </c>
      <c r="M154" s="267" t="s">
        <v>753</v>
      </c>
      <c r="N154" s="107" t="s">
        <v>753</v>
      </c>
      <c r="O154" s="32" t="s">
        <v>753</v>
      </c>
      <c r="P154" s="32" t="s">
        <v>753</v>
      </c>
    </row>
    <row r="155" spans="1:18" ht="15.75" customHeight="1" x14ac:dyDescent="0.25">
      <c r="A155" s="270" t="s">
        <v>177</v>
      </c>
      <c r="B155" s="50">
        <f t="shared" si="6"/>
        <v>1282</v>
      </c>
      <c r="C155" s="267" t="s">
        <v>753</v>
      </c>
      <c r="D155" s="267" t="s">
        <v>753</v>
      </c>
      <c r="E155" s="267" t="s">
        <v>753</v>
      </c>
      <c r="F155" s="267" t="s">
        <v>753</v>
      </c>
      <c r="G155" s="108" t="s">
        <v>753</v>
      </c>
      <c r="H155" s="280">
        <v>1282</v>
      </c>
      <c r="I155" s="267" t="s">
        <v>753</v>
      </c>
      <c r="J155" s="267" t="s">
        <v>753</v>
      </c>
      <c r="K155" s="267" t="s">
        <v>753</v>
      </c>
      <c r="L155" s="267" t="s">
        <v>753</v>
      </c>
      <c r="M155" s="267" t="s">
        <v>753</v>
      </c>
      <c r="N155" s="107" t="s">
        <v>753</v>
      </c>
      <c r="O155" s="32" t="s">
        <v>753</v>
      </c>
      <c r="P155" s="32" t="s">
        <v>753</v>
      </c>
    </row>
    <row r="156" spans="1:18" ht="15.75" customHeight="1" x14ac:dyDescent="0.25">
      <c r="A156" s="270" t="s">
        <v>389</v>
      </c>
      <c r="B156" s="50">
        <f t="shared" si="6"/>
        <v>1665</v>
      </c>
      <c r="C156" s="267" t="s">
        <v>753</v>
      </c>
      <c r="D156" s="267" t="s">
        <v>753</v>
      </c>
      <c r="E156" s="267" t="s">
        <v>753</v>
      </c>
      <c r="F156" s="267" t="s">
        <v>753</v>
      </c>
      <c r="G156" s="108" t="s">
        <v>753</v>
      </c>
      <c r="H156" s="280">
        <v>1665</v>
      </c>
      <c r="I156" s="267" t="s">
        <v>753</v>
      </c>
      <c r="J156" s="267" t="s">
        <v>753</v>
      </c>
      <c r="K156" s="267" t="s">
        <v>753</v>
      </c>
      <c r="L156" s="267" t="s">
        <v>753</v>
      </c>
      <c r="M156" s="267" t="s">
        <v>753</v>
      </c>
      <c r="N156" s="107" t="s">
        <v>753</v>
      </c>
      <c r="O156" s="32" t="s">
        <v>753</v>
      </c>
      <c r="P156" s="32" t="s">
        <v>753</v>
      </c>
    </row>
    <row r="157" spans="1:18" ht="15.75" customHeight="1" x14ac:dyDescent="0.25">
      <c r="A157" s="270" t="s">
        <v>64</v>
      </c>
      <c r="B157" s="50">
        <f t="shared" si="6"/>
        <v>370</v>
      </c>
      <c r="C157" s="267" t="s">
        <v>753</v>
      </c>
      <c r="D157" s="267" t="s">
        <v>753</v>
      </c>
      <c r="E157" s="267" t="s">
        <v>753</v>
      </c>
      <c r="F157" s="267" t="s">
        <v>753</v>
      </c>
      <c r="G157" s="108" t="s">
        <v>753</v>
      </c>
      <c r="H157" s="280">
        <v>370</v>
      </c>
      <c r="I157" s="267" t="s">
        <v>753</v>
      </c>
      <c r="J157" s="267" t="s">
        <v>753</v>
      </c>
      <c r="K157" s="267" t="s">
        <v>753</v>
      </c>
      <c r="L157" s="267" t="s">
        <v>753</v>
      </c>
      <c r="M157" s="267" t="s">
        <v>753</v>
      </c>
      <c r="N157" s="107" t="s">
        <v>753</v>
      </c>
      <c r="O157" s="32" t="s">
        <v>753</v>
      </c>
      <c r="P157" s="32" t="s">
        <v>753</v>
      </c>
    </row>
    <row r="158" spans="1:18" ht="15.75" customHeight="1" x14ac:dyDescent="0.25">
      <c r="A158" s="270" t="s">
        <v>181</v>
      </c>
      <c r="B158" s="50">
        <f t="shared" si="6"/>
        <v>1380</v>
      </c>
      <c r="C158" s="267" t="s">
        <v>753</v>
      </c>
      <c r="D158" s="267" t="s">
        <v>753</v>
      </c>
      <c r="E158" s="267" t="s">
        <v>753</v>
      </c>
      <c r="F158" s="267" t="s">
        <v>753</v>
      </c>
      <c r="G158" s="108" t="s">
        <v>753</v>
      </c>
      <c r="H158" s="280">
        <v>1380</v>
      </c>
      <c r="I158" s="267" t="s">
        <v>753</v>
      </c>
      <c r="J158" s="267" t="s">
        <v>753</v>
      </c>
      <c r="K158" s="267" t="s">
        <v>753</v>
      </c>
      <c r="L158" s="267" t="s">
        <v>753</v>
      </c>
      <c r="M158" s="267" t="s">
        <v>753</v>
      </c>
      <c r="N158" s="107" t="s">
        <v>753</v>
      </c>
      <c r="O158" s="32" t="s">
        <v>753</v>
      </c>
      <c r="P158" s="32" t="s">
        <v>753</v>
      </c>
    </row>
    <row r="159" spans="1:18" s="22" customFormat="1" ht="15.75" customHeight="1" x14ac:dyDescent="0.25">
      <c r="A159" s="270" t="s">
        <v>773</v>
      </c>
      <c r="B159" s="50">
        <f t="shared" si="6"/>
        <v>999</v>
      </c>
      <c r="C159" s="267" t="s">
        <v>753</v>
      </c>
      <c r="D159" s="267" t="s">
        <v>753</v>
      </c>
      <c r="E159" s="267" t="s">
        <v>753</v>
      </c>
      <c r="F159" s="267" t="s">
        <v>753</v>
      </c>
      <c r="G159" s="108" t="s">
        <v>753</v>
      </c>
      <c r="H159" s="280">
        <v>999</v>
      </c>
      <c r="I159" s="267" t="s">
        <v>753</v>
      </c>
      <c r="J159" s="267" t="s">
        <v>753</v>
      </c>
      <c r="K159" s="267" t="s">
        <v>753</v>
      </c>
      <c r="L159" s="267" t="s">
        <v>753</v>
      </c>
      <c r="M159" s="267" t="s">
        <v>753</v>
      </c>
      <c r="N159" s="107" t="s">
        <v>753</v>
      </c>
      <c r="O159" s="32" t="s">
        <v>753</v>
      </c>
      <c r="P159" s="32" t="s">
        <v>753</v>
      </c>
    </row>
    <row r="160" spans="1:18" ht="15.75" customHeight="1" x14ac:dyDescent="0.25">
      <c r="A160" s="270" t="s">
        <v>775</v>
      </c>
      <c r="B160" s="50">
        <f t="shared" si="6"/>
        <v>1254</v>
      </c>
      <c r="C160" s="267" t="s">
        <v>753</v>
      </c>
      <c r="D160" s="267" t="s">
        <v>753</v>
      </c>
      <c r="E160" s="267" t="s">
        <v>753</v>
      </c>
      <c r="F160" s="267" t="s">
        <v>753</v>
      </c>
      <c r="G160" s="108" t="s">
        <v>753</v>
      </c>
      <c r="H160" s="280">
        <v>1254</v>
      </c>
      <c r="I160" s="267" t="s">
        <v>753</v>
      </c>
      <c r="J160" s="267" t="s">
        <v>753</v>
      </c>
      <c r="K160" s="267" t="s">
        <v>753</v>
      </c>
      <c r="L160" s="267" t="s">
        <v>753</v>
      </c>
      <c r="M160" s="267" t="s">
        <v>753</v>
      </c>
      <c r="N160" s="107" t="s">
        <v>753</v>
      </c>
      <c r="O160" s="32" t="s">
        <v>753</v>
      </c>
      <c r="P160" s="32" t="s">
        <v>753</v>
      </c>
    </row>
    <row r="161" spans="1:16" ht="15.75" customHeight="1" x14ac:dyDescent="0.25">
      <c r="A161" s="109" t="s">
        <v>127</v>
      </c>
      <c r="B161" s="50"/>
      <c r="C161" s="52"/>
      <c r="D161" s="52"/>
      <c r="E161" s="52"/>
      <c r="F161" s="52"/>
      <c r="G161" s="52"/>
      <c r="H161" s="52"/>
      <c r="I161" s="52"/>
      <c r="J161" s="52"/>
      <c r="K161" s="52"/>
      <c r="L161" s="267"/>
      <c r="M161" s="52"/>
      <c r="O161" s="48"/>
      <c r="P161" s="48"/>
    </row>
    <row r="162" spans="1:16" ht="15.75" customHeight="1" x14ac:dyDescent="0.25">
      <c r="A162" s="253" t="s">
        <v>808</v>
      </c>
      <c r="B162" s="103">
        <f>SUM(B164:B202)</f>
        <v>94538</v>
      </c>
      <c r="C162" s="262" t="s">
        <v>753</v>
      </c>
      <c r="D162" s="262" t="s">
        <v>753</v>
      </c>
      <c r="E162" s="262" t="s">
        <v>753</v>
      </c>
      <c r="F162" s="262" t="s">
        <v>753</v>
      </c>
      <c r="G162" s="262" t="s">
        <v>753</v>
      </c>
      <c r="H162" s="262" t="s">
        <v>753</v>
      </c>
      <c r="I162" s="103">
        <f>SUM(I164:I202)</f>
        <v>94538</v>
      </c>
      <c r="J162" s="262" t="s">
        <v>753</v>
      </c>
      <c r="K162" s="262" t="s">
        <v>753</v>
      </c>
      <c r="L162" s="262" t="s">
        <v>753</v>
      </c>
      <c r="M162" s="262" t="s">
        <v>753</v>
      </c>
      <c r="N162" s="104" t="s">
        <v>753</v>
      </c>
      <c r="O162" s="263" t="s">
        <v>753</v>
      </c>
      <c r="P162" s="263" t="s">
        <v>753</v>
      </c>
    </row>
    <row r="163" spans="1:16" ht="15.75" customHeight="1" x14ac:dyDescent="0.25">
      <c r="A163" s="270"/>
      <c r="B163" s="108"/>
      <c r="C163" s="52"/>
      <c r="D163" s="52"/>
      <c r="E163" s="52"/>
      <c r="F163" s="52"/>
      <c r="G163" s="52"/>
      <c r="H163" s="52"/>
      <c r="I163" s="108"/>
      <c r="J163" s="52"/>
      <c r="K163" s="52"/>
      <c r="L163" s="267"/>
      <c r="M163" s="52"/>
      <c r="O163" s="32"/>
      <c r="P163" s="32"/>
    </row>
    <row r="164" spans="1:16" ht="15.75" customHeight="1" x14ac:dyDescent="0.25">
      <c r="A164" s="270" t="s">
        <v>756</v>
      </c>
      <c r="B164" s="50">
        <f t="shared" ref="B164:B202" si="7">SUM(C164:P164)</f>
        <v>9173</v>
      </c>
      <c r="C164" s="267" t="s">
        <v>753</v>
      </c>
      <c r="D164" s="267" t="s">
        <v>753</v>
      </c>
      <c r="E164" s="267" t="s">
        <v>753</v>
      </c>
      <c r="F164" s="267" t="s">
        <v>753</v>
      </c>
      <c r="G164" s="267" t="s">
        <v>753</v>
      </c>
      <c r="H164" s="267" t="s">
        <v>753</v>
      </c>
      <c r="I164" s="268">
        <v>9173</v>
      </c>
      <c r="J164" s="267" t="s">
        <v>753</v>
      </c>
      <c r="K164" s="267" t="s">
        <v>753</v>
      </c>
      <c r="L164" s="267" t="s">
        <v>753</v>
      </c>
      <c r="M164" s="267" t="s">
        <v>753</v>
      </c>
      <c r="N164" s="107" t="s">
        <v>753</v>
      </c>
      <c r="O164" s="32" t="s">
        <v>753</v>
      </c>
      <c r="P164" s="32" t="s">
        <v>753</v>
      </c>
    </row>
    <row r="165" spans="1:16" ht="15.75" customHeight="1" x14ac:dyDescent="0.25">
      <c r="A165" s="109" t="s">
        <v>424</v>
      </c>
      <c r="B165" s="50">
        <f t="shared" si="7"/>
        <v>3493</v>
      </c>
      <c r="C165" s="267" t="s">
        <v>753</v>
      </c>
      <c r="D165" s="267" t="s">
        <v>753</v>
      </c>
      <c r="E165" s="267" t="s">
        <v>753</v>
      </c>
      <c r="F165" s="267" t="s">
        <v>753</v>
      </c>
      <c r="G165" s="267" t="s">
        <v>753</v>
      </c>
      <c r="H165" s="267" t="s">
        <v>753</v>
      </c>
      <c r="I165" s="268">
        <v>3493</v>
      </c>
      <c r="J165" s="267" t="s">
        <v>753</v>
      </c>
      <c r="K165" s="267" t="s">
        <v>753</v>
      </c>
      <c r="L165" s="267" t="s">
        <v>753</v>
      </c>
      <c r="M165" s="267" t="s">
        <v>753</v>
      </c>
      <c r="N165" s="107" t="s">
        <v>753</v>
      </c>
      <c r="O165" s="32" t="s">
        <v>753</v>
      </c>
      <c r="P165" s="32" t="s">
        <v>753</v>
      </c>
    </row>
    <row r="166" spans="1:16" ht="15.75" customHeight="1" x14ac:dyDescent="0.25">
      <c r="A166" s="270" t="s">
        <v>425</v>
      </c>
      <c r="B166" s="50">
        <f t="shared" si="7"/>
        <v>3390</v>
      </c>
      <c r="C166" s="267" t="s">
        <v>753</v>
      </c>
      <c r="D166" s="267" t="s">
        <v>753</v>
      </c>
      <c r="E166" s="267" t="s">
        <v>753</v>
      </c>
      <c r="F166" s="267" t="s">
        <v>753</v>
      </c>
      <c r="G166" s="267" t="s">
        <v>753</v>
      </c>
      <c r="H166" s="267" t="s">
        <v>753</v>
      </c>
      <c r="I166" s="268">
        <v>3390</v>
      </c>
      <c r="J166" s="267" t="s">
        <v>753</v>
      </c>
      <c r="K166" s="267" t="s">
        <v>753</v>
      </c>
      <c r="L166" s="267" t="s">
        <v>753</v>
      </c>
      <c r="M166" s="267" t="s">
        <v>753</v>
      </c>
      <c r="N166" s="107" t="s">
        <v>753</v>
      </c>
      <c r="O166" s="32" t="s">
        <v>753</v>
      </c>
      <c r="P166" s="32" t="s">
        <v>753</v>
      </c>
    </row>
    <row r="167" spans="1:16" ht="15.75" customHeight="1" x14ac:dyDescent="0.25">
      <c r="A167" s="270" t="s">
        <v>426</v>
      </c>
      <c r="B167" s="50">
        <f t="shared" si="7"/>
        <v>2980</v>
      </c>
      <c r="C167" s="267" t="s">
        <v>753</v>
      </c>
      <c r="D167" s="267" t="s">
        <v>753</v>
      </c>
      <c r="E167" s="267" t="s">
        <v>753</v>
      </c>
      <c r="F167" s="267" t="s">
        <v>753</v>
      </c>
      <c r="G167" s="267" t="s">
        <v>753</v>
      </c>
      <c r="H167" s="267" t="s">
        <v>753</v>
      </c>
      <c r="I167" s="268">
        <v>2980</v>
      </c>
      <c r="J167" s="267" t="s">
        <v>753</v>
      </c>
      <c r="K167" s="267" t="s">
        <v>753</v>
      </c>
      <c r="L167" s="267" t="s">
        <v>753</v>
      </c>
      <c r="M167" s="267" t="s">
        <v>753</v>
      </c>
      <c r="N167" s="107" t="s">
        <v>753</v>
      </c>
      <c r="O167" s="32" t="s">
        <v>753</v>
      </c>
      <c r="P167" s="32" t="s">
        <v>753</v>
      </c>
    </row>
    <row r="168" spans="1:16" ht="15.75" customHeight="1" x14ac:dyDescent="0.25">
      <c r="A168" s="270" t="s">
        <v>59</v>
      </c>
      <c r="B168" s="50">
        <f t="shared" si="7"/>
        <v>954</v>
      </c>
      <c r="C168" s="267" t="s">
        <v>753</v>
      </c>
      <c r="D168" s="267" t="s">
        <v>753</v>
      </c>
      <c r="E168" s="267" t="s">
        <v>753</v>
      </c>
      <c r="F168" s="267" t="s">
        <v>753</v>
      </c>
      <c r="G168" s="267" t="s">
        <v>753</v>
      </c>
      <c r="H168" s="267" t="s">
        <v>753</v>
      </c>
      <c r="I168" s="268">
        <v>954</v>
      </c>
      <c r="J168" s="267" t="s">
        <v>753</v>
      </c>
      <c r="K168" s="267" t="s">
        <v>753</v>
      </c>
      <c r="L168" s="267" t="s">
        <v>753</v>
      </c>
      <c r="M168" s="267" t="s">
        <v>753</v>
      </c>
      <c r="N168" s="107" t="s">
        <v>753</v>
      </c>
      <c r="O168" s="32" t="s">
        <v>753</v>
      </c>
      <c r="P168" s="32" t="s">
        <v>753</v>
      </c>
    </row>
    <row r="169" spans="1:16" ht="15.75" customHeight="1" x14ac:dyDescent="0.25">
      <c r="A169" s="270" t="s">
        <v>758</v>
      </c>
      <c r="B169" s="50">
        <f t="shared" si="7"/>
        <v>8258</v>
      </c>
      <c r="C169" s="267" t="s">
        <v>753</v>
      </c>
      <c r="D169" s="267" t="s">
        <v>753</v>
      </c>
      <c r="E169" s="267" t="s">
        <v>753</v>
      </c>
      <c r="F169" s="267" t="s">
        <v>753</v>
      </c>
      <c r="G169" s="267" t="s">
        <v>753</v>
      </c>
      <c r="H169" s="267" t="s">
        <v>753</v>
      </c>
      <c r="I169" s="268">
        <v>8258</v>
      </c>
      <c r="J169" s="267" t="s">
        <v>753</v>
      </c>
      <c r="K169" s="267" t="s">
        <v>753</v>
      </c>
      <c r="L169" s="267" t="s">
        <v>753</v>
      </c>
      <c r="M169" s="267" t="s">
        <v>753</v>
      </c>
      <c r="N169" s="107" t="s">
        <v>753</v>
      </c>
      <c r="O169" s="32" t="s">
        <v>753</v>
      </c>
      <c r="P169" s="32" t="s">
        <v>753</v>
      </c>
    </row>
    <row r="170" spans="1:16" ht="15.75" customHeight="1" x14ac:dyDescent="0.25">
      <c r="A170" s="270" t="s">
        <v>65</v>
      </c>
      <c r="B170" s="50">
        <f t="shared" si="7"/>
        <v>3205</v>
      </c>
      <c r="C170" s="267" t="s">
        <v>753</v>
      </c>
      <c r="D170" s="267" t="s">
        <v>753</v>
      </c>
      <c r="E170" s="267" t="s">
        <v>753</v>
      </c>
      <c r="F170" s="267" t="s">
        <v>753</v>
      </c>
      <c r="G170" s="267" t="s">
        <v>753</v>
      </c>
      <c r="H170" s="267" t="s">
        <v>753</v>
      </c>
      <c r="I170" s="268">
        <v>3205</v>
      </c>
      <c r="J170" s="267" t="s">
        <v>753</v>
      </c>
      <c r="K170" s="267" t="s">
        <v>753</v>
      </c>
      <c r="L170" s="267" t="s">
        <v>753</v>
      </c>
      <c r="M170" s="267" t="s">
        <v>753</v>
      </c>
      <c r="N170" s="107" t="s">
        <v>753</v>
      </c>
      <c r="O170" s="32" t="s">
        <v>753</v>
      </c>
      <c r="P170" s="32" t="s">
        <v>753</v>
      </c>
    </row>
    <row r="171" spans="1:16" ht="15.75" customHeight="1" x14ac:dyDescent="0.25">
      <c r="A171" s="270" t="s">
        <v>761</v>
      </c>
      <c r="B171" s="50">
        <f t="shared" si="7"/>
        <v>6410</v>
      </c>
      <c r="C171" s="267" t="s">
        <v>753</v>
      </c>
      <c r="D171" s="267" t="s">
        <v>753</v>
      </c>
      <c r="E171" s="267" t="s">
        <v>753</v>
      </c>
      <c r="F171" s="267" t="s">
        <v>753</v>
      </c>
      <c r="G171" s="267" t="s">
        <v>753</v>
      </c>
      <c r="H171" s="267" t="s">
        <v>753</v>
      </c>
      <c r="I171" s="268">
        <v>6410</v>
      </c>
      <c r="J171" s="267" t="s">
        <v>753</v>
      </c>
      <c r="K171" s="267" t="s">
        <v>753</v>
      </c>
      <c r="L171" s="267" t="s">
        <v>753</v>
      </c>
      <c r="M171" s="267" t="s">
        <v>753</v>
      </c>
      <c r="N171" s="107" t="s">
        <v>753</v>
      </c>
      <c r="O171" s="32" t="s">
        <v>753</v>
      </c>
      <c r="P171" s="32" t="s">
        <v>753</v>
      </c>
    </row>
    <row r="172" spans="1:16" ht="15.75" customHeight="1" x14ac:dyDescent="0.25">
      <c r="A172" s="270" t="s">
        <v>431</v>
      </c>
      <c r="B172" s="50">
        <f t="shared" si="7"/>
        <v>997</v>
      </c>
      <c r="C172" s="267" t="s">
        <v>753</v>
      </c>
      <c r="D172" s="267" t="s">
        <v>753</v>
      </c>
      <c r="E172" s="267" t="s">
        <v>753</v>
      </c>
      <c r="F172" s="267" t="s">
        <v>753</v>
      </c>
      <c r="G172" s="267" t="s">
        <v>753</v>
      </c>
      <c r="H172" s="267" t="s">
        <v>753</v>
      </c>
      <c r="I172" s="268">
        <v>997</v>
      </c>
      <c r="J172" s="267" t="s">
        <v>753</v>
      </c>
      <c r="K172" s="267" t="s">
        <v>753</v>
      </c>
      <c r="L172" s="267" t="s">
        <v>753</v>
      </c>
      <c r="M172" s="267" t="s">
        <v>753</v>
      </c>
      <c r="N172" s="107" t="s">
        <v>753</v>
      </c>
      <c r="O172" s="32" t="s">
        <v>753</v>
      </c>
      <c r="P172" s="32" t="s">
        <v>753</v>
      </c>
    </row>
    <row r="173" spans="1:16" ht="15.75" customHeight="1" x14ac:dyDescent="0.25">
      <c r="A173" s="270" t="s">
        <v>441</v>
      </c>
      <c r="B173" s="50">
        <f t="shared" si="7"/>
        <v>1578</v>
      </c>
      <c r="C173" s="267" t="s">
        <v>753</v>
      </c>
      <c r="D173" s="267" t="s">
        <v>753</v>
      </c>
      <c r="E173" s="267" t="s">
        <v>753</v>
      </c>
      <c r="F173" s="267" t="s">
        <v>753</v>
      </c>
      <c r="G173" s="267" t="s">
        <v>753</v>
      </c>
      <c r="H173" s="267" t="s">
        <v>753</v>
      </c>
      <c r="I173" s="268">
        <v>1578</v>
      </c>
      <c r="J173" s="267" t="s">
        <v>753</v>
      </c>
      <c r="K173" s="267" t="s">
        <v>753</v>
      </c>
      <c r="L173" s="267" t="s">
        <v>753</v>
      </c>
      <c r="M173" s="267" t="s">
        <v>753</v>
      </c>
      <c r="N173" s="107" t="s">
        <v>753</v>
      </c>
      <c r="O173" s="32" t="s">
        <v>753</v>
      </c>
      <c r="P173" s="32" t="s">
        <v>753</v>
      </c>
    </row>
    <row r="174" spans="1:16" ht="15.75" customHeight="1" x14ac:dyDescent="0.25">
      <c r="A174" s="270" t="s">
        <v>62</v>
      </c>
      <c r="B174" s="50">
        <f t="shared" si="7"/>
        <v>1525</v>
      </c>
      <c r="C174" s="267" t="s">
        <v>753</v>
      </c>
      <c r="D174" s="267" t="s">
        <v>753</v>
      </c>
      <c r="E174" s="267" t="s">
        <v>753</v>
      </c>
      <c r="F174" s="267" t="s">
        <v>753</v>
      </c>
      <c r="G174" s="267" t="s">
        <v>753</v>
      </c>
      <c r="H174" s="267" t="s">
        <v>753</v>
      </c>
      <c r="I174" s="268">
        <v>1525</v>
      </c>
      <c r="J174" s="267" t="s">
        <v>753</v>
      </c>
      <c r="K174" s="267" t="s">
        <v>753</v>
      </c>
      <c r="L174" s="267" t="s">
        <v>753</v>
      </c>
      <c r="M174" s="267" t="s">
        <v>753</v>
      </c>
      <c r="N174" s="107" t="s">
        <v>753</v>
      </c>
      <c r="O174" s="32" t="s">
        <v>753</v>
      </c>
      <c r="P174" s="32" t="s">
        <v>753</v>
      </c>
    </row>
    <row r="175" spans="1:16" ht="15.75" customHeight="1" x14ac:dyDescent="0.25">
      <c r="A175" s="270" t="s">
        <v>764</v>
      </c>
      <c r="B175" s="50">
        <f t="shared" si="7"/>
        <v>3294</v>
      </c>
      <c r="C175" s="267" t="s">
        <v>753</v>
      </c>
      <c r="D175" s="267" t="s">
        <v>753</v>
      </c>
      <c r="E175" s="267" t="s">
        <v>753</v>
      </c>
      <c r="F175" s="267" t="s">
        <v>753</v>
      </c>
      <c r="G175" s="267" t="s">
        <v>753</v>
      </c>
      <c r="H175" s="267" t="s">
        <v>753</v>
      </c>
      <c r="I175" s="268">
        <v>3294</v>
      </c>
      <c r="J175" s="267" t="s">
        <v>753</v>
      </c>
      <c r="K175" s="267" t="s">
        <v>753</v>
      </c>
      <c r="L175" s="267" t="s">
        <v>753</v>
      </c>
      <c r="M175" s="267" t="s">
        <v>753</v>
      </c>
      <c r="N175" s="107" t="s">
        <v>753</v>
      </c>
      <c r="O175" s="32" t="s">
        <v>753</v>
      </c>
      <c r="P175" s="32" t="s">
        <v>753</v>
      </c>
    </row>
    <row r="176" spans="1:16" ht="15.75" customHeight="1" x14ac:dyDescent="0.25">
      <c r="A176" s="270" t="s">
        <v>321</v>
      </c>
      <c r="B176" s="50">
        <f t="shared" si="7"/>
        <v>578</v>
      </c>
      <c r="C176" s="267" t="s">
        <v>753</v>
      </c>
      <c r="D176" s="267" t="s">
        <v>753</v>
      </c>
      <c r="E176" s="267" t="s">
        <v>753</v>
      </c>
      <c r="F176" s="267" t="s">
        <v>753</v>
      </c>
      <c r="G176" s="267" t="s">
        <v>753</v>
      </c>
      <c r="H176" s="267" t="s">
        <v>753</v>
      </c>
      <c r="I176" s="268">
        <v>578</v>
      </c>
      <c r="J176" s="267" t="s">
        <v>753</v>
      </c>
      <c r="K176" s="267" t="s">
        <v>753</v>
      </c>
      <c r="L176" s="267" t="s">
        <v>753</v>
      </c>
      <c r="M176" s="267" t="s">
        <v>753</v>
      </c>
      <c r="N176" s="107" t="s">
        <v>753</v>
      </c>
      <c r="O176" s="32" t="s">
        <v>753</v>
      </c>
      <c r="P176" s="32" t="s">
        <v>753</v>
      </c>
    </row>
    <row r="177" spans="1:16" ht="15.75" customHeight="1" x14ac:dyDescent="0.25">
      <c r="A177" s="109" t="s">
        <v>437</v>
      </c>
      <c r="B177" s="50">
        <f t="shared" si="7"/>
        <v>1263</v>
      </c>
      <c r="C177" s="267" t="s">
        <v>753</v>
      </c>
      <c r="D177" s="267" t="s">
        <v>753</v>
      </c>
      <c r="E177" s="267" t="s">
        <v>753</v>
      </c>
      <c r="F177" s="267" t="s">
        <v>753</v>
      </c>
      <c r="G177" s="267" t="s">
        <v>753</v>
      </c>
      <c r="H177" s="267" t="s">
        <v>753</v>
      </c>
      <c r="I177" s="268">
        <v>1263</v>
      </c>
      <c r="J177" s="267" t="s">
        <v>753</v>
      </c>
      <c r="K177" s="267" t="s">
        <v>753</v>
      </c>
      <c r="L177" s="267" t="s">
        <v>753</v>
      </c>
      <c r="M177" s="267" t="s">
        <v>753</v>
      </c>
      <c r="N177" s="107" t="s">
        <v>753</v>
      </c>
      <c r="O177" s="32" t="s">
        <v>753</v>
      </c>
      <c r="P177" s="32" t="s">
        <v>753</v>
      </c>
    </row>
    <row r="178" spans="1:16" ht="15.75" customHeight="1" x14ac:dyDescent="0.25">
      <c r="A178" s="109" t="s">
        <v>435</v>
      </c>
      <c r="B178" s="50">
        <f t="shared" si="7"/>
        <v>537</v>
      </c>
      <c r="C178" s="267" t="s">
        <v>753</v>
      </c>
      <c r="D178" s="267" t="s">
        <v>753</v>
      </c>
      <c r="E178" s="267" t="s">
        <v>753</v>
      </c>
      <c r="F178" s="267" t="s">
        <v>753</v>
      </c>
      <c r="G178" s="267" t="s">
        <v>753</v>
      </c>
      <c r="H178" s="267" t="s">
        <v>753</v>
      </c>
      <c r="I178" s="268">
        <v>537</v>
      </c>
      <c r="J178" s="267" t="s">
        <v>753</v>
      </c>
      <c r="K178" s="267" t="s">
        <v>753</v>
      </c>
      <c r="L178" s="267" t="s">
        <v>753</v>
      </c>
      <c r="M178" s="267" t="s">
        <v>753</v>
      </c>
      <c r="N178" s="107" t="s">
        <v>753</v>
      </c>
      <c r="O178" s="32" t="s">
        <v>753</v>
      </c>
      <c r="P178" s="32" t="s">
        <v>753</v>
      </c>
    </row>
    <row r="179" spans="1:16" ht="15.75" customHeight="1" x14ac:dyDescent="0.25">
      <c r="A179" s="109" t="s">
        <v>177</v>
      </c>
      <c r="B179" s="50">
        <f t="shared" si="7"/>
        <v>5743</v>
      </c>
      <c r="C179" s="267" t="s">
        <v>753</v>
      </c>
      <c r="D179" s="267" t="s">
        <v>753</v>
      </c>
      <c r="E179" s="267" t="s">
        <v>753</v>
      </c>
      <c r="F179" s="267" t="s">
        <v>753</v>
      </c>
      <c r="G179" s="267" t="s">
        <v>753</v>
      </c>
      <c r="H179" s="267" t="s">
        <v>753</v>
      </c>
      <c r="I179" s="268">
        <v>5743</v>
      </c>
      <c r="J179" s="267" t="s">
        <v>753</v>
      </c>
      <c r="K179" s="267" t="s">
        <v>753</v>
      </c>
      <c r="L179" s="267" t="s">
        <v>753</v>
      </c>
      <c r="M179" s="267" t="s">
        <v>753</v>
      </c>
      <c r="N179" s="107" t="s">
        <v>753</v>
      </c>
      <c r="O179" s="32" t="s">
        <v>753</v>
      </c>
      <c r="P179" s="32" t="s">
        <v>753</v>
      </c>
    </row>
    <row r="180" spans="1:16" ht="15.75" customHeight="1" x14ac:dyDescent="0.25">
      <c r="A180" s="109" t="s">
        <v>446</v>
      </c>
      <c r="B180" s="50">
        <f t="shared" si="7"/>
        <v>2106</v>
      </c>
      <c r="C180" s="267" t="s">
        <v>753</v>
      </c>
      <c r="D180" s="267" t="s">
        <v>753</v>
      </c>
      <c r="E180" s="267" t="s">
        <v>753</v>
      </c>
      <c r="F180" s="267" t="s">
        <v>753</v>
      </c>
      <c r="G180" s="267" t="s">
        <v>753</v>
      </c>
      <c r="H180" s="267" t="s">
        <v>753</v>
      </c>
      <c r="I180" s="268">
        <v>2106</v>
      </c>
      <c r="J180" s="267" t="s">
        <v>753</v>
      </c>
      <c r="K180" s="267" t="s">
        <v>753</v>
      </c>
      <c r="L180" s="267" t="s">
        <v>753</v>
      </c>
      <c r="M180" s="267" t="s">
        <v>753</v>
      </c>
      <c r="N180" s="107" t="s">
        <v>753</v>
      </c>
      <c r="O180" s="32" t="s">
        <v>753</v>
      </c>
      <c r="P180" s="32" t="s">
        <v>753</v>
      </c>
    </row>
    <row r="181" spans="1:16" ht="15.75" customHeight="1" x14ac:dyDescent="0.25">
      <c r="A181" s="109" t="s">
        <v>445</v>
      </c>
      <c r="B181" s="50">
        <f t="shared" si="7"/>
        <v>1466</v>
      </c>
      <c r="C181" s="267" t="s">
        <v>753</v>
      </c>
      <c r="D181" s="267" t="s">
        <v>753</v>
      </c>
      <c r="E181" s="267" t="s">
        <v>753</v>
      </c>
      <c r="F181" s="267" t="s">
        <v>753</v>
      </c>
      <c r="G181" s="267" t="s">
        <v>753</v>
      </c>
      <c r="H181" s="267" t="s">
        <v>753</v>
      </c>
      <c r="I181" s="268">
        <v>1466</v>
      </c>
      <c r="J181" s="267" t="s">
        <v>753</v>
      </c>
      <c r="K181" s="267" t="s">
        <v>753</v>
      </c>
      <c r="L181" s="267" t="s">
        <v>753</v>
      </c>
      <c r="M181" s="267" t="s">
        <v>753</v>
      </c>
      <c r="N181" s="107" t="s">
        <v>753</v>
      </c>
      <c r="O181" s="32" t="s">
        <v>753</v>
      </c>
      <c r="P181" s="32" t="s">
        <v>753</v>
      </c>
    </row>
    <row r="182" spans="1:16" ht="15.75" customHeight="1" x14ac:dyDescent="0.25">
      <c r="A182" s="109" t="s">
        <v>389</v>
      </c>
      <c r="B182" s="50">
        <f t="shared" si="7"/>
        <v>5547</v>
      </c>
      <c r="C182" s="267" t="s">
        <v>753</v>
      </c>
      <c r="D182" s="267" t="s">
        <v>753</v>
      </c>
      <c r="E182" s="267" t="s">
        <v>753</v>
      </c>
      <c r="F182" s="267" t="s">
        <v>753</v>
      </c>
      <c r="G182" s="267" t="s">
        <v>753</v>
      </c>
      <c r="H182" s="267" t="s">
        <v>753</v>
      </c>
      <c r="I182" s="268">
        <v>5547</v>
      </c>
      <c r="J182" s="267" t="s">
        <v>753</v>
      </c>
      <c r="K182" s="267" t="s">
        <v>753</v>
      </c>
      <c r="L182" s="267" t="s">
        <v>753</v>
      </c>
      <c r="M182" s="267" t="s">
        <v>753</v>
      </c>
      <c r="N182" s="107" t="s">
        <v>753</v>
      </c>
      <c r="O182" s="32" t="s">
        <v>753</v>
      </c>
      <c r="P182" s="32" t="s">
        <v>753</v>
      </c>
    </row>
    <row r="183" spans="1:16" ht="15.75" customHeight="1" x14ac:dyDescent="0.25">
      <c r="A183" s="109" t="s">
        <v>451</v>
      </c>
      <c r="B183" s="50">
        <f t="shared" si="7"/>
        <v>710</v>
      </c>
      <c r="C183" s="267" t="s">
        <v>753</v>
      </c>
      <c r="D183" s="267" t="s">
        <v>753</v>
      </c>
      <c r="E183" s="267" t="s">
        <v>753</v>
      </c>
      <c r="F183" s="267" t="s">
        <v>753</v>
      </c>
      <c r="G183" s="267" t="s">
        <v>753</v>
      </c>
      <c r="H183" s="267" t="s">
        <v>753</v>
      </c>
      <c r="I183" s="268">
        <v>710</v>
      </c>
      <c r="J183" s="267" t="s">
        <v>753</v>
      </c>
      <c r="K183" s="267" t="s">
        <v>753</v>
      </c>
      <c r="L183" s="267" t="s">
        <v>753</v>
      </c>
      <c r="M183" s="267" t="s">
        <v>753</v>
      </c>
      <c r="N183" s="107" t="s">
        <v>753</v>
      </c>
      <c r="O183" s="32" t="s">
        <v>753</v>
      </c>
      <c r="P183" s="32" t="s">
        <v>753</v>
      </c>
    </row>
    <row r="184" spans="1:16" ht="15.75" customHeight="1" x14ac:dyDescent="0.25">
      <c r="A184" s="109" t="s">
        <v>452</v>
      </c>
      <c r="B184" s="50">
        <f t="shared" si="7"/>
        <v>1349</v>
      </c>
      <c r="C184" s="267" t="s">
        <v>753</v>
      </c>
      <c r="D184" s="267" t="s">
        <v>753</v>
      </c>
      <c r="E184" s="267" t="s">
        <v>753</v>
      </c>
      <c r="F184" s="267" t="s">
        <v>753</v>
      </c>
      <c r="G184" s="267" t="s">
        <v>753</v>
      </c>
      <c r="H184" s="267" t="s">
        <v>753</v>
      </c>
      <c r="I184" s="268">
        <v>1349</v>
      </c>
      <c r="J184" s="267" t="s">
        <v>753</v>
      </c>
      <c r="K184" s="267" t="s">
        <v>753</v>
      </c>
      <c r="L184" s="267" t="s">
        <v>753</v>
      </c>
      <c r="M184" s="267" t="s">
        <v>753</v>
      </c>
      <c r="N184" s="107" t="s">
        <v>753</v>
      </c>
      <c r="O184" s="32" t="s">
        <v>753</v>
      </c>
      <c r="P184" s="32" t="s">
        <v>753</v>
      </c>
    </row>
    <row r="185" spans="1:16" ht="15.75" customHeight="1" x14ac:dyDescent="0.25">
      <c r="A185" s="109" t="s">
        <v>768</v>
      </c>
      <c r="B185" s="50">
        <f t="shared" si="7"/>
        <v>2434</v>
      </c>
      <c r="C185" s="267" t="s">
        <v>753</v>
      </c>
      <c r="D185" s="267" t="s">
        <v>753</v>
      </c>
      <c r="E185" s="267" t="s">
        <v>753</v>
      </c>
      <c r="F185" s="267" t="s">
        <v>753</v>
      </c>
      <c r="G185" s="267" t="s">
        <v>753</v>
      </c>
      <c r="H185" s="267" t="s">
        <v>753</v>
      </c>
      <c r="I185" s="268">
        <v>2434</v>
      </c>
      <c r="J185" s="267" t="s">
        <v>753</v>
      </c>
      <c r="K185" s="267" t="s">
        <v>753</v>
      </c>
      <c r="L185" s="267" t="s">
        <v>753</v>
      </c>
      <c r="M185" s="267" t="s">
        <v>753</v>
      </c>
      <c r="N185" s="107" t="s">
        <v>753</v>
      </c>
      <c r="O185" s="32" t="s">
        <v>753</v>
      </c>
      <c r="P185" s="32" t="s">
        <v>753</v>
      </c>
    </row>
    <row r="186" spans="1:16" ht="15.75" customHeight="1" x14ac:dyDescent="0.25">
      <c r="A186" s="109" t="s">
        <v>456</v>
      </c>
      <c r="B186" s="50">
        <f t="shared" si="7"/>
        <v>1770</v>
      </c>
      <c r="C186" s="267" t="s">
        <v>753</v>
      </c>
      <c r="D186" s="267" t="s">
        <v>753</v>
      </c>
      <c r="E186" s="267" t="s">
        <v>753</v>
      </c>
      <c r="F186" s="267" t="s">
        <v>753</v>
      </c>
      <c r="G186" s="267" t="s">
        <v>753</v>
      </c>
      <c r="H186" s="267" t="s">
        <v>753</v>
      </c>
      <c r="I186" s="268">
        <v>1770</v>
      </c>
      <c r="J186" s="267" t="s">
        <v>753</v>
      </c>
      <c r="K186" s="267" t="s">
        <v>753</v>
      </c>
      <c r="L186" s="267" t="s">
        <v>753</v>
      </c>
      <c r="M186" s="267" t="s">
        <v>753</v>
      </c>
      <c r="N186" s="107" t="s">
        <v>753</v>
      </c>
      <c r="O186" s="32" t="s">
        <v>753</v>
      </c>
      <c r="P186" s="32" t="s">
        <v>753</v>
      </c>
    </row>
    <row r="187" spans="1:16" ht="15.75" customHeight="1" x14ac:dyDescent="0.25">
      <c r="A187" s="109" t="s">
        <v>325</v>
      </c>
      <c r="B187" s="50">
        <f t="shared" si="7"/>
        <v>2107</v>
      </c>
      <c r="C187" s="267" t="s">
        <v>753</v>
      </c>
      <c r="D187" s="267" t="s">
        <v>753</v>
      </c>
      <c r="E187" s="267" t="s">
        <v>753</v>
      </c>
      <c r="F187" s="267" t="s">
        <v>753</v>
      </c>
      <c r="G187" s="267" t="s">
        <v>753</v>
      </c>
      <c r="H187" s="267" t="s">
        <v>753</v>
      </c>
      <c r="I187" s="268">
        <v>2107</v>
      </c>
      <c r="J187" s="267" t="s">
        <v>753</v>
      </c>
      <c r="K187" s="267" t="s">
        <v>753</v>
      </c>
      <c r="L187" s="267" t="s">
        <v>753</v>
      </c>
      <c r="M187" s="267" t="s">
        <v>753</v>
      </c>
      <c r="N187" s="107" t="s">
        <v>753</v>
      </c>
      <c r="O187" s="32" t="s">
        <v>753</v>
      </c>
      <c r="P187" s="32" t="s">
        <v>753</v>
      </c>
    </row>
    <row r="188" spans="1:16" ht="15.75" customHeight="1" x14ac:dyDescent="0.25">
      <c r="A188" s="109" t="s">
        <v>64</v>
      </c>
      <c r="B188" s="50">
        <f t="shared" si="7"/>
        <v>2404</v>
      </c>
      <c r="C188" s="267" t="s">
        <v>753</v>
      </c>
      <c r="D188" s="267" t="s">
        <v>753</v>
      </c>
      <c r="E188" s="267" t="s">
        <v>753</v>
      </c>
      <c r="F188" s="267" t="s">
        <v>753</v>
      </c>
      <c r="G188" s="267" t="s">
        <v>753</v>
      </c>
      <c r="H188" s="267" t="s">
        <v>753</v>
      </c>
      <c r="I188" s="268">
        <v>2404</v>
      </c>
      <c r="J188" s="267" t="s">
        <v>753</v>
      </c>
      <c r="K188" s="267" t="s">
        <v>753</v>
      </c>
      <c r="L188" s="267" t="s">
        <v>753</v>
      </c>
      <c r="M188" s="267" t="s">
        <v>753</v>
      </c>
      <c r="N188" s="107" t="s">
        <v>753</v>
      </c>
      <c r="O188" s="32" t="s">
        <v>753</v>
      </c>
      <c r="P188" s="32" t="s">
        <v>753</v>
      </c>
    </row>
    <row r="189" spans="1:16" ht="15.75" customHeight="1" x14ac:dyDescent="0.25">
      <c r="A189" s="109" t="s">
        <v>181</v>
      </c>
      <c r="B189" s="50">
        <f t="shared" si="7"/>
        <v>3028</v>
      </c>
      <c r="C189" s="267" t="s">
        <v>753</v>
      </c>
      <c r="D189" s="267" t="s">
        <v>753</v>
      </c>
      <c r="E189" s="267" t="s">
        <v>753</v>
      </c>
      <c r="F189" s="267" t="s">
        <v>753</v>
      </c>
      <c r="G189" s="267" t="s">
        <v>753</v>
      </c>
      <c r="H189" s="267" t="s">
        <v>753</v>
      </c>
      <c r="I189" s="268">
        <v>3028</v>
      </c>
      <c r="J189" s="267" t="s">
        <v>753</v>
      </c>
      <c r="K189" s="267" t="s">
        <v>753</v>
      </c>
      <c r="L189" s="267" t="s">
        <v>753</v>
      </c>
      <c r="M189" s="267" t="s">
        <v>753</v>
      </c>
      <c r="N189" s="107" t="s">
        <v>753</v>
      </c>
      <c r="O189" s="32" t="s">
        <v>753</v>
      </c>
      <c r="P189" s="32" t="s">
        <v>753</v>
      </c>
    </row>
    <row r="190" spans="1:16" ht="15.75" customHeight="1" x14ac:dyDescent="0.25">
      <c r="A190" s="109" t="s">
        <v>666</v>
      </c>
      <c r="B190" s="50">
        <f t="shared" si="7"/>
        <v>1495</v>
      </c>
      <c r="C190" s="267" t="s">
        <v>753</v>
      </c>
      <c r="D190" s="267" t="s">
        <v>753</v>
      </c>
      <c r="E190" s="267" t="s">
        <v>753</v>
      </c>
      <c r="F190" s="267" t="s">
        <v>753</v>
      </c>
      <c r="G190" s="267" t="s">
        <v>753</v>
      </c>
      <c r="H190" s="267" t="s">
        <v>753</v>
      </c>
      <c r="I190" s="268">
        <v>1495</v>
      </c>
      <c r="J190" s="267" t="s">
        <v>753</v>
      </c>
      <c r="K190" s="267" t="s">
        <v>753</v>
      </c>
      <c r="L190" s="267" t="s">
        <v>753</v>
      </c>
      <c r="M190" s="267" t="s">
        <v>753</v>
      </c>
      <c r="N190" s="107" t="s">
        <v>753</v>
      </c>
      <c r="O190" s="32" t="s">
        <v>753</v>
      </c>
      <c r="P190" s="32" t="s">
        <v>753</v>
      </c>
    </row>
    <row r="191" spans="1:16" ht="15.75" customHeight="1" x14ac:dyDescent="0.25">
      <c r="A191" s="109" t="s">
        <v>132</v>
      </c>
      <c r="B191" s="50">
        <f t="shared" si="7"/>
        <v>1074</v>
      </c>
      <c r="C191" s="267" t="s">
        <v>753</v>
      </c>
      <c r="D191" s="267" t="s">
        <v>753</v>
      </c>
      <c r="E191" s="267" t="s">
        <v>753</v>
      </c>
      <c r="F191" s="267" t="s">
        <v>753</v>
      </c>
      <c r="G191" s="267" t="s">
        <v>753</v>
      </c>
      <c r="H191" s="267" t="s">
        <v>753</v>
      </c>
      <c r="I191" s="268">
        <v>1074</v>
      </c>
      <c r="J191" s="267" t="s">
        <v>753</v>
      </c>
      <c r="K191" s="267" t="s">
        <v>753</v>
      </c>
      <c r="L191" s="267" t="s">
        <v>753</v>
      </c>
      <c r="M191" s="267" t="s">
        <v>753</v>
      </c>
      <c r="N191" s="107" t="s">
        <v>753</v>
      </c>
      <c r="O191" s="32" t="s">
        <v>753</v>
      </c>
      <c r="P191" s="32" t="s">
        <v>753</v>
      </c>
    </row>
    <row r="192" spans="1:16" ht="15.75" customHeight="1" x14ac:dyDescent="0.25">
      <c r="A192" s="109" t="s">
        <v>634</v>
      </c>
      <c r="B192" s="50">
        <f>SUM(C192:P192)</f>
        <v>376</v>
      </c>
      <c r="C192" s="267" t="s">
        <v>753</v>
      </c>
      <c r="D192" s="267" t="s">
        <v>753</v>
      </c>
      <c r="E192" s="267" t="s">
        <v>753</v>
      </c>
      <c r="F192" s="267" t="s">
        <v>753</v>
      </c>
      <c r="G192" s="267" t="s">
        <v>753</v>
      </c>
      <c r="H192" s="267" t="s">
        <v>753</v>
      </c>
      <c r="I192" s="268">
        <v>376</v>
      </c>
      <c r="J192" s="267" t="s">
        <v>753</v>
      </c>
      <c r="K192" s="267" t="s">
        <v>753</v>
      </c>
      <c r="L192" s="267" t="s">
        <v>753</v>
      </c>
      <c r="M192" s="267" t="s">
        <v>753</v>
      </c>
      <c r="N192" s="107" t="s">
        <v>753</v>
      </c>
      <c r="O192" s="32" t="s">
        <v>753</v>
      </c>
      <c r="P192" s="32" t="s">
        <v>753</v>
      </c>
    </row>
    <row r="193" spans="1:16" ht="15.75" customHeight="1" x14ac:dyDescent="0.25">
      <c r="A193" s="109" t="s">
        <v>140</v>
      </c>
      <c r="B193" s="50">
        <f t="shared" si="7"/>
        <v>1346</v>
      </c>
      <c r="C193" s="267" t="s">
        <v>753</v>
      </c>
      <c r="D193" s="267" t="s">
        <v>753</v>
      </c>
      <c r="E193" s="267" t="s">
        <v>753</v>
      </c>
      <c r="F193" s="267" t="s">
        <v>753</v>
      </c>
      <c r="G193" s="267" t="s">
        <v>753</v>
      </c>
      <c r="H193" s="267" t="s">
        <v>753</v>
      </c>
      <c r="I193" s="268">
        <v>1346</v>
      </c>
      <c r="J193" s="267" t="s">
        <v>753</v>
      </c>
      <c r="K193" s="267" t="s">
        <v>753</v>
      </c>
      <c r="L193" s="267" t="s">
        <v>753</v>
      </c>
      <c r="M193" s="267" t="s">
        <v>753</v>
      </c>
      <c r="N193" s="107" t="s">
        <v>753</v>
      </c>
      <c r="O193" s="32" t="s">
        <v>753</v>
      </c>
      <c r="P193" s="32" t="s">
        <v>753</v>
      </c>
    </row>
    <row r="194" spans="1:16" ht="15.75" customHeight="1" x14ac:dyDescent="0.25">
      <c r="A194" s="109" t="s">
        <v>141</v>
      </c>
      <c r="B194" s="50">
        <f t="shared" si="7"/>
        <v>1309</v>
      </c>
      <c r="C194" s="267" t="s">
        <v>753</v>
      </c>
      <c r="D194" s="267" t="s">
        <v>753</v>
      </c>
      <c r="E194" s="267" t="s">
        <v>753</v>
      </c>
      <c r="F194" s="267" t="s">
        <v>753</v>
      </c>
      <c r="G194" s="267" t="s">
        <v>753</v>
      </c>
      <c r="H194" s="267" t="s">
        <v>753</v>
      </c>
      <c r="I194" s="268">
        <v>1309</v>
      </c>
      <c r="J194" s="267" t="s">
        <v>753</v>
      </c>
      <c r="K194" s="267" t="s">
        <v>753</v>
      </c>
      <c r="L194" s="267" t="s">
        <v>753</v>
      </c>
      <c r="M194" s="267" t="s">
        <v>753</v>
      </c>
      <c r="N194" s="107" t="s">
        <v>753</v>
      </c>
      <c r="O194" s="32" t="s">
        <v>753</v>
      </c>
      <c r="P194" s="32" t="s">
        <v>753</v>
      </c>
    </row>
    <row r="195" spans="1:16" ht="15.75" customHeight="1" x14ac:dyDescent="0.25">
      <c r="A195" s="109" t="s">
        <v>66</v>
      </c>
      <c r="B195" s="50">
        <f t="shared" si="7"/>
        <v>1138</v>
      </c>
      <c r="C195" s="267" t="s">
        <v>753</v>
      </c>
      <c r="D195" s="267" t="s">
        <v>753</v>
      </c>
      <c r="E195" s="267" t="s">
        <v>753</v>
      </c>
      <c r="F195" s="267" t="s">
        <v>753</v>
      </c>
      <c r="G195" s="267" t="s">
        <v>753</v>
      </c>
      <c r="H195" s="267" t="s">
        <v>753</v>
      </c>
      <c r="I195" s="268">
        <v>1138</v>
      </c>
      <c r="J195" s="267" t="s">
        <v>753</v>
      </c>
      <c r="K195" s="267" t="s">
        <v>753</v>
      </c>
      <c r="L195" s="267" t="s">
        <v>753</v>
      </c>
      <c r="M195" s="267" t="s">
        <v>753</v>
      </c>
      <c r="N195" s="107" t="s">
        <v>753</v>
      </c>
      <c r="O195" s="32" t="s">
        <v>753</v>
      </c>
      <c r="P195" s="32" t="s">
        <v>753</v>
      </c>
    </row>
    <row r="196" spans="1:16" ht="15.75" customHeight="1" x14ac:dyDescent="0.25">
      <c r="A196" s="109" t="s">
        <v>136</v>
      </c>
      <c r="B196" s="50">
        <f t="shared" si="7"/>
        <v>907</v>
      </c>
      <c r="C196" s="267" t="s">
        <v>753</v>
      </c>
      <c r="D196" s="267" t="s">
        <v>753</v>
      </c>
      <c r="E196" s="267" t="s">
        <v>753</v>
      </c>
      <c r="F196" s="267" t="s">
        <v>753</v>
      </c>
      <c r="G196" s="267" t="s">
        <v>753</v>
      </c>
      <c r="H196" s="267" t="s">
        <v>753</v>
      </c>
      <c r="I196" s="268">
        <v>907</v>
      </c>
      <c r="J196" s="267" t="s">
        <v>753</v>
      </c>
      <c r="K196" s="267" t="s">
        <v>753</v>
      </c>
      <c r="L196" s="267" t="s">
        <v>753</v>
      </c>
      <c r="M196" s="267" t="s">
        <v>753</v>
      </c>
      <c r="N196" s="107" t="s">
        <v>753</v>
      </c>
      <c r="O196" s="32" t="s">
        <v>753</v>
      </c>
      <c r="P196" s="32" t="s">
        <v>753</v>
      </c>
    </row>
    <row r="197" spans="1:16" ht="15.75" customHeight="1" x14ac:dyDescent="0.25">
      <c r="A197" s="109" t="s">
        <v>143</v>
      </c>
      <c r="B197" s="50">
        <f t="shared" si="7"/>
        <v>689</v>
      </c>
      <c r="C197" s="267" t="s">
        <v>753</v>
      </c>
      <c r="D197" s="267" t="s">
        <v>753</v>
      </c>
      <c r="E197" s="267" t="s">
        <v>753</v>
      </c>
      <c r="F197" s="267" t="s">
        <v>753</v>
      </c>
      <c r="G197" s="267" t="s">
        <v>753</v>
      </c>
      <c r="H197" s="267" t="s">
        <v>753</v>
      </c>
      <c r="I197" s="268">
        <v>689</v>
      </c>
      <c r="J197" s="267" t="s">
        <v>753</v>
      </c>
      <c r="K197" s="267" t="s">
        <v>753</v>
      </c>
      <c r="L197" s="267" t="s">
        <v>753</v>
      </c>
      <c r="M197" s="267" t="s">
        <v>753</v>
      </c>
      <c r="N197" s="107" t="s">
        <v>753</v>
      </c>
      <c r="O197" s="32" t="s">
        <v>753</v>
      </c>
      <c r="P197" s="32" t="s">
        <v>753</v>
      </c>
    </row>
    <row r="198" spans="1:16" ht="15.75" customHeight="1" x14ac:dyDescent="0.25">
      <c r="A198" s="270" t="s">
        <v>773</v>
      </c>
      <c r="B198" s="50">
        <f t="shared" si="7"/>
        <v>3088</v>
      </c>
      <c r="C198" s="267" t="s">
        <v>753</v>
      </c>
      <c r="D198" s="267" t="s">
        <v>753</v>
      </c>
      <c r="E198" s="267" t="s">
        <v>753</v>
      </c>
      <c r="F198" s="267" t="s">
        <v>753</v>
      </c>
      <c r="G198" s="267" t="s">
        <v>753</v>
      </c>
      <c r="H198" s="267" t="s">
        <v>753</v>
      </c>
      <c r="I198" s="268">
        <v>3088</v>
      </c>
      <c r="J198" s="267" t="s">
        <v>753</v>
      </c>
      <c r="K198" s="267" t="s">
        <v>753</v>
      </c>
      <c r="L198" s="267" t="s">
        <v>753</v>
      </c>
      <c r="M198" s="267" t="s">
        <v>753</v>
      </c>
      <c r="N198" s="107" t="s">
        <v>753</v>
      </c>
      <c r="O198" s="32" t="s">
        <v>753</v>
      </c>
      <c r="P198" s="32" t="s">
        <v>753</v>
      </c>
    </row>
    <row r="199" spans="1:16" ht="15.75" customHeight="1" x14ac:dyDescent="0.25">
      <c r="A199" s="270" t="s">
        <v>775</v>
      </c>
      <c r="B199" s="50">
        <f t="shared" si="7"/>
        <v>3851</v>
      </c>
      <c r="C199" s="267" t="s">
        <v>753</v>
      </c>
      <c r="D199" s="267" t="s">
        <v>753</v>
      </c>
      <c r="E199" s="267" t="s">
        <v>753</v>
      </c>
      <c r="F199" s="267" t="s">
        <v>753</v>
      </c>
      <c r="G199" s="267" t="s">
        <v>753</v>
      </c>
      <c r="H199" s="267" t="s">
        <v>753</v>
      </c>
      <c r="I199" s="268">
        <v>3851</v>
      </c>
      <c r="J199" s="267" t="s">
        <v>753</v>
      </c>
      <c r="K199" s="267" t="s">
        <v>753</v>
      </c>
      <c r="L199" s="267" t="s">
        <v>753</v>
      </c>
      <c r="M199" s="267" t="s">
        <v>753</v>
      </c>
      <c r="N199" s="107" t="s">
        <v>753</v>
      </c>
      <c r="O199" s="32" t="s">
        <v>753</v>
      </c>
      <c r="P199" s="32" t="s">
        <v>753</v>
      </c>
    </row>
    <row r="200" spans="1:16" s="22" customFormat="1" ht="15.75" customHeight="1" x14ac:dyDescent="0.25">
      <c r="A200" s="270" t="s">
        <v>635</v>
      </c>
      <c r="B200" s="50">
        <f t="shared" si="7"/>
        <v>354</v>
      </c>
      <c r="C200" s="267" t="s">
        <v>753</v>
      </c>
      <c r="D200" s="267" t="s">
        <v>753</v>
      </c>
      <c r="E200" s="267" t="s">
        <v>753</v>
      </c>
      <c r="F200" s="267" t="s">
        <v>753</v>
      </c>
      <c r="G200" s="267" t="s">
        <v>753</v>
      </c>
      <c r="H200" s="267" t="s">
        <v>753</v>
      </c>
      <c r="I200" s="268">
        <v>354</v>
      </c>
      <c r="J200" s="267" t="s">
        <v>753</v>
      </c>
      <c r="K200" s="267" t="s">
        <v>753</v>
      </c>
      <c r="L200" s="267" t="s">
        <v>753</v>
      </c>
      <c r="M200" s="267" t="s">
        <v>753</v>
      </c>
      <c r="N200" s="107" t="s">
        <v>753</v>
      </c>
      <c r="O200" s="32" t="s">
        <v>753</v>
      </c>
      <c r="P200" s="32" t="s">
        <v>753</v>
      </c>
    </row>
    <row r="201" spans="1:16" s="22" customFormat="1" ht="15.75" customHeight="1" x14ac:dyDescent="0.25">
      <c r="A201" s="270" t="s">
        <v>670</v>
      </c>
      <c r="B201" s="50">
        <f t="shared" si="7"/>
        <v>1016</v>
      </c>
      <c r="C201" s="267" t="s">
        <v>753</v>
      </c>
      <c r="D201" s="267" t="s">
        <v>753</v>
      </c>
      <c r="E201" s="267" t="s">
        <v>753</v>
      </c>
      <c r="F201" s="267" t="s">
        <v>753</v>
      </c>
      <c r="G201" s="267" t="s">
        <v>753</v>
      </c>
      <c r="H201" s="267" t="s">
        <v>753</v>
      </c>
      <c r="I201" s="268">
        <v>1016</v>
      </c>
      <c r="J201" s="267"/>
      <c r="K201" s="267"/>
      <c r="L201" s="267"/>
      <c r="M201" s="267"/>
      <c r="N201" s="107"/>
      <c r="O201" s="32"/>
      <c r="P201" s="32"/>
    </row>
    <row r="202" spans="1:16" ht="15.75" customHeight="1" x14ac:dyDescent="0.25">
      <c r="A202" s="109" t="s">
        <v>151</v>
      </c>
      <c r="B202" s="50">
        <f t="shared" si="7"/>
        <v>1596</v>
      </c>
      <c r="C202" s="267" t="s">
        <v>753</v>
      </c>
      <c r="D202" s="267" t="s">
        <v>753</v>
      </c>
      <c r="E202" s="267" t="s">
        <v>753</v>
      </c>
      <c r="F202" s="267" t="s">
        <v>753</v>
      </c>
      <c r="G202" s="267" t="s">
        <v>753</v>
      </c>
      <c r="H202" s="267" t="s">
        <v>753</v>
      </c>
      <c r="I202" s="268">
        <v>1596</v>
      </c>
      <c r="J202" s="108" t="s">
        <v>753</v>
      </c>
      <c r="K202" s="267" t="s">
        <v>753</v>
      </c>
      <c r="L202" s="267" t="s">
        <v>753</v>
      </c>
      <c r="M202" s="267" t="s">
        <v>753</v>
      </c>
      <c r="N202" s="107" t="s">
        <v>753</v>
      </c>
      <c r="O202" s="32" t="s">
        <v>753</v>
      </c>
      <c r="P202" s="32" t="s">
        <v>753</v>
      </c>
    </row>
    <row r="203" spans="1:16" ht="15.75" customHeight="1" x14ac:dyDescent="0.25">
      <c r="A203" s="264"/>
      <c r="B203" s="50"/>
      <c r="C203" s="52"/>
      <c r="D203" s="52"/>
      <c r="E203" s="52"/>
      <c r="F203" s="52"/>
      <c r="G203" s="52"/>
      <c r="H203" s="52"/>
      <c r="I203" s="267"/>
      <c r="J203" s="52"/>
      <c r="K203" s="52"/>
      <c r="L203" s="267"/>
      <c r="M203" s="52"/>
      <c r="O203" s="32"/>
      <c r="P203" s="32"/>
    </row>
    <row r="204" spans="1:16" ht="15.75" customHeight="1" x14ac:dyDescent="0.25">
      <c r="A204" s="253" t="s">
        <v>809</v>
      </c>
      <c r="B204" s="103">
        <f>SUM(B206:B214)</f>
        <v>5975</v>
      </c>
      <c r="C204" s="262" t="s">
        <v>753</v>
      </c>
      <c r="D204" s="262" t="s">
        <v>753</v>
      </c>
      <c r="E204" s="262" t="s">
        <v>753</v>
      </c>
      <c r="F204" s="262" t="s">
        <v>753</v>
      </c>
      <c r="G204" s="262" t="s">
        <v>753</v>
      </c>
      <c r="H204" s="262" t="s">
        <v>753</v>
      </c>
      <c r="I204" s="262" t="s">
        <v>753</v>
      </c>
      <c r="J204" s="262" t="s">
        <v>753</v>
      </c>
      <c r="K204" s="262" t="s">
        <v>753</v>
      </c>
      <c r="L204" s="262" t="s">
        <v>753</v>
      </c>
      <c r="M204" s="103">
        <f>SUM(M206:M214)</f>
        <v>5975</v>
      </c>
      <c r="N204" s="104" t="s">
        <v>753</v>
      </c>
      <c r="O204" s="263" t="s">
        <v>753</v>
      </c>
      <c r="P204" s="263" t="s">
        <v>753</v>
      </c>
    </row>
    <row r="205" spans="1:16" ht="15.75" customHeight="1" x14ac:dyDescent="0.25">
      <c r="A205" s="270"/>
      <c r="B205" s="108"/>
      <c r="C205" s="52"/>
      <c r="D205" s="52"/>
      <c r="E205" s="52"/>
      <c r="F205" s="52"/>
      <c r="G205" s="52"/>
      <c r="H205" s="52"/>
      <c r="I205" s="52"/>
      <c r="J205" s="52"/>
      <c r="K205" s="52"/>
      <c r="L205" s="267"/>
      <c r="M205" s="267"/>
      <c r="O205" s="32"/>
      <c r="P205" s="32"/>
    </row>
    <row r="206" spans="1:16" ht="15.75" customHeight="1" x14ac:dyDescent="0.25">
      <c r="A206" s="270" t="s">
        <v>756</v>
      </c>
      <c r="B206" s="50">
        <f t="shared" ref="B206:B214" si="8">SUM(C206:P206)</f>
        <v>2534</v>
      </c>
      <c r="C206" s="267" t="s">
        <v>753</v>
      </c>
      <c r="D206" s="267" t="s">
        <v>753</v>
      </c>
      <c r="E206" s="267" t="s">
        <v>753</v>
      </c>
      <c r="F206" s="267" t="s">
        <v>753</v>
      </c>
      <c r="G206" s="267" t="s">
        <v>753</v>
      </c>
      <c r="H206" s="267" t="s">
        <v>753</v>
      </c>
      <c r="I206" s="267" t="s">
        <v>753</v>
      </c>
      <c r="J206" s="267" t="s">
        <v>753</v>
      </c>
      <c r="K206" s="267" t="s">
        <v>753</v>
      </c>
      <c r="L206" s="267" t="s">
        <v>753</v>
      </c>
      <c r="M206" s="268">
        <v>2534</v>
      </c>
      <c r="N206" s="107" t="s">
        <v>753</v>
      </c>
      <c r="O206" s="32" t="s">
        <v>753</v>
      </c>
      <c r="P206" s="32" t="s">
        <v>753</v>
      </c>
    </row>
    <row r="207" spans="1:16" ht="15.75" customHeight="1" x14ac:dyDescent="0.25">
      <c r="A207" s="270" t="s">
        <v>799</v>
      </c>
      <c r="B207" s="50">
        <f t="shared" si="8"/>
        <v>241</v>
      </c>
      <c r="C207" s="267" t="s">
        <v>753</v>
      </c>
      <c r="D207" s="267" t="s">
        <v>753</v>
      </c>
      <c r="E207" s="267" t="s">
        <v>753</v>
      </c>
      <c r="F207" s="267" t="s">
        <v>753</v>
      </c>
      <c r="G207" s="267" t="s">
        <v>753</v>
      </c>
      <c r="H207" s="267" t="s">
        <v>753</v>
      </c>
      <c r="I207" s="267" t="s">
        <v>753</v>
      </c>
      <c r="J207" s="267" t="s">
        <v>753</v>
      </c>
      <c r="K207" s="267" t="s">
        <v>753</v>
      </c>
      <c r="L207" s="267" t="s">
        <v>753</v>
      </c>
      <c r="M207" s="268">
        <v>241</v>
      </c>
      <c r="N207" s="107" t="s">
        <v>753</v>
      </c>
      <c r="O207" s="32" t="s">
        <v>753</v>
      </c>
      <c r="P207" s="32" t="s">
        <v>753</v>
      </c>
    </row>
    <row r="208" spans="1:16" ht="15.75" customHeight="1" x14ac:dyDescent="0.25">
      <c r="A208" s="270" t="s">
        <v>761</v>
      </c>
      <c r="B208" s="50">
        <f t="shared" si="8"/>
        <v>530</v>
      </c>
      <c r="C208" s="267" t="s">
        <v>753</v>
      </c>
      <c r="D208" s="267" t="s">
        <v>753</v>
      </c>
      <c r="E208" s="267" t="s">
        <v>753</v>
      </c>
      <c r="F208" s="267" t="s">
        <v>753</v>
      </c>
      <c r="G208" s="267" t="s">
        <v>753</v>
      </c>
      <c r="H208" s="267" t="s">
        <v>753</v>
      </c>
      <c r="I208" s="267" t="s">
        <v>753</v>
      </c>
      <c r="J208" s="267" t="s">
        <v>753</v>
      </c>
      <c r="K208" s="267" t="s">
        <v>753</v>
      </c>
      <c r="L208" s="267" t="s">
        <v>753</v>
      </c>
      <c r="M208" s="268">
        <v>530</v>
      </c>
      <c r="N208" s="107" t="s">
        <v>753</v>
      </c>
      <c r="O208" s="32" t="s">
        <v>753</v>
      </c>
      <c r="P208" s="32" t="s">
        <v>753</v>
      </c>
    </row>
    <row r="209" spans="1:16" ht="15.75" customHeight="1" x14ac:dyDescent="0.25">
      <c r="A209" s="270" t="s">
        <v>764</v>
      </c>
      <c r="B209" s="50">
        <f t="shared" si="8"/>
        <v>312</v>
      </c>
      <c r="C209" s="267" t="s">
        <v>753</v>
      </c>
      <c r="D209" s="267" t="s">
        <v>753</v>
      </c>
      <c r="E209" s="267" t="s">
        <v>753</v>
      </c>
      <c r="F209" s="267" t="s">
        <v>753</v>
      </c>
      <c r="G209" s="267" t="s">
        <v>753</v>
      </c>
      <c r="H209" s="267" t="s">
        <v>753</v>
      </c>
      <c r="I209" s="267" t="s">
        <v>753</v>
      </c>
      <c r="J209" s="267" t="s">
        <v>753</v>
      </c>
      <c r="K209" s="267" t="s">
        <v>753</v>
      </c>
      <c r="L209" s="267" t="s">
        <v>753</v>
      </c>
      <c r="M209" s="268">
        <v>312</v>
      </c>
      <c r="N209" s="267" t="s">
        <v>753</v>
      </c>
      <c r="O209" s="267" t="s">
        <v>753</v>
      </c>
      <c r="P209" s="32" t="s">
        <v>753</v>
      </c>
    </row>
    <row r="210" spans="1:16" ht="15.75" customHeight="1" x14ac:dyDescent="0.25">
      <c r="A210" s="270" t="s">
        <v>177</v>
      </c>
      <c r="B210" s="50">
        <f t="shared" si="8"/>
        <v>606</v>
      </c>
      <c r="C210" s="267" t="s">
        <v>753</v>
      </c>
      <c r="D210" s="267" t="s">
        <v>753</v>
      </c>
      <c r="E210" s="267" t="s">
        <v>753</v>
      </c>
      <c r="F210" s="267" t="s">
        <v>753</v>
      </c>
      <c r="G210" s="267" t="s">
        <v>753</v>
      </c>
      <c r="H210" s="267" t="s">
        <v>753</v>
      </c>
      <c r="I210" s="267" t="s">
        <v>753</v>
      </c>
      <c r="J210" s="267" t="s">
        <v>753</v>
      </c>
      <c r="K210" s="267" t="s">
        <v>753</v>
      </c>
      <c r="L210" s="267" t="s">
        <v>753</v>
      </c>
      <c r="M210" s="268">
        <v>606</v>
      </c>
      <c r="N210" s="107" t="s">
        <v>753</v>
      </c>
      <c r="O210" s="32" t="s">
        <v>753</v>
      </c>
      <c r="P210" s="32" t="s">
        <v>753</v>
      </c>
    </row>
    <row r="211" spans="1:16" s="22" customFormat="1" x14ac:dyDescent="0.25">
      <c r="A211" s="270" t="s">
        <v>389</v>
      </c>
      <c r="B211" s="50">
        <f t="shared" si="8"/>
        <v>429</v>
      </c>
      <c r="C211" s="267" t="s">
        <v>753</v>
      </c>
      <c r="D211" s="267" t="s">
        <v>753</v>
      </c>
      <c r="E211" s="267" t="s">
        <v>753</v>
      </c>
      <c r="F211" s="267" t="s">
        <v>753</v>
      </c>
      <c r="G211" s="267" t="s">
        <v>753</v>
      </c>
      <c r="H211" s="267" t="s">
        <v>753</v>
      </c>
      <c r="I211" s="267" t="s">
        <v>753</v>
      </c>
      <c r="J211" s="267" t="s">
        <v>753</v>
      </c>
      <c r="K211" s="267" t="s">
        <v>753</v>
      </c>
      <c r="L211" s="267" t="s">
        <v>753</v>
      </c>
      <c r="M211" s="268">
        <v>429</v>
      </c>
      <c r="N211" s="107" t="s">
        <v>753</v>
      </c>
      <c r="O211" s="32" t="s">
        <v>753</v>
      </c>
      <c r="P211" s="32" t="s">
        <v>753</v>
      </c>
    </row>
    <row r="212" spans="1:16" x14ac:dyDescent="0.25">
      <c r="A212" s="270" t="s">
        <v>181</v>
      </c>
      <c r="B212" s="50">
        <f t="shared" si="8"/>
        <v>430</v>
      </c>
      <c r="C212" s="267" t="s">
        <v>753</v>
      </c>
      <c r="D212" s="267" t="s">
        <v>753</v>
      </c>
      <c r="E212" s="267" t="s">
        <v>753</v>
      </c>
      <c r="F212" s="267" t="s">
        <v>753</v>
      </c>
      <c r="G212" s="267" t="s">
        <v>753</v>
      </c>
      <c r="H212" s="267" t="s">
        <v>753</v>
      </c>
      <c r="I212" s="267" t="s">
        <v>753</v>
      </c>
      <c r="J212" s="267" t="s">
        <v>753</v>
      </c>
      <c r="K212" s="267" t="s">
        <v>753</v>
      </c>
      <c r="L212" s="267" t="s">
        <v>753</v>
      </c>
      <c r="M212" s="268">
        <v>430</v>
      </c>
      <c r="N212" s="107" t="s">
        <v>753</v>
      </c>
      <c r="O212" s="32" t="s">
        <v>753</v>
      </c>
      <c r="P212" s="32" t="s">
        <v>753</v>
      </c>
    </row>
    <row r="213" spans="1:16" x14ac:dyDescent="0.25">
      <c r="A213" s="270" t="s">
        <v>773</v>
      </c>
      <c r="B213" s="50">
        <f t="shared" si="8"/>
        <v>412</v>
      </c>
      <c r="C213" s="267" t="s">
        <v>753</v>
      </c>
      <c r="D213" s="267" t="s">
        <v>753</v>
      </c>
      <c r="E213" s="267" t="s">
        <v>753</v>
      </c>
      <c r="F213" s="267" t="s">
        <v>753</v>
      </c>
      <c r="G213" s="267" t="s">
        <v>753</v>
      </c>
      <c r="H213" s="267" t="s">
        <v>753</v>
      </c>
      <c r="I213" s="267" t="s">
        <v>753</v>
      </c>
      <c r="J213" s="267" t="s">
        <v>753</v>
      </c>
      <c r="K213" s="267" t="s">
        <v>753</v>
      </c>
      <c r="L213" s="267" t="s">
        <v>753</v>
      </c>
      <c r="M213" s="268">
        <v>412</v>
      </c>
      <c r="N213" s="107" t="s">
        <v>753</v>
      </c>
      <c r="O213" s="32" t="s">
        <v>753</v>
      </c>
      <c r="P213" s="32" t="s">
        <v>753</v>
      </c>
    </row>
    <row r="214" spans="1:16" x14ac:dyDescent="0.25">
      <c r="A214" s="270" t="s">
        <v>775</v>
      </c>
      <c r="B214" s="50">
        <f t="shared" si="8"/>
        <v>481</v>
      </c>
      <c r="C214" s="267" t="s">
        <v>753</v>
      </c>
      <c r="D214" s="267" t="s">
        <v>753</v>
      </c>
      <c r="E214" s="267" t="s">
        <v>753</v>
      </c>
      <c r="F214" s="267" t="s">
        <v>753</v>
      </c>
      <c r="G214" s="267" t="s">
        <v>753</v>
      </c>
      <c r="H214" s="267" t="s">
        <v>753</v>
      </c>
      <c r="I214" s="267" t="s">
        <v>753</v>
      </c>
      <c r="J214" s="267" t="s">
        <v>753</v>
      </c>
      <c r="K214" s="267" t="s">
        <v>753</v>
      </c>
      <c r="L214" s="267" t="s">
        <v>753</v>
      </c>
      <c r="M214" s="269">
        <v>481</v>
      </c>
      <c r="N214" s="267" t="s">
        <v>753</v>
      </c>
      <c r="O214" s="267" t="s">
        <v>753</v>
      </c>
      <c r="P214" s="32" t="s">
        <v>753</v>
      </c>
    </row>
    <row r="215" spans="1:16" x14ac:dyDescent="0.25">
      <c r="A215" s="264"/>
      <c r="B215" s="50"/>
      <c r="C215" s="52"/>
      <c r="D215" s="52"/>
      <c r="E215" s="52"/>
      <c r="F215" s="52"/>
      <c r="G215" s="52"/>
      <c r="H215" s="52"/>
      <c r="I215" s="52"/>
      <c r="J215" s="52"/>
      <c r="K215" s="52"/>
      <c r="L215" s="267"/>
      <c r="M215" s="52"/>
      <c r="O215" s="32"/>
      <c r="P215" s="32"/>
    </row>
    <row r="216" spans="1:16" x14ac:dyDescent="0.25">
      <c r="A216" s="253" t="s">
        <v>810</v>
      </c>
      <c r="B216" s="262">
        <f>SUM(B218:B235)</f>
        <v>14021</v>
      </c>
      <c r="C216" s="262">
        <f>SUM(C218:C235)</f>
        <v>2780</v>
      </c>
      <c r="D216" s="262" t="s">
        <v>753</v>
      </c>
      <c r="E216" s="262">
        <f>SUM(E218:E235)</f>
        <v>0</v>
      </c>
      <c r="F216" s="262">
        <f>SUM(F218:F235)</f>
        <v>2313</v>
      </c>
      <c r="G216" s="262">
        <f>SUM(G218:G235)</f>
        <v>336</v>
      </c>
      <c r="H216" s="262">
        <f>SUM(H218:H235)</f>
        <v>5166</v>
      </c>
      <c r="I216" s="262" t="s">
        <v>753</v>
      </c>
      <c r="J216" s="262" t="s">
        <v>753</v>
      </c>
      <c r="K216" s="262" t="s">
        <v>753</v>
      </c>
      <c r="L216" s="103" t="s">
        <v>753</v>
      </c>
      <c r="M216" s="262">
        <f>SUM(M218:M235)</f>
        <v>589</v>
      </c>
      <c r="N216" s="262">
        <f>SUM(N218:N235)</f>
        <v>2837</v>
      </c>
      <c r="O216" s="263" t="s">
        <v>753</v>
      </c>
      <c r="P216" s="263" t="s">
        <v>753</v>
      </c>
    </row>
    <row r="217" spans="1:16" x14ac:dyDescent="0.25">
      <c r="A217" s="270"/>
      <c r="B217" s="108"/>
      <c r="C217" s="267"/>
      <c r="D217" s="267"/>
      <c r="E217" s="52"/>
      <c r="F217" s="32"/>
      <c r="G217" s="50"/>
      <c r="H217" s="50"/>
      <c r="I217" s="52"/>
      <c r="J217" s="52"/>
      <c r="K217" s="52"/>
      <c r="L217" s="267"/>
      <c r="M217" s="267"/>
      <c r="N217" s="107"/>
      <c r="O217" s="32"/>
      <c r="P217" s="32"/>
    </row>
    <row r="218" spans="1:16" x14ac:dyDescent="0.25">
      <c r="A218" s="270" t="s">
        <v>424</v>
      </c>
      <c r="B218" s="50">
        <f t="shared" ref="B218:B234" si="9">SUM(C218:P218)</f>
        <v>986</v>
      </c>
      <c r="C218" s="268">
        <v>128</v>
      </c>
      <c r="D218" s="269" t="s">
        <v>753</v>
      </c>
      <c r="E218" s="267" t="s">
        <v>753</v>
      </c>
      <c r="F218" s="32">
        <v>743</v>
      </c>
      <c r="G218" s="108" t="s">
        <v>753</v>
      </c>
      <c r="H218" s="108">
        <v>115</v>
      </c>
      <c r="I218" s="108" t="s">
        <v>753</v>
      </c>
      <c r="J218" s="267" t="s">
        <v>753</v>
      </c>
      <c r="K218" s="267" t="s">
        <v>753</v>
      </c>
      <c r="L218" s="267" t="s">
        <v>753</v>
      </c>
      <c r="M218" s="267" t="s">
        <v>753</v>
      </c>
      <c r="N218" s="107" t="s">
        <v>753</v>
      </c>
      <c r="O218" s="32" t="s">
        <v>753</v>
      </c>
      <c r="P218" s="32" t="s">
        <v>753</v>
      </c>
    </row>
    <row r="219" spans="1:16" x14ac:dyDescent="0.25">
      <c r="A219" s="270" t="s">
        <v>425</v>
      </c>
      <c r="B219" s="50">
        <f t="shared" si="9"/>
        <v>780</v>
      </c>
      <c r="C219" s="268">
        <v>337</v>
      </c>
      <c r="D219" s="269" t="s">
        <v>753</v>
      </c>
      <c r="E219" s="267" t="s">
        <v>753</v>
      </c>
      <c r="F219" s="81" t="s">
        <v>753</v>
      </c>
      <c r="G219" s="108" t="s">
        <v>753</v>
      </c>
      <c r="H219" s="108">
        <v>443</v>
      </c>
      <c r="I219" s="108" t="s">
        <v>753</v>
      </c>
      <c r="J219" s="267" t="s">
        <v>753</v>
      </c>
      <c r="K219" s="267" t="s">
        <v>753</v>
      </c>
      <c r="L219" s="267" t="s">
        <v>753</v>
      </c>
      <c r="M219" s="267" t="s">
        <v>753</v>
      </c>
      <c r="N219" s="107" t="s">
        <v>753</v>
      </c>
      <c r="O219" s="32" t="s">
        <v>753</v>
      </c>
      <c r="P219" s="32" t="s">
        <v>753</v>
      </c>
    </row>
    <row r="220" spans="1:16" x14ac:dyDescent="0.25">
      <c r="A220" s="270" t="s">
        <v>59</v>
      </c>
      <c r="B220" s="50">
        <f t="shared" si="9"/>
        <v>1101</v>
      </c>
      <c r="C220" s="4">
        <v>151</v>
      </c>
      <c r="D220" s="268" t="s">
        <v>753</v>
      </c>
      <c r="E220" s="108" t="s">
        <v>753</v>
      </c>
      <c r="F220" s="32">
        <v>323</v>
      </c>
      <c r="G220" s="108" t="s">
        <v>753</v>
      </c>
      <c r="H220" s="108">
        <v>164</v>
      </c>
      <c r="I220" s="108" t="s">
        <v>753</v>
      </c>
      <c r="J220" s="267" t="s">
        <v>753</v>
      </c>
      <c r="K220" s="267" t="s">
        <v>753</v>
      </c>
      <c r="L220" s="267" t="s">
        <v>753</v>
      </c>
      <c r="M220" s="108">
        <v>54</v>
      </c>
      <c r="N220" s="32">
        <v>409</v>
      </c>
      <c r="O220" s="32" t="s">
        <v>753</v>
      </c>
      <c r="P220" s="32" t="s">
        <v>753</v>
      </c>
    </row>
    <row r="221" spans="1:16" x14ac:dyDescent="0.25">
      <c r="A221" s="270" t="s">
        <v>65</v>
      </c>
      <c r="B221" s="50">
        <f t="shared" si="9"/>
        <v>737</v>
      </c>
      <c r="C221" s="268">
        <v>172</v>
      </c>
      <c r="D221" s="269" t="s">
        <v>753</v>
      </c>
      <c r="E221" s="267" t="s">
        <v>753</v>
      </c>
      <c r="F221" s="81" t="s">
        <v>753</v>
      </c>
      <c r="G221" s="268" t="s">
        <v>753</v>
      </c>
      <c r="H221" s="268">
        <v>565</v>
      </c>
      <c r="I221" s="108" t="s">
        <v>753</v>
      </c>
      <c r="J221" s="267" t="s">
        <v>753</v>
      </c>
      <c r="K221" s="267" t="s">
        <v>753</v>
      </c>
      <c r="L221" s="267" t="s">
        <v>753</v>
      </c>
      <c r="M221" s="267" t="s">
        <v>753</v>
      </c>
      <c r="N221" s="107" t="s">
        <v>753</v>
      </c>
      <c r="O221" s="32" t="s">
        <v>753</v>
      </c>
      <c r="P221" s="32" t="s">
        <v>753</v>
      </c>
    </row>
    <row r="222" spans="1:16" x14ac:dyDescent="0.25">
      <c r="A222" s="270" t="s">
        <v>441</v>
      </c>
      <c r="B222" s="50">
        <f t="shared" si="9"/>
        <v>752</v>
      </c>
      <c r="C222" s="268">
        <v>206</v>
      </c>
      <c r="D222" s="269" t="s">
        <v>753</v>
      </c>
      <c r="E222" s="267" t="s">
        <v>753</v>
      </c>
      <c r="F222" s="267" t="s">
        <v>753</v>
      </c>
      <c r="G222" s="267" t="s">
        <v>753</v>
      </c>
      <c r="H222" s="267">
        <v>546</v>
      </c>
      <c r="I222" s="108" t="s">
        <v>753</v>
      </c>
      <c r="J222" s="267" t="s">
        <v>753</v>
      </c>
      <c r="K222" s="267" t="s">
        <v>753</v>
      </c>
      <c r="L222" s="267" t="s">
        <v>753</v>
      </c>
      <c r="M222" s="267" t="s">
        <v>753</v>
      </c>
      <c r="N222" s="107" t="s">
        <v>753</v>
      </c>
      <c r="O222" s="32" t="s">
        <v>753</v>
      </c>
      <c r="P222" s="32" t="s">
        <v>753</v>
      </c>
    </row>
    <row r="223" spans="1:16" x14ac:dyDescent="0.25">
      <c r="A223" s="270" t="s">
        <v>62</v>
      </c>
      <c r="B223" s="50">
        <f t="shared" si="9"/>
        <v>590</v>
      </c>
      <c r="C223" s="268">
        <v>226</v>
      </c>
      <c r="D223" s="269" t="s">
        <v>753</v>
      </c>
      <c r="E223" s="267" t="s">
        <v>753</v>
      </c>
      <c r="F223" s="267" t="s">
        <v>753</v>
      </c>
      <c r="G223" s="267" t="s">
        <v>753</v>
      </c>
      <c r="H223" s="267">
        <v>364</v>
      </c>
      <c r="I223" s="108" t="s">
        <v>753</v>
      </c>
      <c r="J223" s="267" t="s">
        <v>753</v>
      </c>
      <c r="K223" s="267" t="s">
        <v>753</v>
      </c>
      <c r="L223" s="267" t="s">
        <v>753</v>
      </c>
      <c r="M223" s="267" t="s">
        <v>753</v>
      </c>
      <c r="N223" s="107" t="s">
        <v>753</v>
      </c>
      <c r="O223" s="32" t="s">
        <v>753</v>
      </c>
      <c r="P223" s="32" t="s">
        <v>753</v>
      </c>
    </row>
    <row r="224" spans="1:16" x14ac:dyDescent="0.25">
      <c r="A224" s="270" t="s">
        <v>811</v>
      </c>
      <c r="B224" s="50">
        <f t="shared" si="9"/>
        <v>795</v>
      </c>
      <c r="C224" s="268">
        <v>308</v>
      </c>
      <c r="D224" s="269" t="s">
        <v>753</v>
      </c>
      <c r="E224" s="267" t="s">
        <v>753</v>
      </c>
      <c r="F224" s="267" t="s">
        <v>753</v>
      </c>
      <c r="G224" s="267" t="s">
        <v>753</v>
      </c>
      <c r="H224" s="267">
        <v>487</v>
      </c>
      <c r="I224" s="108" t="s">
        <v>753</v>
      </c>
      <c r="J224" s="267" t="s">
        <v>753</v>
      </c>
      <c r="K224" s="267" t="s">
        <v>753</v>
      </c>
      <c r="L224" s="267" t="s">
        <v>753</v>
      </c>
      <c r="M224" s="267" t="s">
        <v>753</v>
      </c>
      <c r="N224" s="107" t="s">
        <v>753</v>
      </c>
      <c r="O224" s="32" t="s">
        <v>753</v>
      </c>
      <c r="P224" s="32" t="s">
        <v>753</v>
      </c>
    </row>
    <row r="225" spans="1:16" x14ac:dyDescent="0.25">
      <c r="A225" s="270" t="s">
        <v>437</v>
      </c>
      <c r="B225" s="50">
        <f>SUM(C225:P225)</f>
        <v>1262</v>
      </c>
      <c r="C225" s="268">
        <v>111</v>
      </c>
      <c r="D225" s="269" t="s">
        <v>753</v>
      </c>
      <c r="E225" s="267" t="s">
        <v>753</v>
      </c>
      <c r="F225" s="267">
        <v>234</v>
      </c>
      <c r="G225" s="267">
        <v>184</v>
      </c>
      <c r="H225" s="267">
        <v>101</v>
      </c>
      <c r="I225" s="108" t="s">
        <v>753</v>
      </c>
      <c r="J225" s="267" t="s">
        <v>753</v>
      </c>
      <c r="K225" s="267" t="s">
        <v>753</v>
      </c>
      <c r="L225" s="267" t="s">
        <v>753</v>
      </c>
      <c r="M225" s="267">
        <v>128</v>
      </c>
      <c r="N225" s="107">
        <v>504</v>
      </c>
      <c r="O225" s="32" t="s">
        <v>753</v>
      </c>
      <c r="P225" s="32" t="s">
        <v>753</v>
      </c>
    </row>
    <row r="226" spans="1:16" x14ac:dyDescent="0.25">
      <c r="A226" s="270" t="s">
        <v>446</v>
      </c>
      <c r="B226" s="50">
        <f t="shared" si="9"/>
        <v>710</v>
      </c>
      <c r="C226" s="268">
        <v>138</v>
      </c>
      <c r="D226" s="269" t="s">
        <v>753</v>
      </c>
      <c r="E226" s="267" t="s">
        <v>753</v>
      </c>
      <c r="F226" s="267" t="s">
        <v>753</v>
      </c>
      <c r="G226" s="268">
        <v>72</v>
      </c>
      <c r="H226" s="268">
        <v>500</v>
      </c>
      <c r="I226" s="108" t="s">
        <v>753</v>
      </c>
      <c r="J226" s="267" t="s">
        <v>753</v>
      </c>
      <c r="K226" s="267" t="s">
        <v>753</v>
      </c>
      <c r="L226" s="267" t="s">
        <v>753</v>
      </c>
      <c r="M226" s="267" t="s">
        <v>753</v>
      </c>
      <c r="N226" s="107" t="s">
        <v>753</v>
      </c>
      <c r="O226" s="32" t="s">
        <v>753</v>
      </c>
      <c r="P226" s="32" t="s">
        <v>753</v>
      </c>
    </row>
    <row r="227" spans="1:16" ht="15.75" customHeight="1" x14ac:dyDescent="0.25">
      <c r="A227" s="270" t="s">
        <v>452</v>
      </c>
      <c r="B227" s="50">
        <f>SUM(C227:P227)</f>
        <v>1502</v>
      </c>
      <c r="C227" s="268">
        <v>90</v>
      </c>
      <c r="D227" s="269" t="s">
        <v>753</v>
      </c>
      <c r="E227" s="267" t="s">
        <v>753</v>
      </c>
      <c r="F227" s="267">
        <v>382</v>
      </c>
      <c r="G227" s="267" t="s">
        <v>753</v>
      </c>
      <c r="H227" s="267">
        <v>277</v>
      </c>
      <c r="I227" s="108" t="s">
        <v>753</v>
      </c>
      <c r="J227" s="267" t="s">
        <v>753</v>
      </c>
      <c r="K227" s="267" t="s">
        <v>753</v>
      </c>
      <c r="L227" s="267" t="s">
        <v>753</v>
      </c>
      <c r="M227" s="267">
        <v>132</v>
      </c>
      <c r="N227" s="107">
        <v>621</v>
      </c>
      <c r="O227" s="32" t="s">
        <v>753</v>
      </c>
      <c r="P227" s="32" t="s">
        <v>753</v>
      </c>
    </row>
    <row r="228" spans="1:16" ht="15.75" customHeight="1" x14ac:dyDescent="0.25">
      <c r="A228" s="270" t="s">
        <v>768</v>
      </c>
      <c r="B228" s="50">
        <f t="shared" si="9"/>
        <v>592</v>
      </c>
      <c r="C228" s="268">
        <v>231</v>
      </c>
      <c r="D228" s="269" t="s">
        <v>753</v>
      </c>
      <c r="E228" s="267" t="s">
        <v>753</v>
      </c>
      <c r="F228" s="108" t="s">
        <v>753</v>
      </c>
      <c r="G228" s="267" t="s">
        <v>753</v>
      </c>
      <c r="H228" s="267">
        <v>361</v>
      </c>
      <c r="I228" s="108" t="s">
        <v>753</v>
      </c>
      <c r="J228" s="267" t="s">
        <v>753</v>
      </c>
      <c r="K228" s="267" t="s">
        <v>753</v>
      </c>
      <c r="L228" s="267" t="s">
        <v>753</v>
      </c>
      <c r="M228" s="267" t="s">
        <v>753</v>
      </c>
      <c r="N228" s="107" t="s">
        <v>753</v>
      </c>
      <c r="O228" s="32" t="s">
        <v>753</v>
      </c>
      <c r="P228" s="32" t="s">
        <v>753</v>
      </c>
    </row>
    <row r="229" spans="1:16" ht="15.75" customHeight="1" x14ac:dyDescent="0.25">
      <c r="A229" s="270" t="s">
        <v>456</v>
      </c>
      <c r="B229" s="50">
        <f t="shared" si="9"/>
        <v>283</v>
      </c>
      <c r="C229" s="268">
        <v>83</v>
      </c>
      <c r="D229" s="269" t="s">
        <v>753</v>
      </c>
      <c r="E229" s="267" t="s">
        <v>753</v>
      </c>
      <c r="F229" s="108" t="s">
        <v>753</v>
      </c>
      <c r="G229" s="267" t="s">
        <v>753</v>
      </c>
      <c r="H229" s="267">
        <v>200</v>
      </c>
      <c r="I229" s="108" t="s">
        <v>753</v>
      </c>
      <c r="J229" s="267" t="s">
        <v>753</v>
      </c>
      <c r="K229" s="267" t="s">
        <v>753</v>
      </c>
      <c r="L229" s="267" t="s">
        <v>753</v>
      </c>
      <c r="M229" s="267" t="s">
        <v>753</v>
      </c>
      <c r="N229" s="267" t="s">
        <v>753</v>
      </c>
      <c r="O229" s="32" t="s">
        <v>753</v>
      </c>
      <c r="P229" s="32" t="s">
        <v>753</v>
      </c>
    </row>
    <row r="230" spans="1:16" ht="15.75" customHeight="1" x14ac:dyDescent="0.25">
      <c r="A230" s="270" t="s">
        <v>325</v>
      </c>
      <c r="B230" s="50">
        <f t="shared" si="9"/>
        <v>413</v>
      </c>
      <c r="C230" s="268">
        <v>156</v>
      </c>
      <c r="D230" s="269" t="s">
        <v>753</v>
      </c>
      <c r="E230" s="267" t="s">
        <v>753</v>
      </c>
      <c r="F230" s="267" t="s">
        <v>753</v>
      </c>
      <c r="G230" s="267" t="s">
        <v>753</v>
      </c>
      <c r="H230" s="267">
        <v>257</v>
      </c>
      <c r="I230" s="108" t="s">
        <v>753</v>
      </c>
      <c r="J230" s="267" t="s">
        <v>753</v>
      </c>
      <c r="K230" s="267" t="s">
        <v>753</v>
      </c>
      <c r="L230" s="267" t="s">
        <v>753</v>
      </c>
      <c r="M230" s="267" t="s">
        <v>753</v>
      </c>
      <c r="N230" s="32" t="s">
        <v>753</v>
      </c>
      <c r="O230" s="32" t="s">
        <v>753</v>
      </c>
      <c r="P230" s="32" t="s">
        <v>753</v>
      </c>
    </row>
    <row r="231" spans="1:16" ht="15.75" customHeight="1" x14ac:dyDescent="0.25">
      <c r="A231" s="270" t="s">
        <v>666</v>
      </c>
      <c r="B231" s="50">
        <f t="shared" si="9"/>
        <v>1028</v>
      </c>
      <c r="C231" s="268">
        <v>102</v>
      </c>
      <c r="D231" s="269" t="s">
        <v>753</v>
      </c>
      <c r="E231" s="267" t="s">
        <v>753</v>
      </c>
      <c r="F231" s="32">
        <v>243</v>
      </c>
      <c r="G231" s="108" t="s">
        <v>753</v>
      </c>
      <c r="H231" s="108">
        <v>249</v>
      </c>
      <c r="I231" s="108" t="s">
        <v>753</v>
      </c>
      <c r="J231" s="267" t="s">
        <v>753</v>
      </c>
      <c r="K231" s="267" t="s">
        <v>753</v>
      </c>
      <c r="L231" s="267" t="s">
        <v>753</v>
      </c>
      <c r="M231" s="108">
        <v>98</v>
      </c>
      <c r="N231" s="268">
        <v>336</v>
      </c>
      <c r="O231" s="32" t="s">
        <v>753</v>
      </c>
      <c r="P231" s="32" t="s">
        <v>753</v>
      </c>
    </row>
    <row r="232" spans="1:16" s="22" customFormat="1" ht="15.75" customHeight="1" x14ac:dyDescent="0.25">
      <c r="A232" s="270" t="s">
        <v>140</v>
      </c>
      <c r="B232" s="50">
        <f t="shared" si="9"/>
        <v>282</v>
      </c>
      <c r="C232" s="268">
        <v>165</v>
      </c>
      <c r="D232" s="269" t="s">
        <v>753</v>
      </c>
      <c r="E232" s="267" t="s">
        <v>753</v>
      </c>
      <c r="F232" s="108" t="s">
        <v>753</v>
      </c>
      <c r="G232" s="108" t="s">
        <v>753</v>
      </c>
      <c r="H232" s="108">
        <v>96</v>
      </c>
      <c r="I232" s="108" t="s">
        <v>753</v>
      </c>
      <c r="J232" s="267" t="s">
        <v>753</v>
      </c>
      <c r="K232" s="267" t="s">
        <v>753</v>
      </c>
      <c r="L232" s="267" t="s">
        <v>753</v>
      </c>
      <c r="M232" s="108">
        <v>21</v>
      </c>
      <c r="N232" s="32" t="s">
        <v>753</v>
      </c>
      <c r="O232" s="32" t="s">
        <v>753</v>
      </c>
      <c r="P232" s="32" t="s">
        <v>753</v>
      </c>
    </row>
    <row r="233" spans="1:16" ht="15.75" customHeight="1" x14ac:dyDescent="0.25">
      <c r="A233" s="270" t="s">
        <v>141</v>
      </c>
      <c r="B233" s="50">
        <f t="shared" si="9"/>
        <v>880</v>
      </c>
      <c r="C233" s="268">
        <v>41</v>
      </c>
      <c r="D233" s="269" t="s">
        <v>753</v>
      </c>
      <c r="E233" s="267" t="s">
        <v>753</v>
      </c>
      <c r="F233" s="32">
        <v>199</v>
      </c>
      <c r="G233" s="108" t="s">
        <v>753</v>
      </c>
      <c r="H233" s="108">
        <v>111</v>
      </c>
      <c r="I233" s="108" t="s">
        <v>753</v>
      </c>
      <c r="J233" s="267" t="s">
        <v>753</v>
      </c>
      <c r="K233" s="267" t="s">
        <v>753</v>
      </c>
      <c r="L233" s="267" t="s">
        <v>753</v>
      </c>
      <c r="M233" s="108">
        <v>64</v>
      </c>
      <c r="N233" s="268">
        <v>465</v>
      </c>
      <c r="O233" s="32" t="s">
        <v>753</v>
      </c>
      <c r="P233" s="32" t="s">
        <v>753</v>
      </c>
    </row>
    <row r="234" spans="1:16" ht="15.75" customHeight="1" x14ac:dyDescent="0.25">
      <c r="A234" s="270" t="s">
        <v>66</v>
      </c>
      <c r="B234" s="50">
        <f t="shared" si="9"/>
        <v>351</v>
      </c>
      <c r="C234" s="268">
        <v>87</v>
      </c>
      <c r="D234" s="269" t="s">
        <v>753</v>
      </c>
      <c r="E234" s="267" t="s">
        <v>753</v>
      </c>
      <c r="F234" s="267" t="s">
        <v>753</v>
      </c>
      <c r="G234" s="267" t="s">
        <v>753</v>
      </c>
      <c r="H234" s="267">
        <v>264</v>
      </c>
      <c r="I234" s="108" t="s">
        <v>753</v>
      </c>
      <c r="J234" s="267" t="s">
        <v>753</v>
      </c>
      <c r="K234" s="267" t="s">
        <v>753</v>
      </c>
      <c r="L234" s="267" t="s">
        <v>753</v>
      </c>
      <c r="M234" s="108" t="s">
        <v>753</v>
      </c>
      <c r="N234" s="107" t="s">
        <v>753</v>
      </c>
      <c r="O234" s="32" t="s">
        <v>753</v>
      </c>
      <c r="P234" s="32" t="s">
        <v>753</v>
      </c>
    </row>
    <row r="235" spans="1:16" ht="15.75" customHeight="1" x14ac:dyDescent="0.25">
      <c r="A235" s="14" t="s">
        <v>136</v>
      </c>
      <c r="B235" s="50">
        <f>SUM(C235:P235)</f>
        <v>977</v>
      </c>
      <c r="C235" s="267">
        <v>48</v>
      </c>
      <c r="D235" s="269" t="s">
        <v>753</v>
      </c>
      <c r="E235" s="267" t="s">
        <v>753</v>
      </c>
      <c r="F235" s="267">
        <v>189</v>
      </c>
      <c r="G235" s="267">
        <v>80</v>
      </c>
      <c r="H235" s="267">
        <v>66</v>
      </c>
      <c r="I235" s="267" t="s">
        <v>753</v>
      </c>
      <c r="J235" s="267" t="s">
        <v>753</v>
      </c>
      <c r="K235" s="267" t="s">
        <v>753</v>
      </c>
      <c r="L235" s="267" t="s">
        <v>753</v>
      </c>
      <c r="M235" s="108">
        <v>92</v>
      </c>
      <c r="N235" s="267">
        <v>502</v>
      </c>
      <c r="O235" s="107" t="s">
        <v>753</v>
      </c>
      <c r="P235" s="81" t="s">
        <v>753</v>
      </c>
    </row>
    <row r="236" spans="1:16" ht="15.75" customHeight="1" x14ac:dyDescent="0.25">
      <c r="A236" s="264"/>
      <c r="B236" s="50"/>
      <c r="C236" s="52"/>
      <c r="D236" s="52"/>
      <c r="E236" s="52"/>
      <c r="F236" s="50"/>
      <c r="G236" s="52"/>
      <c r="H236" s="52"/>
      <c r="I236" s="52"/>
      <c r="J236" s="52"/>
      <c r="K236" s="52"/>
      <c r="L236" s="267"/>
      <c r="M236" s="52"/>
      <c r="O236" s="32"/>
      <c r="P236" s="32"/>
    </row>
    <row r="237" spans="1:16" ht="15.75" customHeight="1" x14ac:dyDescent="0.25">
      <c r="A237" s="253" t="s">
        <v>812</v>
      </c>
      <c r="B237" s="262">
        <f>SUM(B239:B247)</f>
        <v>13048</v>
      </c>
      <c r="C237" s="262" t="s">
        <v>753</v>
      </c>
      <c r="D237" s="262" t="s">
        <v>753</v>
      </c>
      <c r="E237" s="262" t="s">
        <v>753</v>
      </c>
      <c r="F237" s="262">
        <f>SUM(F239:F247)</f>
        <v>4969</v>
      </c>
      <c r="G237" s="262" t="s">
        <v>753</v>
      </c>
      <c r="H237" s="262" t="s">
        <v>753</v>
      </c>
      <c r="I237" s="262" t="s">
        <v>753</v>
      </c>
      <c r="J237" s="262" t="s">
        <v>753</v>
      </c>
      <c r="K237" s="262" t="s">
        <v>753</v>
      </c>
      <c r="L237" s="262" t="s">
        <v>753</v>
      </c>
      <c r="M237" s="262">
        <f>SUM(M239:M247)</f>
        <v>1382</v>
      </c>
      <c r="N237" s="262">
        <f>SUM(N239:N247)</f>
        <v>6697</v>
      </c>
      <c r="O237" s="263" t="s">
        <v>753</v>
      </c>
      <c r="P237" s="263" t="s">
        <v>753</v>
      </c>
    </row>
    <row r="238" spans="1:16" ht="15.75" customHeight="1" x14ac:dyDescent="0.25">
      <c r="A238" s="270"/>
      <c r="B238" s="108"/>
      <c r="C238" s="267"/>
      <c r="D238" s="267"/>
      <c r="E238" s="267"/>
      <c r="F238" s="108"/>
      <c r="G238" s="52"/>
      <c r="H238" s="52"/>
      <c r="I238" s="52"/>
      <c r="J238" s="52"/>
      <c r="K238" s="52"/>
      <c r="L238" s="267"/>
      <c r="M238" s="267"/>
      <c r="N238" s="107"/>
      <c r="O238" s="32"/>
      <c r="P238" s="32"/>
    </row>
    <row r="239" spans="1:16" ht="15.75" customHeight="1" x14ac:dyDescent="0.25">
      <c r="A239" s="270" t="s">
        <v>441</v>
      </c>
      <c r="B239" s="50">
        <f t="shared" ref="B239:B247" si="10">SUM(C239:P239)</f>
        <v>1707</v>
      </c>
      <c r="C239" s="267" t="s">
        <v>753</v>
      </c>
      <c r="D239" s="267" t="s">
        <v>753</v>
      </c>
      <c r="E239" s="267" t="s">
        <v>753</v>
      </c>
      <c r="F239" s="32">
        <v>942</v>
      </c>
      <c r="G239" s="108" t="s">
        <v>753</v>
      </c>
      <c r="H239" s="108" t="s">
        <v>753</v>
      </c>
      <c r="I239" s="267" t="s">
        <v>753</v>
      </c>
      <c r="J239" s="267" t="s">
        <v>753</v>
      </c>
      <c r="K239" s="267" t="s">
        <v>753</v>
      </c>
      <c r="L239" s="267" t="s">
        <v>753</v>
      </c>
      <c r="M239" s="108">
        <v>41</v>
      </c>
      <c r="N239" s="32">
        <v>724</v>
      </c>
      <c r="O239" s="32" t="s">
        <v>753</v>
      </c>
      <c r="P239" s="32" t="s">
        <v>753</v>
      </c>
    </row>
    <row r="240" spans="1:16" ht="15.75" customHeight="1" x14ac:dyDescent="0.25">
      <c r="A240" s="270" t="s">
        <v>62</v>
      </c>
      <c r="B240" s="50">
        <f t="shared" si="10"/>
        <v>1913</v>
      </c>
      <c r="C240" s="267" t="s">
        <v>753</v>
      </c>
      <c r="D240" s="267" t="s">
        <v>753</v>
      </c>
      <c r="E240" s="267" t="s">
        <v>753</v>
      </c>
      <c r="F240" s="32">
        <v>801</v>
      </c>
      <c r="G240" s="108" t="s">
        <v>753</v>
      </c>
      <c r="H240" s="108" t="s">
        <v>753</v>
      </c>
      <c r="I240" s="267" t="s">
        <v>753</v>
      </c>
      <c r="J240" s="267" t="s">
        <v>753</v>
      </c>
      <c r="K240" s="267" t="s">
        <v>753</v>
      </c>
      <c r="L240" s="267" t="s">
        <v>753</v>
      </c>
      <c r="M240" s="108">
        <v>252</v>
      </c>
      <c r="N240" s="268">
        <v>860</v>
      </c>
      <c r="O240" s="32" t="s">
        <v>753</v>
      </c>
      <c r="P240" s="32" t="s">
        <v>753</v>
      </c>
    </row>
    <row r="241" spans="1:16" ht="15.75" customHeight="1" x14ac:dyDescent="0.25">
      <c r="A241" s="270" t="s">
        <v>446</v>
      </c>
      <c r="B241" s="50">
        <f t="shared" si="10"/>
        <v>1291</v>
      </c>
      <c r="C241" s="267" t="s">
        <v>753</v>
      </c>
      <c r="D241" s="267" t="s">
        <v>753</v>
      </c>
      <c r="E241" s="267" t="s">
        <v>753</v>
      </c>
      <c r="F241" s="32">
        <v>524</v>
      </c>
      <c r="G241" s="108" t="s">
        <v>753</v>
      </c>
      <c r="H241" s="108" t="s">
        <v>753</v>
      </c>
      <c r="I241" s="267" t="s">
        <v>753</v>
      </c>
      <c r="J241" s="267" t="s">
        <v>753</v>
      </c>
      <c r="K241" s="267" t="s">
        <v>753</v>
      </c>
      <c r="L241" s="267" t="s">
        <v>753</v>
      </c>
      <c r="M241" s="108">
        <v>136</v>
      </c>
      <c r="N241" s="268">
        <v>631</v>
      </c>
      <c r="O241" s="32" t="s">
        <v>753</v>
      </c>
      <c r="P241" s="32" t="s">
        <v>753</v>
      </c>
    </row>
    <row r="242" spans="1:16" ht="15.75" customHeight="1" x14ac:dyDescent="0.25">
      <c r="A242" s="270" t="s">
        <v>768</v>
      </c>
      <c r="B242" s="50">
        <f t="shared" si="10"/>
        <v>2021</v>
      </c>
      <c r="C242" s="267" t="s">
        <v>753</v>
      </c>
      <c r="D242" s="267" t="s">
        <v>753</v>
      </c>
      <c r="E242" s="267" t="s">
        <v>753</v>
      </c>
      <c r="F242" s="32">
        <v>828</v>
      </c>
      <c r="G242" s="108" t="s">
        <v>753</v>
      </c>
      <c r="H242" s="108" t="s">
        <v>753</v>
      </c>
      <c r="I242" s="267" t="s">
        <v>753</v>
      </c>
      <c r="J242" s="267" t="s">
        <v>753</v>
      </c>
      <c r="K242" s="267" t="s">
        <v>753</v>
      </c>
      <c r="L242" s="267" t="s">
        <v>753</v>
      </c>
      <c r="M242" s="108">
        <v>236</v>
      </c>
      <c r="N242" s="268">
        <v>957</v>
      </c>
      <c r="O242" s="32" t="s">
        <v>753</v>
      </c>
      <c r="P242" s="32" t="s">
        <v>753</v>
      </c>
    </row>
    <row r="243" spans="1:16" ht="15.75" customHeight="1" x14ac:dyDescent="0.25">
      <c r="A243" s="270" t="s">
        <v>456</v>
      </c>
      <c r="B243" s="50">
        <f t="shared" si="10"/>
        <v>919</v>
      </c>
      <c r="C243" s="267" t="s">
        <v>753</v>
      </c>
      <c r="D243" s="267" t="s">
        <v>753</v>
      </c>
      <c r="E243" s="267" t="s">
        <v>753</v>
      </c>
      <c r="F243" s="281">
        <v>356</v>
      </c>
      <c r="G243" s="267" t="s">
        <v>753</v>
      </c>
      <c r="H243" s="267" t="s">
        <v>753</v>
      </c>
      <c r="I243" s="108" t="s">
        <v>753</v>
      </c>
      <c r="J243" s="267" t="s">
        <v>753</v>
      </c>
      <c r="K243" s="267" t="s">
        <v>753</v>
      </c>
      <c r="L243" s="267" t="s">
        <v>753</v>
      </c>
      <c r="M243" s="108">
        <v>128</v>
      </c>
      <c r="N243" s="268">
        <v>435</v>
      </c>
      <c r="O243" s="32" t="s">
        <v>753</v>
      </c>
      <c r="P243" s="32" t="s">
        <v>753</v>
      </c>
    </row>
    <row r="244" spans="1:16" s="22" customFormat="1" ht="15.75" customHeight="1" x14ac:dyDescent="0.25">
      <c r="A244" s="270" t="s">
        <v>325</v>
      </c>
      <c r="B244" s="50">
        <f t="shared" si="10"/>
        <v>1349</v>
      </c>
      <c r="C244" s="267" t="s">
        <v>753</v>
      </c>
      <c r="D244" s="267" t="s">
        <v>753</v>
      </c>
      <c r="E244" s="267" t="s">
        <v>753</v>
      </c>
      <c r="F244" s="32">
        <v>328</v>
      </c>
      <c r="G244" s="108" t="s">
        <v>753</v>
      </c>
      <c r="H244" s="108" t="s">
        <v>753</v>
      </c>
      <c r="I244" s="267" t="s">
        <v>753</v>
      </c>
      <c r="J244" s="267" t="s">
        <v>753</v>
      </c>
      <c r="K244" s="267" t="s">
        <v>753</v>
      </c>
      <c r="L244" s="267" t="s">
        <v>753</v>
      </c>
      <c r="M244" s="108">
        <v>244</v>
      </c>
      <c r="N244" s="268">
        <v>777</v>
      </c>
      <c r="O244" s="32" t="s">
        <v>753</v>
      </c>
      <c r="P244" s="32" t="s">
        <v>753</v>
      </c>
    </row>
    <row r="245" spans="1:16" s="22" customFormat="1" ht="15.75" customHeight="1" x14ac:dyDescent="0.25">
      <c r="A245" s="270" t="s">
        <v>64</v>
      </c>
      <c r="B245" s="50">
        <f t="shared" si="10"/>
        <v>1331</v>
      </c>
      <c r="C245" s="267" t="s">
        <v>753</v>
      </c>
      <c r="D245" s="267" t="s">
        <v>753</v>
      </c>
      <c r="E245" s="267" t="s">
        <v>753</v>
      </c>
      <c r="F245" s="32">
        <v>343</v>
      </c>
      <c r="G245" s="108" t="s">
        <v>753</v>
      </c>
      <c r="H245" s="108" t="s">
        <v>753</v>
      </c>
      <c r="I245" s="267" t="s">
        <v>753</v>
      </c>
      <c r="J245" s="267" t="s">
        <v>753</v>
      </c>
      <c r="K245" s="267" t="s">
        <v>753</v>
      </c>
      <c r="L245" s="267" t="s">
        <v>753</v>
      </c>
      <c r="M245" s="108">
        <v>53</v>
      </c>
      <c r="N245" s="268">
        <v>935</v>
      </c>
      <c r="O245" s="32" t="s">
        <v>753</v>
      </c>
      <c r="P245" s="32" t="s">
        <v>753</v>
      </c>
    </row>
    <row r="246" spans="1:16" ht="15.75" customHeight="1" x14ac:dyDescent="0.25">
      <c r="A246" s="270" t="s">
        <v>66</v>
      </c>
      <c r="B246" s="50">
        <f t="shared" si="10"/>
        <v>1663</v>
      </c>
      <c r="C246" s="267" t="s">
        <v>753</v>
      </c>
      <c r="D246" s="267" t="s">
        <v>753</v>
      </c>
      <c r="E246" s="267" t="s">
        <v>753</v>
      </c>
      <c r="F246" s="32">
        <v>602</v>
      </c>
      <c r="G246" s="108" t="s">
        <v>753</v>
      </c>
      <c r="H246" s="108" t="s">
        <v>753</v>
      </c>
      <c r="I246" s="267" t="s">
        <v>753</v>
      </c>
      <c r="J246" s="267" t="s">
        <v>753</v>
      </c>
      <c r="K246" s="267" t="s">
        <v>753</v>
      </c>
      <c r="L246" s="267" t="s">
        <v>753</v>
      </c>
      <c r="M246" s="267">
        <v>292</v>
      </c>
      <c r="N246" s="107">
        <v>769</v>
      </c>
      <c r="O246" s="32" t="s">
        <v>753</v>
      </c>
      <c r="P246" s="32" t="s">
        <v>753</v>
      </c>
    </row>
    <row r="247" spans="1:16" ht="15.75" customHeight="1" x14ac:dyDescent="0.25">
      <c r="A247" s="270" t="s">
        <v>813</v>
      </c>
      <c r="B247" s="50">
        <f t="shared" si="10"/>
        <v>854</v>
      </c>
      <c r="C247" s="267" t="s">
        <v>753</v>
      </c>
      <c r="D247" s="267" t="s">
        <v>753</v>
      </c>
      <c r="E247" s="267" t="s">
        <v>753</v>
      </c>
      <c r="F247" s="32">
        <v>245</v>
      </c>
      <c r="G247" s="108" t="s">
        <v>753</v>
      </c>
      <c r="H247" s="108" t="s">
        <v>753</v>
      </c>
      <c r="I247" s="267" t="s">
        <v>753</v>
      </c>
      <c r="J247" s="267" t="s">
        <v>753</v>
      </c>
      <c r="K247" s="267" t="s">
        <v>753</v>
      </c>
      <c r="L247" s="267" t="s">
        <v>753</v>
      </c>
      <c r="M247" s="267" t="s">
        <v>753</v>
      </c>
      <c r="N247" s="107">
        <v>609</v>
      </c>
      <c r="O247" s="32" t="s">
        <v>753</v>
      </c>
      <c r="P247" s="32" t="s">
        <v>753</v>
      </c>
    </row>
    <row r="248" spans="1:16" ht="15.75" customHeight="1" x14ac:dyDescent="0.25">
      <c r="A248" s="282"/>
      <c r="B248" s="105"/>
      <c r="C248" s="106"/>
      <c r="D248" s="106"/>
      <c r="E248" s="106"/>
      <c r="F248" s="105"/>
      <c r="G248" s="106"/>
      <c r="H248" s="106"/>
      <c r="I248" s="106"/>
      <c r="J248" s="106"/>
      <c r="K248" s="106"/>
      <c r="L248" s="267"/>
      <c r="M248" s="106"/>
      <c r="N248" s="268"/>
      <c r="O248" s="32"/>
      <c r="P248" s="32"/>
    </row>
    <row r="249" spans="1:16" ht="15.75" customHeight="1" x14ac:dyDescent="0.25">
      <c r="A249" s="253" t="s">
        <v>814</v>
      </c>
      <c r="B249" s="103">
        <f>SUM(B251:B258)</f>
        <v>46487</v>
      </c>
      <c r="C249" s="103">
        <f>SUM(C251:C258)</f>
        <v>4236</v>
      </c>
      <c r="D249" s="103">
        <f>SUM(D251:D258)</f>
        <v>42251</v>
      </c>
      <c r="E249" s="262" t="s">
        <v>753</v>
      </c>
      <c r="F249" s="103" t="s">
        <v>753</v>
      </c>
      <c r="G249" s="262" t="s">
        <v>753</v>
      </c>
      <c r="H249" s="262" t="s">
        <v>753</v>
      </c>
      <c r="I249" s="262" t="s">
        <v>753</v>
      </c>
      <c r="J249" s="262" t="s">
        <v>753</v>
      </c>
      <c r="K249" s="262" t="s">
        <v>753</v>
      </c>
      <c r="L249" s="262" t="s">
        <v>753</v>
      </c>
      <c r="M249" s="262" t="s">
        <v>753</v>
      </c>
      <c r="N249" s="104" t="s">
        <v>753</v>
      </c>
      <c r="O249" s="263" t="s">
        <v>753</v>
      </c>
      <c r="P249" s="263" t="s">
        <v>753</v>
      </c>
    </row>
    <row r="250" spans="1:16" ht="15.75" customHeight="1" x14ac:dyDescent="0.25">
      <c r="A250" s="270"/>
      <c r="B250" s="108"/>
      <c r="C250" s="108"/>
      <c r="D250" s="267"/>
      <c r="E250" s="52"/>
      <c r="F250" s="50"/>
      <c r="G250" s="52"/>
      <c r="H250" s="52"/>
      <c r="I250" s="52"/>
      <c r="J250" s="52"/>
      <c r="K250" s="52"/>
      <c r="L250" s="267"/>
      <c r="M250" s="52"/>
      <c r="O250" s="32"/>
      <c r="P250" s="32"/>
    </row>
    <row r="251" spans="1:16" ht="15.75" customHeight="1" x14ac:dyDescent="0.25">
      <c r="A251" s="270" t="s">
        <v>779</v>
      </c>
      <c r="B251" s="50">
        <f t="shared" ref="B251:B258" si="11">SUM(C251:P251)</f>
        <v>595</v>
      </c>
      <c r="C251" s="108">
        <v>595</v>
      </c>
      <c r="D251" s="271" t="s">
        <v>753</v>
      </c>
      <c r="E251" s="108" t="s">
        <v>753</v>
      </c>
      <c r="F251" s="267" t="s">
        <v>753</v>
      </c>
      <c r="G251" s="267" t="s">
        <v>753</v>
      </c>
      <c r="H251" s="267" t="s">
        <v>753</v>
      </c>
      <c r="I251" s="267" t="s">
        <v>753</v>
      </c>
      <c r="J251" s="267" t="s">
        <v>753</v>
      </c>
      <c r="K251" s="267" t="s">
        <v>753</v>
      </c>
      <c r="L251" s="267" t="s">
        <v>753</v>
      </c>
      <c r="M251" s="267" t="s">
        <v>753</v>
      </c>
      <c r="N251" s="107" t="s">
        <v>753</v>
      </c>
      <c r="O251" s="32" t="s">
        <v>753</v>
      </c>
      <c r="P251" s="32" t="s">
        <v>753</v>
      </c>
    </row>
    <row r="252" spans="1:16" ht="15.75" customHeight="1" x14ac:dyDescent="0.25">
      <c r="A252" s="270" t="s">
        <v>780</v>
      </c>
      <c r="B252" s="50">
        <f t="shared" si="11"/>
        <v>571</v>
      </c>
      <c r="C252" s="108">
        <v>571</v>
      </c>
      <c r="D252" s="269" t="s">
        <v>753</v>
      </c>
      <c r="E252" s="267" t="s">
        <v>753</v>
      </c>
      <c r="F252" s="267" t="s">
        <v>753</v>
      </c>
      <c r="G252" s="267" t="s">
        <v>753</v>
      </c>
      <c r="H252" s="267" t="s">
        <v>753</v>
      </c>
      <c r="I252" s="267" t="s">
        <v>753</v>
      </c>
      <c r="J252" s="267" t="s">
        <v>753</v>
      </c>
      <c r="K252" s="267" t="s">
        <v>753</v>
      </c>
      <c r="L252" s="267" t="s">
        <v>753</v>
      </c>
      <c r="M252" s="267" t="s">
        <v>753</v>
      </c>
      <c r="N252" s="107" t="s">
        <v>753</v>
      </c>
      <c r="O252" s="32" t="s">
        <v>753</v>
      </c>
      <c r="P252" s="32" t="s">
        <v>753</v>
      </c>
    </row>
    <row r="253" spans="1:16" ht="15.75" customHeight="1" x14ac:dyDescent="0.25">
      <c r="A253" s="270" t="s">
        <v>758</v>
      </c>
      <c r="B253" s="50">
        <f t="shared" si="11"/>
        <v>1105</v>
      </c>
      <c r="C253" s="268">
        <v>1105</v>
      </c>
      <c r="D253" s="269" t="s">
        <v>753</v>
      </c>
      <c r="E253" s="267" t="s">
        <v>753</v>
      </c>
      <c r="F253" s="267" t="s">
        <v>753</v>
      </c>
      <c r="G253" s="267" t="s">
        <v>753</v>
      </c>
      <c r="H253" s="267" t="s">
        <v>753</v>
      </c>
      <c r="I253" s="267" t="s">
        <v>753</v>
      </c>
      <c r="J253" s="267" t="s">
        <v>753</v>
      </c>
      <c r="K253" s="267" t="s">
        <v>753</v>
      </c>
      <c r="L253" s="267" t="s">
        <v>753</v>
      </c>
      <c r="M253" s="267" t="s">
        <v>753</v>
      </c>
      <c r="N253" s="107" t="s">
        <v>753</v>
      </c>
      <c r="O253" s="32" t="s">
        <v>753</v>
      </c>
      <c r="P253" s="32" t="s">
        <v>753</v>
      </c>
    </row>
    <row r="254" spans="1:16" ht="15.75" customHeight="1" x14ac:dyDescent="0.25">
      <c r="A254" s="270" t="s">
        <v>761</v>
      </c>
      <c r="B254" s="50">
        <f t="shared" si="11"/>
        <v>24777</v>
      </c>
      <c r="C254" s="268">
        <v>506</v>
      </c>
      <c r="D254" s="269">
        <v>24271</v>
      </c>
      <c r="E254" s="267" t="s">
        <v>753</v>
      </c>
      <c r="F254" s="267" t="s">
        <v>753</v>
      </c>
      <c r="G254" s="267" t="s">
        <v>753</v>
      </c>
      <c r="H254" s="267" t="s">
        <v>753</v>
      </c>
      <c r="I254" s="267" t="s">
        <v>753</v>
      </c>
      <c r="J254" s="267" t="s">
        <v>753</v>
      </c>
      <c r="K254" s="267" t="s">
        <v>753</v>
      </c>
      <c r="L254" s="267" t="s">
        <v>753</v>
      </c>
      <c r="M254" s="267" t="s">
        <v>753</v>
      </c>
      <c r="N254" s="107" t="s">
        <v>753</v>
      </c>
      <c r="O254" s="32" t="s">
        <v>753</v>
      </c>
      <c r="P254" s="32" t="s">
        <v>753</v>
      </c>
    </row>
    <row r="255" spans="1:16" ht="15.75" customHeight="1" x14ac:dyDescent="0.25">
      <c r="A255" s="270" t="s">
        <v>177</v>
      </c>
      <c r="B255" s="50">
        <f t="shared" si="11"/>
        <v>422</v>
      </c>
      <c r="C255" s="268">
        <v>422</v>
      </c>
      <c r="D255" s="267" t="s">
        <v>753</v>
      </c>
      <c r="E255" s="267" t="s">
        <v>753</v>
      </c>
      <c r="F255" s="267" t="s">
        <v>753</v>
      </c>
      <c r="G255" s="267" t="s">
        <v>753</v>
      </c>
      <c r="H255" s="267" t="s">
        <v>753</v>
      </c>
      <c r="I255" s="267" t="s">
        <v>753</v>
      </c>
      <c r="J255" s="267" t="s">
        <v>753</v>
      </c>
      <c r="K255" s="267" t="s">
        <v>753</v>
      </c>
      <c r="L255" s="267" t="s">
        <v>753</v>
      </c>
      <c r="M255" s="267" t="s">
        <v>753</v>
      </c>
      <c r="N255" s="107" t="s">
        <v>753</v>
      </c>
      <c r="O255" s="32" t="s">
        <v>753</v>
      </c>
      <c r="P255" s="32" t="s">
        <v>753</v>
      </c>
    </row>
    <row r="256" spans="1:16" ht="15.75" customHeight="1" x14ac:dyDescent="0.25">
      <c r="A256" s="270" t="s">
        <v>389</v>
      </c>
      <c r="B256" s="50">
        <f t="shared" si="11"/>
        <v>10060</v>
      </c>
      <c r="C256" s="268">
        <v>561</v>
      </c>
      <c r="D256" s="269">
        <v>9499</v>
      </c>
      <c r="E256" s="267" t="s">
        <v>753</v>
      </c>
      <c r="F256" s="267" t="s">
        <v>753</v>
      </c>
      <c r="G256" s="267" t="s">
        <v>753</v>
      </c>
      <c r="H256" s="267" t="s">
        <v>753</v>
      </c>
      <c r="I256" s="267" t="s">
        <v>753</v>
      </c>
      <c r="J256" s="267" t="s">
        <v>753</v>
      </c>
      <c r="K256" s="267" t="s">
        <v>753</v>
      </c>
      <c r="L256" s="267" t="s">
        <v>753</v>
      </c>
      <c r="M256" s="267" t="s">
        <v>753</v>
      </c>
      <c r="N256" s="107" t="s">
        <v>753</v>
      </c>
      <c r="O256" s="32" t="s">
        <v>753</v>
      </c>
      <c r="P256" s="32" t="s">
        <v>753</v>
      </c>
    </row>
    <row r="257" spans="1:16" ht="15.75" customHeight="1" x14ac:dyDescent="0.25">
      <c r="A257" s="270" t="s">
        <v>181</v>
      </c>
      <c r="B257" s="50">
        <f t="shared" si="11"/>
        <v>4439</v>
      </c>
      <c r="C257" s="268">
        <v>197</v>
      </c>
      <c r="D257" s="269">
        <v>4242</v>
      </c>
      <c r="E257" s="267" t="s">
        <v>753</v>
      </c>
      <c r="F257" s="267" t="s">
        <v>753</v>
      </c>
      <c r="G257" s="267" t="s">
        <v>753</v>
      </c>
      <c r="H257" s="267" t="s">
        <v>753</v>
      </c>
      <c r="I257" s="267" t="s">
        <v>753</v>
      </c>
      <c r="J257" s="267" t="s">
        <v>753</v>
      </c>
      <c r="K257" s="267" t="s">
        <v>753</v>
      </c>
      <c r="L257" s="267" t="s">
        <v>753</v>
      </c>
      <c r="M257" s="267" t="s">
        <v>753</v>
      </c>
      <c r="N257" s="107" t="s">
        <v>753</v>
      </c>
      <c r="O257" s="32" t="s">
        <v>753</v>
      </c>
      <c r="P257" s="32" t="s">
        <v>753</v>
      </c>
    </row>
    <row r="258" spans="1:16" ht="15.75" customHeight="1" x14ac:dyDescent="0.25">
      <c r="A258" s="270" t="s">
        <v>773</v>
      </c>
      <c r="B258" s="50">
        <f t="shared" si="11"/>
        <v>4518</v>
      </c>
      <c r="C258" s="268">
        <v>279</v>
      </c>
      <c r="D258" s="269">
        <v>4239</v>
      </c>
      <c r="E258" s="267" t="s">
        <v>753</v>
      </c>
      <c r="F258" s="267" t="s">
        <v>753</v>
      </c>
      <c r="G258" s="267" t="s">
        <v>753</v>
      </c>
      <c r="H258" s="267" t="s">
        <v>753</v>
      </c>
      <c r="I258" s="267" t="s">
        <v>753</v>
      </c>
      <c r="J258" s="267" t="s">
        <v>753</v>
      </c>
      <c r="K258" s="267" t="s">
        <v>753</v>
      </c>
      <c r="L258" s="267" t="s">
        <v>753</v>
      </c>
      <c r="M258" s="267" t="s">
        <v>753</v>
      </c>
      <c r="N258" s="107" t="s">
        <v>753</v>
      </c>
      <c r="O258" s="32" t="s">
        <v>753</v>
      </c>
      <c r="P258" s="32" t="s">
        <v>753</v>
      </c>
    </row>
    <row r="259" spans="1:16" ht="15.75" customHeight="1" x14ac:dyDescent="0.25">
      <c r="A259" s="275"/>
      <c r="B259" s="88"/>
      <c r="C259" s="276"/>
      <c r="D259" s="276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88"/>
      <c r="P259" s="88"/>
    </row>
    <row r="260" spans="1:16" ht="15.75" customHeight="1" x14ac:dyDescent="0.25">
      <c r="A260" s="266"/>
      <c r="B260" s="11"/>
      <c r="C260" s="271"/>
      <c r="D260" s="271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1"/>
      <c r="P260" s="11"/>
    </row>
    <row r="261" spans="1:16" ht="15.75" customHeight="1" x14ac:dyDescent="0.25">
      <c r="A261" s="91" t="s">
        <v>803</v>
      </c>
      <c r="B261" s="107"/>
      <c r="C261" s="271"/>
      <c r="D261" s="271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1"/>
      <c r="P261" s="11"/>
    </row>
    <row r="262" spans="1:16" ht="15.75" customHeight="1" x14ac:dyDescent="0.25">
      <c r="B262" s="278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</row>
    <row r="263" spans="1:16" ht="15.75" customHeight="1" x14ac:dyDescent="0.25">
      <c r="A263" s="341" t="s">
        <v>747</v>
      </c>
      <c r="B263" s="339" t="s">
        <v>154</v>
      </c>
      <c r="C263" s="345" t="s">
        <v>155</v>
      </c>
      <c r="D263" s="345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</row>
    <row r="264" spans="1:16" ht="15.75" customHeight="1" x14ac:dyDescent="0.25">
      <c r="A264" s="342"/>
      <c r="B264" s="344"/>
      <c r="C264" s="339" t="s">
        <v>252</v>
      </c>
      <c r="D264" s="339" t="s">
        <v>748</v>
      </c>
      <c r="E264" s="339" t="s">
        <v>749</v>
      </c>
      <c r="F264" s="339" t="s">
        <v>161</v>
      </c>
      <c r="G264" s="339" t="s">
        <v>750</v>
      </c>
      <c r="H264" s="339" t="s">
        <v>164</v>
      </c>
      <c r="I264" s="339" t="s">
        <v>165</v>
      </c>
      <c r="J264" s="339" t="s">
        <v>256</v>
      </c>
      <c r="K264" s="339" t="s">
        <v>168</v>
      </c>
      <c r="L264" s="337" t="s">
        <v>162</v>
      </c>
      <c r="M264" s="346" t="s">
        <v>166</v>
      </c>
      <c r="N264" s="346" t="s">
        <v>163</v>
      </c>
      <c r="O264" s="337" t="s">
        <v>257</v>
      </c>
      <c r="P264" s="348" t="s">
        <v>751</v>
      </c>
    </row>
    <row r="265" spans="1:16" ht="15.75" customHeight="1" x14ac:dyDescent="0.25">
      <c r="A265" s="343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38"/>
      <c r="M265" s="347"/>
      <c r="N265" s="347"/>
      <c r="O265" s="338"/>
      <c r="P265" s="349"/>
    </row>
    <row r="266" spans="1:16" s="22" customFormat="1" ht="15.75" customHeight="1" x14ac:dyDescent="0.25">
      <c r="A266" s="270"/>
      <c r="B266" s="108"/>
      <c r="C266" s="268"/>
      <c r="D266" s="269"/>
      <c r="E266" s="267"/>
      <c r="F266" s="267"/>
      <c r="G266" s="267"/>
      <c r="H266" s="267"/>
      <c r="I266" s="267"/>
      <c r="J266" s="267"/>
      <c r="K266" s="267"/>
      <c r="L266" s="267"/>
      <c r="M266" s="267"/>
      <c r="N266" s="107"/>
      <c r="O266" s="32"/>
      <c r="P266" s="32"/>
    </row>
    <row r="267" spans="1:16" ht="14.25" customHeight="1" x14ac:dyDescent="0.25">
      <c r="A267" s="253" t="s">
        <v>815</v>
      </c>
      <c r="B267" s="103">
        <f>SUM(B269:B274)</f>
        <v>2333</v>
      </c>
      <c r="C267" s="262" t="s">
        <v>753</v>
      </c>
      <c r="D267" s="262" t="s">
        <v>753</v>
      </c>
      <c r="E267" s="262" t="s">
        <v>753</v>
      </c>
      <c r="F267" s="262" t="s">
        <v>753</v>
      </c>
      <c r="G267" s="262" t="s">
        <v>753</v>
      </c>
      <c r="H267" s="262">
        <f>SUM(H269:H274)</f>
        <v>2333</v>
      </c>
      <c r="I267" s="103" t="s">
        <v>753</v>
      </c>
      <c r="J267" s="262" t="s">
        <v>753</v>
      </c>
      <c r="K267" s="262" t="s">
        <v>753</v>
      </c>
      <c r="L267" s="262" t="s">
        <v>753</v>
      </c>
      <c r="M267" s="262" t="s">
        <v>753</v>
      </c>
      <c r="N267" s="104" t="s">
        <v>753</v>
      </c>
      <c r="O267" s="263" t="s">
        <v>753</v>
      </c>
      <c r="P267" s="263" t="s">
        <v>753</v>
      </c>
    </row>
    <row r="268" spans="1:16" ht="15.75" customHeight="1" x14ac:dyDescent="0.25">
      <c r="A268" s="270"/>
      <c r="B268" s="108"/>
      <c r="C268" s="52"/>
      <c r="D268" s="52"/>
      <c r="E268" s="52"/>
      <c r="F268" s="52"/>
      <c r="G268" s="52"/>
      <c r="H268" s="52"/>
      <c r="I268" s="50"/>
      <c r="J268" s="52"/>
      <c r="K268" s="52"/>
      <c r="L268" s="267"/>
      <c r="M268" s="52"/>
      <c r="O268" s="32"/>
      <c r="P268" s="32"/>
    </row>
    <row r="269" spans="1:16" ht="15.75" customHeight="1" x14ac:dyDescent="0.25">
      <c r="A269" s="270" t="s">
        <v>816</v>
      </c>
      <c r="B269" s="50">
        <f t="shared" ref="B269:B274" si="12">SUM(C269:P269)</f>
        <v>671</v>
      </c>
      <c r="C269" s="267" t="s">
        <v>753</v>
      </c>
      <c r="D269" s="267" t="s">
        <v>753</v>
      </c>
      <c r="E269" s="267" t="s">
        <v>753</v>
      </c>
      <c r="F269" s="267" t="s">
        <v>753</v>
      </c>
      <c r="G269" s="267" t="s">
        <v>753</v>
      </c>
      <c r="H269" s="267">
        <v>671</v>
      </c>
      <c r="I269" s="108" t="s">
        <v>753</v>
      </c>
      <c r="J269" s="267" t="s">
        <v>753</v>
      </c>
      <c r="K269" s="267" t="s">
        <v>753</v>
      </c>
      <c r="L269" s="267" t="s">
        <v>753</v>
      </c>
      <c r="M269" s="267" t="s">
        <v>753</v>
      </c>
      <c r="N269" s="107" t="s">
        <v>753</v>
      </c>
      <c r="O269" s="32" t="s">
        <v>753</v>
      </c>
      <c r="P269" s="32" t="s">
        <v>753</v>
      </c>
    </row>
    <row r="270" spans="1:16" ht="15.75" customHeight="1" x14ac:dyDescent="0.25">
      <c r="A270" s="270" t="s">
        <v>817</v>
      </c>
      <c r="B270" s="50">
        <f t="shared" si="12"/>
        <v>438</v>
      </c>
      <c r="C270" s="267" t="s">
        <v>753</v>
      </c>
      <c r="D270" s="267" t="s">
        <v>753</v>
      </c>
      <c r="E270" s="267" t="s">
        <v>753</v>
      </c>
      <c r="F270" s="267" t="s">
        <v>753</v>
      </c>
      <c r="G270" s="267" t="s">
        <v>753</v>
      </c>
      <c r="H270" s="267">
        <v>438</v>
      </c>
      <c r="I270" s="108" t="s">
        <v>753</v>
      </c>
      <c r="J270" s="267" t="s">
        <v>753</v>
      </c>
      <c r="K270" s="267" t="s">
        <v>753</v>
      </c>
      <c r="L270" s="267" t="s">
        <v>753</v>
      </c>
      <c r="M270" s="267" t="s">
        <v>753</v>
      </c>
      <c r="N270" s="107" t="s">
        <v>753</v>
      </c>
      <c r="O270" s="32" t="s">
        <v>753</v>
      </c>
      <c r="P270" s="32" t="s">
        <v>753</v>
      </c>
    </row>
    <row r="271" spans="1:16" ht="15.75" customHeight="1" x14ac:dyDescent="0.25">
      <c r="A271" s="270" t="s">
        <v>818</v>
      </c>
      <c r="B271" s="50">
        <f t="shared" si="12"/>
        <v>777</v>
      </c>
      <c r="C271" s="267" t="s">
        <v>753</v>
      </c>
      <c r="D271" s="267" t="s">
        <v>753</v>
      </c>
      <c r="E271" s="267" t="s">
        <v>753</v>
      </c>
      <c r="F271" s="267" t="s">
        <v>753</v>
      </c>
      <c r="G271" s="267" t="s">
        <v>753</v>
      </c>
      <c r="H271" s="267">
        <v>777</v>
      </c>
      <c r="I271" s="108" t="s">
        <v>753</v>
      </c>
      <c r="J271" s="267" t="s">
        <v>753</v>
      </c>
      <c r="K271" s="267" t="s">
        <v>753</v>
      </c>
      <c r="L271" s="267" t="s">
        <v>753</v>
      </c>
      <c r="M271" s="267" t="s">
        <v>753</v>
      </c>
      <c r="N271" s="107" t="s">
        <v>753</v>
      </c>
      <c r="O271" s="32" t="s">
        <v>753</v>
      </c>
      <c r="P271" s="32" t="s">
        <v>753</v>
      </c>
    </row>
    <row r="272" spans="1:16" ht="15.75" customHeight="1" x14ac:dyDescent="0.25">
      <c r="A272" s="270" t="s">
        <v>819</v>
      </c>
      <c r="B272" s="50">
        <f t="shared" si="12"/>
        <v>84</v>
      </c>
      <c r="C272" s="267" t="s">
        <v>753</v>
      </c>
      <c r="D272" s="267" t="s">
        <v>753</v>
      </c>
      <c r="E272" s="267" t="s">
        <v>753</v>
      </c>
      <c r="F272" s="267" t="s">
        <v>753</v>
      </c>
      <c r="G272" s="267" t="s">
        <v>753</v>
      </c>
      <c r="H272" s="267">
        <v>84</v>
      </c>
      <c r="I272" s="108" t="s">
        <v>753</v>
      </c>
      <c r="J272" s="267" t="s">
        <v>753</v>
      </c>
      <c r="K272" s="267" t="s">
        <v>753</v>
      </c>
      <c r="L272" s="267" t="s">
        <v>753</v>
      </c>
      <c r="M272" s="267" t="s">
        <v>753</v>
      </c>
      <c r="N272" s="267" t="s">
        <v>753</v>
      </c>
      <c r="O272" s="107" t="s">
        <v>753</v>
      </c>
      <c r="P272" s="81" t="s">
        <v>753</v>
      </c>
    </row>
    <row r="273" spans="1:16" x14ac:dyDescent="0.25">
      <c r="A273" s="270" t="s">
        <v>820</v>
      </c>
      <c r="B273" s="50">
        <f t="shared" si="12"/>
        <v>187</v>
      </c>
      <c r="C273" s="267" t="s">
        <v>753</v>
      </c>
      <c r="D273" s="267" t="s">
        <v>753</v>
      </c>
      <c r="E273" s="267" t="s">
        <v>753</v>
      </c>
      <c r="F273" s="267" t="s">
        <v>753</v>
      </c>
      <c r="G273" s="267" t="s">
        <v>753</v>
      </c>
      <c r="H273" s="267">
        <v>187</v>
      </c>
      <c r="I273" s="108" t="s">
        <v>753</v>
      </c>
      <c r="J273" s="267" t="s">
        <v>753</v>
      </c>
      <c r="K273" s="267" t="s">
        <v>753</v>
      </c>
      <c r="L273" s="267" t="s">
        <v>753</v>
      </c>
      <c r="M273" s="267" t="s">
        <v>753</v>
      </c>
      <c r="N273" s="107" t="s">
        <v>753</v>
      </c>
      <c r="O273" s="32" t="s">
        <v>753</v>
      </c>
      <c r="P273" s="32" t="s">
        <v>753</v>
      </c>
    </row>
    <row r="274" spans="1:16" ht="15.75" customHeight="1" x14ac:dyDescent="0.25">
      <c r="A274" s="270" t="s">
        <v>821</v>
      </c>
      <c r="B274" s="50">
        <f t="shared" si="12"/>
        <v>176</v>
      </c>
      <c r="C274" s="267" t="s">
        <v>753</v>
      </c>
      <c r="D274" s="267" t="s">
        <v>753</v>
      </c>
      <c r="E274" s="267" t="s">
        <v>753</v>
      </c>
      <c r="F274" s="267" t="s">
        <v>753</v>
      </c>
      <c r="G274" s="267" t="s">
        <v>753</v>
      </c>
      <c r="H274" s="267">
        <v>176</v>
      </c>
      <c r="I274" s="108" t="s">
        <v>753</v>
      </c>
      <c r="J274" s="267" t="s">
        <v>753</v>
      </c>
      <c r="K274" s="267" t="s">
        <v>753</v>
      </c>
      <c r="L274" s="267" t="s">
        <v>753</v>
      </c>
      <c r="M274" s="267" t="s">
        <v>753</v>
      </c>
      <c r="N274" s="107" t="s">
        <v>753</v>
      </c>
      <c r="O274" s="32" t="s">
        <v>753</v>
      </c>
      <c r="P274" s="32" t="s">
        <v>753</v>
      </c>
    </row>
    <row r="275" spans="1:16" s="22" customFormat="1" x14ac:dyDescent="0.25">
      <c r="A275" s="264"/>
      <c r="B275" s="50"/>
      <c r="C275" s="52"/>
      <c r="D275" s="52"/>
      <c r="E275" s="52"/>
      <c r="F275" s="52"/>
      <c r="G275" s="52"/>
      <c r="H275" s="52"/>
      <c r="I275" s="50"/>
      <c r="J275" s="52"/>
      <c r="K275" s="52"/>
      <c r="L275" s="267"/>
      <c r="M275" s="52"/>
      <c r="N275" s="11"/>
      <c r="O275" s="32"/>
      <c r="P275" s="32"/>
    </row>
    <row r="276" spans="1:16" ht="15.75" customHeight="1" x14ac:dyDescent="0.25">
      <c r="A276" s="253" t="s">
        <v>822</v>
      </c>
      <c r="B276" s="103">
        <f>SUM(B278:B285)</f>
        <v>13577</v>
      </c>
      <c r="C276" s="262" t="s">
        <v>753</v>
      </c>
      <c r="D276" s="262" t="s">
        <v>753</v>
      </c>
      <c r="E276" s="262" t="s">
        <v>753</v>
      </c>
      <c r="F276" s="262" t="s">
        <v>753</v>
      </c>
      <c r="G276" s="262" t="s">
        <v>753</v>
      </c>
      <c r="H276" s="262" t="s">
        <v>753</v>
      </c>
      <c r="I276" s="262" t="s">
        <v>753</v>
      </c>
      <c r="J276" s="103">
        <f>SUM(J278:J285)</f>
        <v>13577</v>
      </c>
      <c r="K276" s="103">
        <f>SUM(K278:K285)</f>
        <v>0</v>
      </c>
      <c r="L276" s="103">
        <f>SUM(L278:L285)</f>
        <v>0</v>
      </c>
      <c r="M276" s="262" t="s">
        <v>753</v>
      </c>
      <c r="N276" s="104" t="s">
        <v>753</v>
      </c>
      <c r="O276" s="263" t="s">
        <v>753</v>
      </c>
      <c r="P276" s="263" t="s">
        <v>753</v>
      </c>
    </row>
    <row r="277" spans="1:16" ht="15.75" customHeight="1" x14ac:dyDescent="0.25">
      <c r="A277" s="270"/>
      <c r="B277" s="108"/>
      <c r="C277" s="52"/>
      <c r="D277" s="52"/>
      <c r="E277" s="52"/>
      <c r="F277" s="52"/>
      <c r="G277" s="52"/>
      <c r="H277" s="52"/>
      <c r="I277" s="52"/>
      <c r="J277" s="108"/>
      <c r="K277" s="267"/>
      <c r="L277" s="267"/>
      <c r="M277" s="52"/>
      <c r="O277" s="32"/>
      <c r="P277" s="32"/>
    </row>
    <row r="278" spans="1:16" ht="15.75" customHeight="1" x14ac:dyDescent="0.25">
      <c r="A278" s="270" t="s">
        <v>756</v>
      </c>
      <c r="B278" s="50">
        <f t="shared" ref="B278:B285" si="13">SUM(C278:P278)</f>
        <v>4004</v>
      </c>
      <c r="C278" s="267" t="s">
        <v>753</v>
      </c>
      <c r="D278" s="267" t="s">
        <v>753</v>
      </c>
      <c r="E278" s="267" t="s">
        <v>753</v>
      </c>
      <c r="F278" s="267" t="s">
        <v>753</v>
      </c>
      <c r="G278" s="267" t="s">
        <v>753</v>
      </c>
      <c r="H278" s="267" t="s">
        <v>753</v>
      </c>
      <c r="I278" s="267" t="s">
        <v>753</v>
      </c>
      <c r="J278" s="50">
        <v>4004</v>
      </c>
      <c r="K278" s="267" t="s">
        <v>753</v>
      </c>
      <c r="L278" s="267" t="s">
        <v>753</v>
      </c>
      <c r="M278" s="267" t="s">
        <v>753</v>
      </c>
      <c r="N278" s="107" t="s">
        <v>753</v>
      </c>
      <c r="O278" s="32" t="s">
        <v>753</v>
      </c>
      <c r="P278" s="32" t="s">
        <v>753</v>
      </c>
    </row>
    <row r="279" spans="1:16" ht="15.75" customHeight="1" x14ac:dyDescent="0.25">
      <c r="A279" s="270" t="s">
        <v>425</v>
      </c>
      <c r="B279" s="50">
        <f t="shared" si="13"/>
        <v>1074</v>
      </c>
      <c r="C279" s="267" t="s">
        <v>753</v>
      </c>
      <c r="D279" s="267" t="s">
        <v>753</v>
      </c>
      <c r="E279" s="267" t="s">
        <v>753</v>
      </c>
      <c r="F279" s="267" t="s">
        <v>753</v>
      </c>
      <c r="G279" s="267" t="s">
        <v>753</v>
      </c>
      <c r="H279" s="267" t="s">
        <v>753</v>
      </c>
      <c r="I279" s="267" t="s">
        <v>753</v>
      </c>
      <c r="J279" s="50">
        <v>1074</v>
      </c>
      <c r="K279" s="267" t="s">
        <v>753</v>
      </c>
      <c r="L279" s="267" t="s">
        <v>753</v>
      </c>
      <c r="M279" s="267" t="s">
        <v>753</v>
      </c>
      <c r="N279" s="107" t="s">
        <v>753</v>
      </c>
      <c r="O279" s="32" t="s">
        <v>753</v>
      </c>
      <c r="P279" s="32" t="s">
        <v>753</v>
      </c>
    </row>
    <row r="280" spans="1:16" ht="15.75" customHeight="1" x14ac:dyDescent="0.25">
      <c r="A280" s="270" t="s">
        <v>758</v>
      </c>
      <c r="B280" s="50">
        <f t="shared" si="13"/>
        <v>1872</v>
      </c>
      <c r="C280" s="267" t="s">
        <v>753</v>
      </c>
      <c r="D280" s="267" t="s">
        <v>753</v>
      </c>
      <c r="E280" s="267" t="s">
        <v>753</v>
      </c>
      <c r="F280" s="267" t="s">
        <v>753</v>
      </c>
      <c r="G280" s="267" t="s">
        <v>753</v>
      </c>
      <c r="H280" s="267" t="s">
        <v>753</v>
      </c>
      <c r="I280" s="267" t="s">
        <v>753</v>
      </c>
      <c r="J280" s="50">
        <v>1872</v>
      </c>
      <c r="K280" s="267" t="s">
        <v>753</v>
      </c>
      <c r="L280" s="267" t="s">
        <v>753</v>
      </c>
      <c r="M280" s="267" t="s">
        <v>753</v>
      </c>
      <c r="N280" s="107" t="s">
        <v>753</v>
      </c>
      <c r="O280" s="32" t="s">
        <v>753</v>
      </c>
      <c r="P280" s="32" t="s">
        <v>753</v>
      </c>
    </row>
    <row r="281" spans="1:16" ht="15.75" customHeight="1" x14ac:dyDescent="0.25">
      <c r="A281" s="270" t="s">
        <v>761</v>
      </c>
      <c r="B281" s="50">
        <f t="shared" si="13"/>
        <v>1619</v>
      </c>
      <c r="C281" s="267" t="s">
        <v>753</v>
      </c>
      <c r="D281" s="267" t="s">
        <v>753</v>
      </c>
      <c r="E281" s="267" t="s">
        <v>753</v>
      </c>
      <c r="F281" s="267" t="s">
        <v>753</v>
      </c>
      <c r="G281" s="267" t="s">
        <v>753</v>
      </c>
      <c r="H281" s="267" t="s">
        <v>753</v>
      </c>
      <c r="I281" s="267" t="s">
        <v>753</v>
      </c>
      <c r="J281" s="50">
        <v>1619</v>
      </c>
      <c r="K281" s="267" t="s">
        <v>753</v>
      </c>
      <c r="L281" s="267" t="s">
        <v>753</v>
      </c>
      <c r="M281" s="267" t="s">
        <v>753</v>
      </c>
      <c r="N281" s="107" t="s">
        <v>753</v>
      </c>
      <c r="O281" s="32" t="s">
        <v>753</v>
      </c>
      <c r="P281" s="32" t="s">
        <v>753</v>
      </c>
    </row>
    <row r="282" spans="1:16" ht="15.75" customHeight="1" x14ac:dyDescent="0.25">
      <c r="A282" s="270" t="s">
        <v>177</v>
      </c>
      <c r="B282" s="50">
        <f t="shared" si="13"/>
        <v>1442</v>
      </c>
      <c r="C282" s="267" t="s">
        <v>753</v>
      </c>
      <c r="D282" s="267" t="s">
        <v>753</v>
      </c>
      <c r="E282" s="267" t="s">
        <v>753</v>
      </c>
      <c r="F282" s="267" t="s">
        <v>753</v>
      </c>
      <c r="G282" s="267" t="s">
        <v>753</v>
      </c>
      <c r="H282" s="267" t="s">
        <v>753</v>
      </c>
      <c r="I282" s="267" t="s">
        <v>753</v>
      </c>
      <c r="J282" s="50">
        <v>1442</v>
      </c>
      <c r="K282" s="267" t="s">
        <v>753</v>
      </c>
      <c r="L282" s="108" t="s">
        <v>753</v>
      </c>
      <c r="M282" s="267" t="s">
        <v>753</v>
      </c>
      <c r="N282" s="107" t="s">
        <v>753</v>
      </c>
      <c r="O282" s="32" t="s">
        <v>753</v>
      </c>
      <c r="P282" s="32" t="s">
        <v>753</v>
      </c>
    </row>
    <row r="283" spans="1:16" ht="15.75" customHeight="1" x14ac:dyDescent="0.25">
      <c r="A283" s="270" t="s">
        <v>389</v>
      </c>
      <c r="B283" s="50">
        <f t="shared" si="13"/>
        <v>1354</v>
      </c>
      <c r="C283" s="267" t="s">
        <v>753</v>
      </c>
      <c r="D283" s="267" t="s">
        <v>753</v>
      </c>
      <c r="E283" s="267" t="s">
        <v>753</v>
      </c>
      <c r="F283" s="267" t="s">
        <v>753</v>
      </c>
      <c r="G283" s="267" t="s">
        <v>753</v>
      </c>
      <c r="H283" s="267" t="s">
        <v>753</v>
      </c>
      <c r="I283" s="267" t="s">
        <v>753</v>
      </c>
      <c r="J283" s="50">
        <v>1354</v>
      </c>
      <c r="K283" s="267" t="s">
        <v>753</v>
      </c>
      <c r="L283" s="108" t="s">
        <v>753</v>
      </c>
      <c r="M283" s="267" t="s">
        <v>753</v>
      </c>
      <c r="N283" s="107" t="s">
        <v>753</v>
      </c>
      <c r="O283" s="32" t="s">
        <v>753</v>
      </c>
      <c r="P283" s="32" t="s">
        <v>753</v>
      </c>
    </row>
    <row r="284" spans="1:16" ht="15.75" customHeight="1" x14ac:dyDescent="0.25">
      <c r="A284" s="270" t="s">
        <v>181</v>
      </c>
      <c r="B284" s="50">
        <f t="shared" si="13"/>
        <v>1046</v>
      </c>
      <c r="C284" s="267" t="s">
        <v>753</v>
      </c>
      <c r="D284" s="267" t="s">
        <v>753</v>
      </c>
      <c r="E284" s="267" t="s">
        <v>753</v>
      </c>
      <c r="F284" s="267" t="s">
        <v>753</v>
      </c>
      <c r="G284" s="267" t="s">
        <v>753</v>
      </c>
      <c r="H284" s="267" t="s">
        <v>753</v>
      </c>
      <c r="I284" s="267" t="s">
        <v>753</v>
      </c>
      <c r="J284" s="268">
        <v>1046</v>
      </c>
      <c r="K284" s="267" t="s">
        <v>753</v>
      </c>
      <c r="L284" s="108" t="s">
        <v>753</v>
      </c>
      <c r="M284" s="267" t="s">
        <v>753</v>
      </c>
      <c r="N284" s="107" t="s">
        <v>753</v>
      </c>
      <c r="O284" s="32" t="s">
        <v>753</v>
      </c>
      <c r="P284" s="32" t="s">
        <v>753</v>
      </c>
    </row>
    <row r="285" spans="1:16" ht="15.75" customHeight="1" x14ac:dyDescent="0.25">
      <c r="A285" s="270" t="s">
        <v>773</v>
      </c>
      <c r="B285" s="50">
        <f t="shared" si="13"/>
        <v>1166</v>
      </c>
      <c r="C285" s="267" t="s">
        <v>753</v>
      </c>
      <c r="D285" s="267" t="s">
        <v>753</v>
      </c>
      <c r="E285" s="267" t="s">
        <v>753</v>
      </c>
      <c r="F285" s="267" t="s">
        <v>753</v>
      </c>
      <c r="G285" s="267" t="s">
        <v>753</v>
      </c>
      <c r="H285" s="267" t="s">
        <v>753</v>
      </c>
      <c r="I285" s="267" t="s">
        <v>753</v>
      </c>
      <c r="J285" s="50">
        <v>1166</v>
      </c>
      <c r="K285" s="267" t="s">
        <v>753</v>
      </c>
      <c r="L285" s="267" t="s">
        <v>753</v>
      </c>
      <c r="M285" s="267" t="s">
        <v>753</v>
      </c>
      <c r="N285" s="107" t="s">
        <v>753</v>
      </c>
      <c r="O285" s="32" t="s">
        <v>753</v>
      </c>
      <c r="P285" s="32" t="s">
        <v>753</v>
      </c>
    </row>
    <row r="286" spans="1:16" ht="15.75" customHeight="1" x14ac:dyDescent="0.25">
      <c r="A286" s="264"/>
      <c r="B286" s="50"/>
      <c r="C286" s="267"/>
      <c r="D286" s="267"/>
      <c r="E286" s="267"/>
      <c r="F286" s="267"/>
      <c r="G286" s="267"/>
      <c r="H286" s="267"/>
      <c r="I286" s="52"/>
      <c r="J286" s="50"/>
      <c r="K286" s="52"/>
      <c r="L286" s="267"/>
      <c r="M286" s="52"/>
      <c r="O286" s="32"/>
      <c r="P286" s="32"/>
    </row>
    <row r="287" spans="1:16" ht="15.75" customHeight="1" x14ac:dyDescent="0.25">
      <c r="A287" s="253" t="s">
        <v>168</v>
      </c>
      <c r="B287" s="103">
        <f>SUM(B289:B301)</f>
        <v>63733</v>
      </c>
      <c r="C287" s="262" t="s">
        <v>753</v>
      </c>
      <c r="D287" s="262" t="s">
        <v>753</v>
      </c>
      <c r="E287" s="262" t="s">
        <v>753</v>
      </c>
      <c r="F287" s="262" t="s">
        <v>753</v>
      </c>
      <c r="G287" s="262" t="s">
        <v>753</v>
      </c>
      <c r="H287" s="262" t="s">
        <v>753</v>
      </c>
      <c r="I287" s="262" t="s">
        <v>753</v>
      </c>
      <c r="J287" s="103" t="s">
        <v>753</v>
      </c>
      <c r="K287" s="262">
        <f>SUM(K289:K301)</f>
        <v>63733</v>
      </c>
      <c r="L287" s="262" t="s">
        <v>753</v>
      </c>
      <c r="M287" s="262" t="s">
        <v>753</v>
      </c>
      <c r="N287" s="104" t="s">
        <v>753</v>
      </c>
      <c r="O287" s="263" t="s">
        <v>753</v>
      </c>
      <c r="P287" s="263" t="s">
        <v>753</v>
      </c>
    </row>
    <row r="288" spans="1:16" ht="15.75" customHeight="1" x14ac:dyDescent="0.25">
      <c r="A288" s="270"/>
      <c r="B288" s="108"/>
      <c r="C288" s="267"/>
      <c r="D288" s="267"/>
      <c r="E288" s="267"/>
      <c r="F288" s="267"/>
      <c r="G288" s="267"/>
      <c r="H288" s="267"/>
      <c r="I288" s="267"/>
      <c r="J288" s="108"/>
      <c r="K288" s="267"/>
      <c r="L288" s="267"/>
      <c r="M288" s="267"/>
      <c r="N288" s="107"/>
      <c r="O288" s="32"/>
      <c r="P288" s="32"/>
    </row>
    <row r="289" spans="1:16" ht="15.75" customHeight="1" x14ac:dyDescent="0.25">
      <c r="A289" s="270" t="s">
        <v>756</v>
      </c>
      <c r="B289" s="50">
        <f t="shared" ref="B289:B301" si="14">SUM(C289:P289)</f>
        <v>11372</v>
      </c>
      <c r="C289" s="267" t="s">
        <v>753</v>
      </c>
      <c r="D289" s="267" t="s">
        <v>753</v>
      </c>
      <c r="E289" s="267" t="s">
        <v>753</v>
      </c>
      <c r="F289" s="267" t="s">
        <v>753</v>
      </c>
      <c r="G289" s="267" t="s">
        <v>753</v>
      </c>
      <c r="H289" s="267" t="s">
        <v>753</v>
      </c>
      <c r="I289" s="267" t="s">
        <v>753</v>
      </c>
      <c r="J289" s="108" t="s">
        <v>753</v>
      </c>
      <c r="K289" s="52">
        <v>11372</v>
      </c>
      <c r="L289" s="267" t="s">
        <v>753</v>
      </c>
      <c r="M289" s="267" t="s">
        <v>753</v>
      </c>
      <c r="N289" s="107" t="s">
        <v>753</v>
      </c>
      <c r="O289" s="32" t="s">
        <v>753</v>
      </c>
      <c r="P289" s="32" t="s">
        <v>753</v>
      </c>
    </row>
    <row r="290" spans="1:16" ht="15.75" customHeight="1" x14ac:dyDescent="0.25">
      <c r="A290" s="270" t="s">
        <v>758</v>
      </c>
      <c r="B290" s="50">
        <f t="shared" si="14"/>
        <v>12131</v>
      </c>
      <c r="C290" s="267" t="s">
        <v>753</v>
      </c>
      <c r="D290" s="267" t="s">
        <v>753</v>
      </c>
      <c r="E290" s="267" t="s">
        <v>753</v>
      </c>
      <c r="F290" s="267" t="s">
        <v>753</v>
      </c>
      <c r="G290" s="267" t="s">
        <v>753</v>
      </c>
      <c r="H290" s="267" t="s">
        <v>753</v>
      </c>
      <c r="I290" s="267" t="s">
        <v>753</v>
      </c>
      <c r="J290" s="108" t="s">
        <v>753</v>
      </c>
      <c r="K290" s="52">
        <v>12131</v>
      </c>
      <c r="L290" s="267" t="s">
        <v>753</v>
      </c>
      <c r="M290" s="267" t="s">
        <v>753</v>
      </c>
      <c r="N290" s="107" t="s">
        <v>753</v>
      </c>
      <c r="O290" s="32" t="s">
        <v>753</v>
      </c>
      <c r="P290" s="32" t="s">
        <v>753</v>
      </c>
    </row>
    <row r="291" spans="1:16" ht="15.75" customHeight="1" x14ac:dyDescent="0.25">
      <c r="A291" s="270" t="s">
        <v>424</v>
      </c>
      <c r="B291" s="50">
        <f t="shared" si="14"/>
        <v>2891</v>
      </c>
      <c r="C291" s="267" t="s">
        <v>753</v>
      </c>
      <c r="D291" s="267" t="s">
        <v>753</v>
      </c>
      <c r="E291" s="267" t="s">
        <v>753</v>
      </c>
      <c r="F291" s="267" t="s">
        <v>753</v>
      </c>
      <c r="G291" s="267" t="s">
        <v>753</v>
      </c>
      <c r="H291" s="267" t="s">
        <v>753</v>
      </c>
      <c r="I291" s="267" t="s">
        <v>753</v>
      </c>
      <c r="J291" s="267" t="s">
        <v>753</v>
      </c>
      <c r="K291" s="50">
        <v>2891</v>
      </c>
      <c r="L291" s="267" t="s">
        <v>753</v>
      </c>
      <c r="M291" s="267" t="s">
        <v>753</v>
      </c>
      <c r="N291" s="107" t="s">
        <v>753</v>
      </c>
      <c r="O291" s="32" t="s">
        <v>753</v>
      </c>
      <c r="P291" s="32" t="s">
        <v>753</v>
      </c>
    </row>
    <row r="292" spans="1:16" ht="15.75" customHeight="1" x14ac:dyDescent="0.25">
      <c r="A292" s="270" t="s">
        <v>425</v>
      </c>
      <c r="B292" s="50">
        <f t="shared" si="14"/>
        <v>3076</v>
      </c>
      <c r="C292" s="267" t="s">
        <v>753</v>
      </c>
      <c r="D292" s="267" t="s">
        <v>753</v>
      </c>
      <c r="E292" s="267" t="s">
        <v>753</v>
      </c>
      <c r="F292" s="267" t="s">
        <v>753</v>
      </c>
      <c r="G292" s="267" t="s">
        <v>753</v>
      </c>
      <c r="H292" s="267" t="s">
        <v>753</v>
      </c>
      <c r="I292" s="267" t="s">
        <v>753</v>
      </c>
      <c r="J292" s="267" t="s">
        <v>753</v>
      </c>
      <c r="K292" s="50">
        <v>3076</v>
      </c>
      <c r="L292" s="267" t="s">
        <v>753</v>
      </c>
      <c r="M292" s="267" t="s">
        <v>753</v>
      </c>
      <c r="N292" s="107" t="s">
        <v>753</v>
      </c>
      <c r="O292" s="32" t="s">
        <v>753</v>
      </c>
      <c r="P292" s="32" t="s">
        <v>753</v>
      </c>
    </row>
    <row r="293" spans="1:16" ht="15.75" customHeight="1" x14ac:dyDescent="0.25">
      <c r="A293" s="270" t="s">
        <v>426</v>
      </c>
      <c r="B293" s="50">
        <f t="shared" si="14"/>
        <v>4840</v>
      </c>
      <c r="C293" s="267" t="s">
        <v>753</v>
      </c>
      <c r="D293" s="267" t="s">
        <v>753</v>
      </c>
      <c r="E293" s="267" t="s">
        <v>753</v>
      </c>
      <c r="F293" s="267" t="s">
        <v>753</v>
      </c>
      <c r="G293" s="267" t="s">
        <v>753</v>
      </c>
      <c r="H293" s="267" t="s">
        <v>753</v>
      </c>
      <c r="I293" s="267" t="s">
        <v>753</v>
      </c>
      <c r="J293" s="267" t="s">
        <v>753</v>
      </c>
      <c r="K293" s="50">
        <v>4840</v>
      </c>
      <c r="L293" s="267" t="s">
        <v>753</v>
      </c>
      <c r="M293" s="267" t="s">
        <v>753</v>
      </c>
      <c r="N293" s="107" t="s">
        <v>753</v>
      </c>
      <c r="O293" s="32" t="s">
        <v>753</v>
      </c>
      <c r="P293" s="32" t="s">
        <v>753</v>
      </c>
    </row>
    <row r="294" spans="1:16" ht="15.75" customHeight="1" x14ac:dyDescent="0.25">
      <c r="A294" s="270" t="s">
        <v>761</v>
      </c>
      <c r="B294" s="50">
        <f t="shared" si="14"/>
        <v>6971</v>
      </c>
      <c r="C294" s="267" t="s">
        <v>753</v>
      </c>
      <c r="D294" s="267" t="s">
        <v>753</v>
      </c>
      <c r="E294" s="267" t="s">
        <v>753</v>
      </c>
      <c r="F294" s="267" t="s">
        <v>753</v>
      </c>
      <c r="G294" s="267" t="s">
        <v>753</v>
      </c>
      <c r="H294" s="267" t="s">
        <v>753</v>
      </c>
      <c r="I294" s="267" t="s">
        <v>753</v>
      </c>
      <c r="J294" s="267" t="s">
        <v>753</v>
      </c>
      <c r="K294" s="50">
        <v>6971</v>
      </c>
      <c r="L294" s="267" t="s">
        <v>753</v>
      </c>
      <c r="M294" s="267" t="s">
        <v>753</v>
      </c>
      <c r="N294" s="107" t="s">
        <v>753</v>
      </c>
      <c r="O294" s="32" t="s">
        <v>753</v>
      </c>
      <c r="P294" s="32" t="s">
        <v>753</v>
      </c>
    </row>
    <row r="295" spans="1:16" ht="15.75" customHeight="1" x14ac:dyDescent="0.25">
      <c r="A295" s="270" t="s">
        <v>823</v>
      </c>
      <c r="B295" s="50">
        <f t="shared" si="14"/>
        <v>995</v>
      </c>
      <c r="C295" s="267" t="s">
        <v>753</v>
      </c>
      <c r="D295" s="267" t="s">
        <v>753</v>
      </c>
      <c r="E295" s="267" t="s">
        <v>753</v>
      </c>
      <c r="F295" s="267" t="s">
        <v>753</v>
      </c>
      <c r="G295" s="267" t="s">
        <v>753</v>
      </c>
      <c r="H295" s="267" t="s">
        <v>753</v>
      </c>
      <c r="I295" s="267" t="s">
        <v>753</v>
      </c>
      <c r="J295" s="267" t="s">
        <v>753</v>
      </c>
      <c r="K295" s="50">
        <v>995</v>
      </c>
      <c r="L295" s="267" t="s">
        <v>753</v>
      </c>
      <c r="M295" s="267" t="s">
        <v>753</v>
      </c>
      <c r="N295" s="107" t="s">
        <v>753</v>
      </c>
      <c r="O295" s="32" t="s">
        <v>753</v>
      </c>
      <c r="P295" s="32" t="s">
        <v>753</v>
      </c>
    </row>
    <row r="296" spans="1:16" ht="15.75" customHeight="1" x14ac:dyDescent="0.25">
      <c r="A296" s="270" t="s">
        <v>62</v>
      </c>
      <c r="B296" s="50">
        <f t="shared" si="14"/>
        <v>2436</v>
      </c>
      <c r="C296" s="267" t="s">
        <v>753</v>
      </c>
      <c r="D296" s="267" t="s">
        <v>753</v>
      </c>
      <c r="E296" s="267" t="s">
        <v>753</v>
      </c>
      <c r="F296" s="267" t="s">
        <v>753</v>
      </c>
      <c r="G296" s="267" t="s">
        <v>753</v>
      </c>
      <c r="H296" s="267" t="s">
        <v>753</v>
      </c>
      <c r="I296" s="267" t="s">
        <v>753</v>
      </c>
      <c r="J296" s="267" t="s">
        <v>753</v>
      </c>
      <c r="K296" s="50">
        <v>2436</v>
      </c>
      <c r="L296" s="267" t="s">
        <v>753</v>
      </c>
      <c r="M296" s="267" t="s">
        <v>753</v>
      </c>
      <c r="N296" s="107" t="s">
        <v>753</v>
      </c>
      <c r="O296" s="32" t="s">
        <v>753</v>
      </c>
      <c r="P296" s="32" t="s">
        <v>753</v>
      </c>
    </row>
    <row r="297" spans="1:16" ht="15.75" customHeight="1" x14ac:dyDescent="0.25">
      <c r="A297" s="270" t="s">
        <v>764</v>
      </c>
      <c r="B297" s="50">
        <f t="shared" si="14"/>
        <v>1112</v>
      </c>
      <c r="C297" s="267" t="s">
        <v>753</v>
      </c>
      <c r="D297" s="267" t="s">
        <v>753</v>
      </c>
      <c r="E297" s="267" t="s">
        <v>753</v>
      </c>
      <c r="F297" s="267" t="s">
        <v>753</v>
      </c>
      <c r="G297" s="267" t="s">
        <v>753</v>
      </c>
      <c r="H297" s="267" t="s">
        <v>753</v>
      </c>
      <c r="I297" s="267" t="s">
        <v>753</v>
      </c>
      <c r="J297" s="267" t="s">
        <v>753</v>
      </c>
      <c r="K297" s="50">
        <v>1112</v>
      </c>
      <c r="L297" s="267" t="s">
        <v>753</v>
      </c>
      <c r="M297" s="267" t="s">
        <v>753</v>
      </c>
      <c r="N297" s="107" t="s">
        <v>753</v>
      </c>
      <c r="O297" s="32" t="s">
        <v>753</v>
      </c>
      <c r="P297" s="32" t="s">
        <v>753</v>
      </c>
    </row>
    <row r="298" spans="1:16" ht="15.75" customHeight="1" x14ac:dyDescent="0.25">
      <c r="A298" s="109" t="s">
        <v>177</v>
      </c>
      <c r="B298" s="50">
        <f t="shared" si="14"/>
        <v>6114</v>
      </c>
      <c r="C298" s="267" t="s">
        <v>753</v>
      </c>
      <c r="D298" s="267" t="s">
        <v>753</v>
      </c>
      <c r="E298" s="267" t="s">
        <v>753</v>
      </c>
      <c r="F298" s="267" t="s">
        <v>753</v>
      </c>
      <c r="G298" s="267" t="s">
        <v>753</v>
      </c>
      <c r="H298" s="267" t="s">
        <v>753</v>
      </c>
      <c r="I298" s="267" t="s">
        <v>753</v>
      </c>
      <c r="J298" s="267" t="s">
        <v>753</v>
      </c>
      <c r="K298" s="50">
        <v>6114</v>
      </c>
      <c r="L298" s="267" t="s">
        <v>753</v>
      </c>
      <c r="M298" s="267" t="s">
        <v>753</v>
      </c>
      <c r="N298" s="107" t="s">
        <v>753</v>
      </c>
      <c r="O298" s="32" t="s">
        <v>753</v>
      </c>
      <c r="P298" s="32" t="s">
        <v>753</v>
      </c>
    </row>
    <row r="299" spans="1:16" ht="15.75" customHeight="1" x14ac:dyDescent="0.25">
      <c r="A299" s="270" t="s">
        <v>389</v>
      </c>
      <c r="B299" s="50">
        <f t="shared" si="14"/>
        <v>8121</v>
      </c>
      <c r="C299" s="267" t="s">
        <v>753</v>
      </c>
      <c r="D299" s="267" t="s">
        <v>753</v>
      </c>
      <c r="E299" s="267" t="s">
        <v>753</v>
      </c>
      <c r="F299" s="267" t="s">
        <v>753</v>
      </c>
      <c r="G299" s="267" t="s">
        <v>753</v>
      </c>
      <c r="H299" s="267" t="s">
        <v>753</v>
      </c>
      <c r="I299" s="267" t="s">
        <v>753</v>
      </c>
      <c r="J299" s="267" t="s">
        <v>753</v>
      </c>
      <c r="K299" s="50">
        <v>8121</v>
      </c>
      <c r="L299" s="267" t="s">
        <v>753</v>
      </c>
      <c r="M299" s="267" t="s">
        <v>753</v>
      </c>
      <c r="N299" s="107" t="s">
        <v>753</v>
      </c>
      <c r="O299" s="32" t="s">
        <v>753</v>
      </c>
      <c r="P299" s="32" t="s">
        <v>753</v>
      </c>
    </row>
    <row r="300" spans="1:16" ht="15.75" customHeight="1" x14ac:dyDescent="0.25">
      <c r="A300" s="270" t="s">
        <v>181</v>
      </c>
      <c r="B300" s="50">
        <f t="shared" si="14"/>
        <v>2138</v>
      </c>
      <c r="C300" s="267" t="s">
        <v>753</v>
      </c>
      <c r="D300" s="267" t="s">
        <v>753</v>
      </c>
      <c r="E300" s="267" t="s">
        <v>753</v>
      </c>
      <c r="F300" s="267" t="s">
        <v>753</v>
      </c>
      <c r="G300" s="267" t="s">
        <v>753</v>
      </c>
      <c r="H300" s="267" t="s">
        <v>753</v>
      </c>
      <c r="I300" s="267" t="s">
        <v>753</v>
      </c>
      <c r="J300" s="267" t="s">
        <v>753</v>
      </c>
      <c r="K300" s="50">
        <v>2138</v>
      </c>
      <c r="L300" s="267" t="s">
        <v>753</v>
      </c>
      <c r="M300" s="267" t="s">
        <v>753</v>
      </c>
      <c r="N300" s="107" t="s">
        <v>753</v>
      </c>
      <c r="O300" s="32" t="s">
        <v>753</v>
      </c>
      <c r="P300" s="32" t="s">
        <v>753</v>
      </c>
    </row>
    <row r="301" spans="1:16" ht="15.75" customHeight="1" x14ac:dyDescent="0.25">
      <c r="A301" s="270" t="s">
        <v>773</v>
      </c>
      <c r="B301" s="50">
        <f t="shared" si="14"/>
        <v>1536</v>
      </c>
      <c r="C301" s="267" t="s">
        <v>753</v>
      </c>
      <c r="D301" s="267" t="s">
        <v>753</v>
      </c>
      <c r="E301" s="267" t="s">
        <v>753</v>
      </c>
      <c r="F301" s="267" t="s">
        <v>753</v>
      </c>
      <c r="G301" s="267" t="s">
        <v>753</v>
      </c>
      <c r="H301" s="267" t="s">
        <v>753</v>
      </c>
      <c r="I301" s="267" t="s">
        <v>753</v>
      </c>
      <c r="J301" s="267" t="s">
        <v>753</v>
      </c>
      <c r="K301" s="50">
        <v>1536</v>
      </c>
      <c r="L301" s="267" t="s">
        <v>753</v>
      </c>
      <c r="M301" s="267" t="s">
        <v>753</v>
      </c>
      <c r="N301" s="107" t="s">
        <v>753</v>
      </c>
      <c r="O301" s="32" t="s">
        <v>753</v>
      </c>
      <c r="P301" s="32" t="s">
        <v>753</v>
      </c>
    </row>
    <row r="302" spans="1:16" s="22" customFormat="1" ht="15.75" customHeight="1" x14ac:dyDescent="0.25">
      <c r="A302" s="264"/>
      <c r="B302" s="50"/>
      <c r="C302" s="52"/>
      <c r="D302" s="52"/>
      <c r="E302" s="52"/>
      <c r="F302" s="52"/>
      <c r="G302" s="52"/>
      <c r="H302" s="52"/>
      <c r="I302" s="52"/>
      <c r="J302" s="52"/>
      <c r="K302" s="50"/>
      <c r="L302" s="267"/>
      <c r="M302" s="52"/>
      <c r="N302" s="11"/>
      <c r="O302" s="32"/>
      <c r="P302" s="32"/>
    </row>
    <row r="303" spans="1:16" ht="15.75" customHeight="1" x14ac:dyDescent="0.25">
      <c r="A303" s="253" t="s">
        <v>162</v>
      </c>
      <c r="B303" s="103">
        <f>SUM(B305:B315)</f>
        <v>18315</v>
      </c>
      <c r="C303" s="262" t="s">
        <v>753</v>
      </c>
      <c r="D303" s="262" t="s">
        <v>753</v>
      </c>
      <c r="E303" s="262" t="s">
        <v>753</v>
      </c>
      <c r="F303" s="262" t="s">
        <v>753</v>
      </c>
      <c r="G303" s="262" t="s">
        <v>753</v>
      </c>
      <c r="H303" s="262" t="s">
        <v>753</v>
      </c>
      <c r="I303" s="262" t="s">
        <v>753</v>
      </c>
      <c r="J303" s="262" t="s">
        <v>753</v>
      </c>
      <c r="K303" s="262" t="s">
        <v>753</v>
      </c>
      <c r="L303" s="103">
        <f>SUM(L305:L315)</f>
        <v>18315</v>
      </c>
      <c r="M303" s="262" t="s">
        <v>753</v>
      </c>
      <c r="N303" s="104" t="s">
        <v>753</v>
      </c>
      <c r="O303" s="263" t="s">
        <v>753</v>
      </c>
      <c r="P303" s="263" t="s">
        <v>753</v>
      </c>
    </row>
    <row r="304" spans="1:16" ht="15.75" customHeight="1" x14ac:dyDescent="0.25">
      <c r="A304" s="270"/>
      <c r="B304" s="108"/>
      <c r="C304" s="52"/>
      <c r="D304" s="52"/>
      <c r="E304" s="52"/>
      <c r="F304" s="52"/>
      <c r="G304" s="52"/>
      <c r="H304" s="52"/>
      <c r="I304" s="52"/>
      <c r="J304" s="52"/>
      <c r="K304" s="52"/>
      <c r="L304" s="108"/>
      <c r="M304" s="267"/>
      <c r="N304" s="107"/>
      <c r="O304" s="32"/>
      <c r="P304" s="32"/>
    </row>
    <row r="305" spans="1:16" ht="15.75" customHeight="1" x14ac:dyDescent="0.25">
      <c r="A305" s="270" t="s">
        <v>756</v>
      </c>
      <c r="B305" s="50">
        <f t="shared" ref="B305:B315" si="15">SUM(C305:P305)</f>
        <v>1722</v>
      </c>
      <c r="C305" s="267" t="s">
        <v>753</v>
      </c>
      <c r="D305" s="267" t="s">
        <v>753</v>
      </c>
      <c r="E305" s="267" t="s">
        <v>753</v>
      </c>
      <c r="F305" s="267" t="s">
        <v>753</v>
      </c>
      <c r="G305" s="267" t="s">
        <v>753</v>
      </c>
      <c r="H305" s="267" t="s">
        <v>753</v>
      </c>
      <c r="I305" s="267" t="s">
        <v>753</v>
      </c>
      <c r="J305" s="267" t="s">
        <v>753</v>
      </c>
      <c r="K305" s="267" t="s">
        <v>753</v>
      </c>
      <c r="L305" s="50">
        <v>1722</v>
      </c>
      <c r="M305" s="267" t="s">
        <v>753</v>
      </c>
      <c r="N305" s="107" t="s">
        <v>753</v>
      </c>
      <c r="O305" s="32" t="s">
        <v>753</v>
      </c>
      <c r="P305" s="32" t="s">
        <v>753</v>
      </c>
    </row>
    <row r="306" spans="1:16" ht="15.75" customHeight="1" x14ac:dyDescent="0.25">
      <c r="A306" s="270" t="s">
        <v>758</v>
      </c>
      <c r="B306" s="50">
        <f t="shared" si="15"/>
        <v>3385</v>
      </c>
      <c r="C306" s="267" t="s">
        <v>753</v>
      </c>
      <c r="D306" s="267" t="s">
        <v>753</v>
      </c>
      <c r="E306" s="267" t="s">
        <v>753</v>
      </c>
      <c r="F306" s="267" t="s">
        <v>753</v>
      </c>
      <c r="G306" s="267" t="s">
        <v>753</v>
      </c>
      <c r="H306" s="267" t="s">
        <v>753</v>
      </c>
      <c r="I306" s="267" t="s">
        <v>753</v>
      </c>
      <c r="J306" s="267" t="s">
        <v>753</v>
      </c>
      <c r="K306" s="267" t="s">
        <v>753</v>
      </c>
      <c r="L306" s="50">
        <v>3385</v>
      </c>
      <c r="M306" s="267" t="s">
        <v>753</v>
      </c>
      <c r="N306" s="107" t="s">
        <v>753</v>
      </c>
      <c r="O306" s="32" t="s">
        <v>753</v>
      </c>
      <c r="P306" s="32" t="s">
        <v>753</v>
      </c>
    </row>
    <row r="307" spans="1:16" ht="15.75" customHeight="1" x14ac:dyDescent="0.25">
      <c r="A307" s="264" t="s">
        <v>425</v>
      </c>
      <c r="B307" s="50">
        <f t="shared" si="15"/>
        <v>1972</v>
      </c>
      <c r="C307" s="267" t="s">
        <v>753</v>
      </c>
      <c r="D307" s="267" t="s">
        <v>753</v>
      </c>
      <c r="E307" s="267" t="s">
        <v>753</v>
      </c>
      <c r="F307" s="267" t="s">
        <v>753</v>
      </c>
      <c r="G307" s="267" t="s">
        <v>753</v>
      </c>
      <c r="H307" s="267" t="s">
        <v>753</v>
      </c>
      <c r="I307" s="267" t="s">
        <v>753</v>
      </c>
      <c r="J307" s="267" t="s">
        <v>753</v>
      </c>
      <c r="K307" s="267" t="s">
        <v>753</v>
      </c>
      <c r="L307" s="50">
        <v>1972</v>
      </c>
      <c r="M307" s="267" t="s">
        <v>753</v>
      </c>
      <c r="N307" s="107" t="s">
        <v>753</v>
      </c>
      <c r="O307" s="32" t="s">
        <v>753</v>
      </c>
      <c r="P307" s="32" t="s">
        <v>753</v>
      </c>
    </row>
    <row r="308" spans="1:16" ht="15.75" customHeight="1" x14ac:dyDescent="0.25">
      <c r="A308" s="109" t="s">
        <v>65</v>
      </c>
      <c r="B308" s="50">
        <f t="shared" si="15"/>
        <v>1024</v>
      </c>
      <c r="C308" s="267" t="s">
        <v>753</v>
      </c>
      <c r="D308" s="267" t="s">
        <v>753</v>
      </c>
      <c r="E308" s="267" t="s">
        <v>753</v>
      </c>
      <c r="F308" s="267" t="s">
        <v>753</v>
      </c>
      <c r="G308" s="267" t="s">
        <v>753</v>
      </c>
      <c r="H308" s="267" t="s">
        <v>753</v>
      </c>
      <c r="I308" s="267" t="s">
        <v>753</v>
      </c>
      <c r="J308" s="267" t="s">
        <v>753</v>
      </c>
      <c r="K308" s="267" t="s">
        <v>753</v>
      </c>
      <c r="L308" s="50">
        <v>1024</v>
      </c>
      <c r="M308" s="267" t="s">
        <v>753</v>
      </c>
      <c r="N308" s="107" t="s">
        <v>753</v>
      </c>
      <c r="O308" s="32" t="s">
        <v>753</v>
      </c>
      <c r="P308" s="32" t="s">
        <v>753</v>
      </c>
    </row>
    <row r="309" spans="1:16" ht="15.75" customHeight="1" x14ac:dyDescent="0.25">
      <c r="A309" s="264" t="s">
        <v>761</v>
      </c>
      <c r="B309" s="50">
        <f t="shared" si="15"/>
        <v>2443</v>
      </c>
      <c r="C309" s="267" t="s">
        <v>753</v>
      </c>
      <c r="D309" s="267" t="s">
        <v>753</v>
      </c>
      <c r="E309" s="267" t="s">
        <v>753</v>
      </c>
      <c r="F309" s="267" t="s">
        <v>753</v>
      </c>
      <c r="G309" s="267" t="s">
        <v>753</v>
      </c>
      <c r="H309" s="267" t="s">
        <v>753</v>
      </c>
      <c r="I309" s="267" t="s">
        <v>753</v>
      </c>
      <c r="J309" s="267" t="s">
        <v>753</v>
      </c>
      <c r="K309" s="267" t="s">
        <v>753</v>
      </c>
      <c r="L309" s="50">
        <v>2443</v>
      </c>
      <c r="M309" s="267" t="s">
        <v>753</v>
      </c>
      <c r="N309" s="107" t="s">
        <v>753</v>
      </c>
      <c r="O309" s="32" t="s">
        <v>753</v>
      </c>
      <c r="P309" s="32" t="s">
        <v>753</v>
      </c>
    </row>
    <row r="310" spans="1:16" ht="15.75" customHeight="1" x14ac:dyDescent="0.25">
      <c r="A310" s="264" t="s">
        <v>824</v>
      </c>
      <c r="B310" s="50">
        <f t="shared" si="15"/>
        <v>1890</v>
      </c>
      <c r="C310" s="267" t="s">
        <v>753</v>
      </c>
      <c r="D310" s="267" t="s">
        <v>753</v>
      </c>
      <c r="E310" s="267" t="s">
        <v>753</v>
      </c>
      <c r="F310" s="267" t="s">
        <v>753</v>
      </c>
      <c r="G310" s="267" t="s">
        <v>753</v>
      </c>
      <c r="H310" s="267" t="s">
        <v>753</v>
      </c>
      <c r="I310" s="267" t="s">
        <v>753</v>
      </c>
      <c r="J310" s="267" t="s">
        <v>753</v>
      </c>
      <c r="K310" s="267" t="s">
        <v>753</v>
      </c>
      <c r="L310" s="50">
        <v>1890</v>
      </c>
      <c r="M310" s="267" t="s">
        <v>753</v>
      </c>
      <c r="N310" s="107" t="s">
        <v>753</v>
      </c>
      <c r="O310" s="32" t="s">
        <v>753</v>
      </c>
      <c r="P310" s="32" t="s">
        <v>753</v>
      </c>
    </row>
    <row r="311" spans="1:16" ht="15.75" customHeight="1" x14ac:dyDescent="0.25">
      <c r="A311" s="264" t="s">
        <v>389</v>
      </c>
      <c r="B311" s="50">
        <f t="shared" si="15"/>
        <v>1844</v>
      </c>
      <c r="C311" s="267" t="s">
        <v>753</v>
      </c>
      <c r="D311" s="267" t="s">
        <v>753</v>
      </c>
      <c r="E311" s="267" t="s">
        <v>753</v>
      </c>
      <c r="F311" s="267" t="s">
        <v>753</v>
      </c>
      <c r="G311" s="267" t="s">
        <v>753</v>
      </c>
      <c r="H311" s="267" t="s">
        <v>753</v>
      </c>
      <c r="I311" s="267" t="s">
        <v>753</v>
      </c>
      <c r="J311" s="267" t="s">
        <v>753</v>
      </c>
      <c r="K311" s="267" t="s">
        <v>753</v>
      </c>
      <c r="L311" s="50">
        <v>1844</v>
      </c>
      <c r="M311" s="267" t="s">
        <v>753</v>
      </c>
      <c r="N311" s="107" t="s">
        <v>753</v>
      </c>
      <c r="O311" s="32" t="s">
        <v>753</v>
      </c>
      <c r="P311" s="32" t="s">
        <v>753</v>
      </c>
    </row>
    <row r="312" spans="1:16" ht="15.75" customHeight="1" x14ac:dyDescent="0.25">
      <c r="A312" s="270" t="s">
        <v>452</v>
      </c>
      <c r="B312" s="50">
        <f t="shared" si="15"/>
        <v>621</v>
      </c>
      <c r="C312" s="267" t="s">
        <v>753</v>
      </c>
      <c r="D312" s="267" t="s">
        <v>753</v>
      </c>
      <c r="E312" s="267" t="s">
        <v>753</v>
      </c>
      <c r="F312" s="267" t="s">
        <v>753</v>
      </c>
      <c r="G312" s="267" t="s">
        <v>753</v>
      </c>
      <c r="H312" s="267" t="s">
        <v>753</v>
      </c>
      <c r="I312" s="267" t="s">
        <v>753</v>
      </c>
      <c r="J312" s="267" t="s">
        <v>753</v>
      </c>
      <c r="K312" s="267" t="s">
        <v>753</v>
      </c>
      <c r="L312" s="50">
        <v>621</v>
      </c>
      <c r="M312" s="267" t="s">
        <v>753</v>
      </c>
      <c r="N312" s="107" t="s">
        <v>753</v>
      </c>
      <c r="O312" s="32" t="s">
        <v>753</v>
      </c>
      <c r="P312" s="32" t="s">
        <v>753</v>
      </c>
    </row>
    <row r="313" spans="1:16" ht="15.75" customHeight="1" x14ac:dyDescent="0.25">
      <c r="A313" s="270" t="s">
        <v>181</v>
      </c>
      <c r="B313" s="50">
        <f t="shared" si="15"/>
        <v>961</v>
      </c>
      <c r="C313" s="267" t="s">
        <v>753</v>
      </c>
      <c r="D313" s="267" t="s">
        <v>753</v>
      </c>
      <c r="E313" s="267" t="s">
        <v>753</v>
      </c>
      <c r="F313" s="267" t="s">
        <v>753</v>
      </c>
      <c r="G313" s="267" t="s">
        <v>753</v>
      </c>
      <c r="H313" s="267" t="s">
        <v>753</v>
      </c>
      <c r="I313" s="267" t="s">
        <v>753</v>
      </c>
      <c r="J313" s="267" t="s">
        <v>753</v>
      </c>
      <c r="K313" s="108" t="s">
        <v>753</v>
      </c>
      <c r="L313" s="268">
        <v>961</v>
      </c>
      <c r="M313" s="267" t="s">
        <v>753</v>
      </c>
      <c r="N313" s="107" t="s">
        <v>753</v>
      </c>
      <c r="O313" s="32" t="s">
        <v>753</v>
      </c>
      <c r="P313" s="32" t="s">
        <v>753</v>
      </c>
    </row>
    <row r="314" spans="1:16" ht="15.75" customHeight="1" x14ac:dyDescent="0.25">
      <c r="A314" s="264" t="s">
        <v>773</v>
      </c>
      <c r="B314" s="50">
        <f t="shared" si="15"/>
        <v>986</v>
      </c>
      <c r="C314" s="267" t="s">
        <v>753</v>
      </c>
      <c r="D314" s="267" t="s">
        <v>753</v>
      </c>
      <c r="E314" s="267" t="s">
        <v>753</v>
      </c>
      <c r="F314" s="267" t="s">
        <v>753</v>
      </c>
      <c r="G314" s="267" t="s">
        <v>753</v>
      </c>
      <c r="H314" s="267" t="s">
        <v>753</v>
      </c>
      <c r="I314" s="267" t="s">
        <v>753</v>
      </c>
      <c r="J314" s="267" t="s">
        <v>753</v>
      </c>
      <c r="K314" s="267" t="s">
        <v>753</v>
      </c>
      <c r="L314" s="50">
        <v>986</v>
      </c>
      <c r="M314" s="267" t="s">
        <v>753</v>
      </c>
      <c r="N314" s="107" t="s">
        <v>753</v>
      </c>
      <c r="O314" s="32" t="s">
        <v>753</v>
      </c>
      <c r="P314" s="32" t="s">
        <v>753</v>
      </c>
    </row>
    <row r="315" spans="1:16" x14ac:dyDescent="0.25">
      <c r="A315" s="264" t="s">
        <v>775</v>
      </c>
      <c r="B315" s="50">
        <f t="shared" si="15"/>
        <v>1467</v>
      </c>
      <c r="C315" s="267" t="s">
        <v>753</v>
      </c>
      <c r="D315" s="267" t="s">
        <v>753</v>
      </c>
      <c r="E315" s="267" t="s">
        <v>753</v>
      </c>
      <c r="F315" s="267" t="s">
        <v>753</v>
      </c>
      <c r="G315" s="267" t="s">
        <v>753</v>
      </c>
      <c r="H315" s="267" t="s">
        <v>753</v>
      </c>
      <c r="I315" s="267" t="s">
        <v>753</v>
      </c>
      <c r="J315" s="267" t="s">
        <v>753</v>
      </c>
      <c r="K315" s="267" t="s">
        <v>753</v>
      </c>
      <c r="L315" s="50">
        <v>1467</v>
      </c>
      <c r="M315" s="267" t="s">
        <v>753</v>
      </c>
      <c r="N315" s="107" t="s">
        <v>753</v>
      </c>
      <c r="O315" s="80" t="s">
        <v>753</v>
      </c>
      <c r="P315" s="32" t="s">
        <v>753</v>
      </c>
    </row>
    <row r="316" spans="1:16" x14ac:dyDescent="0.25">
      <c r="A316" s="264"/>
      <c r="B316" s="108"/>
      <c r="C316" s="267"/>
      <c r="D316" s="267"/>
      <c r="E316" s="267"/>
      <c r="F316" s="267"/>
      <c r="G316" s="267"/>
      <c r="H316" s="267"/>
      <c r="I316" s="267"/>
      <c r="J316" s="267"/>
      <c r="K316" s="267"/>
      <c r="L316" s="108"/>
      <c r="M316" s="267"/>
      <c r="N316" s="107"/>
      <c r="O316" s="32"/>
      <c r="P316" s="32"/>
    </row>
    <row r="317" spans="1:16" x14ac:dyDescent="0.25">
      <c r="A317" s="253" t="s">
        <v>825</v>
      </c>
      <c r="B317" s="103">
        <f>SUM(B318:B323)</f>
        <v>6601</v>
      </c>
      <c r="C317" s="267" t="s">
        <v>753</v>
      </c>
      <c r="D317" s="267" t="s">
        <v>753</v>
      </c>
      <c r="E317" s="267" t="s">
        <v>753</v>
      </c>
      <c r="F317" s="267" t="s">
        <v>753</v>
      </c>
      <c r="G317" s="267" t="s">
        <v>753</v>
      </c>
      <c r="H317" s="267" t="s">
        <v>753</v>
      </c>
      <c r="I317" s="267" t="s">
        <v>753</v>
      </c>
      <c r="J317" s="262">
        <f>SUM(J318:J323)</f>
        <v>2993</v>
      </c>
      <c r="K317" s="267" t="s">
        <v>753</v>
      </c>
      <c r="L317" s="103">
        <f>SUM(L318:L323)</f>
        <v>3608</v>
      </c>
      <c r="M317" s="267" t="s">
        <v>753</v>
      </c>
      <c r="N317" s="267" t="s">
        <v>753</v>
      </c>
      <c r="O317" s="267" t="s">
        <v>753</v>
      </c>
      <c r="P317" s="107" t="s">
        <v>753</v>
      </c>
    </row>
    <row r="318" spans="1:16" x14ac:dyDescent="0.25">
      <c r="A318" s="270" t="s">
        <v>826</v>
      </c>
      <c r="B318" s="108">
        <f>SUM(C318:P318)</f>
        <v>520</v>
      </c>
      <c r="C318" s="267" t="s">
        <v>753</v>
      </c>
      <c r="D318" s="267" t="s">
        <v>753</v>
      </c>
      <c r="E318" s="267" t="s">
        <v>753</v>
      </c>
      <c r="F318" s="267" t="s">
        <v>753</v>
      </c>
      <c r="G318" s="267" t="s">
        <v>753</v>
      </c>
      <c r="H318" s="267" t="s">
        <v>753</v>
      </c>
      <c r="I318" s="267" t="s">
        <v>753</v>
      </c>
      <c r="J318" s="267">
        <v>516</v>
      </c>
      <c r="K318" s="267" t="s">
        <v>753</v>
      </c>
      <c r="L318" s="108">
        <v>4</v>
      </c>
      <c r="M318" s="267" t="s">
        <v>753</v>
      </c>
      <c r="N318" s="267" t="s">
        <v>753</v>
      </c>
      <c r="O318" s="267" t="s">
        <v>753</v>
      </c>
      <c r="P318" s="107" t="s">
        <v>753</v>
      </c>
    </row>
    <row r="319" spans="1:16" x14ac:dyDescent="0.25">
      <c r="A319" s="270" t="s">
        <v>827</v>
      </c>
      <c r="B319" s="108">
        <f>SUM(C319:P319)</f>
        <v>709</v>
      </c>
      <c r="C319" s="267" t="s">
        <v>753</v>
      </c>
      <c r="D319" s="267" t="s">
        <v>753</v>
      </c>
      <c r="E319" s="267" t="s">
        <v>753</v>
      </c>
      <c r="F319" s="267" t="s">
        <v>753</v>
      </c>
      <c r="G319" s="267" t="s">
        <v>753</v>
      </c>
      <c r="H319" s="267" t="s">
        <v>753</v>
      </c>
      <c r="I319" s="267" t="s">
        <v>753</v>
      </c>
      <c r="J319" s="267" t="s">
        <v>753</v>
      </c>
      <c r="K319" s="267" t="s">
        <v>753</v>
      </c>
      <c r="L319" s="108">
        <v>709</v>
      </c>
      <c r="M319" s="267" t="s">
        <v>753</v>
      </c>
      <c r="N319" s="267" t="s">
        <v>753</v>
      </c>
      <c r="O319" s="267" t="s">
        <v>753</v>
      </c>
      <c r="P319" s="107" t="s">
        <v>753</v>
      </c>
    </row>
    <row r="320" spans="1:16" x14ac:dyDescent="0.25">
      <c r="A320" s="270" t="s">
        <v>764</v>
      </c>
      <c r="B320" s="108">
        <f t="shared" ref="B320:B327" si="16">SUM(C320:P320)</f>
        <v>1953</v>
      </c>
      <c r="C320" s="267" t="s">
        <v>753</v>
      </c>
      <c r="D320" s="267" t="s">
        <v>753</v>
      </c>
      <c r="E320" s="267" t="s">
        <v>753</v>
      </c>
      <c r="F320" s="267" t="s">
        <v>753</v>
      </c>
      <c r="G320" s="267" t="s">
        <v>753</v>
      </c>
      <c r="H320" s="267" t="s">
        <v>753</v>
      </c>
      <c r="I320" s="267" t="s">
        <v>753</v>
      </c>
      <c r="J320" s="267">
        <v>700</v>
      </c>
      <c r="K320" s="267" t="s">
        <v>753</v>
      </c>
      <c r="L320" s="108">
        <v>1253</v>
      </c>
      <c r="M320" s="267" t="s">
        <v>753</v>
      </c>
      <c r="N320" s="267" t="s">
        <v>753</v>
      </c>
      <c r="O320" s="267" t="s">
        <v>753</v>
      </c>
      <c r="P320" s="107" t="s">
        <v>753</v>
      </c>
    </row>
    <row r="321" spans="1:16" x14ac:dyDescent="0.25">
      <c r="A321" s="270" t="s">
        <v>768</v>
      </c>
      <c r="B321" s="108">
        <f t="shared" si="16"/>
        <v>1294</v>
      </c>
      <c r="C321" s="267" t="s">
        <v>753</v>
      </c>
      <c r="D321" s="267" t="s">
        <v>753</v>
      </c>
      <c r="E321" s="267" t="s">
        <v>753</v>
      </c>
      <c r="F321" s="267" t="s">
        <v>753</v>
      </c>
      <c r="G321" s="267" t="s">
        <v>753</v>
      </c>
      <c r="H321" s="267" t="s">
        <v>753</v>
      </c>
      <c r="I321" s="267" t="s">
        <v>753</v>
      </c>
      <c r="J321" s="267">
        <v>575</v>
      </c>
      <c r="K321" s="267" t="s">
        <v>753</v>
      </c>
      <c r="L321" s="108">
        <v>719</v>
      </c>
      <c r="M321" s="267" t="s">
        <v>753</v>
      </c>
      <c r="N321" s="267" t="s">
        <v>753</v>
      </c>
      <c r="O321" s="267" t="s">
        <v>753</v>
      </c>
      <c r="P321" s="107" t="s">
        <v>753</v>
      </c>
    </row>
    <row r="322" spans="1:16" x14ac:dyDescent="0.25">
      <c r="A322" s="270" t="s">
        <v>325</v>
      </c>
      <c r="B322" s="108">
        <f t="shared" si="16"/>
        <v>1054</v>
      </c>
      <c r="C322" s="267" t="s">
        <v>753</v>
      </c>
      <c r="D322" s="267" t="s">
        <v>753</v>
      </c>
      <c r="E322" s="267" t="s">
        <v>753</v>
      </c>
      <c r="F322" s="267" t="s">
        <v>753</v>
      </c>
      <c r="G322" s="267" t="s">
        <v>753</v>
      </c>
      <c r="H322" s="267" t="s">
        <v>753</v>
      </c>
      <c r="I322" s="267" t="s">
        <v>753</v>
      </c>
      <c r="J322" s="108">
        <v>625</v>
      </c>
      <c r="K322" s="267" t="s">
        <v>753</v>
      </c>
      <c r="L322" s="108">
        <v>429</v>
      </c>
      <c r="M322" s="267" t="s">
        <v>753</v>
      </c>
      <c r="N322" s="267" t="s">
        <v>753</v>
      </c>
      <c r="O322" s="267" t="s">
        <v>753</v>
      </c>
      <c r="P322" s="107" t="s">
        <v>753</v>
      </c>
    </row>
    <row r="323" spans="1:16" x14ac:dyDescent="0.25">
      <c r="A323" s="270" t="s">
        <v>64</v>
      </c>
      <c r="B323" s="108">
        <f t="shared" si="16"/>
        <v>1071</v>
      </c>
      <c r="C323" s="267" t="s">
        <v>753</v>
      </c>
      <c r="D323" s="267" t="s">
        <v>753</v>
      </c>
      <c r="E323" s="267" t="s">
        <v>753</v>
      </c>
      <c r="F323" s="267" t="s">
        <v>753</v>
      </c>
      <c r="G323" s="267" t="s">
        <v>753</v>
      </c>
      <c r="H323" s="267" t="s">
        <v>753</v>
      </c>
      <c r="I323" s="267" t="s">
        <v>753</v>
      </c>
      <c r="J323" s="108">
        <v>577</v>
      </c>
      <c r="K323" s="267" t="s">
        <v>753</v>
      </c>
      <c r="L323" s="108">
        <v>494</v>
      </c>
      <c r="M323" s="267" t="s">
        <v>753</v>
      </c>
      <c r="N323" s="267" t="s">
        <v>753</v>
      </c>
      <c r="O323" s="267" t="s">
        <v>753</v>
      </c>
      <c r="P323" s="107" t="s">
        <v>753</v>
      </c>
    </row>
    <row r="324" spans="1:16" x14ac:dyDescent="0.25">
      <c r="A324" s="264"/>
      <c r="B324" s="108"/>
      <c r="C324" s="267"/>
      <c r="D324" s="267"/>
      <c r="E324" s="267"/>
      <c r="F324" s="267"/>
      <c r="G324" s="267"/>
      <c r="H324" s="267"/>
      <c r="I324" s="267"/>
      <c r="J324" s="267"/>
      <c r="K324" s="267"/>
      <c r="L324" s="108"/>
      <c r="M324" s="267"/>
      <c r="N324" s="107"/>
      <c r="O324" s="32"/>
      <c r="P324" s="32"/>
    </row>
    <row r="325" spans="1:16" x14ac:dyDescent="0.25">
      <c r="A325" s="253" t="s">
        <v>828</v>
      </c>
      <c r="B325" s="103">
        <f>SUM(B326:B327)</f>
        <v>5431</v>
      </c>
      <c r="C325" s="267" t="s">
        <v>753</v>
      </c>
      <c r="D325" s="267" t="s">
        <v>753</v>
      </c>
      <c r="E325" s="267" t="s">
        <v>753</v>
      </c>
      <c r="F325" s="267" t="s">
        <v>753</v>
      </c>
      <c r="G325" s="267" t="s">
        <v>753</v>
      </c>
      <c r="H325" s="267" t="s">
        <v>753</v>
      </c>
      <c r="I325" s="267" t="s">
        <v>753</v>
      </c>
      <c r="J325" s="262">
        <f>SUM(J326:J327)</f>
        <v>1625</v>
      </c>
      <c r="K325" s="262">
        <f>SUM(K326:K327)</f>
        <v>3806</v>
      </c>
      <c r="L325" s="267" t="s">
        <v>753</v>
      </c>
      <c r="M325" s="267" t="s">
        <v>753</v>
      </c>
      <c r="N325" s="267" t="s">
        <v>753</v>
      </c>
      <c r="O325" s="267" t="s">
        <v>753</v>
      </c>
      <c r="P325" s="107" t="s">
        <v>753</v>
      </c>
    </row>
    <row r="326" spans="1:16" x14ac:dyDescent="0.25">
      <c r="A326" s="270" t="s">
        <v>799</v>
      </c>
      <c r="B326" s="108">
        <f t="shared" si="16"/>
        <v>2521</v>
      </c>
      <c r="C326" s="267"/>
      <c r="D326" s="267"/>
      <c r="E326" s="267"/>
      <c r="F326" s="267"/>
      <c r="G326" s="267"/>
      <c r="H326" s="267"/>
      <c r="I326" s="267"/>
      <c r="J326" s="50">
        <v>736</v>
      </c>
      <c r="K326" s="50">
        <v>1785</v>
      </c>
      <c r="L326" s="267"/>
      <c r="M326" s="267"/>
      <c r="N326" s="267"/>
      <c r="O326" s="267"/>
      <c r="P326" s="107"/>
    </row>
    <row r="327" spans="1:16" x14ac:dyDescent="0.25">
      <c r="A327" s="270" t="s">
        <v>775</v>
      </c>
      <c r="B327" s="108">
        <f t="shared" si="16"/>
        <v>2910</v>
      </c>
      <c r="C327" s="267" t="s">
        <v>753</v>
      </c>
      <c r="D327" s="267" t="s">
        <v>753</v>
      </c>
      <c r="E327" s="267" t="s">
        <v>753</v>
      </c>
      <c r="F327" s="267" t="s">
        <v>753</v>
      </c>
      <c r="G327" s="267" t="s">
        <v>753</v>
      </c>
      <c r="H327" s="267" t="s">
        <v>753</v>
      </c>
      <c r="I327" s="267" t="s">
        <v>753</v>
      </c>
      <c r="J327" s="267">
        <v>889</v>
      </c>
      <c r="K327" s="267">
        <v>2021</v>
      </c>
      <c r="L327" s="267" t="s">
        <v>753</v>
      </c>
      <c r="M327" s="267" t="s">
        <v>753</v>
      </c>
      <c r="N327" s="267" t="s">
        <v>753</v>
      </c>
      <c r="O327" s="267" t="s">
        <v>753</v>
      </c>
      <c r="P327" s="107" t="s">
        <v>753</v>
      </c>
    </row>
    <row r="328" spans="1:16" x14ac:dyDescent="0.25">
      <c r="A328" s="108"/>
      <c r="B328" s="108"/>
      <c r="C328" s="267"/>
      <c r="D328" s="267"/>
      <c r="E328" s="267"/>
      <c r="F328" s="267"/>
      <c r="G328" s="267"/>
      <c r="H328" s="267"/>
      <c r="I328" s="267"/>
      <c r="J328" s="267"/>
      <c r="K328" s="267"/>
      <c r="L328" s="108"/>
      <c r="M328" s="267"/>
      <c r="N328" s="107"/>
      <c r="O328" s="32"/>
      <c r="P328" s="32"/>
    </row>
    <row r="329" spans="1:16" x14ac:dyDescent="0.25">
      <c r="A329" s="253" t="s">
        <v>829</v>
      </c>
      <c r="B329" s="103">
        <f>SUM(B331:B335)</f>
        <v>7365</v>
      </c>
      <c r="C329" s="262" t="s">
        <v>753</v>
      </c>
      <c r="D329" s="262" t="s">
        <v>753</v>
      </c>
      <c r="E329" s="262" t="s">
        <v>753</v>
      </c>
      <c r="F329" s="262" t="s">
        <v>753</v>
      </c>
      <c r="G329" s="262" t="s">
        <v>753</v>
      </c>
      <c r="H329" s="262" t="s">
        <v>753</v>
      </c>
      <c r="I329" s="262" t="s">
        <v>753</v>
      </c>
      <c r="J329" s="262" t="s">
        <v>753</v>
      </c>
      <c r="K329" s="262" t="s">
        <v>753</v>
      </c>
      <c r="L329" s="103">
        <f>SUM(L331:L335)</f>
        <v>3492</v>
      </c>
      <c r="M329" s="262" t="s">
        <v>753</v>
      </c>
      <c r="N329" s="104">
        <f>SUM(N331:N335)</f>
        <v>3873</v>
      </c>
      <c r="O329" s="263" t="s">
        <v>753</v>
      </c>
      <c r="P329" s="263" t="s">
        <v>753</v>
      </c>
    </row>
    <row r="330" spans="1:16" x14ac:dyDescent="0.25">
      <c r="A330" s="270"/>
      <c r="B330" s="108"/>
      <c r="C330" s="267"/>
      <c r="D330" s="267"/>
      <c r="E330" s="267"/>
      <c r="F330" s="267"/>
      <c r="G330" s="267"/>
      <c r="H330" s="267"/>
      <c r="I330" s="267"/>
      <c r="J330" s="267"/>
      <c r="K330" s="267"/>
      <c r="L330" s="108"/>
      <c r="M330" s="267"/>
      <c r="N330" s="107"/>
      <c r="O330" s="32"/>
      <c r="P330" s="32"/>
    </row>
    <row r="331" spans="1:16" x14ac:dyDescent="0.25">
      <c r="A331" s="270" t="s">
        <v>830</v>
      </c>
      <c r="B331" s="50">
        <f>SUM(C331:P331)</f>
        <v>1633</v>
      </c>
      <c r="C331" s="267" t="s">
        <v>753</v>
      </c>
      <c r="D331" s="267" t="s">
        <v>753</v>
      </c>
      <c r="E331" s="267" t="s">
        <v>753</v>
      </c>
      <c r="F331" s="267" t="s">
        <v>753</v>
      </c>
      <c r="G331" s="267" t="s">
        <v>753</v>
      </c>
      <c r="H331" s="267" t="s">
        <v>753</v>
      </c>
      <c r="I331" s="267" t="s">
        <v>753</v>
      </c>
      <c r="J331" s="267" t="s">
        <v>753</v>
      </c>
      <c r="K331" s="267" t="s">
        <v>753</v>
      </c>
      <c r="L331" s="268">
        <v>738</v>
      </c>
      <c r="M331" s="267" t="s">
        <v>753</v>
      </c>
      <c r="N331" s="268">
        <v>895</v>
      </c>
      <c r="O331" s="267" t="s">
        <v>753</v>
      </c>
      <c r="P331" s="107" t="s">
        <v>753</v>
      </c>
    </row>
    <row r="332" spans="1:16" x14ac:dyDescent="0.25">
      <c r="A332" s="270" t="s">
        <v>831</v>
      </c>
      <c r="B332" s="50">
        <f>SUM(C332:P332)</f>
        <v>990</v>
      </c>
      <c r="C332" s="267" t="s">
        <v>753</v>
      </c>
      <c r="D332" s="267" t="s">
        <v>753</v>
      </c>
      <c r="E332" s="267" t="s">
        <v>753</v>
      </c>
      <c r="F332" s="267" t="s">
        <v>753</v>
      </c>
      <c r="G332" s="267" t="s">
        <v>753</v>
      </c>
      <c r="H332" s="267" t="s">
        <v>753</v>
      </c>
      <c r="I332" s="267" t="s">
        <v>753</v>
      </c>
      <c r="J332" s="267" t="s">
        <v>753</v>
      </c>
      <c r="K332" s="267" t="s">
        <v>753</v>
      </c>
      <c r="L332" s="268">
        <v>424</v>
      </c>
      <c r="M332" s="267" t="s">
        <v>753</v>
      </c>
      <c r="N332" s="268">
        <v>566</v>
      </c>
      <c r="O332" s="32" t="s">
        <v>753</v>
      </c>
      <c r="P332" s="32" t="s">
        <v>753</v>
      </c>
    </row>
    <row r="333" spans="1:16" x14ac:dyDescent="0.25">
      <c r="A333" s="270" t="s">
        <v>445</v>
      </c>
      <c r="B333" s="50">
        <f>SUM(C333:P333)</f>
        <v>1936</v>
      </c>
      <c r="C333" s="267" t="s">
        <v>753</v>
      </c>
      <c r="D333" s="267" t="s">
        <v>753</v>
      </c>
      <c r="E333" s="267" t="s">
        <v>753</v>
      </c>
      <c r="F333" s="267" t="s">
        <v>753</v>
      </c>
      <c r="G333" s="267" t="s">
        <v>753</v>
      </c>
      <c r="H333" s="267" t="s">
        <v>753</v>
      </c>
      <c r="I333" s="267" t="s">
        <v>753</v>
      </c>
      <c r="J333" s="267" t="s">
        <v>753</v>
      </c>
      <c r="K333" s="267" t="s">
        <v>753</v>
      </c>
      <c r="L333" s="268">
        <v>1012</v>
      </c>
      <c r="M333" s="267" t="s">
        <v>753</v>
      </c>
      <c r="N333" s="268">
        <v>924</v>
      </c>
      <c r="O333" s="32" t="s">
        <v>753</v>
      </c>
      <c r="P333" s="32" t="s">
        <v>753</v>
      </c>
    </row>
    <row r="334" spans="1:16" ht="15.75" customHeight="1" x14ac:dyDescent="0.25">
      <c r="A334" s="270" t="s">
        <v>832</v>
      </c>
      <c r="B334" s="50">
        <f>SUM(C334:P334)</f>
        <v>1362</v>
      </c>
      <c r="C334" s="267" t="s">
        <v>753</v>
      </c>
      <c r="D334" s="267" t="s">
        <v>753</v>
      </c>
      <c r="E334" s="267" t="s">
        <v>753</v>
      </c>
      <c r="F334" s="267" t="s">
        <v>753</v>
      </c>
      <c r="G334" s="267" t="s">
        <v>753</v>
      </c>
      <c r="H334" s="267" t="s">
        <v>753</v>
      </c>
      <c r="I334" s="267" t="s">
        <v>753</v>
      </c>
      <c r="J334" s="267" t="s">
        <v>753</v>
      </c>
      <c r="K334" s="267" t="s">
        <v>753</v>
      </c>
      <c r="L334" s="268">
        <v>618</v>
      </c>
      <c r="M334" s="267" t="s">
        <v>753</v>
      </c>
      <c r="N334" s="268">
        <v>744</v>
      </c>
      <c r="O334" s="32" t="s">
        <v>753</v>
      </c>
      <c r="P334" s="32" t="s">
        <v>753</v>
      </c>
    </row>
    <row r="335" spans="1:16" ht="15.75" customHeight="1" x14ac:dyDescent="0.25">
      <c r="A335" s="270" t="s">
        <v>151</v>
      </c>
      <c r="B335" s="50">
        <f>SUM(C335:P335)</f>
        <v>1444</v>
      </c>
      <c r="C335" s="267" t="s">
        <v>753</v>
      </c>
      <c r="D335" s="267" t="s">
        <v>753</v>
      </c>
      <c r="E335" s="267" t="s">
        <v>753</v>
      </c>
      <c r="F335" s="267" t="s">
        <v>753</v>
      </c>
      <c r="G335" s="267" t="s">
        <v>753</v>
      </c>
      <c r="H335" s="267" t="s">
        <v>753</v>
      </c>
      <c r="I335" s="267" t="s">
        <v>753</v>
      </c>
      <c r="J335" s="267" t="s">
        <v>753</v>
      </c>
      <c r="K335" s="267" t="s">
        <v>753</v>
      </c>
      <c r="L335" s="268">
        <v>700</v>
      </c>
      <c r="M335" s="267" t="s">
        <v>753</v>
      </c>
      <c r="N335" s="268">
        <v>744</v>
      </c>
      <c r="O335" s="32" t="s">
        <v>753</v>
      </c>
      <c r="P335" s="32" t="s">
        <v>753</v>
      </c>
    </row>
    <row r="336" spans="1:16" s="22" customFormat="1" ht="15.75" customHeight="1" x14ac:dyDescent="0.25">
      <c r="A336" s="264"/>
      <c r="B336" s="108"/>
      <c r="C336" s="267"/>
      <c r="D336" s="267"/>
      <c r="E336" s="267"/>
      <c r="F336" s="267"/>
      <c r="G336" s="267"/>
      <c r="H336" s="267"/>
      <c r="I336" s="267"/>
      <c r="J336" s="267"/>
      <c r="K336" s="267"/>
      <c r="L336" s="267"/>
      <c r="M336" s="267"/>
      <c r="N336" s="107"/>
      <c r="O336" s="32"/>
      <c r="P336" s="32"/>
    </row>
    <row r="337" spans="1:16" ht="15.75" customHeight="1" x14ac:dyDescent="0.25">
      <c r="A337" s="253" t="s">
        <v>833</v>
      </c>
      <c r="B337" s="103">
        <f>SUM(B339:B343)</f>
        <v>21175</v>
      </c>
      <c r="C337" s="103">
        <f>SUM(C339:C343)</f>
        <v>1080</v>
      </c>
      <c r="D337" s="103">
        <f>SUM(D339:D343)</f>
        <v>19291</v>
      </c>
      <c r="E337" s="262" t="s">
        <v>753</v>
      </c>
      <c r="F337" s="262" t="s">
        <v>753</v>
      </c>
      <c r="G337" s="262" t="s">
        <v>753</v>
      </c>
      <c r="H337" s="262">
        <f>SUM(H339:H343)</f>
        <v>804</v>
      </c>
      <c r="I337" s="262" t="s">
        <v>753</v>
      </c>
      <c r="J337" s="262" t="s">
        <v>753</v>
      </c>
      <c r="K337" s="262" t="s">
        <v>753</v>
      </c>
      <c r="L337" s="262" t="s">
        <v>753</v>
      </c>
      <c r="M337" s="262" t="s">
        <v>753</v>
      </c>
      <c r="N337" s="104" t="s">
        <v>753</v>
      </c>
      <c r="O337" s="263" t="s">
        <v>753</v>
      </c>
      <c r="P337" s="263" t="s">
        <v>753</v>
      </c>
    </row>
    <row r="338" spans="1:16" ht="15.75" customHeight="1" x14ac:dyDescent="0.25">
      <c r="A338" s="270"/>
      <c r="B338" s="108"/>
      <c r="C338" s="108"/>
      <c r="D338" s="267"/>
      <c r="E338" s="52"/>
      <c r="F338" s="52"/>
      <c r="G338" s="52"/>
      <c r="H338" s="52"/>
      <c r="I338" s="52"/>
      <c r="J338" s="52"/>
      <c r="K338" s="52"/>
      <c r="L338" s="267"/>
      <c r="M338" s="52"/>
      <c r="O338" s="32"/>
      <c r="P338" s="32"/>
    </row>
    <row r="339" spans="1:16" ht="15.75" customHeight="1" x14ac:dyDescent="0.25">
      <c r="A339" s="270" t="s">
        <v>425</v>
      </c>
      <c r="B339" s="50">
        <f>SUM(C339:P339)</f>
        <v>653</v>
      </c>
      <c r="C339" s="268">
        <v>471</v>
      </c>
      <c r="D339" s="269" t="s">
        <v>753</v>
      </c>
      <c r="E339" s="267" t="s">
        <v>753</v>
      </c>
      <c r="F339" s="267" t="s">
        <v>753</v>
      </c>
      <c r="G339" s="267" t="s">
        <v>753</v>
      </c>
      <c r="H339" s="267">
        <v>182</v>
      </c>
      <c r="I339" s="267" t="s">
        <v>753</v>
      </c>
      <c r="J339" s="267" t="s">
        <v>753</v>
      </c>
      <c r="K339" s="267" t="s">
        <v>753</v>
      </c>
      <c r="L339" s="267" t="s">
        <v>753</v>
      </c>
      <c r="M339" s="267" t="s">
        <v>753</v>
      </c>
      <c r="N339" s="107" t="s">
        <v>753</v>
      </c>
      <c r="O339" s="32" t="s">
        <v>753</v>
      </c>
      <c r="P339" s="32" t="s">
        <v>753</v>
      </c>
    </row>
    <row r="340" spans="1:16" ht="15.75" customHeight="1" x14ac:dyDescent="0.25">
      <c r="A340" s="270" t="s">
        <v>65</v>
      </c>
      <c r="B340" s="50">
        <f>SUM(C340:P340)</f>
        <v>7714</v>
      </c>
      <c r="C340" s="268">
        <v>142</v>
      </c>
      <c r="D340" s="269">
        <v>7424</v>
      </c>
      <c r="E340" s="267" t="s">
        <v>753</v>
      </c>
      <c r="F340" s="267" t="s">
        <v>753</v>
      </c>
      <c r="G340" s="267" t="s">
        <v>753</v>
      </c>
      <c r="H340" s="267">
        <v>148</v>
      </c>
      <c r="I340" s="267" t="s">
        <v>753</v>
      </c>
      <c r="J340" s="267" t="s">
        <v>753</v>
      </c>
      <c r="K340" s="267" t="s">
        <v>753</v>
      </c>
      <c r="L340" s="267" t="s">
        <v>753</v>
      </c>
      <c r="M340" s="267" t="s">
        <v>753</v>
      </c>
      <c r="N340" s="107" t="s">
        <v>753</v>
      </c>
      <c r="O340" s="32" t="s">
        <v>753</v>
      </c>
      <c r="P340" s="32" t="s">
        <v>753</v>
      </c>
    </row>
    <row r="341" spans="1:16" ht="15.75" customHeight="1" x14ac:dyDescent="0.25">
      <c r="A341" s="270" t="s">
        <v>764</v>
      </c>
      <c r="B341" s="50">
        <f>SUM(C341:P341)</f>
        <v>6180</v>
      </c>
      <c r="C341" s="268">
        <v>173</v>
      </c>
      <c r="D341" s="269">
        <v>5831</v>
      </c>
      <c r="E341" s="267" t="s">
        <v>753</v>
      </c>
      <c r="F341" s="267" t="s">
        <v>753</v>
      </c>
      <c r="G341" s="267" t="s">
        <v>753</v>
      </c>
      <c r="H341" s="267">
        <v>176</v>
      </c>
      <c r="I341" s="267" t="s">
        <v>753</v>
      </c>
      <c r="J341" s="267" t="s">
        <v>753</v>
      </c>
      <c r="K341" s="267" t="s">
        <v>753</v>
      </c>
      <c r="L341" s="267" t="s">
        <v>753</v>
      </c>
      <c r="M341" s="267" t="s">
        <v>753</v>
      </c>
      <c r="N341" s="107" t="s">
        <v>753</v>
      </c>
      <c r="O341" s="32" t="s">
        <v>753</v>
      </c>
      <c r="P341" s="32" t="s">
        <v>753</v>
      </c>
    </row>
    <row r="342" spans="1:16" ht="15.75" customHeight="1" x14ac:dyDescent="0.25">
      <c r="A342" s="270" t="s">
        <v>62</v>
      </c>
      <c r="B342" s="50">
        <f>SUM(C342:P342)</f>
        <v>1877</v>
      </c>
      <c r="C342" s="268">
        <v>168</v>
      </c>
      <c r="D342" s="269">
        <v>1601</v>
      </c>
      <c r="E342" s="267" t="s">
        <v>753</v>
      </c>
      <c r="F342" s="267" t="s">
        <v>753</v>
      </c>
      <c r="G342" s="267" t="s">
        <v>753</v>
      </c>
      <c r="H342" s="267">
        <v>108</v>
      </c>
      <c r="I342" s="267" t="s">
        <v>753</v>
      </c>
      <c r="J342" s="267" t="s">
        <v>753</v>
      </c>
      <c r="K342" s="267" t="s">
        <v>753</v>
      </c>
      <c r="L342" s="267" t="s">
        <v>753</v>
      </c>
      <c r="M342" s="267" t="s">
        <v>753</v>
      </c>
      <c r="N342" s="107" t="s">
        <v>753</v>
      </c>
      <c r="O342" s="32" t="s">
        <v>753</v>
      </c>
      <c r="P342" s="32" t="s">
        <v>753</v>
      </c>
    </row>
    <row r="343" spans="1:16" ht="15.75" customHeight="1" x14ac:dyDescent="0.25">
      <c r="A343" s="270" t="s">
        <v>775</v>
      </c>
      <c r="B343" s="50">
        <f>SUM(C343:P343)</f>
        <v>4751</v>
      </c>
      <c r="C343" s="268">
        <v>126</v>
      </c>
      <c r="D343" s="269">
        <v>4435</v>
      </c>
      <c r="E343" s="267" t="s">
        <v>753</v>
      </c>
      <c r="F343" s="267" t="s">
        <v>753</v>
      </c>
      <c r="G343" s="267" t="s">
        <v>753</v>
      </c>
      <c r="H343" s="267">
        <v>190</v>
      </c>
      <c r="I343" s="267" t="s">
        <v>753</v>
      </c>
      <c r="J343" s="267" t="s">
        <v>753</v>
      </c>
      <c r="K343" s="267" t="s">
        <v>753</v>
      </c>
      <c r="L343" s="267" t="s">
        <v>753</v>
      </c>
      <c r="M343" s="267" t="s">
        <v>753</v>
      </c>
      <c r="N343" s="107" t="s">
        <v>753</v>
      </c>
      <c r="O343" s="32" t="s">
        <v>753</v>
      </c>
      <c r="P343" s="32" t="s">
        <v>753</v>
      </c>
    </row>
    <row r="344" spans="1:16" s="22" customFormat="1" ht="15.75" customHeight="1" x14ac:dyDescent="0.25">
      <c r="A344" s="270"/>
      <c r="B344" s="108"/>
      <c r="C344" s="108"/>
      <c r="D344" s="267"/>
      <c r="E344" s="267"/>
      <c r="F344" s="267"/>
      <c r="G344" s="267"/>
      <c r="H344" s="267"/>
      <c r="I344" s="267"/>
      <c r="J344" s="267"/>
      <c r="K344" s="267"/>
      <c r="L344" s="267"/>
      <c r="M344" s="267"/>
      <c r="N344" s="107"/>
      <c r="O344" s="32"/>
      <c r="P344" s="32"/>
    </row>
    <row r="345" spans="1:16" ht="15.75" customHeight="1" x14ac:dyDescent="0.25">
      <c r="A345" s="253" t="s">
        <v>834</v>
      </c>
      <c r="B345" s="103">
        <f>SUM(B347:B363,B372:B415)</f>
        <v>74450</v>
      </c>
      <c r="C345" s="103">
        <f>SUM(C347:C363,C372:C415)</f>
        <v>2787</v>
      </c>
      <c r="D345" s="103">
        <f>SUM(D347:D363,D372:D415)</f>
        <v>14522</v>
      </c>
      <c r="E345" s="262" t="s">
        <v>753</v>
      </c>
      <c r="F345" s="262" t="s">
        <v>753</v>
      </c>
      <c r="G345" s="262" t="s">
        <v>753</v>
      </c>
      <c r="H345" s="262">
        <f>SUM(H347:H363,H372:H415)</f>
        <v>2857</v>
      </c>
      <c r="I345" s="262" t="s">
        <v>753</v>
      </c>
      <c r="J345" s="103">
        <f>SUM(J347:J363,J372:J415)</f>
        <v>17523</v>
      </c>
      <c r="K345" s="262">
        <f>SUM(K347:K363,K372:K415)</f>
        <v>12039</v>
      </c>
      <c r="L345" s="103">
        <f>SUM(L347:L363,L372:L415)</f>
        <v>13701</v>
      </c>
      <c r="M345" s="104" t="s">
        <v>753</v>
      </c>
      <c r="N345" s="103">
        <f>SUM(N347:N363,N372:N415)</f>
        <v>11021</v>
      </c>
      <c r="O345" s="263" t="s">
        <v>753</v>
      </c>
      <c r="P345" s="263" t="s">
        <v>753</v>
      </c>
    </row>
    <row r="346" spans="1:16" ht="15.75" customHeight="1" x14ac:dyDescent="0.25">
      <c r="A346" s="270"/>
      <c r="B346" s="108"/>
      <c r="C346" s="267"/>
      <c r="D346" s="267"/>
      <c r="E346" s="52"/>
      <c r="F346" s="52"/>
      <c r="G346" s="267"/>
      <c r="H346" s="267"/>
      <c r="I346" s="50"/>
      <c r="J346" s="267"/>
      <c r="K346" s="267"/>
      <c r="L346" s="267"/>
      <c r="M346" s="52"/>
      <c r="N346" s="107"/>
      <c r="O346" s="32"/>
      <c r="P346" s="32"/>
    </row>
    <row r="347" spans="1:16" ht="15.75" customHeight="1" x14ac:dyDescent="0.25">
      <c r="A347" s="270" t="s">
        <v>424</v>
      </c>
      <c r="B347" s="50">
        <f t="shared" ref="B347:B363" si="17">SUM(C347:P347)</f>
        <v>1029</v>
      </c>
      <c r="C347" s="268">
        <v>126</v>
      </c>
      <c r="D347" s="269" t="s">
        <v>753</v>
      </c>
      <c r="E347" s="267" t="s">
        <v>753</v>
      </c>
      <c r="F347" s="267" t="s">
        <v>753</v>
      </c>
      <c r="G347" s="267" t="s">
        <v>753</v>
      </c>
      <c r="H347" s="267">
        <v>54</v>
      </c>
      <c r="I347" s="108" t="s">
        <v>753</v>
      </c>
      <c r="J347" s="50">
        <v>433</v>
      </c>
      <c r="K347" s="267" t="s">
        <v>753</v>
      </c>
      <c r="L347" s="50">
        <v>416</v>
      </c>
      <c r="M347" s="267" t="s">
        <v>753</v>
      </c>
      <c r="N347" s="107" t="s">
        <v>753</v>
      </c>
      <c r="O347" s="32" t="s">
        <v>753</v>
      </c>
      <c r="P347" s="32" t="s">
        <v>753</v>
      </c>
    </row>
    <row r="348" spans="1:16" ht="15.75" customHeight="1" x14ac:dyDescent="0.25">
      <c r="A348" s="270" t="s">
        <v>835</v>
      </c>
      <c r="B348" s="50">
        <f t="shared" si="17"/>
        <v>662</v>
      </c>
      <c r="C348" s="268">
        <v>85</v>
      </c>
      <c r="D348" s="269" t="s">
        <v>753</v>
      </c>
      <c r="E348" s="267" t="s">
        <v>753</v>
      </c>
      <c r="F348" s="267" t="s">
        <v>753</v>
      </c>
      <c r="G348" s="267" t="s">
        <v>753</v>
      </c>
      <c r="H348" s="267">
        <v>32</v>
      </c>
      <c r="I348" s="108" t="s">
        <v>753</v>
      </c>
      <c r="J348" s="50">
        <v>268</v>
      </c>
      <c r="K348" s="267" t="s">
        <v>753</v>
      </c>
      <c r="L348" s="50">
        <v>277</v>
      </c>
      <c r="M348" s="267" t="s">
        <v>753</v>
      </c>
      <c r="N348" s="107" t="s">
        <v>753</v>
      </c>
      <c r="O348" s="32" t="s">
        <v>753</v>
      </c>
      <c r="P348" s="32" t="s">
        <v>753</v>
      </c>
    </row>
    <row r="349" spans="1:16" ht="15.75" customHeight="1" x14ac:dyDescent="0.25">
      <c r="A349" s="270" t="s">
        <v>836</v>
      </c>
      <c r="B349" s="50">
        <f t="shared" si="17"/>
        <v>1108</v>
      </c>
      <c r="C349" s="268">
        <v>95</v>
      </c>
      <c r="D349" s="269" t="s">
        <v>753</v>
      </c>
      <c r="E349" s="267" t="s">
        <v>753</v>
      </c>
      <c r="F349" s="267" t="s">
        <v>753</v>
      </c>
      <c r="G349" s="267" t="s">
        <v>753</v>
      </c>
      <c r="H349" s="267">
        <v>23</v>
      </c>
      <c r="I349" s="108" t="s">
        <v>753</v>
      </c>
      <c r="J349" s="50">
        <v>395</v>
      </c>
      <c r="K349" s="267" t="s">
        <v>753</v>
      </c>
      <c r="L349" s="50">
        <v>595</v>
      </c>
      <c r="M349" s="267" t="s">
        <v>753</v>
      </c>
      <c r="N349" s="107" t="s">
        <v>753</v>
      </c>
      <c r="O349" s="32" t="s">
        <v>753</v>
      </c>
      <c r="P349" s="32" t="s">
        <v>753</v>
      </c>
    </row>
    <row r="350" spans="1:16" ht="15.75" customHeight="1" x14ac:dyDescent="0.25">
      <c r="A350" s="270" t="s">
        <v>837</v>
      </c>
      <c r="B350" s="50">
        <f t="shared" si="17"/>
        <v>1692</v>
      </c>
      <c r="C350" s="268">
        <v>106</v>
      </c>
      <c r="D350" s="269" t="s">
        <v>753</v>
      </c>
      <c r="E350" s="267" t="s">
        <v>753</v>
      </c>
      <c r="F350" s="267" t="s">
        <v>753</v>
      </c>
      <c r="G350" s="267" t="s">
        <v>753</v>
      </c>
      <c r="H350" s="267">
        <v>20</v>
      </c>
      <c r="I350" s="108" t="s">
        <v>753</v>
      </c>
      <c r="J350" s="50">
        <v>449</v>
      </c>
      <c r="K350" s="267" t="s">
        <v>753</v>
      </c>
      <c r="L350" s="50">
        <v>394</v>
      </c>
      <c r="M350" s="267" t="s">
        <v>753</v>
      </c>
      <c r="N350" s="32">
        <v>723</v>
      </c>
      <c r="O350" s="32" t="s">
        <v>753</v>
      </c>
      <c r="P350" s="32" t="s">
        <v>753</v>
      </c>
    </row>
    <row r="351" spans="1:16" ht="15.75" customHeight="1" x14ac:dyDescent="0.25">
      <c r="A351" s="270" t="s">
        <v>838</v>
      </c>
      <c r="B351" s="50">
        <f t="shared" si="17"/>
        <v>544</v>
      </c>
      <c r="C351" s="268">
        <v>16</v>
      </c>
      <c r="D351" s="269" t="s">
        <v>753</v>
      </c>
      <c r="E351" s="267" t="s">
        <v>753</v>
      </c>
      <c r="F351" s="267" t="s">
        <v>753</v>
      </c>
      <c r="G351" s="267" t="s">
        <v>753</v>
      </c>
      <c r="H351" s="267">
        <v>8</v>
      </c>
      <c r="I351" s="108" t="s">
        <v>753</v>
      </c>
      <c r="J351" s="50">
        <v>126</v>
      </c>
      <c r="K351" s="52">
        <v>54</v>
      </c>
      <c r="L351" s="50">
        <v>165</v>
      </c>
      <c r="M351" s="267" t="s">
        <v>753</v>
      </c>
      <c r="N351" s="32">
        <v>175</v>
      </c>
      <c r="O351" s="32" t="s">
        <v>753</v>
      </c>
      <c r="P351" s="32" t="s">
        <v>753</v>
      </c>
    </row>
    <row r="352" spans="1:16" ht="15.75" customHeight="1" x14ac:dyDescent="0.25">
      <c r="A352" s="270" t="s">
        <v>426</v>
      </c>
      <c r="B352" s="50">
        <f t="shared" si="17"/>
        <v>704</v>
      </c>
      <c r="C352" s="268">
        <v>121</v>
      </c>
      <c r="D352" s="269" t="s">
        <v>753</v>
      </c>
      <c r="E352" s="267" t="s">
        <v>753</v>
      </c>
      <c r="F352" s="267" t="s">
        <v>753</v>
      </c>
      <c r="G352" s="267" t="s">
        <v>753</v>
      </c>
      <c r="H352" s="267">
        <v>42</v>
      </c>
      <c r="I352" s="108" t="s">
        <v>753</v>
      </c>
      <c r="J352" s="50">
        <v>541</v>
      </c>
      <c r="K352" s="267" t="s">
        <v>753</v>
      </c>
      <c r="L352" s="267" t="s">
        <v>753</v>
      </c>
      <c r="M352" s="267" t="s">
        <v>753</v>
      </c>
      <c r="N352" s="107" t="s">
        <v>753</v>
      </c>
      <c r="O352" s="32" t="s">
        <v>753</v>
      </c>
      <c r="P352" s="32" t="s">
        <v>753</v>
      </c>
    </row>
    <row r="353" spans="1:16" ht="15.75" customHeight="1" x14ac:dyDescent="0.25">
      <c r="A353" s="270" t="s">
        <v>831</v>
      </c>
      <c r="B353" s="50">
        <f t="shared" si="17"/>
        <v>915</v>
      </c>
      <c r="C353" s="268">
        <v>180</v>
      </c>
      <c r="D353" s="269" t="s">
        <v>753</v>
      </c>
      <c r="E353" s="267" t="s">
        <v>753</v>
      </c>
      <c r="F353" s="267" t="s">
        <v>753</v>
      </c>
      <c r="G353" s="267" t="s">
        <v>753</v>
      </c>
      <c r="H353" s="267">
        <v>120</v>
      </c>
      <c r="I353" s="108" t="s">
        <v>753</v>
      </c>
      <c r="J353" s="50">
        <v>615</v>
      </c>
      <c r="K353" s="267" t="s">
        <v>753</v>
      </c>
      <c r="L353" s="267" t="s">
        <v>753</v>
      </c>
      <c r="M353" s="267" t="s">
        <v>753</v>
      </c>
      <c r="N353" s="107" t="s">
        <v>753</v>
      </c>
      <c r="O353" s="32" t="s">
        <v>753</v>
      </c>
      <c r="P353" s="32" t="s">
        <v>753</v>
      </c>
    </row>
    <row r="354" spans="1:16" ht="15.75" customHeight="1" x14ac:dyDescent="0.25">
      <c r="A354" s="270" t="s">
        <v>839</v>
      </c>
      <c r="B354" s="50">
        <f t="shared" si="17"/>
        <v>2958</v>
      </c>
      <c r="C354" s="268">
        <v>136</v>
      </c>
      <c r="D354" s="269" t="s">
        <v>753</v>
      </c>
      <c r="E354" s="108" t="s">
        <v>753</v>
      </c>
      <c r="F354" s="267" t="s">
        <v>753</v>
      </c>
      <c r="G354" s="267" t="s">
        <v>753</v>
      </c>
      <c r="H354" s="267">
        <v>108</v>
      </c>
      <c r="I354" s="108" t="s">
        <v>753</v>
      </c>
      <c r="J354" s="50">
        <v>406</v>
      </c>
      <c r="K354" s="52">
        <v>1614</v>
      </c>
      <c r="L354" s="50">
        <v>282</v>
      </c>
      <c r="M354" s="267" t="s">
        <v>753</v>
      </c>
      <c r="N354" s="32">
        <v>412</v>
      </c>
      <c r="O354" s="32" t="s">
        <v>753</v>
      </c>
      <c r="P354" s="32" t="s">
        <v>753</v>
      </c>
    </row>
    <row r="355" spans="1:16" ht="15.75" customHeight="1" x14ac:dyDescent="0.25">
      <c r="A355" s="270" t="s">
        <v>840</v>
      </c>
      <c r="B355" s="50">
        <f t="shared" si="17"/>
        <v>674</v>
      </c>
      <c r="C355" s="268">
        <v>54</v>
      </c>
      <c r="D355" s="269" t="s">
        <v>753</v>
      </c>
      <c r="E355" s="108" t="s">
        <v>753</v>
      </c>
      <c r="F355" s="267" t="s">
        <v>753</v>
      </c>
      <c r="G355" s="267" t="s">
        <v>753</v>
      </c>
      <c r="H355" s="267">
        <v>18</v>
      </c>
      <c r="I355" s="108" t="s">
        <v>753</v>
      </c>
      <c r="J355" s="50">
        <v>148</v>
      </c>
      <c r="K355" s="52">
        <v>251</v>
      </c>
      <c r="L355" s="50">
        <v>100</v>
      </c>
      <c r="M355" s="267" t="s">
        <v>753</v>
      </c>
      <c r="N355" s="32">
        <v>103</v>
      </c>
      <c r="O355" s="32" t="s">
        <v>753</v>
      </c>
      <c r="P355" s="32" t="s">
        <v>753</v>
      </c>
    </row>
    <row r="356" spans="1:16" ht="15.75" customHeight="1" x14ac:dyDescent="0.25">
      <c r="A356" s="270" t="s">
        <v>59</v>
      </c>
      <c r="B356" s="50">
        <f t="shared" si="17"/>
        <v>1412</v>
      </c>
      <c r="C356" s="268">
        <v>45</v>
      </c>
      <c r="D356" s="269" t="s">
        <v>753</v>
      </c>
      <c r="E356" s="108" t="s">
        <v>753</v>
      </c>
      <c r="F356" s="267" t="s">
        <v>753</v>
      </c>
      <c r="G356" s="267" t="s">
        <v>753</v>
      </c>
      <c r="H356" s="267">
        <v>60</v>
      </c>
      <c r="I356" s="108" t="s">
        <v>753</v>
      </c>
      <c r="J356" s="50">
        <v>559</v>
      </c>
      <c r="K356" s="52">
        <v>412</v>
      </c>
      <c r="L356" s="50">
        <v>336</v>
      </c>
      <c r="M356" s="267" t="s">
        <v>753</v>
      </c>
      <c r="N356" s="81" t="s">
        <v>753</v>
      </c>
      <c r="O356" s="32" t="s">
        <v>753</v>
      </c>
      <c r="P356" s="32" t="s">
        <v>753</v>
      </c>
    </row>
    <row r="357" spans="1:16" ht="15.75" customHeight="1" x14ac:dyDescent="0.25">
      <c r="A357" s="270" t="s">
        <v>841</v>
      </c>
      <c r="B357" s="50">
        <f t="shared" si="17"/>
        <v>190</v>
      </c>
      <c r="C357" s="268">
        <v>8</v>
      </c>
      <c r="D357" s="269" t="s">
        <v>753</v>
      </c>
      <c r="E357" s="108" t="s">
        <v>753</v>
      </c>
      <c r="F357" s="267" t="s">
        <v>753</v>
      </c>
      <c r="G357" s="267" t="s">
        <v>753</v>
      </c>
      <c r="H357" s="267">
        <v>0</v>
      </c>
      <c r="I357" s="108" t="s">
        <v>753</v>
      </c>
      <c r="J357" s="50">
        <v>83</v>
      </c>
      <c r="K357" s="52">
        <v>20</v>
      </c>
      <c r="L357" s="50">
        <v>33</v>
      </c>
      <c r="M357" s="267" t="s">
        <v>753</v>
      </c>
      <c r="N357" s="32">
        <v>46</v>
      </c>
      <c r="O357" s="32" t="s">
        <v>753</v>
      </c>
      <c r="P357" s="32" t="s">
        <v>753</v>
      </c>
    </row>
    <row r="358" spans="1:16" ht="15.75" customHeight="1" x14ac:dyDescent="0.25">
      <c r="A358" s="270" t="s">
        <v>447</v>
      </c>
      <c r="B358" s="50">
        <f t="shared" si="17"/>
        <v>1039</v>
      </c>
      <c r="C358" s="268">
        <v>42</v>
      </c>
      <c r="D358" s="269" t="s">
        <v>753</v>
      </c>
      <c r="E358" s="108" t="s">
        <v>753</v>
      </c>
      <c r="F358" s="267" t="s">
        <v>753</v>
      </c>
      <c r="G358" s="267" t="s">
        <v>753</v>
      </c>
      <c r="H358" s="267">
        <v>50</v>
      </c>
      <c r="I358" s="108" t="s">
        <v>753</v>
      </c>
      <c r="J358" s="50">
        <v>358</v>
      </c>
      <c r="K358" s="52">
        <v>248</v>
      </c>
      <c r="L358" s="50">
        <v>184</v>
      </c>
      <c r="M358" s="267" t="s">
        <v>753</v>
      </c>
      <c r="N358" s="32">
        <v>157</v>
      </c>
      <c r="O358" s="32" t="s">
        <v>753</v>
      </c>
      <c r="P358" s="32" t="s">
        <v>753</v>
      </c>
    </row>
    <row r="359" spans="1:16" ht="15.75" customHeight="1" x14ac:dyDescent="0.25">
      <c r="A359" s="270" t="s">
        <v>441</v>
      </c>
      <c r="B359" s="50">
        <f t="shared" si="17"/>
        <v>14302</v>
      </c>
      <c r="C359" s="268">
        <v>117</v>
      </c>
      <c r="D359" s="269">
        <v>13232</v>
      </c>
      <c r="E359" s="108" t="s">
        <v>753</v>
      </c>
      <c r="F359" s="267" t="s">
        <v>753</v>
      </c>
      <c r="G359" s="267" t="s">
        <v>753</v>
      </c>
      <c r="H359" s="267">
        <v>131</v>
      </c>
      <c r="I359" s="108" t="s">
        <v>753</v>
      </c>
      <c r="J359" s="50">
        <v>324</v>
      </c>
      <c r="K359" s="267" t="s">
        <v>753</v>
      </c>
      <c r="L359" s="50">
        <v>498</v>
      </c>
      <c r="M359" s="267" t="s">
        <v>753</v>
      </c>
      <c r="N359" s="81" t="s">
        <v>753</v>
      </c>
      <c r="O359" s="32" t="s">
        <v>753</v>
      </c>
      <c r="P359" s="32" t="s">
        <v>753</v>
      </c>
    </row>
    <row r="360" spans="1:16" ht="15.75" customHeight="1" x14ac:dyDescent="0.25">
      <c r="A360" s="270" t="s">
        <v>842</v>
      </c>
      <c r="B360" s="50">
        <f t="shared" si="17"/>
        <v>468</v>
      </c>
      <c r="C360" s="268">
        <v>8</v>
      </c>
      <c r="D360" s="269" t="s">
        <v>753</v>
      </c>
      <c r="E360" s="108" t="s">
        <v>753</v>
      </c>
      <c r="F360" s="267" t="s">
        <v>753</v>
      </c>
      <c r="G360" s="267" t="s">
        <v>753</v>
      </c>
      <c r="H360" s="267">
        <v>63</v>
      </c>
      <c r="I360" s="108" t="s">
        <v>753</v>
      </c>
      <c r="J360" s="50">
        <v>75</v>
      </c>
      <c r="K360" s="52">
        <v>172</v>
      </c>
      <c r="L360" s="50">
        <v>58</v>
      </c>
      <c r="M360" s="267" t="s">
        <v>753</v>
      </c>
      <c r="N360" s="32">
        <v>92</v>
      </c>
      <c r="O360" s="32" t="s">
        <v>753</v>
      </c>
      <c r="P360" s="32" t="s">
        <v>753</v>
      </c>
    </row>
    <row r="361" spans="1:16" ht="15.75" customHeight="1" x14ac:dyDescent="0.25">
      <c r="A361" s="270" t="s">
        <v>843</v>
      </c>
      <c r="B361" s="50">
        <f t="shared" si="17"/>
        <v>859</v>
      </c>
      <c r="C361" s="268">
        <v>21</v>
      </c>
      <c r="D361" s="269" t="s">
        <v>753</v>
      </c>
      <c r="E361" s="108" t="s">
        <v>753</v>
      </c>
      <c r="F361" s="267" t="s">
        <v>753</v>
      </c>
      <c r="G361" s="267" t="s">
        <v>753</v>
      </c>
      <c r="H361" s="267">
        <v>23</v>
      </c>
      <c r="I361" s="108" t="s">
        <v>753</v>
      </c>
      <c r="J361" s="50">
        <v>152</v>
      </c>
      <c r="K361" s="52">
        <v>196</v>
      </c>
      <c r="L361" s="50">
        <v>244</v>
      </c>
      <c r="M361" s="267" t="s">
        <v>753</v>
      </c>
      <c r="N361" s="32">
        <v>223</v>
      </c>
      <c r="O361" s="32" t="s">
        <v>753</v>
      </c>
      <c r="P361" s="32" t="s">
        <v>753</v>
      </c>
    </row>
    <row r="362" spans="1:16" ht="15.75" customHeight="1" x14ac:dyDescent="0.25">
      <c r="A362" s="270" t="s">
        <v>844</v>
      </c>
      <c r="B362" s="50">
        <f t="shared" si="17"/>
        <v>462</v>
      </c>
      <c r="C362" s="268">
        <v>32</v>
      </c>
      <c r="D362" s="269" t="s">
        <v>753</v>
      </c>
      <c r="E362" s="267" t="s">
        <v>753</v>
      </c>
      <c r="F362" s="267" t="s">
        <v>753</v>
      </c>
      <c r="G362" s="267" t="s">
        <v>753</v>
      </c>
      <c r="H362" s="267">
        <v>11</v>
      </c>
      <c r="I362" s="108" t="s">
        <v>753</v>
      </c>
      <c r="J362" s="50">
        <v>129</v>
      </c>
      <c r="K362" s="52" t="s">
        <v>753</v>
      </c>
      <c r="L362" s="50">
        <v>115</v>
      </c>
      <c r="M362" s="267" t="s">
        <v>753</v>
      </c>
      <c r="N362" s="32">
        <v>175</v>
      </c>
      <c r="O362" s="32" t="s">
        <v>753</v>
      </c>
      <c r="P362" s="32" t="s">
        <v>753</v>
      </c>
    </row>
    <row r="363" spans="1:16" ht="15.75" customHeight="1" x14ac:dyDescent="0.25">
      <c r="A363" s="266" t="s">
        <v>845</v>
      </c>
      <c r="B363" s="50">
        <f t="shared" si="17"/>
        <v>1280</v>
      </c>
      <c r="C363" s="268">
        <v>64</v>
      </c>
      <c r="D363" s="268" t="s">
        <v>753</v>
      </c>
      <c r="E363" s="81" t="s">
        <v>753</v>
      </c>
      <c r="F363" s="81" t="s">
        <v>753</v>
      </c>
      <c r="G363" s="81" t="s">
        <v>753</v>
      </c>
      <c r="H363" s="81">
        <v>54</v>
      </c>
      <c r="I363" s="81" t="s">
        <v>753</v>
      </c>
      <c r="J363" s="50">
        <v>333</v>
      </c>
      <c r="K363" s="107" t="s">
        <v>753</v>
      </c>
      <c r="L363" s="32">
        <v>348</v>
      </c>
      <c r="M363" s="81" t="s">
        <v>753</v>
      </c>
      <c r="N363" s="32">
        <v>481</v>
      </c>
      <c r="O363" s="32" t="s">
        <v>753</v>
      </c>
      <c r="P363" s="32" t="s">
        <v>753</v>
      </c>
    </row>
    <row r="364" spans="1:16" ht="15.75" customHeight="1" x14ac:dyDescent="0.25">
      <c r="A364" s="275"/>
      <c r="B364" s="88"/>
      <c r="C364" s="276"/>
      <c r="D364" s="276"/>
      <c r="E364" s="283"/>
      <c r="F364" s="283"/>
      <c r="G364" s="283"/>
      <c r="H364" s="283"/>
      <c r="I364" s="283"/>
      <c r="J364" s="277"/>
      <c r="K364" s="284"/>
      <c r="L364" s="88"/>
      <c r="M364" s="283"/>
      <c r="N364" s="88"/>
      <c r="O364" s="88"/>
      <c r="P364" s="88"/>
    </row>
    <row r="365" spans="1:16" ht="15.75" customHeight="1" x14ac:dyDescent="0.25">
      <c r="A365" s="266"/>
      <c r="B365" s="107"/>
      <c r="C365" s="271"/>
      <c r="D365" s="271"/>
      <c r="E365" s="107"/>
      <c r="F365" s="107"/>
      <c r="G365" s="107"/>
      <c r="H365" s="107"/>
      <c r="I365" s="107"/>
      <c r="J365" s="271"/>
      <c r="K365" s="107"/>
      <c r="L365" s="271"/>
      <c r="M365" s="107"/>
      <c r="N365" s="271"/>
      <c r="O365" s="11"/>
      <c r="P365" s="11"/>
    </row>
    <row r="366" spans="1:16" ht="15.75" customHeight="1" x14ac:dyDescent="0.25">
      <c r="A366" s="91" t="s">
        <v>803</v>
      </c>
      <c r="B366" s="107"/>
      <c r="C366" s="271"/>
      <c r="D366" s="271"/>
      <c r="E366" s="107"/>
      <c r="F366" s="107"/>
      <c r="G366" s="107"/>
      <c r="H366" s="107"/>
      <c r="I366" s="107"/>
      <c r="J366" s="271"/>
      <c r="K366" s="107"/>
      <c r="L366" s="271"/>
      <c r="M366" s="107"/>
      <c r="N366" s="271"/>
      <c r="O366" s="11"/>
      <c r="P366" s="11"/>
    </row>
    <row r="367" spans="1:16" ht="15.75" customHeight="1" x14ac:dyDescent="0.25">
      <c r="B367" s="278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</row>
    <row r="368" spans="1:16" ht="15.75" customHeight="1" x14ac:dyDescent="0.25">
      <c r="A368" s="341" t="s">
        <v>747</v>
      </c>
      <c r="B368" s="339" t="s">
        <v>154</v>
      </c>
      <c r="C368" s="345" t="s">
        <v>155</v>
      </c>
      <c r="D368" s="345"/>
      <c r="E368" s="345"/>
      <c r="F368" s="345"/>
      <c r="G368" s="345"/>
      <c r="H368" s="345"/>
      <c r="I368" s="345"/>
      <c r="J368" s="345"/>
      <c r="K368" s="345"/>
      <c r="L368" s="345"/>
      <c r="M368" s="345"/>
      <c r="N368" s="345"/>
      <c r="O368" s="345"/>
      <c r="P368" s="345"/>
    </row>
    <row r="369" spans="1:16" ht="15.75" customHeight="1" x14ac:dyDescent="0.25">
      <c r="A369" s="342"/>
      <c r="B369" s="344"/>
      <c r="C369" s="339" t="s">
        <v>252</v>
      </c>
      <c r="D369" s="339" t="s">
        <v>748</v>
      </c>
      <c r="E369" s="339" t="s">
        <v>749</v>
      </c>
      <c r="F369" s="339" t="s">
        <v>161</v>
      </c>
      <c r="G369" s="339" t="s">
        <v>750</v>
      </c>
      <c r="H369" s="339" t="s">
        <v>164</v>
      </c>
      <c r="I369" s="339" t="s">
        <v>165</v>
      </c>
      <c r="J369" s="339" t="s">
        <v>256</v>
      </c>
      <c r="K369" s="339" t="s">
        <v>168</v>
      </c>
      <c r="L369" s="337" t="s">
        <v>162</v>
      </c>
      <c r="M369" s="346" t="s">
        <v>166</v>
      </c>
      <c r="N369" s="346" t="s">
        <v>163</v>
      </c>
      <c r="O369" s="337" t="s">
        <v>257</v>
      </c>
      <c r="P369" s="348" t="s">
        <v>751</v>
      </c>
    </row>
    <row r="370" spans="1:16" ht="15.75" customHeight="1" x14ac:dyDescent="0.25">
      <c r="A370" s="343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38"/>
      <c r="M370" s="347"/>
      <c r="N370" s="347"/>
      <c r="O370" s="338"/>
      <c r="P370" s="349"/>
    </row>
    <row r="371" spans="1:16" ht="15.75" customHeight="1" x14ac:dyDescent="0.25">
      <c r="A371" s="270"/>
      <c r="B371" s="108"/>
      <c r="C371" s="268"/>
      <c r="D371" s="269"/>
      <c r="E371" s="267"/>
      <c r="F371" s="267"/>
      <c r="G371" s="267"/>
      <c r="H371" s="267"/>
      <c r="I371" s="267"/>
      <c r="J371" s="268"/>
      <c r="K371" s="81"/>
      <c r="L371" s="285"/>
      <c r="M371" s="267"/>
      <c r="N371" s="268"/>
      <c r="O371" s="32"/>
      <c r="P371" s="32"/>
    </row>
    <row r="372" spans="1:16" ht="15.75" customHeight="1" x14ac:dyDescent="0.25">
      <c r="A372" s="270" t="s">
        <v>846</v>
      </c>
      <c r="B372" s="50">
        <f t="shared" ref="B372:B415" si="18">SUM(C372:P372)</f>
        <v>893</v>
      </c>
      <c r="C372" s="274">
        <v>44</v>
      </c>
      <c r="D372" s="268" t="s">
        <v>753</v>
      </c>
      <c r="E372" s="267" t="s">
        <v>753</v>
      </c>
      <c r="F372" s="267" t="s">
        <v>753</v>
      </c>
      <c r="G372" s="267" t="s">
        <v>753</v>
      </c>
      <c r="H372" s="267">
        <v>50</v>
      </c>
      <c r="I372" s="108" t="s">
        <v>753</v>
      </c>
      <c r="J372" s="32">
        <v>249</v>
      </c>
      <c r="K372" s="81" t="s">
        <v>753</v>
      </c>
      <c r="L372" s="50">
        <v>178</v>
      </c>
      <c r="M372" s="267" t="s">
        <v>753</v>
      </c>
      <c r="N372" s="32">
        <v>372</v>
      </c>
      <c r="O372" s="32" t="s">
        <v>753</v>
      </c>
      <c r="P372" s="32" t="s">
        <v>753</v>
      </c>
    </row>
    <row r="373" spans="1:16" ht="15.75" customHeight="1" x14ac:dyDescent="0.25">
      <c r="A373" s="270" t="s">
        <v>431</v>
      </c>
      <c r="B373" s="50">
        <f t="shared" si="18"/>
        <v>1496</v>
      </c>
      <c r="C373" s="274">
        <v>36</v>
      </c>
      <c r="D373" s="268" t="s">
        <v>753</v>
      </c>
      <c r="E373" s="267" t="s">
        <v>753</v>
      </c>
      <c r="F373" s="267" t="s">
        <v>753</v>
      </c>
      <c r="G373" s="267" t="s">
        <v>753</v>
      </c>
      <c r="H373" s="267">
        <v>32</v>
      </c>
      <c r="I373" s="108" t="s">
        <v>753</v>
      </c>
      <c r="J373" s="32">
        <v>248</v>
      </c>
      <c r="K373" s="50">
        <v>672</v>
      </c>
      <c r="L373" s="50">
        <v>163</v>
      </c>
      <c r="M373" s="267" t="s">
        <v>753</v>
      </c>
      <c r="N373" s="32">
        <v>345</v>
      </c>
      <c r="O373" s="32" t="s">
        <v>753</v>
      </c>
      <c r="P373" s="32" t="s">
        <v>753</v>
      </c>
    </row>
    <row r="374" spans="1:16" ht="15.75" customHeight="1" x14ac:dyDescent="0.25">
      <c r="A374" s="270" t="s">
        <v>847</v>
      </c>
      <c r="B374" s="50">
        <f t="shared" si="18"/>
        <v>830</v>
      </c>
      <c r="C374" s="274">
        <v>16</v>
      </c>
      <c r="D374" s="268" t="s">
        <v>753</v>
      </c>
      <c r="E374" s="267" t="s">
        <v>753</v>
      </c>
      <c r="F374" s="267" t="s">
        <v>753</v>
      </c>
      <c r="G374" s="267" t="s">
        <v>753</v>
      </c>
      <c r="H374" s="267">
        <v>11</v>
      </c>
      <c r="I374" s="108" t="s">
        <v>753</v>
      </c>
      <c r="J374" s="32">
        <v>73</v>
      </c>
      <c r="K374" s="50">
        <v>642</v>
      </c>
      <c r="L374" s="50">
        <v>31</v>
      </c>
      <c r="M374" s="267" t="s">
        <v>753</v>
      </c>
      <c r="N374" s="32">
        <v>57</v>
      </c>
      <c r="O374" s="32" t="s">
        <v>753</v>
      </c>
      <c r="P374" s="32" t="s">
        <v>753</v>
      </c>
    </row>
    <row r="375" spans="1:16" ht="15.75" customHeight="1" x14ac:dyDescent="0.25">
      <c r="A375" s="270" t="s">
        <v>848</v>
      </c>
      <c r="B375" s="50">
        <f t="shared" si="18"/>
        <v>635</v>
      </c>
      <c r="C375" s="274">
        <v>43</v>
      </c>
      <c r="D375" s="268" t="s">
        <v>753</v>
      </c>
      <c r="E375" s="267" t="s">
        <v>753</v>
      </c>
      <c r="F375" s="267" t="s">
        <v>753</v>
      </c>
      <c r="G375" s="267" t="s">
        <v>753</v>
      </c>
      <c r="H375" s="267">
        <v>65</v>
      </c>
      <c r="I375" s="108" t="s">
        <v>753</v>
      </c>
      <c r="J375" s="32">
        <v>163</v>
      </c>
      <c r="K375" s="108" t="s">
        <v>753</v>
      </c>
      <c r="L375" s="50">
        <v>191</v>
      </c>
      <c r="M375" s="267" t="s">
        <v>753</v>
      </c>
      <c r="N375" s="32">
        <v>173</v>
      </c>
      <c r="O375" s="32" t="s">
        <v>753</v>
      </c>
      <c r="P375" s="32" t="s">
        <v>753</v>
      </c>
    </row>
    <row r="376" spans="1:16" ht="15.75" customHeight="1" x14ac:dyDescent="0.25">
      <c r="A376" s="270" t="s">
        <v>437</v>
      </c>
      <c r="B376" s="50">
        <f t="shared" si="18"/>
        <v>867</v>
      </c>
      <c r="C376" s="274">
        <v>17</v>
      </c>
      <c r="D376" s="268" t="s">
        <v>753</v>
      </c>
      <c r="E376" s="267" t="s">
        <v>753</v>
      </c>
      <c r="F376" s="267" t="s">
        <v>753</v>
      </c>
      <c r="G376" s="267" t="s">
        <v>753</v>
      </c>
      <c r="H376" s="267">
        <v>31</v>
      </c>
      <c r="I376" s="108" t="s">
        <v>753</v>
      </c>
      <c r="J376" s="32">
        <v>350</v>
      </c>
      <c r="K376" s="50">
        <v>120</v>
      </c>
      <c r="L376" s="50">
        <v>349</v>
      </c>
      <c r="M376" s="267" t="s">
        <v>753</v>
      </c>
      <c r="N376" s="32" t="s">
        <v>753</v>
      </c>
      <c r="O376" s="32" t="s">
        <v>753</v>
      </c>
      <c r="P376" s="32" t="s">
        <v>753</v>
      </c>
    </row>
    <row r="377" spans="1:16" ht="15.75" customHeight="1" x14ac:dyDescent="0.25">
      <c r="A377" s="270" t="s">
        <v>435</v>
      </c>
      <c r="B377" s="50">
        <f t="shared" si="18"/>
        <v>730</v>
      </c>
      <c r="C377" s="274">
        <v>20</v>
      </c>
      <c r="D377" s="268" t="s">
        <v>753</v>
      </c>
      <c r="E377" s="267" t="s">
        <v>753</v>
      </c>
      <c r="F377" s="267" t="s">
        <v>753</v>
      </c>
      <c r="G377" s="267" t="s">
        <v>753</v>
      </c>
      <c r="H377" s="267">
        <v>35</v>
      </c>
      <c r="I377" s="108" t="s">
        <v>753</v>
      </c>
      <c r="J377" s="32">
        <v>195</v>
      </c>
      <c r="K377" s="50">
        <v>68</v>
      </c>
      <c r="L377" s="50">
        <v>215</v>
      </c>
      <c r="M377" s="267" t="s">
        <v>753</v>
      </c>
      <c r="N377" s="32">
        <v>197</v>
      </c>
      <c r="O377" s="32" t="s">
        <v>753</v>
      </c>
      <c r="P377" s="32" t="s">
        <v>753</v>
      </c>
    </row>
    <row r="378" spans="1:16" ht="15.75" customHeight="1" x14ac:dyDescent="0.25">
      <c r="A378" s="270" t="s">
        <v>436</v>
      </c>
      <c r="B378" s="50">
        <f t="shared" si="18"/>
        <v>574</v>
      </c>
      <c r="C378" s="274">
        <v>14</v>
      </c>
      <c r="D378" s="268" t="s">
        <v>753</v>
      </c>
      <c r="E378" s="267" t="s">
        <v>753</v>
      </c>
      <c r="F378" s="267" t="s">
        <v>753</v>
      </c>
      <c r="G378" s="267" t="s">
        <v>753</v>
      </c>
      <c r="H378" s="267">
        <v>23</v>
      </c>
      <c r="I378" s="108" t="s">
        <v>753</v>
      </c>
      <c r="J378" s="32">
        <v>171</v>
      </c>
      <c r="K378" s="50">
        <v>56</v>
      </c>
      <c r="L378" s="50">
        <v>152</v>
      </c>
      <c r="M378" s="267" t="s">
        <v>753</v>
      </c>
      <c r="N378" s="32">
        <v>158</v>
      </c>
      <c r="O378" s="32" t="s">
        <v>753</v>
      </c>
      <c r="P378" s="32" t="s">
        <v>753</v>
      </c>
    </row>
    <row r="379" spans="1:16" ht="15.75" customHeight="1" x14ac:dyDescent="0.25">
      <c r="A379" s="270" t="s">
        <v>321</v>
      </c>
      <c r="B379" s="50">
        <f t="shared" si="18"/>
        <v>1215</v>
      </c>
      <c r="C379" s="274">
        <v>20</v>
      </c>
      <c r="D379" s="268" t="s">
        <v>753</v>
      </c>
      <c r="E379" s="267" t="s">
        <v>753</v>
      </c>
      <c r="F379" s="267" t="s">
        <v>753</v>
      </c>
      <c r="G379" s="267" t="s">
        <v>753</v>
      </c>
      <c r="H379" s="267">
        <v>58</v>
      </c>
      <c r="I379" s="108" t="s">
        <v>753</v>
      </c>
      <c r="J379" s="32">
        <v>163</v>
      </c>
      <c r="K379" s="50">
        <v>302</v>
      </c>
      <c r="L379" s="50">
        <v>277</v>
      </c>
      <c r="M379" s="267" t="s">
        <v>753</v>
      </c>
      <c r="N379" s="32">
        <v>395</v>
      </c>
      <c r="O379" s="32" t="s">
        <v>753</v>
      </c>
      <c r="P379" s="32" t="s">
        <v>753</v>
      </c>
    </row>
    <row r="380" spans="1:16" ht="15.75" customHeight="1" x14ac:dyDescent="0.25">
      <c r="A380" s="270" t="s">
        <v>445</v>
      </c>
      <c r="B380" s="50">
        <f t="shared" si="18"/>
        <v>1083</v>
      </c>
      <c r="C380" s="274">
        <v>134</v>
      </c>
      <c r="D380" s="268" t="s">
        <v>753</v>
      </c>
      <c r="E380" s="267" t="s">
        <v>753</v>
      </c>
      <c r="F380" s="267" t="s">
        <v>753</v>
      </c>
      <c r="G380" s="267" t="s">
        <v>753</v>
      </c>
      <c r="H380" s="267">
        <v>96</v>
      </c>
      <c r="I380" s="108" t="s">
        <v>753</v>
      </c>
      <c r="J380" s="32">
        <v>853</v>
      </c>
      <c r="K380" s="108" t="s">
        <v>753</v>
      </c>
      <c r="L380" s="108" t="s">
        <v>753</v>
      </c>
      <c r="M380" s="267" t="s">
        <v>753</v>
      </c>
      <c r="N380" s="107" t="s">
        <v>753</v>
      </c>
      <c r="O380" s="32" t="s">
        <v>753</v>
      </c>
      <c r="P380" s="32" t="s">
        <v>753</v>
      </c>
    </row>
    <row r="381" spans="1:16" ht="15.75" customHeight="1" x14ac:dyDescent="0.25">
      <c r="A381" s="270" t="s">
        <v>849</v>
      </c>
      <c r="B381" s="50">
        <f t="shared" si="18"/>
        <v>1312</v>
      </c>
      <c r="C381" s="274">
        <v>44</v>
      </c>
      <c r="D381" s="268" t="s">
        <v>753</v>
      </c>
      <c r="E381" s="267" t="s">
        <v>753</v>
      </c>
      <c r="F381" s="267" t="s">
        <v>753</v>
      </c>
      <c r="G381" s="267" t="s">
        <v>753</v>
      </c>
      <c r="H381" s="267">
        <v>59</v>
      </c>
      <c r="I381" s="108" t="s">
        <v>753</v>
      </c>
      <c r="J381" s="32">
        <v>393</v>
      </c>
      <c r="K381" s="108" t="s">
        <v>753</v>
      </c>
      <c r="L381" s="50">
        <v>387</v>
      </c>
      <c r="M381" s="267" t="s">
        <v>753</v>
      </c>
      <c r="N381" s="32">
        <v>429</v>
      </c>
      <c r="O381" s="32" t="s">
        <v>753</v>
      </c>
      <c r="P381" s="32" t="s">
        <v>753</v>
      </c>
    </row>
    <row r="382" spans="1:16" ht="15.75" customHeight="1" x14ac:dyDescent="0.25">
      <c r="A382" s="270" t="s">
        <v>850</v>
      </c>
      <c r="B382" s="50">
        <f t="shared" si="18"/>
        <v>429</v>
      </c>
      <c r="C382" s="274">
        <v>17</v>
      </c>
      <c r="D382" s="268" t="s">
        <v>753</v>
      </c>
      <c r="E382" s="267" t="s">
        <v>753</v>
      </c>
      <c r="F382" s="267" t="s">
        <v>753</v>
      </c>
      <c r="G382" s="267" t="s">
        <v>753</v>
      </c>
      <c r="H382" s="267">
        <v>9</v>
      </c>
      <c r="I382" s="108" t="s">
        <v>753</v>
      </c>
      <c r="J382" s="32">
        <v>82</v>
      </c>
      <c r="K382" s="50">
        <v>107</v>
      </c>
      <c r="L382" s="50">
        <v>83</v>
      </c>
      <c r="M382" s="267" t="s">
        <v>753</v>
      </c>
      <c r="N382" s="32">
        <v>131</v>
      </c>
      <c r="O382" s="32" t="s">
        <v>753</v>
      </c>
      <c r="P382" s="32" t="s">
        <v>753</v>
      </c>
    </row>
    <row r="383" spans="1:16" ht="15.75" customHeight="1" x14ac:dyDescent="0.25">
      <c r="A383" s="270" t="s">
        <v>446</v>
      </c>
      <c r="B383" s="50">
        <f t="shared" si="18"/>
        <v>1978</v>
      </c>
      <c r="C383" s="274">
        <v>85</v>
      </c>
      <c r="D383" s="268" t="s">
        <v>753</v>
      </c>
      <c r="E383" s="267" t="s">
        <v>753</v>
      </c>
      <c r="F383" s="267" t="s">
        <v>753</v>
      </c>
      <c r="G383" s="267" t="s">
        <v>753</v>
      </c>
      <c r="H383" s="267">
        <v>104</v>
      </c>
      <c r="I383" s="108" t="s">
        <v>753</v>
      </c>
      <c r="J383" s="32">
        <v>640</v>
      </c>
      <c r="K383" s="50">
        <v>551</v>
      </c>
      <c r="L383" s="50">
        <v>598</v>
      </c>
      <c r="M383" s="267" t="s">
        <v>753</v>
      </c>
      <c r="N383" s="32" t="s">
        <v>753</v>
      </c>
      <c r="O383" s="32" t="s">
        <v>753</v>
      </c>
      <c r="P383" s="32" t="s">
        <v>753</v>
      </c>
    </row>
    <row r="384" spans="1:16" ht="15.75" customHeight="1" x14ac:dyDescent="0.25">
      <c r="A384" s="270" t="s">
        <v>851</v>
      </c>
      <c r="B384" s="50">
        <f t="shared" si="18"/>
        <v>511</v>
      </c>
      <c r="C384" s="274">
        <v>12</v>
      </c>
      <c r="D384" s="268" t="s">
        <v>753</v>
      </c>
      <c r="E384" s="267" t="s">
        <v>753</v>
      </c>
      <c r="F384" s="267" t="s">
        <v>753</v>
      </c>
      <c r="G384" s="267" t="s">
        <v>753</v>
      </c>
      <c r="H384" s="267">
        <v>17</v>
      </c>
      <c r="I384" s="108" t="s">
        <v>753</v>
      </c>
      <c r="J384" s="32">
        <v>160</v>
      </c>
      <c r="K384" s="50">
        <v>75</v>
      </c>
      <c r="L384" s="50">
        <v>142</v>
      </c>
      <c r="M384" s="267" t="s">
        <v>753</v>
      </c>
      <c r="N384" s="32">
        <v>105</v>
      </c>
      <c r="O384" s="32" t="s">
        <v>753</v>
      </c>
      <c r="P384" s="32" t="s">
        <v>753</v>
      </c>
    </row>
    <row r="385" spans="1:16" ht="15.75" customHeight="1" x14ac:dyDescent="0.25">
      <c r="A385" s="270" t="s">
        <v>852</v>
      </c>
      <c r="B385" s="50">
        <f t="shared" si="18"/>
        <v>2014</v>
      </c>
      <c r="C385" s="274">
        <v>72</v>
      </c>
      <c r="D385" s="268" t="s">
        <v>753</v>
      </c>
      <c r="E385" s="267" t="s">
        <v>753</v>
      </c>
      <c r="F385" s="267" t="s">
        <v>753</v>
      </c>
      <c r="G385" s="267" t="s">
        <v>753</v>
      </c>
      <c r="H385" s="267" t="s">
        <v>753</v>
      </c>
      <c r="I385" s="108" t="s">
        <v>753</v>
      </c>
      <c r="J385" s="32">
        <v>187</v>
      </c>
      <c r="K385" s="50">
        <v>1237</v>
      </c>
      <c r="L385" s="50">
        <v>226</v>
      </c>
      <c r="M385" s="267" t="s">
        <v>753</v>
      </c>
      <c r="N385" s="32">
        <v>292</v>
      </c>
      <c r="O385" s="32" t="s">
        <v>753</v>
      </c>
      <c r="P385" s="32" t="s">
        <v>753</v>
      </c>
    </row>
    <row r="386" spans="1:16" ht="15.75" customHeight="1" x14ac:dyDescent="0.25">
      <c r="A386" s="270" t="s">
        <v>853</v>
      </c>
      <c r="B386" s="50">
        <f t="shared" si="18"/>
        <v>1656</v>
      </c>
      <c r="C386" s="274">
        <v>92</v>
      </c>
      <c r="D386" s="268" t="s">
        <v>753</v>
      </c>
      <c r="E386" s="267" t="s">
        <v>753</v>
      </c>
      <c r="F386" s="267" t="s">
        <v>753</v>
      </c>
      <c r="G386" s="267" t="s">
        <v>753</v>
      </c>
      <c r="H386" s="267" t="s">
        <v>753</v>
      </c>
      <c r="I386" s="108" t="s">
        <v>753</v>
      </c>
      <c r="J386" s="32">
        <v>341</v>
      </c>
      <c r="K386" s="50">
        <v>415</v>
      </c>
      <c r="L386" s="50">
        <v>340</v>
      </c>
      <c r="M386" s="267" t="s">
        <v>753</v>
      </c>
      <c r="N386" s="32">
        <v>468</v>
      </c>
      <c r="O386" s="32" t="s">
        <v>753</v>
      </c>
      <c r="P386" s="32" t="s">
        <v>753</v>
      </c>
    </row>
    <row r="387" spans="1:16" ht="15.75" customHeight="1" x14ac:dyDescent="0.25">
      <c r="A387" s="270" t="s">
        <v>854</v>
      </c>
      <c r="B387" s="50">
        <f t="shared" si="18"/>
        <v>788</v>
      </c>
      <c r="C387" s="274">
        <v>38</v>
      </c>
      <c r="D387" s="268" t="s">
        <v>753</v>
      </c>
      <c r="E387" s="267" t="s">
        <v>753</v>
      </c>
      <c r="F387" s="267" t="s">
        <v>753</v>
      </c>
      <c r="G387" s="267" t="s">
        <v>753</v>
      </c>
      <c r="H387" s="267">
        <v>0</v>
      </c>
      <c r="I387" s="108" t="s">
        <v>753</v>
      </c>
      <c r="J387" s="32">
        <v>138</v>
      </c>
      <c r="K387" s="50">
        <v>203</v>
      </c>
      <c r="L387" s="50">
        <v>209</v>
      </c>
      <c r="M387" s="267" t="s">
        <v>753</v>
      </c>
      <c r="N387" s="32">
        <v>200</v>
      </c>
      <c r="O387" s="32" t="s">
        <v>753</v>
      </c>
      <c r="P387" s="32" t="s">
        <v>753</v>
      </c>
    </row>
    <row r="388" spans="1:16" ht="15.75" customHeight="1" x14ac:dyDescent="0.25">
      <c r="A388" s="270" t="s">
        <v>451</v>
      </c>
      <c r="B388" s="50">
        <f t="shared" si="18"/>
        <v>575</v>
      </c>
      <c r="C388" s="274">
        <v>126</v>
      </c>
      <c r="D388" s="268" t="s">
        <v>753</v>
      </c>
      <c r="E388" s="267" t="s">
        <v>753</v>
      </c>
      <c r="F388" s="267" t="s">
        <v>753</v>
      </c>
      <c r="G388" s="267" t="s">
        <v>753</v>
      </c>
      <c r="H388" s="267">
        <v>0</v>
      </c>
      <c r="I388" s="108" t="s">
        <v>753</v>
      </c>
      <c r="J388" s="32">
        <v>449</v>
      </c>
      <c r="K388" s="108" t="s">
        <v>753</v>
      </c>
      <c r="L388" s="267" t="s">
        <v>753</v>
      </c>
      <c r="M388" s="267" t="s">
        <v>753</v>
      </c>
      <c r="N388" s="267" t="s">
        <v>753</v>
      </c>
      <c r="O388" s="32" t="s">
        <v>753</v>
      </c>
      <c r="P388" s="32" t="s">
        <v>753</v>
      </c>
    </row>
    <row r="389" spans="1:16" ht="15.75" customHeight="1" x14ac:dyDescent="0.25">
      <c r="A389" s="270" t="s">
        <v>452</v>
      </c>
      <c r="B389" s="50">
        <f t="shared" si="18"/>
        <v>1141</v>
      </c>
      <c r="C389" s="274">
        <v>26</v>
      </c>
      <c r="D389" s="268" t="s">
        <v>753</v>
      </c>
      <c r="E389" s="267" t="s">
        <v>753</v>
      </c>
      <c r="F389" s="267" t="s">
        <v>753</v>
      </c>
      <c r="G389" s="267" t="s">
        <v>753</v>
      </c>
      <c r="H389" s="267">
        <v>68</v>
      </c>
      <c r="I389" s="108" t="s">
        <v>753</v>
      </c>
      <c r="J389" s="32">
        <v>452</v>
      </c>
      <c r="K389" s="50">
        <v>595</v>
      </c>
      <c r="L389" s="50" t="s">
        <v>753</v>
      </c>
      <c r="M389" s="267" t="s">
        <v>753</v>
      </c>
      <c r="N389" s="32" t="s">
        <v>753</v>
      </c>
      <c r="O389" s="32" t="s">
        <v>753</v>
      </c>
      <c r="P389" s="32" t="s">
        <v>753</v>
      </c>
    </row>
    <row r="390" spans="1:16" ht="15.75" customHeight="1" x14ac:dyDescent="0.25">
      <c r="A390" s="270" t="s">
        <v>855</v>
      </c>
      <c r="B390" s="50">
        <f t="shared" si="18"/>
        <v>807</v>
      </c>
      <c r="C390" s="274">
        <v>32</v>
      </c>
      <c r="D390" s="268" t="s">
        <v>753</v>
      </c>
      <c r="E390" s="267" t="s">
        <v>753</v>
      </c>
      <c r="F390" s="267" t="s">
        <v>753</v>
      </c>
      <c r="G390" s="267" t="s">
        <v>753</v>
      </c>
      <c r="H390" s="267">
        <v>67</v>
      </c>
      <c r="I390" s="108" t="s">
        <v>753</v>
      </c>
      <c r="J390" s="32">
        <v>199</v>
      </c>
      <c r="K390" s="50">
        <v>109</v>
      </c>
      <c r="L390" s="50">
        <v>182</v>
      </c>
      <c r="M390" s="267" t="s">
        <v>753</v>
      </c>
      <c r="N390" s="32">
        <v>218</v>
      </c>
      <c r="O390" s="32" t="s">
        <v>753</v>
      </c>
      <c r="P390" s="32" t="s">
        <v>753</v>
      </c>
    </row>
    <row r="391" spans="1:16" ht="15.75" customHeight="1" x14ac:dyDescent="0.25">
      <c r="A391" s="270" t="s">
        <v>856</v>
      </c>
      <c r="B391" s="50">
        <f t="shared" si="18"/>
        <v>945</v>
      </c>
      <c r="C391" s="274">
        <v>18</v>
      </c>
      <c r="D391" s="268" t="s">
        <v>753</v>
      </c>
      <c r="E391" s="267" t="s">
        <v>753</v>
      </c>
      <c r="F391" s="267" t="s">
        <v>753</v>
      </c>
      <c r="G391" s="267" t="s">
        <v>753</v>
      </c>
      <c r="H391" s="267">
        <v>39</v>
      </c>
      <c r="I391" s="108" t="s">
        <v>753</v>
      </c>
      <c r="J391" s="32">
        <v>243</v>
      </c>
      <c r="K391" s="50">
        <v>125</v>
      </c>
      <c r="L391" s="50">
        <v>202</v>
      </c>
      <c r="M391" s="267" t="s">
        <v>753</v>
      </c>
      <c r="N391" s="32">
        <v>318</v>
      </c>
      <c r="O391" s="32" t="s">
        <v>753</v>
      </c>
      <c r="P391" s="32" t="s">
        <v>753</v>
      </c>
    </row>
    <row r="392" spans="1:16" ht="15.75" customHeight="1" x14ac:dyDescent="0.25">
      <c r="A392" s="270" t="s">
        <v>456</v>
      </c>
      <c r="B392" s="50">
        <f t="shared" si="18"/>
        <v>943</v>
      </c>
      <c r="C392" s="274">
        <v>22</v>
      </c>
      <c r="D392" s="268" t="s">
        <v>753</v>
      </c>
      <c r="E392" s="267" t="s">
        <v>753</v>
      </c>
      <c r="F392" s="267" t="s">
        <v>753</v>
      </c>
      <c r="G392" s="267" t="s">
        <v>753</v>
      </c>
      <c r="H392" s="267">
        <v>81</v>
      </c>
      <c r="I392" s="108" t="s">
        <v>753</v>
      </c>
      <c r="J392" s="32">
        <v>361</v>
      </c>
      <c r="K392" s="50">
        <v>236</v>
      </c>
      <c r="L392" s="50">
        <v>243</v>
      </c>
      <c r="M392" s="267" t="s">
        <v>753</v>
      </c>
      <c r="N392" s="107" t="s">
        <v>753</v>
      </c>
      <c r="O392" s="32" t="s">
        <v>753</v>
      </c>
      <c r="P392" s="32" t="s">
        <v>753</v>
      </c>
    </row>
    <row r="393" spans="1:16" ht="15.75" customHeight="1" x14ac:dyDescent="0.25">
      <c r="A393" s="270" t="s">
        <v>857</v>
      </c>
      <c r="B393" s="50">
        <f t="shared" si="18"/>
        <v>697</v>
      </c>
      <c r="C393" s="274">
        <v>25</v>
      </c>
      <c r="D393" s="268" t="s">
        <v>753</v>
      </c>
      <c r="E393" s="267" t="s">
        <v>753</v>
      </c>
      <c r="F393" s="267" t="s">
        <v>753</v>
      </c>
      <c r="G393" s="267" t="s">
        <v>753</v>
      </c>
      <c r="H393" s="267">
        <v>63</v>
      </c>
      <c r="I393" s="108" t="s">
        <v>753</v>
      </c>
      <c r="J393" s="32">
        <v>151</v>
      </c>
      <c r="K393" s="50">
        <v>94</v>
      </c>
      <c r="L393" s="50">
        <v>144</v>
      </c>
      <c r="M393" s="267" t="s">
        <v>753</v>
      </c>
      <c r="N393" s="32">
        <v>220</v>
      </c>
      <c r="O393" s="32" t="s">
        <v>753</v>
      </c>
      <c r="P393" s="32" t="s">
        <v>753</v>
      </c>
    </row>
    <row r="394" spans="1:16" ht="15.75" customHeight="1" x14ac:dyDescent="0.25">
      <c r="A394" s="270" t="s">
        <v>858</v>
      </c>
      <c r="B394" s="50">
        <f t="shared" si="18"/>
        <v>691</v>
      </c>
      <c r="C394" s="274">
        <v>16</v>
      </c>
      <c r="D394" s="268" t="s">
        <v>753</v>
      </c>
      <c r="E394" s="267" t="s">
        <v>753</v>
      </c>
      <c r="F394" s="267" t="s">
        <v>753</v>
      </c>
      <c r="G394" s="267" t="s">
        <v>753</v>
      </c>
      <c r="H394" s="267">
        <v>51</v>
      </c>
      <c r="I394" s="108" t="s">
        <v>753</v>
      </c>
      <c r="J394" s="32">
        <v>112</v>
      </c>
      <c r="K394" s="50">
        <v>199</v>
      </c>
      <c r="L394" s="50">
        <v>127</v>
      </c>
      <c r="M394" s="267" t="s">
        <v>753</v>
      </c>
      <c r="N394" s="32">
        <v>186</v>
      </c>
      <c r="O394" s="32" t="s">
        <v>753</v>
      </c>
      <c r="P394" s="32" t="s">
        <v>753</v>
      </c>
    </row>
    <row r="395" spans="1:16" ht="15.75" customHeight="1" x14ac:dyDescent="0.25">
      <c r="A395" s="270" t="s">
        <v>859</v>
      </c>
      <c r="B395" s="50">
        <f t="shared" si="18"/>
        <v>379</v>
      </c>
      <c r="C395" s="274">
        <v>17</v>
      </c>
      <c r="D395" s="268" t="s">
        <v>753</v>
      </c>
      <c r="E395" s="267" t="s">
        <v>753</v>
      </c>
      <c r="F395" s="267" t="s">
        <v>753</v>
      </c>
      <c r="G395" s="267" t="s">
        <v>753</v>
      </c>
      <c r="H395" s="267">
        <v>33</v>
      </c>
      <c r="I395" s="108" t="s">
        <v>753</v>
      </c>
      <c r="J395" s="32">
        <v>127</v>
      </c>
      <c r="K395" s="50">
        <v>42</v>
      </c>
      <c r="L395" s="50">
        <v>70</v>
      </c>
      <c r="M395" s="267" t="s">
        <v>753</v>
      </c>
      <c r="N395" s="32">
        <v>90</v>
      </c>
      <c r="O395" s="32" t="s">
        <v>753</v>
      </c>
      <c r="P395" s="32" t="s">
        <v>753</v>
      </c>
    </row>
    <row r="396" spans="1:16" ht="15.75" customHeight="1" x14ac:dyDescent="0.25">
      <c r="A396" s="270" t="s">
        <v>860</v>
      </c>
      <c r="B396" s="50">
        <f t="shared" si="18"/>
        <v>1743</v>
      </c>
      <c r="C396" s="274">
        <v>59</v>
      </c>
      <c r="D396" s="268" t="s">
        <v>753</v>
      </c>
      <c r="E396" s="267" t="s">
        <v>753</v>
      </c>
      <c r="F396" s="267" t="s">
        <v>753</v>
      </c>
      <c r="G396" s="267" t="s">
        <v>753</v>
      </c>
      <c r="H396" s="267">
        <v>153</v>
      </c>
      <c r="I396" s="108" t="s">
        <v>753</v>
      </c>
      <c r="J396" s="32">
        <v>330</v>
      </c>
      <c r="K396" s="50">
        <v>280</v>
      </c>
      <c r="L396" s="50">
        <v>332</v>
      </c>
      <c r="M396" s="267" t="s">
        <v>753</v>
      </c>
      <c r="N396" s="32">
        <v>589</v>
      </c>
      <c r="O396" s="32" t="s">
        <v>753</v>
      </c>
      <c r="P396" s="32" t="s">
        <v>753</v>
      </c>
    </row>
    <row r="397" spans="1:16" ht="15.75" customHeight="1" x14ac:dyDescent="0.25">
      <c r="A397" s="270" t="s">
        <v>861</v>
      </c>
      <c r="B397" s="50">
        <f t="shared" si="18"/>
        <v>187</v>
      </c>
      <c r="C397" s="274">
        <v>6</v>
      </c>
      <c r="D397" s="268" t="s">
        <v>753</v>
      </c>
      <c r="E397" s="267" t="s">
        <v>753</v>
      </c>
      <c r="F397" s="267" t="s">
        <v>753</v>
      </c>
      <c r="G397" s="267" t="s">
        <v>753</v>
      </c>
      <c r="H397" s="267">
        <v>3</v>
      </c>
      <c r="I397" s="108" t="s">
        <v>753</v>
      </c>
      <c r="J397" s="32">
        <v>69</v>
      </c>
      <c r="K397" s="50">
        <v>14</v>
      </c>
      <c r="L397" s="50">
        <v>44</v>
      </c>
      <c r="M397" s="267" t="s">
        <v>753</v>
      </c>
      <c r="N397" s="32">
        <v>51</v>
      </c>
      <c r="O397" s="32" t="s">
        <v>753</v>
      </c>
      <c r="P397" s="32" t="s">
        <v>753</v>
      </c>
    </row>
    <row r="398" spans="1:16" ht="15.75" customHeight="1" x14ac:dyDescent="0.25">
      <c r="A398" s="270" t="s">
        <v>862</v>
      </c>
      <c r="B398" s="50">
        <f t="shared" si="18"/>
        <v>872</v>
      </c>
      <c r="C398" s="274">
        <v>27</v>
      </c>
      <c r="D398" s="268" t="s">
        <v>753</v>
      </c>
      <c r="E398" s="267" t="s">
        <v>753</v>
      </c>
      <c r="F398" s="267" t="s">
        <v>753</v>
      </c>
      <c r="G398" s="267" t="s">
        <v>753</v>
      </c>
      <c r="H398" s="267" t="s">
        <v>753</v>
      </c>
      <c r="I398" s="108" t="s">
        <v>753</v>
      </c>
      <c r="J398" s="32">
        <v>217</v>
      </c>
      <c r="K398" s="108" t="s">
        <v>753</v>
      </c>
      <c r="L398" s="50">
        <v>269</v>
      </c>
      <c r="M398" s="267" t="s">
        <v>753</v>
      </c>
      <c r="N398" s="32">
        <v>359</v>
      </c>
      <c r="O398" s="32" t="s">
        <v>753</v>
      </c>
      <c r="P398" s="32" t="s">
        <v>753</v>
      </c>
    </row>
    <row r="399" spans="1:16" ht="15.75" customHeight="1" x14ac:dyDescent="0.25">
      <c r="A399" s="270" t="s">
        <v>863</v>
      </c>
      <c r="B399" s="50">
        <f t="shared" si="18"/>
        <v>367</v>
      </c>
      <c r="C399" s="274">
        <v>17</v>
      </c>
      <c r="D399" s="268" t="s">
        <v>753</v>
      </c>
      <c r="E399" s="267" t="s">
        <v>753</v>
      </c>
      <c r="F399" s="267" t="s">
        <v>753</v>
      </c>
      <c r="G399" s="267" t="s">
        <v>753</v>
      </c>
      <c r="H399" s="267" t="s">
        <v>753</v>
      </c>
      <c r="I399" s="108" t="s">
        <v>753</v>
      </c>
      <c r="J399" s="32">
        <v>64</v>
      </c>
      <c r="K399" s="108" t="s">
        <v>753</v>
      </c>
      <c r="L399" s="50">
        <v>145</v>
      </c>
      <c r="M399" s="267" t="s">
        <v>753</v>
      </c>
      <c r="N399" s="32">
        <v>141</v>
      </c>
      <c r="O399" s="32" t="s">
        <v>753</v>
      </c>
      <c r="P399" s="32" t="s">
        <v>753</v>
      </c>
    </row>
    <row r="400" spans="1:16" ht="15.75" customHeight="1" x14ac:dyDescent="0.25">
      <c r="A400" s="270" t="s">
        <v>132</v>
      </c>
      <c r="B400" s="50">
        <f t="shared" si="18"/>
        <v>1479</v>
      </c>
      <c r="C400" s="274">
        <v>58</v>
      </c>
      <c r="D400" s="268" t="s">
        <v>753</v>
      </c>
      <c r="E400" s="267" t="s">
        <v>753</v>
      </c>
      <c r="F400" s="267" t="s">
        <v>753</v>
      </c>
      <c r="G400" s="267" t="s">
        <v>753</v>
      </c>
      <c r="H400" s="267">
        <v>73</v>
      </c>
      <c r="I400" s="108" t="s">
        <v>753</v>
      </c>
      <c r="J400" s="32">
        <v>267</v>
      </c>
      <c r="K400" s="50">
        <v>567</v>
      </c>
      <c r="L400" s="50">
        <v>212</v>
      </c>
      <c r="M400" s="267" t="s">
        <v>753</v>
      </c>
      <c r="N400" s="32">
        <v>302</v>
      </c>
      <c r="O400" s="32" t="s">
        <v>753</v>
      </c>
      <c r="P400" s="32" t="s">
        <v>753</v>
      </c>
    </row>
    <row r="401" spans="1:16" ht="15.75" customHeight="1" x14ac:dyDescent="0.25">
      <c r="A401" s="270" t="s">
        <v>864</v>
      </c>
      <c r="B401" s="50">
        <f t="shared" si="18"/>
        <v>479</v>
      </c>
      <c r="C401" s="274">
        <v>18</v>
      </c>
      <c r="D401" s="268" t="s">
        <v>753</v>
      </c>
      <c r="E401" s="267" t="s">
        <v>753</v>
      </c>
      <c r="F401" s="267" t="s">
        <v>753</v>
      </c>
      <c r="G401" s="267" t="s">
        <v>753</v>
      </c>
      <c r="H401" s="267">
        <v>18</v>
      </c>
      <c r="I401" s="108" t="s">
        <v>753</v>
      </c>
      <c r="J401" s="32">
        <v>166</v>
      </c>
      <c r="K401" s="50">
        <v>57</v>
      </c>
      <c r="L401" s="50">
        <v>114</v>
      </c>
      <c r="M401" s="267" t="s">
        <v>753</v>
      </c>
      <c r="N401" s="32">
        <v>106</v>
      </c>
      <c r="O401" s="32" t="s">
        <v>753</v>
      </c>
      <c r="P401" s="32" t="s">
        <v>753</v>
      </c>
    </row>
    <row r="402" spans="1:16" ht="15.75" customHeight="1" x14ac:dyDescent="0.25">
      <c r="A402" s="270" t="s">
        <v>634</v>
      </c>
      <c r="B402" s="50">
        <f t="shared" si="18"/>
        <v>703</v>
      </c>
      <c r="C402" s="274">
        <v>21</v>
      </c>
      <c r="D402" s="268" t="s">
        <v>753</v>
      </c>
      <c r="E402" s="267" t="s">
        <v>753</v>
      </c>
      <c r="F402" s="267" t="s">
        <v>753</v>
      </c>
      <c r="G402" s="267" t="s">
        <v>753</v>
      </c>
      <c r="H402" s="267">
        <v>50</v>
      </c>
      <c r="I402" s="108" t="s">
        <v>753</v>
      </c>
      <c r="J402" s="32">
        <v>225</v>
      </c>
      <c r="K402" s="50">
        <v>124</v>
      </c>
      <c r="L402" s="50">
        <v>133</v>
      </c>
      <c r="M402" s="267" t="s">
        <v>753</v>
      </c>
      <c r="N402" s="32">
        <v>150</v>
      </c>
      <c r="O402" s="32" t="s">
        <v>753</v>
      </c>
      <c r="P402" s="32" t="s">
        <v>753</v>
      </c>
    </row>
    <row r="403" spans="1:16" ht="15.75" customHeight="1" x14ac:dyDescent="0.25">
      <c r="A403" s="270" t="s">
        <v>865</v>
      </c>
      <c r="B403" s="50">
        <f>SUM(C403:P403)</f>
        <v>221</v>
      </c>
      <c r="C403" s="274">
        <v>9</v>
      </c>
      <c r="D403" s="268" t="s">
        <v>753</v>
      </c>
      <c r="E403" s="267" t="s">
        <v>753</v>
      </c>
      <c r="F403" s="267" t="s">
        <v>753</v>
      </c>
      <c r="G403" s="267" t="s">
        <v>753</v>
      </c>
      <c r="H403" s="267">
        <v>18</v>
      </c>
      <c r="I403" s="108" t="s">
        <v>753</v>
      </c>
      <c r="J403" s="32">
        <v>53</v>
      </c>
      <c r="K403" s="50">
        <v>55</v>
      </c>
      <c r="L403" s="50">
        <v>41</v>
      </c>
      <c r="M403" s="267" t="s">
        <v>753</v>
      </c>
      <c r="N403" s="32">
        <v>45</v>
      </c>
      <c r="O403" s="32" t="s">
        <v>753</v>
      </c>
      <c r="P403" s="32" t="s">
        <v>753</v>
      </c>
    </row>
    <row r="404" spans="1:16" ht="15.75" customHeight="1" x14ac:dyDescent="0.25">
      <c r="A404" s="270" t="s">
        <v>666</v>
      </c>
      <c r="B404" s="50">
        <f t="shared" si="18"/>
        <v>1160</v>
      </c>
      <c r="C404" s="274">
        <v>33</v>
      </c>
      <c r="D404" s="268" t="s">
        <v>753</v>
      </c>
      <c r="E404" s="267" t="s">
        <v>753</v>
      </c>
      <c r="F404" s="267" t="s">
        <v>753</v>
      </c>
      <c r="G404" s="267" t="s">
        <v>753</v>
      </c>
      <c r="H404" s="267">
        <v>51</v>
      </c>
      <c r="I404" s="108" t="s">
        <v>753</v>
      </c>
      <c r="J404" s="32">
        <v>401</v>
      </c>
      <c r="K404" s="50">
        <v>329</v>
      </c>
      <c r="L404" s="50">
        <v>346</v>
      </c>
      <c r="M404" s="267" t="s">
        <v>753</v>
      </c>
      <c r="N404" s="107" t="s">
        <v>753</v>
      </c>
      <c r="O404" s="32" t="s">
        <v>753</v>
      </c>
      <c r="P404" s="32" t="s">
        <v>753</v>
      </c>
    </row>
    <row r="405" spans="1:16" ht="15.75" customHeight="1" x14ac:dyDescent="0.25">
      <c r="A405" s="270" t="s">
        <v>866</v>
      </c>
      <c r="B405" s="50">
        <f t="shared" si="18"/>
        <v>916</v>
      </c>
      <c r="C405" s="274">
        <v>10</v>
      </c>
      <c r="D405" s="268" t="s">
        <v>753</v>
      </c>
      <c r="E405" s="267" t="s">
        <v>753</v>
      </c>
      <c r="F405" s="267" t="s">
        <v>753</v>
      </c>
      <c r="G405" s="267" t="s">
        <v>753</v>
      </c>
      <c r="H405" s="267">
        <v>19</v>
      </c>
      <c r="I405" s="108"/>
      <c r="J405" s="32">
        <v>179</v>
      </c>
      <c r="K405" s="50">
        <v>212</v>
      </c>
      <c r="L405" s="50">
        <v>210</v>
      </c>
      <c r="M405" s="267" t="s">
        <v>753</v>
      </c>
      <c r="N405" s="107">
        <v>286</v>
      </c>
      <c r="O405" s="32"/>
      <c r="P405" s="32"/>
    </row>
    <row r="406" spans="1:16" ht="15.75" customHeight="1" x14ac:dyDescent="0.25">
      <c r="A406" s="270" t="s">
        <v>140</v>
      </c>
      <c r="B406" s="50">
        <f t="shared" si="18"/>
        <v>2190</v>
      </c>
      <c r="C406" s="274">
        <v>33</v>
      </c>
      <c r="D406" s="268">
        <v>1290</v>
      </c>
      <c r="E406" s="267" t="s">
        <v>753</v>
      </c>
      <c r="F406" s="267" t="s">
        <v>753</v>
      </c>
      <c r="G406" s="267" t="s">
        <v>753</v>
      </c>
      <c r="H406" s="267">
        <v>43</v>
      </c>
      <c r="I406" s="108" t="s">
        <v>753</v>
      </c>
      <c r="J406" s="32">
        <v>368</v>
      </c>
      <c r="K406" s="50">
        <v>235</v>
      </c>
      <c r="L406" s="50">
        <v>221</v>
      </c>
      <c r="M406" s="267" t="s">
        <v>753</v>
      </c>
      <c r="N406" s="107" t="s">
        <v>753</v>
      </c>
      <c r="O406" s="32" t="s">
        <v>753</v>
      </c>
      <c r="P406" s="32" t="s">
        <v>753</v>
      </c>
    </row>
    <row r="407" spans="1:16" ht="15.75" customHeight="1" x14ac:dyDescent="0.25">
      <c r="A407" s="270" t="s">
        <v>141</v>
      </c>
      <c r="B407" s="50">
        <f t="shared" si="18"/>
        <v>1011</v>
      </c>
      <c r="C407" s="274">
        <v>26</v>
      </c>
      <c r="D407" s="268" t="s">
        <v>753</v>
      </c>
      <c r="E407" s="267" t="s">
        <v>753</v>
      </c>
      <c r="F407" s="267" t="s">
        <v>753</v>
      </c>
      <c r="G407" s="267" t="s">
        <v>753</v>
      </c>
      <c r="H407" s="267">
        <v>43</v>
      </c>
      <c r="I407" s="108" t="s">
        <v>753</v>
      </c>
      <c r="J407" s="32">
        <v>248</v>
      </c>
      <c r="K407" s="50">
        <v>409</v>
      </c>
      <c r="L407" s="50">
        <v>285</v>
      </c>
      <c r="M407" s="267" t="s">
        <v>753</v>
      </c>
      <c r="N407" s="107" t="s">
        <v>753</v>
      </c>
      <c r="O407" s="32" t="s">
        <v>753</v>
      </c>
      <c r="P407" s="32" t="s">
        <v>753</v>
      </c>
    </row>
    <row r="408" spans="1:16" ht="15.75" customHeight="1" x14ac:dyDescent="0.25">
      <c r="A408" s="270" t="s">
        <v>66</v>
      </c>
      <c r="B408" s="50">
        <f t="shared" si="18"/>
        <v>1487</v>
      </c>
      <c r="C408" s="274">
        <v>41</v>
      </c>
      <c r="D408" s="268" t="s">
        <v>753</v>
      </c>
      <c r="E408" s="267" t="s">
        <v>753</v>
      </c>
      <c r="F408" s="267" t="s">
        <v>753</v>
      </c>
      <c r="G408" s="267" t="s">
        <v>753</v>
      </c>
      <c r="H408" s="267">
        <v>75</v>
      </c>
      <c r="I408" s="108" t="s">
        <v>753</v>
      </c>
      <c r="J408" s="32">
        <v>478</v>
      </c>
      <c r="K408" s="50">
        <v>395</v>
      </c>
      <c r="L408" s="50">
        <v>498</v>
      </c>
      <c r="M408" s="267" t="s">
        <v>753</v>
      </c>
      <c r="N408" s="107" t="s">
        <v>753</v>
      </c>
      <c r="O408" s="32" t="s">
        <v>753</v>
      </c>
      <c r="P408" s="32" t="s">
        <v>753</v>
      </c>
    </row>
    <row r="409" spans="1:16" ht="15.75" customHeight="1" x14ac:dyDescent="0.25">
      <c r="A409" s="270" t="s">
        <v>136</v>
      </c>
      <c r="B409" s="50">
        <f t="shared" si="18"/>
        <v>972</v>
      </c>
      <c r="C409" s="274">
        <v>20</v>
      </c>
      <c r="D409" s="268" t="s">
        <v>753</v>
      </c>
      <c r="E409" s="267" t="s">
        <v>753</v>
      </c>
      <c r="F409" s="267" t="s">
        <v>753</v>
      </c>
      <c r="G409" s="267" t="s">
        <v>753</v>
      </c>
      <c r="H409" s="267">
        <v>25</v>
      </c>
      <c r="I409" s="108" t="s">
        <v>753</v>
      </c>
      <c r="J409" s="32">
        <v>401</v>
      </c>
      <c r="K409" s="50">
        <v>179</v>
      </c>
      <c r="L409" s="50">
        <v>347</v>
      </c>
      <c r="M409" s="267" t="s">
        <v>753</v>
      </c>
      <c r="N409" s="107" t="s">
        <v>753</v>
      </c>
      <c r="O409" s="32" t="s">
        <v>753</v>
      </c>
      <c r="P409" s="32" t="s">
        <v>753</v>
      </c>
    </row>
    <row r="410" spans="1:16" ht="15.75" customHeight="1" x14ac:dyDescent="0.25">
      <c r="A410" s="270" t="s">
        <v>143</v>
      </c>
      <c r="B410" s="50">
        <f t="shared" si="18"/>
        <v>1426</v>
      </c>
      <c r="C410" s="274">
        <v>41</v>
      </c>
      <c r="D410" s="268" t="s">
        <v>753</v>
      </c>
      <c r="E410" s="267" t="s">
        <v>753</v>
      </c>
      <c r="F410" s="267" t="s">
        <v>753</v>
      </c>
      <c r="G410" s="267" t="s">
        <v>753</v>
      </c>
      <c r="H410" s="267">
        <v>77</v>
      </c>
      <c r="I410" s="108" t="s">
        <v>753</v>
      </c>
      <c r="J410" s="32">
        <v>263</v>
      </c>
      <c r="K410" s="50">
        <v>184</v>
      </c>
      <c r="L410" s="50">
        <v>358</v>
      </c>
      <c r="M410" s="267" t="s">
        <v>753</v>
      </c>
      <c r="N410" s="32">
        <v>503</v>
      </c>
      <c r="O410" s="32" t="s">
        <v>753</v>
      </c>
      <c r="P410" s="32" t="s">
        <v>753</v>
      </c>
    </row>
    <row r="411" spans="1:16" ht="15.75" customHeight="1" x14ac:dyDescent="0.25">
      <c r="A411" s="270" t="s">
        <v>633</v>
      </c>
      <c r="B411" s="50">
        <f>SUM(C411:P411)</f>
        <v>447</v>
      </c>
      <c r="C411" s="274">
        <v>8</v>
      </c>
      <c r="D411" s="268" t="s">
        <v>753</v>
      </c>
      <c r="E411" s="267" t="s">
        <v>753</v>
      </c>
      <c r="F411" s="267" t="s">
        <v>753</v>
      </c>
      <c r="G411" s="267" t="s">
        <v>753</v>
      </c>
      <c r="H411" s="267">
        <v>6</v>
      </c>
      <c r="I411" s="108" t="s">
        <v>753</v>
      </c>
      <c r="J411" s="32">
        <v>118</v>
      </c>
      <c r="K411" s="50">
        <v>29</v>
      </c>
      <c r="L411" s="50">
        <v>143</v>
      </c>
      <c r="M411" s="267" t="s">
        <v>753</v>
      </c>
      <c r="N411" s="32">
        <v>143</v>
      </c>
      <c r="O411" s="32" t="s">
        <v>753</v>
      </c>
      <c r="P411" s="32" t="s">
        <v>753</v>
      </c>
    </row>
    <row r="412" spans="1:16" ht="15.75" customHeight="1" x14ac:dyDescent="0.25">
      <c r="A412" s="270" t="s">
        <v>147</v>
      </c>
      <c r="B412" s="50">
        <f t="shared" si="18"/>
        <v>1463</v>
      </c>
      <c r="C412" s="274">
        <v>31</v>
      </c>
      <c r="D412" s="268" t="s">
        <v>753</v>
      </c>
      <c r="E412" s="267" t="s">
        <v>753</v>
      </c>
      <c r="F412" s="267" t="s">
        <v>753</v>
      </c>
      <c r="G412" s="267" t="s">
        <v>753</v>
      </c>
      <c r="H412" s="267">
        <v>59</v>
      </c>
      <c r="I412" s="108" t="s">
        <v>753</v>
      </c>
      <c r="J412" s="32">
        <v>394</v>
      </c>
      <c r="K412" s="268">
        <v>155</v>
      </c>
      <c r="L412" s="50">
        <v>318</v>
      </c>
      <c r="M412" s="267" t="s">
        <v>753</v>
      </c>
      <c r="N412" s="32">
        <v>506</v>
      </c>
      <c r="O412" s="32" t="s">
        <v>753</v>
      </c>
      <c r="P412" s="32" t="s">
        <v>753</v>
      </c>
    </row>
    <row r="413" spans="1:16" ht="15.75" customHeight="1" x14ac:dyDescent="0.25">
      <c r="A413" s="270" t="s">
        <v>867</v>
      </c>
      <c r="B413" s="50">
        <f t="shared" si="18"/>
        <v>1483</v>
      </c>
      <c r="C413" s="274">
        <v>13</v>
      </c>
      <c r="D413" s="268" t="s">
        <v>753</v>
      </c>
      <c r="E413" s="267" t="s">
        <v>753</v>
      </c>
      <c r="F413" s="267" t="s">
        <v>753</v>
      </c>
      <c r="G413" s="267" t="s">
        <v>753</v>
      </c>
      <c r="H413" s="267">
        <v>81</v>
      </c>
      <c r="I413" s="108" t="s">
        <v>753</v>
      </c>
      <c r="J413" s="32">
        <v>434</v>
      </c>
      <c r="K413" s="108" t="s">
        <v>753</v>
      </c>
      <c r="L413" s="50">
        <v>365</v>
      </c>
      <c r="M413" s="267" t="s">
        <v>753</v>
      </c>
      <c r="N413" s="32">
        <v>590</v>
      </c>
      <c r="O413" s="32" t="s">
        <v>753</v>
      </c>
      <c r="P413" s="32" t="s">
        <v>753</v>
      </c>
    </row>
    <row r="414" spans="1:16" ht="15.75" customHeight="1" x14ac:dyDescent="0.25">
      <c r="A414" s="270" t="s">
        <v>868</v>
      </c>
      <c r="B414" s="50">
        <f t="shared" si="18"/>
        <v>1555</v>
      </c>
      <c r="C414" s="274">
        <v>28</v>
      </c>
      <c r="D414" s="268" t="s">
        <v>753</v>
      </c>
      <c r="E414" s="267" t="s">
        <v>753</v>
      </c>
      <c r="F414" s="267" t="s">
        <v>753</v>
      </c>
      <c r="G414" s="267" t="s">
        <v>753</v>
      </c>
      <c r="H414" s="267">
        <v>69</v>
      </c>
      <c r="I414" s="108" t="s">
        <v>753</v>
      </c>
      <c r="J414" s="32">
        <v>383</v>
      </c>
      <c r="K414" s="108" t="s">
        <v>753</v>
      </c>
      <c r="L414" s="50">
        <v>766</v>
      </c>
      <c r="M414" s="267" t="s">
        <v>753</v>
      </c>
      <c r="N414" s="32">
        <v>309</v>
      </c>
      <c r="O414" s="32" t="s">
        <v>753</v>
      </c>
      <c r="P414" s="32" t="s">
        <v>753</v>
      </c>
    </row>
    <row r="415" spans="1:16" ht="15.75" customHeight="1" x14ac:dyDescent="0.25">
      <c r="A415" s="270" t="s">
        <v>151</v>
      </c>
      <c r="B415" s="50">
        <f t="shared" si="18"/>
        <v>802</v>
      </c>
      <c r="C415" s="274">
        <v>46</v>
      </c>
      <c r="D415" s="268" t="s">
        <v>753</v>
      </c>
      <c r="E415" s="267" t="s">
        <v>753</v>
      </c>
      <c r="F415" s="267" t="s">
        <v>753</v>
      </c>
      <c r="G415" s="267" t="s">
        <v>753</v>
      </c>
      <c r="H415" s="267">
        <v>185</v>
      </c>
      <c r="I415" s="108" t="s">
        <v>753</v>
      </c>
      <c r="J415" s="32">
        <v>571</v>
      </c>
      <c r="K415" s="108" t="s">
        <v>753</v>
      </c>
      <c r="L415" s="267" t="s">
        <v>753</v>
      </c>
      <c r="M415" s="267" t="s">
        <v>753</v>
      </c>
      <c r="N415" s="267" t="s">
        <v>753</v>
      </c>
      <c r="O415" s="32" t="s">
        <v>753</v>
      </c>
      <c r="P415" s="32" t="s">
        <v>753</v>
      </c>
    </row>
    <row r="416" spans="1:16" ht="15.75" customHeight="1" x14ac:dyDescent="0.25">
      <c r="A416" s="270"/>
      <c r="B416" s="108"/>
      <c r="C416" s="268"/>
      <c r="D416" s="269"/>
      <c r="E416" s="267"/>
      <c r="F416" s="267"/>
      <c r="G416" s="267"/>
      <c r="H416" s="267"/>
      <c r="I416" s="108"/>
      <c r="J416" s="269"/>
      <c r="K416" s="267"/>
      <c r="L416" s="267"/>
      <c r="M416" s="267"/>
      <c r="N416" s="271"/>
      <c r="O416" s="32"/>
      <c r="P416" s="32"/>
    </row>
    <row r="417" spans="1:18" ht="15.75" customHeight="1" x14ac:dyDescent="0.25">
      <c r="A417" s="253" t="s">
        <v>869</v>
      </c>
      <c r="B417" s="273">
        <f>SUM(B419:B421)</f>
        <v>11117</v>
      </c>
      <c r="C417" s="273">
        <f>SUM(C419:C421)</f>
        <v>284</v>
      </c>
      <c r="D417" s="273">
        <f>SUM(D419:D421)</f>
        <v>8602</v>
      </c>
      <c r="E417" s="273" t="str">
        <f>+E420</f>
        <v>-</v>
      </c>
      <c r="F417" s="273" t="str">
        <f>+F420</f>
        <v>-</v>
      </c>
      <c r="G417" s="273" t="str">
        <f>+G420</f>
        <v>-</v>
      </c>
      <c r="H417" s="273">
        <f>SUM(H419:H421)</f>
        <v>235</v>
      </c>
      <c r="I417" s="273" t="str">
        <f>+I420</f>
        <v>-</v>
      </c>
      <c r="J417" s="273" t="str">
        <f>+J420</f>
        <v>-</v>
      </c>
      <c r="K417" s="273">
        <f>SUM(K419:K421)</f>
        <v>1996</v>
      </c>
      <c r="L417" s="273" t="str">
        <f>+L420</f>
        <v>-</v>
      </c>
      <c r="M417" s="273" t="str">
        <f>+M420</f>
        <v>-</v>
      </c>
      <c r="N417" s="273" t="str">
        <f>+N420</f>
        <v>-</v>
      </c>
      <c r="O417" s="286" t="str">
        <f>+O420</f>
        <v>-</v>
      </c>
      <c r="P417" s="286" t="str">
        <f>+P420</f>
        <v>-</v>
      </c>
    </row>
    <row r="418" spans="1:18" ht="15.75" customHeight="1" x14ac:dyDescent="0.25">
      <c r="A418" s="270"/>
      <c r="B418" s="108"/>
      <c r="C418" s="268"/>
      <c r="D418" s="269"/>
      <c r="E418" s="267"/>
      <c r="F418" s="267"/>
      <c r="G418" s="267"/>
      <c r="H418" s="267"/>
      <c r="I418" s="267"/>
      <c r="J418" s="269"/>
      <c r="K418" s="267"/>
      <c r="L418" s="267"/>
      <c r="M418" s="267"/>
      <c r="N418" s="271"/>
      <c r="O418" s="32"/>
      <c r="P418" s="32"/>
    </row>
    <row r="419" spans="1:18" ht="15.75" customHeight="1" x14ac:dyDescent="0.25">
      <c r="A419" s="270" t="s">
        <v>768</v>
      </c>
      <c r="B419" s="50">
        <f>SUM(C419:P419)</f>
        <v>5935</v>
      </c>
      <c r="C419" s="268">
        <v>98</v>
      </c>
      <c r="D419" s="269">
        <v>4807</v>
      </c>
      <c r="E419" s="267" t="s">
        <v>753</v>
      </c>
      <c r="F419" s="267" t="s">
        <v>753</v>
      </c>
      <c r="G419" s="267" t="s">
        <v>753</v>
      </c>
      <c r="H419" s="267">
        <v>128</v>
      </c>
      <c r="I419" s="267" t="s">
        <v>753</v>
      </c>
      <c r="J419" s="267" t="s">
        <v>753</v>
      </c>
      <c r="K419" s="52">
        <v>902</v>
      </c>
      <c r="L419" s="267" t="s">
        <v>753</v>
      </c>
      <c r="M419" s="267" t="s">
        <v>753</v>
      </c>
      <c r="N419" s="267" t="s">
        <v>753</v>
      </c>
      <c r="O419" s="107" t="s">
        <v>753</v>
      </c>
      <c r="P419" s="81" t="s">
        <v>753</v>
      </c>
    </row>
    <row r="420" spans="1:18" ht="15.75" customHeight="1" x14ac:dyDescent="0.25">
      <c r="A420" s="270" t="s">
        <v>325</v>
      </c>
      <c r="B420" s="50">
        <f>SUM(C420:P420)</f>
        <v>800</v>
      </c>
      <c r="C420" s="268">
        <v>186</v>
      </c>
      <c r="D420" s="269" t="s">
        <v>753</v>
      </c>
      <c r="E420" s="267" t="s">
        <v>753</v>
      </c>
      <c r="F420" s="267" t="s">
        <v>753</v>
      </c>
      <c r="G420" s="267" t="s">
        <v>753</v>
      </c>
      <c r="H420" s="267">
        <v>107</v>
      </c>
      <c r="I420" s="267" t="s">
        <v>753</v>
      </c>
      <c r="J420" s="267" t="s">
        <v>753</v>
      </c>
      <c r="K420" s="267">
        <v>507</v>
      </c>
      <c r="L420" s="267" t="s">
        <v>753</v>
      </c>
      <c r="M420" s="267" t="s">
        <v>753</v>
      </c>
      <c r="N420" s="267" t="s">
        <v>753</v>
      </c>
      <c r="O420" s="32" t="s">
        <v>753</v>
      </c>
      <c r="P420" s="32" t="s">
        <v>753</v>
      </c>
    </row>
    <row r="421" spans="1:18" ht="15.75" customHeight="1" x14ac:dyDescent="0.25">
      <c r="A421" s="270" t="s">
        <v>64</v>
      </c>
      <c r="B421" s="50">
        <f>SUM(C421:P421)</f>
        <v>4382</v>
      </c>
      <c r="C421" s="4" t="s">
        <v>753</v>
      </c>
      <c r="D421" s="50">
        <v>3795</v>
      </c>
      <c r="E421" s="108" t="s">
        <v>753</v>
      </c>
      <c r="F421" s="267" t="s">
        <v>753</v>
      </c>
      <c r="G421" s="267" t="s">
        <v>753</v>
      </c>
      <c r="H421" s="267" t="s">
        <v>753</v>
      </c>
      <c r="I421" s="267" t="s">
        <v>753</v>
      </c>
      <c r="J421" s="267" t="s">
        <v>753</v>
      </c>
      <c r="K421" s="11">
        <v>587</v>
      </c>
      <c r="L421" s="108" t="s">
        <v>753</v>
      </c>
      <c r="M421" s="267" t="s">
        <v>753</v>
      </c>
      <c r="N421" s="267" t="s">
        <v>753</v>
      </c>
      <c r="O421" s="107" t="s">
        <v>753</v>
      </c>
      <c r="P421" s="81" t="s">
        <v>753</v>
      </c>
    </row>
    <row r="422" spans="1:18" s="22" customFormat="1" ht="15.75" customHeight="1" x14ac:dyDescent="0.25">
      <c r="A422" s="264"/>
      <c r="B422" s="50"/>
      <c r="C422" s="50"/>
      <c r="D422" s="52"/>
      <c r="E422" s="267"/>
      <c r="F422" s="52"/>
      <c r="G422" s="267"/>
      <c r="H422" s="267"/>
      <c r="I422" s="267"/>
      <c r="J422" s="52"/>
      <c r="K422" s="52"/>
      <c r="L422" s="267"/>
      <c r="M422" s="52"/>
      <c r="N422" s="11"/>
      <c r="O422" s="32"/>
      <c r="P422" s="32"/>
      <c r="R422" s="5"/>
    </row>
    <row r="423" spans="1:18" ht="15.75" customHeight="1" x14ac:dyDescent="0.25">
      <c r="A423" s="253" t="s">
        <v>870</v>
      </c>
      <c r="B423" s="103">
        <f>SUM(B425:B503)</f>
        <v>180664</v>
      </c>
      <c r="C423" s="262" t="s">
        <v>753</v>
      </c>
      <c r="D423" s="262" t="s">
        <v>753</v>
      </c>
      <c r="E423" s="262" t="s">
        <v>753</v>
      </c>
      <c r="F423" s="262" t="s">
        <v>753</v>
      </c>
      <c r="G423" s="262" t="s">
        <v>753</v>
      </c>
      <c r="H423" s="262" t="s">
        <v>753</v>
      </c>
      <c r="I423" s="103">
        <f>SUM(I425:I503)</f>
        <v>171773</v>
      </c>
      <c r="J423" s="262" t="s">
        <v>753</v>
      </c>
      <c r="K423" s="262" t="s">
        <v>753</v>
      </c>
      <c r="L423" s="262" t="s">
        <v>753</v>
      </c>
      <c r="M423" s="103">
        <f>SUM(M425:M503)</f>
        <v>8891</v>
      </c>
      <c r="N423" s="104" t="s">
        <v>753</v>
      </c>
      <c r="O423" s="263" t="s">
        <v>753</v>
      </c>
      <c r="P423" s="263" t="s">
        <v>753</v>
      </c>
    </row>
    <row r="424" spans="1:18" ht="15.75" customHeight="1" x14ac:dyDescent="0.25">
      <c r="A424" s="270"/>
      <c r="B424" s="108"/>
      <c r="C424" s="267"/>
      <c r="D424" s="267"/>
      <c r="E424" s="267"/>
      <c r="F424" s="267"/>
      <c r="G424" s="267"/>
      <c r="H424" s="267"/>
      <c r="I424" s="267"/>
      <c r="J424" s="267"/>
      <c r="K424" s="267"/>
      <c r="L424" s="267"/>
      <c r="M424" s="267"/>
      <c r="N424" s="107"/>
      <c r="O424" s="32"/>
      <c r="P424" s="32"/>
    </row>
    <row r="425" spans="1:18" ht="15.75" customHeight="1" x14ac:dyDescent="0.25">
      <c r="A425" s="270" t="s">
        <v>871</v>
      </c>
      <c r="B425" s="50">
        <f t="shared" ref="B425:B503" si="19">SUM(C425:P425)</f>
        <v>9826</v>
      </c>
      <c r="C425" s="267" t="s">
        <v>753</v>
      </c>
      <c r="D425" s="267" t="s">
        <v>753</v>
      </c>
      <c r="E425" s="267" t="s">
        <v>753</v>
      </c>
      <c r="F425" s="267" t="s">
        <v>753</v>
      </c>
      <c r="G425" s="267" t="s">
        <v>753</v>
      </c>
      <c r="H425" s="267" t="s">
        <v>753</v>
      </c>
      <c r="I425" s="268">
        <v>9826</v>
      </c>
      <c r="J425" s="267" t="s">
        <v>753</v>
      </c>
      <c r="K425" s="267" t="s">
        <v>753</v>
      </c>
      <c r="L425" s="267" t="s">
        <v>753</v>
      </c>
      <c r="M425" s="267" t="s">
        <v>753</v>
      </c>
      <c r="N425" s="107" t="s">
        <v>753</v>
      </c>
      <c r="O425" s="32" t="s">
        <v>753</v>
      </c>
      <c r="P425" s="32" t="s">
        <v>753</v>
      </c>
    </row>
    <row r="426" spans="1:18" ht="15.75" customHeight="1" x14ac:dyDescent="0.25">
      <c r="A426" s="270" t="s">
        <v>872</v>
      </c>
      <c r="B426" s="50">
        <f t="shared" si="19"/>
        <v>4031</v>
      </c>
      <c r="C426" s="267" t="s">
        <v>753</v>
      </c>
      <c r="D426" s="267" t="s">
        <v>753</v>
      </c>
      <c r="E426" s="267" t="s">
        <v>753</v>
      </c>
      <c r="F426" s="267" t="s">
        <v>753</v>
      </c>
      <c r="G426" s="267" t="s">
        <v>753</v>
      </c>
      <c r="H426" s="267" t="s">
        <v>753</v>
      </c>
      <c r="I426" s="268">
        <v>4031</v>
      </c>
      <c r="J426" s="267" t="s">
        <v>753</v>
      </c>
      <c r="K426" s="267" t="s">
        <v>753</v>
      </c>
      <c r="L426" s="267" t="s">
        <v>753</v>
      </c>
      <c r="M426" s="267" t="s">
        <v>753</v>
      </c>
      <c r="N426" s="107" t="s">
        <v>753</v>
      </c>
      <c r="O426" s="32" t="s">
        <v>753</v>
      </c>
      <c r="P426" s="32" t="s">
        <v>753</v>
      </c>
    </row>
    <row r="427" spans="1:18" x14ac:dyDescent="0.25">
      <c r="A427" s="270" t="s">
        <v>417</v>
      </c>
      <c r="B427" s="50">
        <f t="shared" si="19"/>
        <v>2743</v>
      </c>
      <c r="C427" s="267" t="s">
        <v>753</v>
      </c>
      <c r="D427" s="267" t="s">
        <v>753</v>
      </c>
      <c r="E427" s="267" t="s">
        <v>753</v>
      </c>
      <c r="F427" s="267" t="s">
        <v>753</v>
      </c>
      <c r="G427" s="267" t="s">
        <v>753</v>
      </c>
      <c r="H427" s="267" t="s">
        <v>753</v>
      </c>
      <c r="I427" s="268">
        <v>2743</v>
      </c>
      <c r="J427" s="267" t="s">
        <v>753</v>
      </c>
      <c r="K427" s="267" t="s">
        <v>753</v>
      </c>
      <c r="L427" s="267" t="s">
        <v>753</v>
      </c>
      <c r="M427" s="267" t="s">
        <v>753</v>
      </c>
      <c r="N427" s="107" t="s">
        <v>753</v>
      </c>
      <c r="O427" s="32" t="s">
        <v>753</v>
      </c>
      <c r="P427" s="32" t="s">
        <v>753</v>
      </c>
    </row>
    <row r="428" spans="1:18" ht="15.75" customHeight="1" x14ac:dyDescent="0.25">
      <c r="A428" s="270" t="s">
        <v>873</v>
      </c>
      <c r="B428" s="50">
        <f t="shared" si="19"/>
        <v>217</v>
      </c>
      <c r="C428" s="267" t="s">
        <v>753</v>
      </c>
      <c r="D428" s="267" t="s">
        <v>753</v>
      </c>
      <c r="E428" s="267" t="s">
        <v>753</v>
      </c>
      <c r="F428" s="267" t="s">
        <v>753</v>
      </c>
      <c r="G428" s="267" t="s">
        <v>753</v>
      </c>
      <c r="H428" s="267" t="s">
        <v>753</v>
      </c>
      <c r="I428" s="268">
        <v>217</v>
      </c>
      <c r="J428" s="267" t="s">
        <v>753</v>
      </c>
      <c r="K428" s="267" t="s">
        <v>753</v>
      </c>
      <c r="L428" s="267" t="s">
        <v>753</v>
      </c>
      <c r="M428" s="267" t="s">
        <v>753</v>
      </c>
      <c r="N428" s="107" t="s">
        <v>753</v>
      </c>
      <c r="O428" s="32" t="s">
        <v>753</v>
      </c>
      <c r="P428" s="32" t="s">
        <v>753</v>
      </c>
    </row>
    <row r="429" spans="1:18" ht="15.75" customHeight="1" x14ac:dyDescent="0.25">
      <c r="A429" s="270" t="s">
        <v>874</v>
      </c>
      <c r="B429" s="50">
        <f t="shared" si="19"/>
        <v>193</v>
      </c>
      <c r="C429" s="267" t="s">
        <v>753</v>
      </c>
      <c r="D429" s="267" t="s">
        <v>753</v>
      </c>
      <c r="E429" s="267" t="s">
        <v>753</v>
      </c>
      <c r="F429" s="267" t="s">
        <v>753</v>
      </c>
      <c r="G429" s="267" t="s">
        <v>753</v>
      </c>
      <c r="H429" s="267" t="s">
        <v>753</v>
      </c>
      <c r="I429" s="268">
        <v>193</v>
      </c>
      <c r="J429" s="267" t="s">
        <v>753</v>
      </c>
      <c r="K429" s="267" t="s">
        <v>753</v>
      </c>
      <c r="L429" s="267" t="s">
        <v>753</v>
      </c>
      <c r="M429" s="267" t="s">
        <v>753</v>
      </c>
      <c r="N429" s="107" t="s">
        <v>753</v>
      </c>
      <c r="O429" s="32" t="s">
        <v>753</v>
      </c>
      <c r="P429" s="32" t="s">
        <v>753</v>
      </c>
    </row>
    <row r="430" spans="1:18" ht="15.75" customHeight="1" x14ac:dyDescent="0.25">
      <c r="A430" s="266" t="s">
        <v>875</v>
      </c>
      <c r="B430" s="50">
        <f t="shared" si="19"/>
        <v>72</v>
      </c>
      <c r="C430" s="267" t="s">
        <v>753</v>
      </c>
      <c r="D430" s="267" t="s">
        <v>753</v>
      </c>
      <c r="E430" s="267" t="s">
        <v>753</v>
      </c>
      <c r="F430" s="267" t="s">
        <v>753</v>
      </c>
      <c r="G430" s="267" t="s">
        <v>753</v>
      </c>
      <c r="H430" s="267" t="s">
        <v>753</v>
      </c>
      <c r="I430" s="268">
        <v>72</v>
      </c>
      <c r="J430" s="267" t="s">
        <v>753</v>
      </c>
      <c r="K430" s="267" t="s">
        <v>753</v>
      </c>
      <c r="L430" s="267" t="s">
        <v>753</v>
      </c>
      <c r="M430" s="267" t="s">
        <v>753</v>
      </c>
      <c r="N430" s="267" t="s">
        <v>753</v>
      </c>
      <c r="O430" s="267" t="s">
        <v>753</v>
      </c>
      <c r="P430" s="32" t="s">
        <v>753</v>
      </c>
    </row>
    <row r="431" spans="1:18" ht="15.75" customHeight="1" x14ac:dyDescent="0.25">
      <c r="A431" s="266" t="s">
        <v>876</v>
      </c>
      <c r="B431" s="50">
        <f t="shared" si="19"/>
        <v>1805</v>
      </c>
      <c r="C431" s="267" t="s">
        <v>753</v>
      </c>
      <c r="D431" s="267" t="s">
        <v>753</v>
      </c>
      <c r="E431" s="267" t="s">
        <v>753</v>
      </c>
      <c r="F431" s="267" t="s">
        <v>753</v>
      </c>
      <c r="G431" s="267" t="s">
        <v>753</v>
      </c>
      <c r="H431" s="267" t="s">
        <v>753</v>
      </c>
      <c r="I431" s="268">
        <v>1805</v>
      </c>
      <c r="J431" s="267" t="s">
        <v>753</v>
      </c>
      <c r="K431" s="267" t="s">
        <v>753</v>
      </c>
      <c r="L431" s="267" t="s">
        <v>753</v>
      </c>
      <c r="M431" s="267" t="s">
        <v>753</v>
      </c>
      <c r="N431" s="267" t="s">
        <v>753</v>
      </c>
      <c r="O431" s="267" t="s">
        <v>753</v>
      </c>
      <c r="P431" s="32" t="s">
        <v>753</v>
      </c>
    </row>
    <row r="432" spans="1:18" ht="15.75" customHeight="1" x14ac:dyDescent="0.25">
      <c r="A432" s="266" t="s">
        <v>877</v>
      </c>
      <c r="B432" s="50">
        <f t="shared" si="19"/>
        <v>2103</v>
      </c>
      <c r="C432" s="267" t="s">
        <v>753</v>
      </c>
      <c r="D432" s="267" t="s">
        <v>753</v>
      </c>
      <c r="E432" s="267" t="s">
        <v>753</v>
      </c>
      <c r="F432" s="267" t="s">
        <v>753</v>
      </c>
      <c r="G432" s="267" t="s">
        <v>753</v>
      </c>
      <c r="H432" s="267" t="s">
        <v>753</v>
      </c>
      <c r="I432" s="268">
        <v>2103</v>
      </c>
      <c r="J432" s="267" t="s">
        <v>753</v>
      </c>
      <c r="K432" s="267" t="s">
        <v>753</v>
      </c>
      <c r="L432" s="267" t="s">
        <v>753</v>
      </c>
      <c r="M432" s="267" t="s">
        <v>753</v>
      </c>
      <c r="N432" s="267" t="s">
        <v>753</v>
      </c>
      <c r="O432" s="267" t="s">
        <v>753</v>
      </c>
      <c r="P432" s="32" t="s">
        <v>753</v>
      </c>
    </row>
    <row r="433" spans="1:16" ht="15.75" customHeight="1" x14ac:dyDescent="0.25">
      <c r="A433" s="266" t="s">
        <v>878</v>
      </c>
      <c r="B433" s="50">
        <f t="shared" si="19"/>
        <v>225</v>
      </c>
      <c r="C433" s="267" t="s">
        <v>753</v>
      </c>
      <c r="D433" s="267" t="s">
        <v>753</v>
      </c>
      <c r="E433" s="267" t="s">
        <v>753</v>
      </c>
      <c r="F433" s="267" t="s">
        <v>753</v>
      </c>
      <c r="G433" s="267" t="s">
        <v>753</v>
      </c>
      <c r="H433" s="267" t="s">
        <v>753</v>
      </c>
      <c r="I433" s="268">
        <v>225</v>
      </c>
      <c r="J433" s="267" t="s">
        <v>753</v>
      </c>
      <c r="K433" s="267" t="s">
        <v>753</v>
      </c>
      <c r="L433" s="267" t="s">
        <v>753</v>
      </c>
      <c r="M433" s="267" t="s">
        <v>753</v>
      </c>
      <c r="N433" s="267" t="s">
        <v>753</v>
      </c>
      <c r="O433" s="267" t="s">
        <v>753</v>
      </c>
      <c r="P433" s="32" t="s">
        <v>753</v>
      </c>
    </row>
    <row r="434" spans="1:16" ht="15.75" customHeight="1" x14ac:dyDescent="0.25">
      <c r="A434" s="266" t="s">
        <v>879</v>
      </c>
      <c r="B434" s="50">
        <f t="shared" si="19"/>
        <v>62</v>
      </c>
      <c r="C434" s="267" t="s">
        <v>753</v>
      </c>
      <c r="D434" s="267" t="s">
        <v>753</v>
      </c>
      <c r="E434" s="267" t="s">
        <v>753</v>
      </c>
      <c r="F434" s="267" t="s">
        <v>753</v>
      </c>
      <c r="G434" s="267" t="s">
        <v>753</v>
      </c>
      <c r="H434" s="267" t="s">
        <v>753</v>
      </c>
      <c r="I434" s="268">
        <v>62</v>
      </c>
      <c r="J434" s="267" t="s">
        <v>753</v>
      </c>
      <c r="K434" s="267" t="s">
        <v>753</v>
      </c>
      <c r="L434" s="267" t="s">
        <v>753</v>
      </c>
      <c r="M434" s="267" t="s">
        <v>753</v>
      </c>
      <c r="N434" s="267" t="s">
        <v>753</v>
      </c>
      <c r="O434" s="267" t="s">
        <v>753</v>
      </c>
      <c r="P434" s="32" t="s">
        <v>753</v>
      </c>
    </row>
    <row r="435" spans="1:16" ht="15.75" customHeight="1" x14ac:dyDescent="0.25">
      <c r="A435" s="266" t="s">
        <v>880</v>
      </c>
      <c r="B435" s="50">
        <f t="shared" si="19"/>
        <v>45</v>
      </c>
      <c r="C435" s="267" t="s">
        <v>753</v>
      </c>
      <c r="D435" s="267" t="s">
        <v>753</v>
      </c>
      <c r="E435" s="267" t="s">
        <v>753</v>
      </c>
      <c r="F435" s="267" t="s">
        <v>753</v>
      </c>
      <c r="G435" s="267" t="s">
        <v>753</v>
      </c>
      <c r="H435" s="267" t="s">
        <v>753</v>
      </c>
      <c r="I435" s="268">
        <v>45</v>
      </c>
      <c r="J435" s="267" t="s">
        <v>753</v>
      </c>
      <c r="K435" s="267" t="s">
        <v>753</v>
      </c>
      <c r="L435" s="267" t="s">
        <v>753</v>
      </c>
      <c r="M435" s="267" t="s">
        <v>753</v>
      </c>
      <c r="N435" s="267" t="s">
        <v>753</v>
      </c>
      <c r="O435" s="267" t="s">
        <v>753</v>
      </c>
      <c r="P435" s="32" t="s">
        <v>753</v>
      </c>
    </row>
    <row r="436" spans="1:16" ht="15.75" customHeight="1" x14ac:dyDescent="0.25">
      <c r="A436" s="266" t="s">
        <v>881</v>
      </c>
      <c r="B436" s="50">
        <f t="shared" si="19"/>
        <v>1491</v>
      </c>
      <c r="C436" s="267" t="s">
        <v>753</v>
      </c>
      <c r="D436" s="267" t="s">
        <v>753</v>
      </c>
      <c r="E436" s="267" t="s">
        <v>753</v>
      </c>
      <c r="F436" s="267" t="s">
        <v>753</v>
      </c>
      <c r="G436" s="267" t="s">
        <v>753</v>
      </c>
      <c r="H436" s="267" t="s">
        <v>753</v>
      </c>
      <c r="I436" s="268">
        <v>1410</v>
      </c>
      <c r="J436" s="267" t="s">
        <v>753</v>
      </c>
      <c r="K436" s="267" t="s">
        <v>753</v>
      </c>
      <c r="L436" s="267" t="s">
        <v>753</v>
      </c>
      <c r="M436" s="267">
        <v>81</v>
      </c>
      <c r="N436" s="267" t="s">
        <v>753</v>
      </c>
      <c r="O436" s="267" t="s">
        <v>753</v>
      </c>
      <c r="P436" s="32" t="s">
        <v>753</v>
      </c>
    </row>
    <row r="437" spans="1:16" ht="15.75" customHeight="1" x14ac:dyDescent="0.25">
      <c r="A437" s="266" t="s">
        <v>882</v>
      </c>
      <c r="B437" s="50">
        <f t="shared" si="19"/>
        <v>32</v>
      </c>
      <c r="C437" s="267" t="s">
        <v>753</v>
      </c>
      <c r="D437" s="267" t="s">
        <v>753</v>
      </c>
      <c r="E437" s="267" t="s">
        <v>753</v>
      </c>
      <c r="F437" s="267" t="s">
        <v>753</v>
      </c>
      <c r="G437" s="267" t="s">
        <v>753</v>
      </c>
      <c r="H437" s="267" t="s">
        <v>753</v>
      </c>
      <c r="I437" s="268">
        <v>32</v>
      </c>
      <c r="J437" s="267" t="s">
        <v>753</v>
      </c>
      <c r="K437" s="267" t="s">
        <v>753</v>
      </c>
      <c r="L437" s="267" t="s">
        <v>753</v>
      </c>
      <c r="M437" s="267" t="s">
        <v>753</v>
      </c>
      <c r="N437" s="267" t="s">
        <v>753</v>
      </c>
      <c r="O437" s="267" t="s">
        <v>753</v>
      </c>
      <c r="P437" s="107" t="s">
        <v>753</v>
      </c>
    </row>
    <row r="438" spans="1:16" ht="15.75" customHeight="1" x14ac:dyDescent="0.25">
      <c r="A438" s="270" t="s">
        <v>758</v>
      </c>
      <c r="B438" s="50">
        <f t="shared" si="19"/>
        <v>13483</v>
      </c>
      <c r="C438" s="267" t="s">
        <v>753</v>
      </c>
      <c r="D438" s="267" t="s">
        <v>753</v>
      </c>
      <c r="E438" s="267" t="s">
        <v>753</v>
      </c>
      <c r="F438" s="267" t="s">
        <v>753</v>
      </c>
      <c r="G438" s="267" t="s">
        <v>753</v>
      </c>
      <c r="H438" s="267" t="s">
        <v>753</v>
      </c>
      <c r="I438" s="268">
        <v>13483</v>
      </c>
      <c r="J438" s="267" t="s">
        <v>753</v>
      </c>
      <c r="K438" s="267" t="s">
        <v>753</v>
      </c>
      <c r="L438" s="267" t="s">
        <v>753</v>
      </c>
      <c r="M438" s="267" t="s">
        <v>753</v>
      </c>
      <c r="N438" s="107" t="s">
        <v>753</v>
      </c>
      <c r="O438" s="32" t="s">
        <v>753</v>
      </c>
      <c r="P438" s="32" t="s">
        <v>753</v>
      </c>
    </row>
    <row r="439" spans="1:16" ht="15.75" customHeight="1" x14ac:dyDescent="0.25">
      <c r="A439" s="270" t="s">
        <v>883</v>
      </c>
      <c r="B439" s="50">
        <f t="shared" si="19"/>
        <v>863</v>
      </c>
      <c r="C439" s="267" t="s">
        <v>753</v>
      </c>
      <c r="D439" s="267" t="s">
        <v>753</v>
      </c>
      <c r="E439" s="267" t="s">
        <v>753</v>
      </c>
      <c r="F439" s="267" t="s">
        <v>753</v>
      </c>
      <c r="G439" s="267" t="s">
        <v>753</v>
      </c>
      <c r="H439" s="267" t="s">
        <v>753</v>
      </c>
      <c r="I439" s="268">
        <v>863</v>
      </c>
      <c r="J439" s="267" t="s">
        <v>753</v>
      </c>
      <c r="K439" s="267" t="s">
        <v>753</v>
      </c>
      <c r="L439" s="267" t="s">
        <v>753</v>
      </c>
      <c r="M439" s="267" t="s">
        <v>753</v>
      </c>
      <c r="N439" s="107" t="s">
        <v>753</v>
      </c>
      <c r="O439" s="32" t="s">
        <v>753</v>
      </c>
      <c r="P439" s="32" t="s">
        <v>753</v>
      </c>
    </row>
    <row r="440" spans="1:16" ht="15.75" customHeight="1" x14ac:dyDescent="0.25">
      <c r="A440" s="270" t="s">
        <v>884</v>
      </c>
      <c r="B440" s="50">
        <f t="shared" si="19"/>
        <v>3211</v>
      </c>
      <c r="C440" s="267" t="s">
        <v>753</v>
      </c>
      <c r="D440" s="267" t="s">
        <v>753</v>
      </c>
      <c r="E440" s="267" t="s">
        <v>753</v>
      </c>
      <c r="F440" s="267" t="s">
        <v>753</v>
      </c>
      <c r="G440" s="267" t="s">
        <v>753</v>
      </c>
      <c r="H440" s="267" t="s">
        <v>753</v>
      </c>
      <c r="I440" s="268">
        <v>3211</v>
      </c>
      <c r="J440" s="267" t="s">
        <v>753</v>
      </c>
      <c r="K440" s="267" t="s">
        <v>753</v>
      </c>
      <c r="L440" s="267" t="s">
        <v>753</v>
      </c>
      <c r="M440" s="267" t="s">
        <v>753</v>
      </c>
      <c r="N440" s="107" t="s">
        <v>753</v>
      </c>
      <c r="O440" s="32" t="s">
        <v>753</v>
      </c>
      <c r="P440" s="32" t="s">
        <v>753</v>
      </c>
    </row>
    <row r="441" spans="1:16" ht="15.75" customHeight="1" x14ac:dyDescent="0.25">
      <c r="A441" s="270" t="s">
        <v>885</v>
      </c>
      <c r="B441" s="50">
        <f t="shared" si="19"/>
        <v>4837</v>
      </c>
      <c r="C441" s="267" t="s">
        <v>753</v>
      </c>
      <c r="D441" s="267" t="s">
        <v>753</v>
      </c>
      <c r="E441" s="267" t="s">
        <v>753</v>
      </c>
      <c r="F441" s="267" t="s">
        <v>753</v>
      </c>
      <c r="G441" s="267" t="s">
        <v>753</v>
      </c>
      <c r="H441" s="267" t="s">
        <v>753</v>
      </c>
      <c r="I441" s="268">
        <v>4837</v>
      </c>
      <c r="J441" s="267" t="s">
        <v>753</v>
      </c>
      <c r="K441" s="267" t="s">
        <v>753</v>
      </c>
      <c r="L441" s="267" t="s">
        <v>753</v>
      </c>
      <c r="M441" s="267" t="s">
        <v>753</v>
      </c>
      <c r="N441" s="107" t="s">
        <v>753</v>
      </c>
      <c r="O441" s="32" t="s">
        <v>753</v>
      </c>
      <c r="P441" s="32" t="s">
        <v>753</v>
      </c>
    </row>
    <row r="442" spans="1:16" ht="15.75" customHeight="1" x14ac:dyDescent="0.25">
      <c r="A442" s="270" t="s">
        <v>886</v>
      </c>
      <c r="B442" s="50">
        <f t="shared" si="19"/>
        <v>3430</v>
      </c>
      <c r="C442" s="267" t="s">
        <v>753</v>
      </c>
      <c r="D442" s="267" t="s">
        <v>753</v>
      </c>
      <c r="E442" s="267" t="s">
        <v>753</v>
      </c>
      <c r="F442" s="267" t="s">
        <v>753</v>
      </c>
      <c r="G442" s="267" t="s">
        <v>753</v>
      </c>
      <c r="H442" s="267" t="s">
        <v>753</v>
      </c>
      <c r="I442" s="268">
        <v>3430</v>
      </c>
      <c r="J442" s="267" t="s">
        <v>753</v>
      </c>
      <c r="K442" s="267" t="s">
        <v>753</v>
      </c>
      <c r="L442" s="267" t="s">
        <v>753</v>
      </c>
      <c r="M442" s="267" t="s">
        <v>753</v>
      </c>
      <c r="N442" s="107" t="s">
        <v>753</v>
      </c>
      <c r="O442" s="32" t="s">
        <v>753</v>
      </c>
      <c r="P442" s="32" t="s">
        <v>753</v>
      </c>
    </row>
    <row r="443" spans="1:16" ht="15.75" customHeight="1" x14ac:dyDescent="0.25">
      <c r="A443" s="270" t="s">
        <v>887</v>
      </c>
      <c r="B443" s="50">
        <f t="shared" si="19"/>
        <v>632</v>
      </c>
      <c r="C443" s="267" t="s">
        <v>753</v>
      </c>
      <c r="D443" s="267" t="s">
        <v>753</v>
      </c>
      <c r="E443" s="267" t="s">
        <v>753</v>
      </c>
      <c r="F443" s="267" t="s">
        <v>753</v>
      </c>
      <c r="G443" s="267" t="s">
        <v>753</v>
      </c>
      <c r="H443" s="267" t="s">
        <v>753</v>
      </c>
      <c r="I443" s="268">
        <v>632</v>
      </c>
      <c r="J443" s="267" t="s">
        <v>753</v>
      </c>
      <c r="K443" s="267" t="s">
        <v>753</v>
      </c>
      <c r="L443" s="267" t="s">
        <v>753</v>
      </c>
      <c r="M443" s="108" t="s">
        <v>753</v>
      </c>
      <c r="N443" s="107" t="s">
        <v>753</v>
      </c>
      <c r="O443" s="32" t="s">
        <v>753</v>
      </c>
      <c r="P443" s="32" t="s">
        <v>753</v>
      </c>
    </row>
    <row r="444" spans="1:16" ht="15.75" customHeight="1" x14ac:dyDescent="0.25">
      <c r="A444" s="109" t="s">
        <v>888</v>
      </c>
      <c r="B444" s="50">
        <f t="shared" si="19"/>
        <v>2754</v>
      </c>
      <c r="C444" s="267" t="s">
        <v>753</v>
      </c>
      <c r="D444" s="267" t="s">
        <v>753</v>
      </c>
      <c r="E444" s="267" t="s">
        <v>753</v>
      </c>
      <c r="F444" s="267" t="s">
        <v>753</v>
      </c>
      <c r="G444" s="267" t="s">
        <v>753</v>
      </c>
      <c r="H444" s="267" t="s">
        <v>753</v>
      </c>
      <c r="I444" s="268" t="s">
        <v>753</v>
      </c>
      <c r="J444" s="267" t="s">
        <v>753</v>
      </c>
      <c r="K444" s="267" t="s">
        <v>753</v>
      </c>
      <c r="L444" s="267" t="s">
        <v>753</v>
      </c>
      <c r="M444" s="108">
        <v>2754</v>
      </c>
      <c r="N444" s="107" t="s">
        <v>753</v>
      </c>
      <c r="O444" s="32" t="s">
        <v>753</v>
      </c>
      <c r="P444" s="32" t="s">
        <v>753</v>
      </c>
    </row>
    <row r="445" spans="1:16" ht="15.75" customHeight="1" x14ac:dyDescent="0.25">
      <c r="A445" s="109" t="s">
        <v>889</v>
      </c>
      <c r="B445" s="50">
        <f t="shared" si="19"/>
        <v>4795</v>
      </c>
      <c r="C445" s="267" t="s">
        <v>753</v>
      </c>
      <c r="D445" s="267" t="s">
        <v>753</v>
      </c>
      <c r="E445" s="267" t="s">
        <v>753</v>
      </c>
      <c r="F445" s="267" t="s">
        <v>753</v>
      </c>
      <c r="G445" s="267" t="s">
        <v>753</v>
      </c>
      <c r="H445" s="267" t="s">
        <v>753</v>
      </c>
      <c r="I445" s="268">
        <v>4464</v>
      </c>
      <c r="J445" s="267" t="s">
        <v>753</v>
      </c>
      <c r="K445" s="267" t="s">
        <v>753</v>
      </c>
      <c r="L445" s="267" t="s">
        <v>753</v>
      </c>
      <c r="M445" s="267">
        <v>331</v>
      </c>
      <c r="N445" s="107" t="s">
        <v>753</v>
      </c>
      <c r="O445" s="32" t="s">
        <v>753</v>
      </c>
      <c r="P445" s="32" t="s">
        <v>753</v>
      </c>
    </row>
    <row r="446" spans="1:16" ht="15.75" customHeight="1" x14ac:dyDescent="0.25">
      <c r="A446" s="109" t="s">
        <v>890</v>
      </c>
      <c r="B446" s="50">
        <f t="shared" si="19"/>
        <v>568</v>
      </c>
      <c r="C446" s="267" t="s">
        <v>753</v>
      </c>
      <c r="D446" s="267" t="s">
        <v>753</v>
      </c>
      <c r="E446" s="267" t="s">
        <v>753</v>
      </c>
      <c r="F446" s="267" t="s">
        <v>753</v>
      </c>
      <c r="G446" s="267" t="s">
        <v>753</v>
      </c>
      <c r="H446" s="267" t="s">
        <v>753</v>
      </c>
      <c r="I446" s="268">
        <v>568</v>
      </c>
      <c r="J446" s="267" t="s">
        <v>753</v>
      </c>
      <c r="K446" s="267" t="s">
        <v>753</v>
      </c>
      <c r="L446" s="267" t="s">
        <v>753</v>
      </c>
      <c r="M446" s="267" t="s">
        <v>753</v>
      </c>
      <c r="N446" s="267" t="s">
        <v>753</v>
      </c>
      <c r="O446" s="267" t="s">
        <v>753</v>
      </c>
      <c r="P446" s="32" t="s">
        <v>753</v>
      </c>
    </row>
    <row r="447" spans="1:16" ht="15.75" customHeight="1" x14ac:dyDescent="0.25">
      <c r="A447" s="109" t="s">
        <v>891</v>
      </c>
      <c r="B447" s="50">
        <f t="shared" si="19"/>
        <v>635</v>
      </c>
      <c r="C447" s="267" t="s">
        <v>753</v>
      </c>
      <c r="D447" s="267" t="s">
        <v>753</v>
      </c>
      <c r="E447" s="267" t="s">
        <v>753</v>
      </c>
      <c r="F447" s="267" t="s">
        <v>753</v>
      </c>
      <c r="G447" s="267" t="s">
        <v>753</v>
      </c>
      <c r="H447" s="267" t="s">
        <v>753</v>
      </c>
      <c r="I447" s="268">
        <v>635</v>
      </c>
      <c r="J447" s="267" t="s">
        <v>753</v>
      </c>
      <c r="K447" s="267" t="s">
        <v>753</v>
      </c>
      <c r="L447" s="267" t="s">
        <v>753</v>
      </c>
      <c r="M447" s="108" t="s">
        <v>753</v>
      </c>
      <c r="N447" s="107" t="s">
        <v>753</v>
      </c>
      <c r="O447" s="32" t="s">
        <v>753</v>
      </c>
      <c r="P447" s="32" t="s">
        <v>753</v>
      </c>
    </row>
    <row r="448" spans="1:16" ht="15.75" customHeight="1" x14ac:dyDescent="0.25">
      <c r="A448" s="109" t="s">
        <v>892</v>
      </c>
      <c r="B448" s="50">
        <f t="shared" si="19"/>
        <v>12481</v>
      </c>
      <c r="C448" s="267" t="s">
        <v>753</v>
      </c>
      <c r="D448" s="267" t="s">
        <v>753</v>
      </c>
      <c r="E448" s="267"/>
      <c r="F448" s="267" t="s">
        <v>753</v>
      </c>
      <c r="G448" s="267" t="s">
        <v>753</v>
      </c>
      <c r="H448" s="267" t="s">
        <v>753</v>
      </c>
      <c r="I448" s="268">
        <v>11933</v>
      </c>
      <c r="J448" s="267" t="s">
        <v>753</v>
      </c>
      <c r="K448" s="267" t="s">
        <v>753</v>
      </c>
      <c r="L448" s="267" t="s">
        <v>753</v>
      </c>
      <c r="M448" s="267">
        <v>548</v>
      </c>
      <c r="N448" s="107" t="s">
        <v>753</v>
      </c>
      <c r="O448" s="32"/>
      <c r="P448" s="32"/>
    </row>
    <row r="449" spans="1:16" ht="15.75" customHeight="1" x14ac:dyDescent="0.25">
      <c r="A449" s="270" t="s">
        <v>893</v>
      </c>
      <c r="B449" s="50">
        <f t="shared" si="19"/>
        <v>410</v>
      </c>
      <c r="C449" s="267" t="s">
        <v>753</v>
      </c>
      <c r="D449" s="267" t="s">
        <v>753</v>
      </c>
      <c r="E449" s="267" t="s">
        <v>753</v>
      </c>
      <c r="F449" s="267" t="s">
        <v>753</v>
      </c>
      <c r="G449" s="267" t="s">
        <v>753</v>
      </c>
      <c r="H449" s="267" t="s">
        <v>753</v>
      </c>
      <c r="I449" s="268">
        <v>410</v>
      </c>
      <c r="J449" s="267" t="s">
        <v>753</v>
      </c>
      <c r="K449" s="267" t="s">
        <v>753</v>
      </c>
      <c r="L449" s="267" t="s">
        <v>753</v>
      </c>
      <c r="M449" s="108" t="s">
        <v>753</v>
      </c>
      <c r="N449" s="107" t="s">
        <v>753</v>
      </c>
      <c r="O449" s="32" t="s">
        <v>753</v>
      </c>
      <c r="P449" s="32" t="s">
        <v>753</v>
      </c>
    </row>
    <row r="450" spans="1:16" ht="15.75" customHeight="1" x14ac:dyDescent="0.25">
      <c r="A450" s="109" t="s">
        <v>894</v>
      </c>
      <c r="B450" s="50">
        <f t="shared" si="19"/>
        <v>1777</v>
      </c>
      <c r="C450" s="267" t="s">
        <v>753</v>
      </c>
      <c r="D450" s="267" t="s">
        <v>753</v>
      </c>
      <c r="E450" s="267" t="s">
        <v>753</v>
      </c>
      <c r="F450" s="267" t="s">
        <v>753</v>
      </c>
      <c r="G450" s="267" t="s">
        <v>753</v>
      </c>
      <c r="H450" s="267" t="s">
        <v>753</v>
      </c>
      <c r="I450" s="268">
        <v>1777</v>
      </c>
      <c r="J450" s="267" t="s">
        <v>753</v>
      </c>
      <c r="K450" s="267" t="s">
        <v>753</v>
      </c>
      <c r="L450" s="267" t="s">
        <v>753</v>
      </c>
      <c r="M450" s="267" t="s">
        <v>753</v>
      </c>
      <c r="N450" s="267" t="s">
        <v>753</v>
      </c>
      <c r="O450" s="267" t="s">
        <v>753</v>
      </c>
      <c r="P450" s="32" t="s">
        <v>753</v>
      </c>
    </row>
    <row r="451" spans="1:16" ht="15.75" customHeight="1" x14ac:dyDescent="0.25">
      <c r="A451" s="270" t="s">
        <v>441</v>
      </c>
      <c r="B451" s="50">
        <f t="shared" si="19"/>
        <v>2962</v>
      </c>
      <c r="C451" s="267" t="s">
        <v>753</v>
      </c>
      <c r="D451" s="267" t="s">
        <v>753</v>
      </c>
      <c r="E451" s="267" t="s">
        <v>753</v>
      </c>
      <c r="F451" s="267" t="s">
        <v>753</v>
      </c>
      <c r="G451" s="267" t="s">
        <v>753</v>
      </c>
      <c r="H451" s="267" t="s">
        <v>753</v>
      </c>
      <c r="I451" s="268">
        <v>2801</v>
      </c>
      <c r="J451" s="267" t="s">
        <v>753</v>
      </c>
      <c r="K451" s="267" t="s">
        <v>753</v>
      </c>
      <c r="L451" s="267" t="s">
        <v>753</v>
      </c>
      <c r="M451" s="108">
        <v>161</v>
      </c>
      <c r="N451" s="107" t="s">
        <v>753</v>
      </c>
      <c r="O451" s="32" t="s">
        <v>753</v>
      </c>
      <c r="P451" s="32" t="s">
        <v>753</v>
      </c>
    </row>
    <row r="452" spans="1:16" ht="15.75" customHeight="1" x14ac:dyDescent="0.25">
      <c r="A452" s="270" t="s">
        <v>895</v>
      </c>
      <c r="B452" s="50">
        <f t="shared" si="19"/>
        <v>2749</v>
      </c>
      <c r="C452" s="267" t="s">
        <v>753</v>
      </c>
      <c r="D452" s="267" t="s">
        <v>753</v>
      </c>
      <c r="E452" s="267" t="s">
        <v>753</v>
      </c>
      <c r="F452" s="267" t="s">
        <v>753</v>
      </c>
      <c r="G452" s="267" t="s">
        <v>753</v>
      </c>
      <c r="H452" s="267" t="s">
        <v>753</v>
      </c>
      <c r="I452" s="268">
        <v>2627</v>
      </c>
      <c r="J452" s="267" t="s">
        <v>753</v>
      </c>
      <c r="K452" s="267" t="s">
        <v>753</v>
      </c>
      <c r="L452" s="267" t="s">
        <v>753</v>
      </c>
      <c r="M452" s="267">
        <v>122</v>
      </c>
      <c r="N452" s="107" t="s">
        <v>753</v>
      </c>
      <c r="O452" s="32" t="s">
        <v>753</v>
      </c>
      <c r="P452" s="32" t="s">
        <v>753</v>
      </c>
    </row>
    <row r="453" spans="1:16" ht="15.75" customHeight="1" x14ac:dyDescent="0.25">
      <c r="A453" s="270" t="s">
        <v>896</v>
      </c>
      <c r="B453" s="50">
        <f t="shared" si="19"/>
        <v>365</v>
      </c>
      <c r="C453" s="267" t="s">
        <v>753</v>
      </c>
      <c r="D453" s="267" t="s">
        <v>753</v>
      </c>
      <c r="E453" s="267" t="s">
        <v>753</v>
      </c>
      <c r="F453" s="267" t="s">
        <v>753</v>
      </c>
      <c r="G453" s="267" t="s">
        <v>753</v>
      </c>
      <c r="H453" s="267" t="s">
        <v>753</v>
      </c>
      <c r="I453" s="268">
        <v>365</v>
      </c>
      <c r="J453" s="267" t="s">
        <v>753</v>
      </c>
      <c r="K453" s="267" t="s">
        <v>753</v>
      </c>
      <c r="L453" s="267" t="s">
        <v>753</v>
      </c>
      <c r="M453" s="108" t="s">
        <v>753</v>
      </c>
      <c r="N453" s="107" t="s">
        <v>753</v>
      </c>
      <c r="O453" s="32" t="s">
        <v>753</v>
      </c>
      <c r="P453" s="32" t="s">
        <v>753</v>
      </c>
    </row>
    <row r="454" spans="1:16" ht="15.75" customHeight="1" x14ac:dyDescent="0.25">
      <c r="A454" s="270" t="s">
        <v>897</v>
      </c>
      <c r="B454" s="50">
        <f t="shared" si="19"/>
        <v>5377</v>
      </c>
      <c r="C454" s="267" t="s">
        <v>753</v>
      </c>
      <c r="D454" s="267" t="s">
        <v>753</v>
      </c>
      <c r="E454" s="267" t="s">
        <v>753</v>
      </c>
      <c r="F454" s="267" t="s">
        <v>753</v>
      </c>
      <c r="G454" s="267" t="s">
        <v>753</v>
      </c>
      <c r="H454" s="267" t="s">
        <v>753</v>
      </c>
      <c r="I454" s="268">
        <v>5079</v>
      </c>
      <c r="J454" s="267" t="s">
        <v>753</v>
      </c>
      <c r="K454" s="267" t="s">
        <v>753</v>
      </c>
      <c r="L454" s="267" t="s">
        <v>753</v>
      </c>
      <c r="M454" s="267">
        <v>298</v>
      </c>
      <c r="N454" s="107" t="s">
        <v>753</v>
      </c>
      <c r="O454" s="32" t="s">
        <v>753</v>
      </c>
      <c r="P454" s="32" t="s">
        <v>753</v>
      </c>
    </row>
    <row r="455" spans="1:16" ht="15.75" customHeight="1" x14ac:dyDescent="0.25">
      <c r="A455" s="270" t="s">
        <v>898</v>
      </c>
      <c r="B455" s="50">
        <f t="shared" si="19"/>
        <v>717</v>
      </c>
      <c r="C455" s="267" t="s">
        <v>753</v>
      </c>
      <c r="D455" s="267" t="s">
        <v>753</v>
      </c>
      <c r="E455" s="267" t="s">
        <v>753</v>
      </c>
      <c r="F455" s="267" t="s">
        <v>753</v>
      </c>
      <c r="G455" s="267" t="s">
        <v>753</v>
      </c>
      <c r="H455" s="267" t="s">
        <v>753</v>
      </c>
      <c r="I455" s="268">
        <v>717</v>
      </c>
      <c r="J455" s="267" t="s">
        <v>753</v>
      </c>
      <c r="K455" s="267" t="s">
        <v>753</v>
      </c>
      <c r="L455" s="267" t="s">
        <v>753</v>
      </c>
      <c r="M455" s="267" t="s">
        <v>753</v>
      </c>
      <c r="N455" s="107" t="s">
        <v>753</v>
      </c>
      <c r="O455" s="32"/>
      <c r="P455" s="32"/>
    </row>
    <row r="456" spans="1:16" ht="15.75" customHeight="1" x14ac:dyDescent="0.25">
      <c r="A456" s="270" t="s">
        <v>899</v>
      </c>
      <c r="B456" s="50">
        <f t="shared" si="19"/>
        <v>1268</v>
      </c>
      <c r="C456" s="267" t="s">
        <v>753</v>
      </c>
      <c r="D456" s="267" t="s">
        <v>753</v>
      </c>
      <c r="E456" s="267" t="s">
        <v>753</v>
      </c>
      <c r="F456" s="267" t="s">
        <v>753</v>
      </c>
      <c r="G456" s="267" t="s">
        <v>753</v>
      </c>
      <c r="H456" s="267" t="s">
        <v>753</v>
      </c>
      <c r="I456" s="268">
        <v>1245</v>
      </c>
      <c r="J456" s="267" t="s">
        <v>753</v>
      </c>
      <c r="K456" s="267" t="s">
        <v>753</v>
      </c>
      <c r="L456" s="267" t="s">
        <v>753</v>
      </c>
      <c r="M456" s="267">
        <v>23</v>
      </c>
      <c r="N456" s="267" t="s">
        <v>753</v>
      </c>
      <c r="O456" s="267" t="s">
        <v>753</v>
      </c>
      <c r="P456" s="32" t="s">
        <v>753</v>
      </c>
    </row>
    <row r="457" spans="1:16" ht="15.75" customHeight="1" x14ac:dyDescent="0.25">
      <c r="A457" s="270" t="s">
        <v>900</v>
      </c>
      <c r="B457" s="50">
        <f t="shared" si="19"/>
        <v>1339</v>
      </c>
      <c r="C457" s="267" t="s">
        <v>753</v>
      </c>
      <c r="D457" s="267" t="s">
        <v>753</v>
      </c>
      <c r="E457" s="267" t="s">
        <v>753</v>
      </c>
      <c r="F457" s="267" t="s">
        <v>753</v>
      </c>
      <c r="G457" s="267" t="s">
        <v>753</v>
      </c>
      <c r="H457" s="267" t="s">
        <v>753</v>
      </c>
      <c r="I457" s="268">
        <v>1300</v>
      </c>
      <c r="J457" s="267" t="s">
        <v>753</v>
      </c>
      <c r="K457" s="267" t="s">
        <v>753</v>
      </c>
      <c r="L457" s="267" t="s">
        <v>753</v>
      </c>
      <c r="M457" s="267">
        <v>39</v>
      </c>
      <c r="N457" s="107" t="s">
        <v>753</v>
      </c>
      <c r="O457" s="32" t="s">
        <v>753</v>
      </c>
      <c r="P457" s="32" t="s">
        <v>753</v>
      </c>
    </row>
    <row r="458" spans="1:16" ht="15.75" customHeight="1" x14ac:dyDescent="0.25">
      <c r="A458" s="270" t="s">
        <v>661</v>
      </c>
      <c r="B458" s="50">
        <f t="shared" si="19"/>
        <v>22</v>
      </c>
      <c r="C458" s="267" t="s">
        <v>753</v>
      </c>
      <c r="D458" s="267" t="s">
        <v>753</v>
      </c>
      <c r="E458" s="267" t="s">
        <v>753</v>
      </c>
      <c r="F458" s="267" t="s">
        <v>753</v>
      </c>
      <c r="G458" s="267" t="s">
        <v>753</v>
      </c>
      <c r="H458" s="267" t="s">
        <v>753</v>
      </c>
      <c r="I458" s="268">
        <v>22</v>
      </c>
      <c r="J458" s="267" t="s">
        <v>753</v>
      </c>
      <c r="K458" s="267" t="s">
        <v>753</v>
      </c>
      <c r="L458" s="267" t="s">
        <v>753</v>
      </c>
      <c r="M458" s="267" t="s">
        <v>753</v>
      </c>
      <c r="N458" s="267" t="s">
        <v>753</v>
      </c>
      <c r="O458" s="267" t="s">
        <v>753</v>
      </c>
      <c r="P458" s="107" t="s">
        <v>753</v>
      </c>
    </row>
    <row r="459" spans="1:16" ht="15.75" customHeight="1" x14ac:dyDescent="0.25">
      <c r="A459" s="270" t="s">
        <v>901</v>
      </c>
      <c r="B459" s="50">
        <f t="shared" si="19"/>
        <v>919</v>
      </c>
      <c r="C459" s="267" t="s">
        <v>753</v>
      </c>
      <c r="D459" s="267" t="s">
        <v>753</v>
      </c>
      <c r="E459" s="267" t="s">
        <v>753</v>
      </c>
      <c r="F459" s="267" t="s">
        <v>753</v>
      </c>
      <c r="G459" s="267" t="s">
        <v>753</v>
      </c>
      <c r="H459" s="267" t="s">
        <v>753</v>
      </c>
      <c r="I459" s="268">
        <v>891</v>
      </c>
      <c r="J459" s="267" t="s">
        <v>753</v>
      </c>
      <c r="K459" s="267" t="s">
        <v>753</v>
      </c>
      <c r="L459" s="267" t="s">
        <v>753</v>
      </c>
      <c r="M459" s="267">
        <v>28</v>
      </c>
      <c r="N459" s="107" t="s">
        <v>753</v>
      </c>
      <c r="O459" s="32" t="s">
        <v>753</v>
      </c>
      <c r="P459" s="32" t="s">
        <v>753</v>
      </c>
    </row>
    <row r="460" spans="1:16" ht="15.75" customHeight="1" x14ac:dyDescent="0.25">
      <c r="A460" s="270" t="s">
        <v>902</v>
      </c>
      <c r="B460" s="50">
        <f t="shared" si="19"/>
        <v>529</v>
      </c>
      <c r="C460" s="267" t="s">
        <v>753</v>
      </c>
      <c r="D460" s="267" t="s">
        <v>753</v>
      </c>
      <c r="E460" s="267" t="s">
        <v>753</v>
      </c>
      <c r="F460" s="267" t="s">
        <v>753</v>
      </c>
      <c r="G460" s="267" t="s">
        <v>753</v>
      </c>
      <c r="H460" s="267" t="s">
        <v>753</v>
      </c>
      <c r="I460" s="268">
        <v>492</v>
      </c>
      <c r="J460" s="267" t="s">
        <v>753</v>
      </c>
      <c r="K460" s="267" t="s">
        <v>753</v>
      </c>
      <c r="L460" s="267" t="s">
        <v>753</v>
      </c>
      <c r="M460" s="108">
        <v>37</v>
      </c>
      <c r="N460" s="107" t="s">
        <v>753</v>
      </c>
      <c r="O460" s="32" t="s">
        <v>753</v>
      </c>
      <c r="P460" s="32" t="s">
        <v>753</v>
      </c>
    </row>
    <row r="461" spans="1:16" ht="15.75" customHeight="1" x14ac:dyDescent="0.25">
      <c r="A461" s="270" t="s">
        <v>824</v>
      </c>
      <c r="B461" s="50">
        <f t="shared" si="19"/>
        <v>8912</v>
      </c>
      <c r="C461" s="267" t="s">
        <v>753</v>
      </c>
      <c r="D461" s="267" t="s">
        <v>753</v>
      </c>
      <c r="E461" s="267" t="s">
        <v>753</v>
      </c>
      <c r="F461" s="267" t="s">
        <v>753</v>
      </c>
      <c r="G461" s="267" t="s">
        <v>753</v>
      </c>
      <c r="H461" s="267" t="s">
        <v>753</v>
      </c>
      <c r="I461" s="268">
        <v>8255</v>
      </c>
      <c r="J461" s="108" t="s">
        <v>753</v>
      </c>
      <c r="K461" s="267" t="s">
        <v>753</v>
      </c>
      <c r="L461" s="267" t="s">
        <v>753</v>
      </c>
      <c r="M461" s="267">
        <v>657</v>
      </c>
      <c r="N461" s="107" t="s">
        <v>753</v>
      </c>
      <c r="O461" s="32"/>
      <c r="P461" s="32"/>
    </row>
    <row r="462" spans="1:16" ht="15.75" customHeight="1" x14ac:dyDescent="0.25">
      <c r="A462" s="270" t="s">
        <v>903</v>
      </c>
      <c r="B462" s="50">
        <f t="shared" si="19"/>
        <v>270</v>
      </c>
      <c r="C462" s="267" t="s">
        <v>753</v>
      </c>
      <c r="D462" s="267" t="s">
        <v>753</v>
      </c>
      <c r="E462" s="267" t="s">
        <v>753</v>
      </c>
      <c r="F462" s="267" t="s">
        <v>753</v>
      </c>
      <c r="G462" s="267" t="s">
        <v>753</v>
      </c>
      <c r="H462" s="267" t="s">
        <v>753</v>
      </c>
      <c r="I462" s="268">
        <v>270</v>
      </c>
      <c r="J462" s="108" t="s">
        <v>753</v>
      </c>
      <c r="K462" s="267" t="s">
        <v>753</v>
      </c>
      <c r="L462" s="267" t="s">
        <v>753</v>
      </c>
      <c r="M462" s="267" t="s">
        <v>753</v>
      </c>
      <c r="N462" s="107" t="s">
        <v>753</v>
      </c>
      <c r="O462" s="32" t="s">
        <v>753</v>
      </c>
      <c r="P462" s="32" t="s">
        <v>753</v>
      </c>
    </row>
    <row r="463" spans="1:16" ht="15.75" customHeight="1" x14ac:dyDescent="0.25">
      <c r="A463" s="270" t="s">
        <v>445</v>
      </c>
      <c r="B463" s="50">
        <f t="shared" si="19"/>
        <v>2475</v>
      </c>
      <c r="C463" s="267" t="s">
        <v>753</v>
      </c>
      <c r="D463" s="267" t="s">
        <v>753</v>
      </c>
      <c r="E463" s="267" t="s">
        <v>753</v>
      </c>
      <c r="F463" s="267" t="s">
        <v>753</v>
      </c>
      <c r="G463" s="267" t="s">
        <v>753</v>
      </c>
      <c r="H463" s="267" t="s">
        <v>753</v>
      </c>
      <c r="I463" s="268">
        <v>2475</v>
      </c>
      <c r="J463" s="108" t="s">
        <v>753</v>
      </c>
      <c r="K463" s="267" t="s">
        <v>753</v>
      </c>
      <c r="L463" s="267" t="s">
        <v>753</v>
      </c>
      <c r="M463" s="108" t="s">
        <v>753</v>
      </c>
      <c r="N463" s="107" t="s">
        <v>753</v>
      </c>
      <c r="O463" s="32" t="s">
        <v>753</v>
      </c>
      <c r="P463" s="32" t="s">
        <v>753</v>
      </c>
    </row>
    <row r="464" spans="1:16" ht="15.75" customHeight="1" x14ac:dyDescent="0.25">
      <c r="A464" s="270" t="s">
        <v>904</v>
      </c>
      <c r="B464" s="50">
        <f t="shared" si="19"/>
        <v>470</v>
      </c>
      <c r="C464" s="267" t="s">
        <v>753</v>
      </c>
      <c r="D464" s="267" t="s">
        <v>753</v>
      </c>
      <c r="E464" s="267" t="s">
        <v>753</v>
      </c>
      <c r="F464" s="267" t="s">
        <v>753</v>
      </c>
      <c r="G464" s="267" t="s">
        <v>753</v>
      </c>
      <c r="H464" s="267" t="s">
        <v>753</v>
      </c>
      <c r="I464" s="268">
        <v>470</v>
      </c>
      <c r="J464" s="108" t="s">
        <v>753</v>
      </c>
      <c r="K464" s="267" t="s">
        <v>753</v>
      </c>
      <c r="L464" s="267" t="s">
        <v>753</v>
      </c>
      <c r="M464" s="108" t="s">
        <v>753</v>
      </c>
      <c r="N464" s="107" t="s">
        <v>753</v>
      </c>
      <c r="O464" s="32" t="s">
        <v>753</v>
      </c>
      <c r="P464" s="32" t="s">
        <v>753</v>
      </c>
    </row>
    <row r="465" spans="1:16" ht="15.75" customHeight="1" x14ac:dyDescent="0.25">
      <c r="A465" s="270" t="s">
        <v>905</v>
      </c>
      <c r="B465" s="50">
        <f t="shared" si="19"/>
        <v>3174</v>
      </c>
      <c r="C465" s="267" t="s">
        <v>753</v>
      </c>
      <c r="D465" s="267" t="s">
        <v>753</v>
      </c>
      <c r="E465" s="267" t="s">
        <v>753</v>
      </c>
      <c r="F465" s="267" t="s">
        <v>753</v>
      </c>
      <c r="G465" s="267" t="s">
        <v>753</v>
      </c>
      <c r="H465" s="267" t="s">
        <v>753</v>
      </c>
      <c r="I465" s="268">
        <v>3030</v>
      </c>
      <c r="J465" s="108" t="s">
        <v>753</v>
      </c>
      <c r="K465" s="267" t="s">
        <v>753</v>
      </c>
      <c r="L465" s="267" t="s">
        <v>753</v>
      </c>
      <c r="M465" s="108">
        <v>144</v>
      </c>
      <c r="N465" s="107" t="s">
        <v>753</v>
      </c>
      <c r="O465" s="32" t="s">
        <v>753</v>
      </c>
      <c r="P465" s="32" t="s">
        <v>753</v>
      </c>
    </row>
    <row r="466" spans="1:16" ht="15.75" customHeight="1" x14ac:dyDescent="0.25">
      <c r="A466" s="270" t="s">
        <v>178</v>
      </c>
      <c r="B466" s="50">
        <f t="shared" si="19"/>
        <v>11358</v>
      </c>
      <c r="C466" s="267" t="s">
        <v>753</v>
      </c>
      <c r="D466" s="267" t="s">
        <v>753</v>
      </c>
      <c r="E466" s="267" t="s">
        <v>753</v>
      </c>
      <c r="F466" s="267" t="s">
        <v>753</v>
      </c>
      <c r="G466" s="267" t="s">
        <v>753</v>
      </c>
      <c r="H466" s="267" t="s">
        <v>753</v>
      </c>
      <c r="I466" s="268">
        <v>10876</v>
      </c>
      <c r="J466" s="267" t="s">
        <v>753</v>
      </c>
      <c r="K466" s="267" t="s">
        <v>753</v>
      </c>
      <c r="L466" s="267" t="s">
        <v>753</v>
      </c>
      <c r="M466" s="267">
        <v>482</v>
      </c>
      <c r="N466" s="107" t="s">
        <v>753</v>
      </c>
      <c r="O466" s="32"/>
      <c r="P466" s="32"/>
    </row>
    <row r="467" spans="1:16" ht="15.75" customHeight="1" x14ac:dyDescent="0.25">
      <c r="A467" s="270" t="s">
        <v>906</v>
      </c>
      <c r="B467" s="50">
        <f t="shared" si="19"/>
        <v>950</v>
      </c>
      <c r="C467" s="267" t="s">
        <v>753</v>
      </c>
      <c r="D467" s="267" t="s">
        <v>753</v>
      </c>
      <c r="E467" s="267" t="s">
        <v>753</v>
      </c>
      <c r="F467" s="267" t="s">
        <v>753</v>
      </c>
      <c r="G467" s="267" t="s">
        <v>753</v>
      </c>
      <c r="H467" s="267" t="s">
        <v>753</v>
      </c>
      <c r="I467" s="268">
        <v>950</v>
      </c>
      <c r="J467" s="267" t="s">
        <v>753</v>
      </c>
      <c r="K467" s="267" t="s">
        <v>753</v>
      </c>
      <c r="L467" s="267" t="s">
        <v>753</v>
      </c>
      <c r="M467" s="267" t="s">
        <v>753</v>
      </c>
      <c r="N467" s="107" t="s">
        <v>753</v>
      </c>
      <c r="O467" s="32" t="s">
        <v>753</v>
      </c>
      <c r="P467" s="32" t="s">
        <v>753</v>
      </c>
    </row>
    <row r="468" spans="1:16" ht="15.75" customHeight="1" x14ac:dyDescent="0.25">
      <c r="A468" s="270" t="s">
        <v>451</v>
      </c>
      <c r="B468" s="50">
        <f t="shared" si="19"/>
        <v>1793</v>
      </c>
      <c r="C468" s="267" t="s">
        <v>753</v>
      </c>
      <c r="D468" s="267" t="s">
        <v>753</v>
      </c>
      <c r="E468" s="267" t="s">
        <v>753</v>
      </c>
      <c r="F468" s="267" t="s">
        <v>753</v>
      </c>
      <c r="G468" s="267" t="s">
        <v>753</v>
      </c>
      <c r="H468" s="267" t="s">
        <v>753</v>
      </c>
      <c r="I468" s="268">
        <v>1793</v>
      </c>
      <c r="J468" s="267" t="s">
        <v>753</v>
      </c>
      <c r="K468" s="267" t="s">
        <v>753</v>
      </c>
      <c r="L468" s="267" t="s">
        <v>753</v>
      </c>
      <c r="M468" s="267" t="s">
        <v>753</v>
      </c>
      <c r="N468" s="107" t="s">
        <v>753</v>
      </c>
      <c r="O468" s="32" t="s">
        <v>753</v>
      </c>
      <c r="P468" s="32" t="s">
        <v>753</v>
      </c>
    </row>
    <row r="469" spans="1:16" ht="15.75" customHeight="1" x14ac:dyDescent="0.25">
      <c r="A469" s="270" t="s">
        <v>907</v>
      </c>
      <c r="B469" s="50">
        <f t="shared" si="19"/>
        <v>2348</v>
      </c>
      <c r="C469" s="267" t="s">
        <v>753</v>
      </c>
      <c r="D469" s="267" t="s">
        <v>753</v>
      </c>
      <c r="E469" s="267" t="s">
        <v>753</v>
      </c>
      <c r="F469" s="267" t="s">
        <v>753</v>
      </c>
      <c r="G469" s="267" t="s">
        <v>753</v>
      </c>
      <c r="H469" s="267" t="s">
        <v>753</v>
      </c>
      <c r="I469" s="268">
        <v>2221</v>
      </c>
      <c r="J469" s="267" t="s">
        <v>753</v>
      </c>
      <c r="K469" s="267" t="s">
        <v>753</v>
      </c>
      <c r="L469" s="267" t="s">
        <v>753</v>
      </c>
      <c r="M469" s="108">
        <v>127</v>
      </c>
      <c r="N469" s="107" t="s">
        <v>753</v>
      </c>
      <c r="O469" s="32" t="s">
        <v>753</v>
      </c>
      <c r="P469" s="32" t="s">
        <v>753</v>
      </c>
    </row>
    <row r="470" spans="1:16" ht="15.75" customHeight="1" x14ac:dyDescent="0.25">
      <c r="A470" s="270" t="s">
        <v>908</v>
      </c>
      <c r="B470" s="50">
        <f t="shared" si="19"/>
        <v>224</v>
      </c>
      <c r="C470" s="267"/>
      <c r="D470" s="267"/>
      <c r="E470" s="267"/>
      <c r="F470" s="267"/>
      <c r="G470" s="267"/>
      <c r="H470" s="267"/>
      <c r="I470" s="268">
        <v>224</v>
      </c>
      <c r="J470" s="267"/>
      <c r="K470" s="267"/>
      <c r="L470" s="267"/>
      <c r="M470" s="108"/>
      <c r="N470" s="107"/>
      <c r="O470" s="32"/>
      <c r="P470" s="32"/>
    </row>
    <row r="471" spans="1:16" ht="15.75" customHeight="1" x14ac:dyDescent="0.25">
      <c r="A471" s="270" t="s">
        <v>768</v>
      </c>
      <c r="B471" s="50">
        <f t="shared" si="19"/>
        <v>4593</v>
      </c>
      <c r="C471" s="267" t="s">
        <v>753</v>
      </c>
      <c r="D471" s="267" t="s">
        <v>753</v>
      </c>
      <c r="E471" s="267" t="s">
        <v>753</v>
      </c>
      <c r="F471" s="267" t="s">
        <v>753</v>
      </c>
      <c r="G471" s="267" t="s">
        <v>753</v>
      </c>
      <c r="H471" s="267" t="s">
        <v>753</v>
      </c>
      <c r="I471" s="268">
        <v>4350</v>
      </c>
      <c r="J471" s="267" t="s">
        <v>753</v>
      </c>
      <c r="K471" s="267" t="s">
        <v>753</v>
      </c>
      <c r="L471" s="267" t="s">
        <v>753</v>
      </c>
      <c r="M471" s="108">
        <v>243</v>
      </c>
      <c r="N471" s="107" t="s">
        <v>753</v>
      </c>
      <c r="O471" s="32" t="s">
        <v>753</v>
      </c>
      <c r="P471" s="32" t="s">
        <v>753</v>
      </c>
    </row>
    <row r="472" spans="1:16" ht="15.75" customHeight="1" x14ac:dyDescent="0.25">
      <c r="A472" s="270" t="s">
        <v>909</v>
      </c>
      <c r="B472" s="50">
        <f t="shared" si="19"/>
        <v>498</v>
      </c>
      <c r="C472" s="267" t="s">
        <v>753</v>
      </c>
      <c r="D472" s="267" t="s">
        <v>753</v>
      </c>
      <c r="E472" s="267" t="s">
        <v>753</v>
      </c>
      <c r="F472" s="267" t="s">
        <v>753</v>
      </c>
      <c r="G472" s="267" t="s">
        <v>753</v>
      </c>
      <c r="H472" s="267" t="s">
        <v>753</v>
      </c>
      <c r="I472" s="268">
        <v>498</v>
      </c>
      <c r="J472" s="267" t="s">
        <v>753</v>
      </c>
      <c r="K472" s="267" t="s">
        <v>753</v>
      </c>
      <c r="L472" s="267" t="s">
        <v>753</v>
      </c>
      <c r="M472" s="108" t="s">
        <v>753</v>
      </c>
      <c r="N472" s="107" t="s">
        <v>753</v>
      </c>
      <c r="O472" s="32" t="s">
        <v>753</v>
      </c>
      <c r="P472" s="32" t="s">
        <v>753</v>
      </c>
    </row>
    <row r="473" spans="1:16" ht="15.75" customHeight="1" x14ac:dyDescent="0.25">
      <c r="A473" s="270" t="s">
        <v>910</v>
      </c>
      <c r="B473" s="50">
        <f t="shared" si="19"/>
        <v>2805</v>
      </c>
      <c r="C473" s="267" t="s">
        <v>753</v>
      </c>
      <c r="D473" s="267" t="s">
        <v>753</v>
      </c>
      <c r="E473" s="267" t="s">
        <v>753</v>
      </c>
      <c r="F473" s="267" t="s">
        <v>753</v>
      </c>
      <c r="G473" s="267" t="s">
        <v>753</v>
      </c>
      <c r="H473" s="267" t="s">
        <v>753</v>
      </c>
      <c r="I473" s="268">
        <v>2672</v>
      </c>
      <c r="J473" s="267" t="s">
        <v>753</v>
      </c>
      <c r="K473" s="267" t="s">
        <v>753</v>
      </c>
      <c r="L473" s="267" t="s">
        <v>753</v>
      </c>
      <c r="M473" s="108">
        <v>133</v>
      </c>
      <c r="N473" s="107" t="s">
        <v>753</v>
      </c>
      <c r="O473" s="32" t="s">
        <v>753</v>
      </c>
      <c r="P473" s="32" t="s">
        <v>753</v>
      </c>
    </row>
    <row r="474" spans="1:16" ht="15.75" customHeight="1" x14ac:dyDescent="0.25">
      <c r="A474" s="270" t="s">
        <v>662</v>
      </c>
      <c r="B474" s="50">
        <f t="shared" si="19"/>
        <v>54</v>
      </c>
      <c r="C474" s="267" t="s">
        <v>753</v>
      </c>
      <c r="D474" s="267" t="s">
        <v>753</v>
      </c>
      <c r="E474" s="267" t="s">
        <v>753</v>
      </c>
      <c r="F474" s="267" t="s">
        <v>753</v>
      </c>
      <c r="G474" s="267" t="s">
        <v>753</v>
      </c>
      <c r="H474" s="267" t="s">
        <v>753</v>
      </c>
      <c r="I474" s="268">
        <v>54</v>
      </c>
      <c r="J474" s="267" t="s">
        <v>753</v>
      </c>
      <c r="K474" s="267" t="s">
        <v>753</v>
      </c>
      <c r="L474" s="267" t="s">
        <v>753</v>
      </c>
      <c r="M474" s="267" t="s">
        <v>753</v>
      </c>
      <c r="N474" s="267" t="s">
        <v>753</v>
      </c>
      <c r="O474" s="267" t="s">
        <v>753</v>
      </c>
      <c r="P474" s="107" t="s">
        <v>753</v>
      </c>
    </row>
    <row r="475" spans="1:16" ht="15.75" customHeight="1" x14ac:dyDescent="0.25">
      <c r="A475" s="270" t="s">
        <v>663</v>
      </c>
      <c r="B475" s="50">
        <f t="shared" si="19"/>
        <v>35</v>
      </c>
      <c r="C475" s="267" t="s">
        <v>753</v>
      </c>
      <c r="D475" s="267" t="s">
        <v>753</v>
      </c>
      <c r="E475" s="267" t="s">
        <v>753</v>
      </c>
      <c r="F475" s="267" t="s">
        <v>753</v>
      </c>
      <c r="G475" s="267" t="s">
        <v>753</v>
      </c>
      <c r="H475" s="267" t="s">
        <v>753</v>
      </c>
      <c r="I475" s="268">
        <v>35</v>
      </c>
      <c r="J475" s="267" t="s">
        <v>753</v>
      </c>
      <c r="K475" s="267" t="s">
        <v>753</v>
      </c>
      <c r="L475" s="267" t="s">
        <v>753</v>
      </c>
      <c r="M475" s="267" t="s">
        <v>753</v>
      </c>
      <c r="N475" s="267" t="s">
        <v>753</v>
      </c>
      <c r="O475" s="267" t="s">
        <v>753</v>
      </c>
      <c r="P475" s="107" t="s">
        <v>753</v>
      </c>
    </row>
    <row r="476" spans="1:16" ht="15.75" customHeight="1" x14ac:dyDescent="0.25">
      <c r="A476" s="270" t="s">
        <v>911</v>
      </c>
      <c r="B476" s="50">
        <f t="shared" si="19"/>
        <v>3515</v>
      </c>
      <c r="C476" s="267" t="s">
        <v>753</v>
      </c>
      <c r="D476" s="267" t="s">
        <v>753</v>
      </c>
      <c r="E476" s="267" t="s">
        <v>753</v>
      </c>
      <c r="F476" s="267" t="s">
        <v>753</v>
      </c>
      <c r="G476" s="267" t="s">
        <v>753</v>
      </c>
      <c r="H476" s="267" t="s">
        <v>753</v>
      </c>
      <c r="I476" s="268">
        <v>3250</v>
      </c>
      <c r="J476" s="267" t="s">
        <v>753</v>
      </c>
      <c r="K476" s="267" t="s">
        <v>753</v>
      </c>
      <c r="L476" s="267" t="s">
        <v>753</v>
      </c>
      <c r="M476" s="108">
        <v>265</v>
      </c>
      <c r="N476" s="107" t="s">
        <v>753</v>
      </c>
      <c r="O476" s="32" t="s">
        <v>753</v>
      </c>
      <c r="P476" s="32" t="s">
        <v>753</v>
      </c>
    </row>
    <row r="477" spans="1:16" ht="15.75" customHeight="1" x14ac:dyDescent="0.25">
      <c r="A477" s="270" t="s">
        <v>784</v>
      </c>
      <c r="B477" s="50">
        <f t="shared" si="19"/>
        <v>5188</v>
      </c>
      <c r="C477" s="267" t="s">
        <v>753</v>
      </c>
      <c r="D477" s="267" t="s">
        <v>753</v>
      </c>
      <c r="E477" s="267" t="s">
        <v>753</v>
      </c>
      <c r="F477" s="267" t="s">
        <v>753</v>
      </c>
      <c r="G477" s="267" t="s">
        <v>753</v>
      </c>
      <c r="H477" s="267" t="s">
        <v>753</v>
      </c>
      <c r="I477" s="268">
        <v>5058</v>
      </c>
      <c r="J477" s="267" t="s">
        <v>753</v>
      </c>
      <c r="K477" s="267" t="s">
        <v>753</v>
      </c>
      <c r="L477" s="267" t="s">
        <v>753</v>
      </c>
      <c r="M477" s="108">
        <v>130</v>
      </c>
      <c r="N477" s="107" t="s">
        <v>753</v>
      </c>
      <c r="O477" s="32" t="s">
        <v>753</v>
      </c>
      <c r="P477" s="32" t="s">
        <v>753</v>
      </c>
    </row>
    <row r="478" spans="1:16" ht="15.75" customHeight="1" x14ac:dyDescent="0.25">
      <c r="A478" s="270" t="s">
        <v>770</v>
      </c>
      <c r="B478" s="50">
        <f t="shared" si="19"/>
        <v>623</v>
      </c>
      <c r="C478" s="267" t="s">
        <v>753</v>
      </c>
      <c r="D478" s="267" t="s">
        <v>753</v>
      </c>
      <c r="E478" s="267" t="s">
        <v>753</v>
      </c>
      <c r="F478" s="267" t="s">
        <v>753</v>
      </c>
      <c r="G478" s="267" t="s">
        <v>753</v>
      </c>
      <c r="H478" s="267" t="s">
        <v>753</v>
      </c>
      <c r="I478" s="268">
        <v>623</v>
      </c>
      <c r="J478" s="267" t="s">
        <v>753</v>
      </c>
      <c r="K478" s="267" t="s">
        <v>753</v>
      </c>
      <c r="L478" s="267" t="s">
        <v>753</v>
      </c>
      <c r="M478" s="267" t="s">
        <v>753</v>
      </c>
      <c r="N478" s="107" t="s">
        <v>753</v>
      </c>
      <c r="O478" s="32" t="s">
        <v>753</v>
      </c>
      <c r="P478" s="32" t="s">
        <v>753</v>
      </c>
    </row>
    <row r="479" spans="1:16" ht="15.75" customHeight="1" x14ac:dyDescent="0.25">
      <c r="A479" s="270" t="s">
        <v>664</v>
      </c>
      <c r="B479" s="50">
        <f t="shared" si="19"/>
        <v>86</v>
      </c>
      <c r="C479" s="267" t="s">
        <v>753</v>
      </c>
      <c r="D479" s="267" t="s">
        <v>753</v>
      </c>
      <c r="E479" s="267" t="s">
        <v>753</v>
      </c>
      <c r="F479" s="267" t="s">
        <v>753</v>
      </c>
      <c r="G479" s="267" t="s">
        <v>753</v>
      </c>
      <c r="H479" s="267" t="s">
        <v>753</v>
      </c>
      <c r="I479" s="268">
        <v>86</v>
      </c>
      <c r="J479" s="267" t="s">
        <v>753</v>
      </c>
      <c r="K479" s="267" t="s">
        <v>753</v>
      </c>
      <c r="L479" s="267" t="s">
        <v>753</v>
      </c>
      <c r="M479" s="267" t="s">
        <v>753</v>
      </c>
      <c r="N479" s="107" t="s">
        <v>753</v>
      </c>
      <c r="O479" s="32" t="s">
        <v>753</v>
      </c>
      <c r="P479" s="32" t="s">
        <v>753</v>
      </c>
    </row>
    <row r="480" spans="1:16" ht="15.75" customHeight="1" x14ac:dyDescent="0.25">
      <c r="A480" s="270" t="s">
        <v>665</v>
      </c>
      <c r="B480" s="50">
        <f t="shared" si="19"/>
        <v>257</v>
      </c>
      <c r="C480" s="267" t="s">
        <v>753</v>
      </c>
      <c r="D480" s="267" t="s">
        <v>753</v>
      </c>
      <c r="E480" s="267" t="s">
        <v>753</v>
      </c>
      <c r="F480" s="267" t="s">
        <v>753</v>
      </c>
      <c r="G480" s="267" t="s">
        <v>753</v>
      </c>
      <c r="H480" s="267" t="s">
        <v>753</v>
      </c>
      <c r="I480" s="268">
        <v>257</v>
      </c>
      <c r="J480" s="267" t="s">
        <v>753</v>
      </c>
      <c r="K480" s="267" t="s">
        <v>753</v>
      </c>
      <c r="L480" s="267" t="s">
        <v>753</v>
      </c>
      <c r="M480" s="267" t="s">
        <v>753</v>
      </c>
      <c r="N480" s="107" t="s">
        <v>753</v>
      </c>
      <c r="O480" s="32" t="s">
        <v>753</v>
      </c>
      <c r="P480" s="32" t="s">
        <v>753</v>
      </c>
    </row>
    <row r="481" spans="1:16" ht="15.75" customHeight="1" x14ac:dyDescent="0.25">
      <c r="A481" s="270" t="s">
        <v>912</v>
      </c>
      <c r="B481" s="50">
        <f t="shared" si="19"/>
        <v>6610</v>
      </c>
      <c r="C481" s="267" t="s">
        <v>753</v>
      </c>
      <c r="D481" s="267" t="s">
        <v>753</v>
      </c>
      <c r="E481" s="267" t="s">
        <v>753</v>
      </c>
      <c r="F481" s="267" t="s">
        <v>753</v>
      </c>
      <c r="G481" s="267" t="s">
        <v>753</v>
      </c>
      <c r="H481" s="267" t="s">
        <v>753</v>
      </c>
      <c r="I481" s="268">
        <v>6175</v>
      </c>
      <c r="J481" s="267" t="s">
        <v>753</v>
      </c>
      <c r="K481" s="267" t="s">
        <v>753</v>
      </c>
      <c r="L481" s="267" t="s">
        <v>753</v>
      </c>
      <c r="M481" s="267">
        <v>435</v>
      </c>
      <c r="N481" s="107" t="s">
        <v>753</v>
      </c>
      <c r="O481" s="32" t="s">
        <v>753</v>
      </c>
      <c r="P481" s="32" t="s">
        <v>753</v>
      </c>
    </row>
    <row r="482" spans="1:16" ht="15.75" customHeight="1" x14ac:dyDescent="0.25">
      <c r="A482" s="270" t="s">
        <v>913</v>
      </c>
      <c r="B482" s="50">
        <f t="shared" si="19"/>
        <v>608</v>
      </c>
      <c r="C482" s="267" t="s">
        <v>753</v>
      </c>
      <c r="D482" s="267" t="s">
        <v>753</v>
      </c>
      <c r="E482" s="267" t="s">
        <v>753</v>
      </c>
      <c r="F482" s="267" t="s">
        <v>753</v>
      </c>
      <c r="G482" s="267" t="s">
        <v>753</v>
      </c>
      <c r="H482" s="267" t="s">
        <v>753</v>
      </c>
      <c r="I482" s="268">
        <v>608</v>
      </c>
      <c r="J482" s="267" t="s">
        <v>753</v>
      </c>
      <c r="K482" s="267" t="s">
        <v>753</v>
      </c>
      <c r="L482" s="267" t="s">
        <v>753</v>
      </c>
      <c r="M482" s="108" t="s">
        <v>753</v>
      </c>
      <c r="N482" s="107" t="s">
        <v>753</v>
      </c>
      <c r="O482" s="32" t="s">
        <v>753</v>
      </c>
      <c r="P482" s="32" t="s">
        <v>753</v>
      </c>
    </row>
    <row r="483" spans="1:16" ht="15.75" customHeight="1" x14ac:dyDescent="0.25">
      <c r="A483" s="270" t="s">
        <v>914</v>
      </c>
      <c r="B483" s="50">
        <f t="shared" si="19"/>
        <v>2030</v>
      </c>
      <c r="C483" s="267" t="s">
        <v>753</v>
      </c>
      <c r="D483" s="267" t="s">
        <v>753</v>
      </c>
      <c r="E483" s="267" t="s">
        <v>753</v>
      </c>
      <c r="F483" s="267" t="s">
        <v>753</v>
      </c>
      <c r="G483" s="267" t="s">
        <v>753</v>
      </c>
      <c r="H483" s="267" t="s">
        <v>753</v>
      </c>
      <c r="I483" s="268">
        <v>1996</v>
      </c>
      <c r="J483" s="267" t="s">
        <v>753</v>
      </c>
      <c r="K483" s="267" t="s">
        <v>753</v>
      </c>
      <c r="L483" s="267" t="s">
        <v>753</v>
      </c>
      <c r="M483" s="108">
        <v>34</v>
      </c>
      <c r="N483" s="107" t="s">
        <v>753</v>
      </c>
      <c r="O483" s="32" t="s">
        <v>753</v>
      </c>
      <c r="P483" s="32" t="s">
        <v>753</v>
      </c>
    </row>
    <row r="484" spans="1:16" ht="15.75" customHeight="1" x14ac:dyDescent="0.25">
      <c r="A484" s="270" t="s">
        <v>915</v>
      </c>
      <c r="B484" s="50">
        <f t="shared" si="19"/>
        <v>760</v>
      </c>
      <c r="C484" s="267" t="s">
        <v>753</v>
      </c>
      <c r="D484" s="267" t="s">
        <v>753</v>
      </c>
      <c r="E484" s="267" t="s">
        <v>753</v>
      </c>
      <c r="F484" s="267" t="s">
        <v>753</v>
      </c>
      <c r="G484" s="267" t="s">
        <v>753</v>
      </c>
      <c r="H484" s="267" t="s">
        <v>753</v>
      </c>
      <c r="I484" s="268">
        <v>732</v>
      </c>
      <c r="J484" s="267" t="s">
        <v>753</v>
      </c>
      <c r="K484" s="267" t="s">
        <v>753</v>
      </c>
      <c r="L484" s="267" t="s">
        <v>753</v>
      </c>
      <c r="M484" s="108">
        <v>28</v>
      </c>
      <c r="N484" s="107" t="s">
        <v>753</v>
      </c>
      <c r="O484" s="32" t="s">
        <v>753</v>
      </c>
      <c r="P484" s="32" t="s">
        <v>753</v>
      </c>
    </row>
    <row r="485" spans="1:16" ht="15.75" customHeight="1" x14ac:dyDescent="0.25">
      <c r="A485" s="270" t="s">
        <v>666</v>
      </c>
      <c r="B485" s="50">
        <f t="shared" si="19"/>
        <v>2853</v>
      </c>
      <c r="C485" s="267" t="s">
        <v>753</v>
      </c>
      <c r="D485" s="267" t="s">
        <v>753</v>
      </c>
      <c r="E485" s="267" t="s">
        <v>753</v>
      </c>
      <c r="F485" s="267" t="s">
        <v>753</v>
      </c>
      <c r="G485" s="267" t="s">
        <v>753</v>
      </c>
      <c r="H485" s="267" t="s">
        <v>753</v>
      </c>
      <c r="I485" s="268">
        <v>2726</v>
      </c>
      <c r="J485" s="267" t="s">
        <v>753</v>
      </c>
      <c r="K485" s="267" t="s">
        <v>753</v>
      </c>
      <c r="L485" s="267" t="s">
        <v>753</v>
      </c>
      <c r="M485" s="108">
        <v>127</v>
      </c>
      <c r="N485" s="107" t="s">
        <v>753</v>
      </c>
      <c r="O485" s="32" t="s">
        <v>753</v>
      </c>
      <c r="P485" s="32" t="s">
        <v>753</v>
      </c>
    </row>
    <row r="486" spans="1:16" ht="15.75" customHeight="1" x14ac:dyDescent="0.25">
      <c r="A486" s="270" t="s">
        <v>667</v>
      </c>
      <c r="B486" s="50">
        <f t="shared" si="19"/>
        <v>48</v>
      </c>
      <c r="C486" s="267" t="s">
        <v>753</v>
      </c>
      <c r="D486" s="267" t="s">
        <v>753</v>
      </c>
      <c r="E486" s="267" t="s">
        <v>753</v>
      </c>
      <c r="F486" s="267" t="s">
        <v>753</v>
      </c>
      <c r="G486" s="267" t="s">
        <v>753</v>
      </c>
      <c r="H486" s="267" t="s">
        <v>753</v>
      </c>
      <c r="I486" s="268">
        <v>48</v>
      </c>
      <c r="J486" s="267" t="s">
        <v>753</v>
      </c>
      <c r="K486" s="267" t="s">
        <v>753</v>
      </c>
      <c r="L486" s="267" t="s">
        <v>753</v>
      </c>
      <c r="M486" s="267" t="s">
        <v>753</v>
      </c>
      <c r="N486" s="267" t="s">
        <v>753</v>
      </c>
      <c r="O486" s="267" t="s">
        <v>753</v>
      </c>
      <c r="P486" s="107" t="s">
        <v>753</v>
      </c>
    </row>
    <row r="487" spans="1:16" ht="15.75" customHeight="1" x14ac:dyDescent="0.25">
      <c r="A487" s="270" t="s">
        <v>813</v>
      </c>
      <c r="B487" s="50">
        <f t="shared" si="19"/>
        <v>1626</v>
      </c>
      <c r="C487" s="267" t="s">
        <v>753</v>
      </c>
      <c r="D487" s="267" t="s">
        <v>753</v>
      </c>
      <c r="E487" s="267" t="s">
        <v>753</v>
      </c>
      <c r="F487" s="267" t="s">
        <v>753</v>
      </c>
      <c r="G487" s="267" t="s">
        <v>753</v>
      </c>
      <c r="H487" s="267" t="s">
        <v>753</v>
      </c>
      <c r="I487" s="268">
        <v>1602</v>
      </c>
      <c r="J487" s="267" t="s">
        <v>753</v>
      </c>
      <c r="K487" s="267" t="s">
        <v>753</v>
      </c>
      <c r="L487" s="267" t="s">
        <v>753</v>
      </c>
      <c r="M487" s="108">
        <v>24</v>
      </c>
      <c r="N487" s="107" t="s">
        <v>753</v>
      </c>
      <c r="O487" s="32" t="s">
        <v>753</v>
      </c>
      <c r="P487" s="32" t="s">
        <v>753</v>
      </c>
    </row>
    <row r="488" spans="1:16" ht="15.75" customHeight="1" x14ac:dyDescent="0.25">
      <c r="A488" s="270" t="s">
        <v>916</v>
      </c>
      <c r="B488" s="50">
        <f t="shared" si="19"/>
        <v>1909</v>
      </c>
      <c r="C488" s="267" t="s">
        <v>753</v>
      </c>
      <c r="D488" s="267" t="s">
        <v>753</v>
      </c>
      <c r="E488" s="267" t="s">
        <v>753</v>
      </c>
      <c r="F488" s="267" t="s">
        <v>753</v>
      </c>
      <c r="G488" s="267" t="s">
        <v>753</v>
      </c>
      <c r="H488" s="267" t="s">
        <v>753</v>
      </c>
      <c r="I488" s="268">
        <v>1845</v>
      </c>
      <c r="J488" s="267" t="s">
        <v>753</v>
      </c>
      <c r="K488" s="267" t="s">
        <v>753</v>
      </c>
      <c r="L488" s="267" t="s">
        <v>753</v>
      </c>
      <c r="M488" s="267">
        <v>64</v>
      </c>
      <c r="N488" s="107" t="s">
        <v>753</v>
      </c>
      <c r="O488" s="32" t="s">
        <v>753</v>
      </c>
      <c r="P488" s="32" t="s">
        <v>753</v>
      </c>
    </row>
    <row r="489" spans="1:16" ht="15.75" customHeight="1" x14ac:dyDescent="0.25">
      <c r="A489" s="270" t="s">
        <v>917</v>
      </c>
      <c r="B489" s="50">
        <f t="shared" si="19"/>
        <v>64</v>
      </c>
      <c r="C489" s="267" t="s">
        <v>753</v>
      </c>
      <c r="D489" s="267" t="s">
        <v>753</v>
      </c>
      <c r="E489" s="267" t="s">
        <v>753</v>
      </c>
      <c r="F489" s="267" t="s">
        <v>753</v>
      </c>
      <c r="G489" s="267" t="s">
        <v>753</v>
      </c>
      <c r="H489" s="267" t="s">
        <v>753</v>
      </c>
      <c r="I489" s="268">
        <v>64</v>
      </c>
      <c r="J489" s="267" t="s">
        <v>753</v>
      </c>
      <c r="K489" s="267" t="s">
        <v>753</v>
      </c>
      <c r="L489" s="267" t="s">
        <v>753</v>
      </c>
      <c r="M489" s="267" t="s">
        <v>753</v>
      </c>
      <c r="N489" s="107" t="s">
        <v>753</v>
      </c>
      <c r="O489" s="32" t="s">
        <v>753</v>
      </c>
      <c r="P489" s="32" t="s">
        <v>753</v>
      </c>
    </row>
    <row r="490" spans="1:16" ht="15.75" customHeight="1" x14ac:dyDescent="0.25">
      <c r="A490" s="270" t="s">
        <v>918</v>
      </c>
      <c r="B490" s="50">
        <f t="shared" si="19"/>
        <v>376</v>
      </c>
      <c r="C490" s="267"/>
      <c r="D490" s="267"/>
      <c r="E490" s="267"/>
      <c r="F490" s="267"/>
      <c r="G490" s="267"/>
      <c r="H490" s="267"/>
      <c r="I490" s="268">
        <v>360</v>
      </c>
      <c r="J490" s="267"/>
      <c r="K490" s="267"/>
      <c r="L490" s="267"/>
      <c r="M490" s="267">
        <v>16</v>
      </c>
      <c r="N490" s="107"/>
      <c r="O490" s="32"/>
      <c r="P490" s="32"/>
    </row>
    <row r="491" spans="1:16" ht="15.75" customHeight="1" x14ac:dyDescent="0.25">
      <c r="A491" s="270" t="s">
        <v>66</v>
      </c>
      <c r="B491" s="50">
        <f t="shared" si="19"/>
        <v>1872</v>
      </c>
      <c r="C491" s="267" t="s">
        <v>753</v>
      </c>
      <c r="D491" s="267" t="s">
        <v>753</v>
      </c>
      <c r="E491" s="267" t="s">
        <v>753</v>
      </c>
      <c r="F491" s="267" t="s">
        <v>753</v>
      </c>
      <c r="G491" s="267" t="s">
        <v>753</v>
      </c>
      <c r="H491" s="267" t="s">
        <v>753</v>
      </c>
      <c r="I491" s="268">
        <v>1610</v>
      </c>
      <c r="J491" s="267" t="s">
        <v>753</v>
      </c>
      <c r="K491" s="267" t="s">
        <v>753</v>
      </c>
      <c r="L491" s="267" t="s">
        <v>753</v>
      </c>
      <c r="M491" s="108">
        <v>262</v>
      </c>
      <c r="N491" s="107" t="s">
        <v>753</v>
      </c>
      <c r="O491" s="32" t="s">
        <v>753</v>
      </c>
      <c r="P491" s="32" t="s">
        <v>753</v>
      </c>
    </row>
    <row r="492" spans="1:16" ht="15.75" customHeight="1" x14ac:dyDescent="0.25">
      <c r="A492" s="270" t="s">
        <v>919</v>
      </c>
      <c r="B492" s="50">
        <f t="shared" si="19"/>
        <v>311</v>
      </c>
      <c r="C492" s="267" t="s">
        <v>753</v>
      </c>
      <c r="D492" s="267" t="s">
        <v>753</v>
      </c>
      <c r="E492" s="267" t="s">
        <v>753</v>
      </c>
      <c r="F492" s="267" t="s">
        <v>753</v>
      </c>
      <c r="G492" s="267" t="s">
        <v>753</v>
      </c>
      <c r="H492" s="267" t="s">
        <v>753</v>
      </c>
      <c r="I492" s="268">
        <v>311</v>
      </c>
      <c r="J492" s="267" t="s">
        <v>753</v>
      </c>
      <c r="K492" s="267" t="s">
        <v>753</v>
      </c>
      <c r="L492" s="267" t="s">
        <v>753</v>
      </c>
      <c r="M492" s="108" t="s">
        <v>753</v>
      </c>
      <c r="N492" s="107" t="s">
        <v>753</v>
      </c>
      <c r="O492" s="32" t="s">
        <v>753</v>
      </c>
      <c r="P492" s="32" t="s">
        <v>753</v>
      </c>
    </row>
    <row r="493" spans="1:16" ht="15.75" customHeight="1" x14ac:dyDescent="0.25">
      <c r="A493" s="270" t="s">
        <v>920</v>
      </c>
      <c r="B493" s="50">
        <f t="shared" si="19"/>
        <v>1177</v>
      </c>
      <c r="C493" s="267" t="s">
        <v>753</v>
      </c>
      <c r="D493" s="267" t="s">
        <v>753</v>
      </c>
      <c r="E493" s="267" t="s">
        <v>753</v>
      </c>
      <c r="F493" s="267" t="s">
        <v>753</v>
      </c>
      <c r="G493" s="267" t="s">
        <v>753</v>
      </c>
      <c r="H493" s="267" t="s">
        <v>753</v>
      </c>
      <c r="I493" s="268">
        <v>1107</v>
      </c>
      <c r="J493" s="267" t="s">
        <v>753</v>
      </c>
      <c r="K493" s="267" t="s">
        <v>753</v>
      </c>
      <c r="L493" s="108" t="s">
        <v>753</v>
      </c>
      <c r="M493" s="108">
        <v>70</v>
      </c>
      <c r="N493" s="107" t="s">
        <v>753</v>
      </c>
      <c r="O493" s="32" t="s">
        <v>753</v>
      </c>
      <c r="P493" s="32" t="s">
        <v>753</v>
      </c>
    </row>
    <row r="494" spans="1:16" ht="15.75" customHeight="1" x14ac:dyDescent="0.25">
      <c r="A494" s="270" t="s">
        <v>669</v>
      </c>
      <c r="B494" s="50">
        <f t="shared" si="19"/>
        <v>35</v>
      </c>
      <c r="C494" s="267" t="s">
        <v>753</v>
      </c>
      <c r="D494" s="267" t="s">
        <v>753</v>
      </c>
      <c r="E494" s="267" t="s">
        <v>753</v>
      </c>
      <c r="F494" s="267" t="s">
        <v>753</v>
      </c>
      <c r="G494" s="267" t="s">
        <v>753</v>
      </c>
      <c r="H494" s="267" t="s">
        <v>753</v>
      </c>
      <c r="I494" s="268">
        <v>35</v>
      </c>
      <c r="J494" s="267" t="s">
        <v>753</v>
      </c>
      <c r="K494" s="267" t="s">
        <v>753</v>
      </c>
      <c r="L494" s="267" t="s">
        <v>753</v>
      </c>
      <c r="M494" s="267" t="s">
        <v>753</v>
      </c>
      <c r="N494" s="267" t="s">
        <v>753</v>
      </c>
      <c r="O494" s="267" t="s">
        <v>753</v>
      </c>
      <c r="P494" s="107" t="s">
        <v>753</v>
      </c>
    </row>
    <row r="495" spans="1:16" ht="15.75" customHeight="1" x14ac:dyDescent="0.25">
      <c r="A495" s="270" t="s">
        <v>136</v>
      </c>
      <c r="B495" s="50">
        <f t="shared" si="19"/>
        <v>1563</v>
      </c>
      <c r="C495" s="267" t="s">
        <v>753</v>
      </c>
      <c r="D495" s="267" t="s">
        <v>753</v>
      </c>
      <c r="E495" s="267" t="s">
        <v>753</v>
      </c>
      <c r="F495" s="267" t="s">
        <v>753</v>
      </c>
      <c r="G495" s="267" t="s">
        <v>753</v>
      </c>
      <c r="H495" s="267" t="s">
        <v>753</v>
      </c>
      <c r="I495" s="268">
        <v>1466</v>
      </c>
      <c r="J495" s="267" t="s">
        <v>753</v>
      </c>
      <c r="K495" s="267" t="s">
        <v>753</v>
      </c>
      <c r="L495" s="108" t="s">
        <v>753</v>
      </c>
      <c r="M495" s="108">
        <v>97</v>
      </c>
      <c r="N495" s="107" t="s">
        <v>753</v>
      </c>
      <c r="O495" s="32" t="s">
        <v>753</v>
      </c>
      <c r="P495" s="32" t="s">
        <v>753</v>
      </c>
    </row>
    <row r="496" spans="1:16" ht="15.75" customHeight="1" x14ac:dyDescent="0.25">
      <c r="A496" s="270" t="s">
        <v>668</v>
      </c>
      <c r="B496" s="50">
        <f t="shared" si="19"/>
        <v>35</v>
      </c>
      <c r="C496" s="267" t="s">
        <v>753</v>
      </c>
      <c r="D496" s="267" t="s">
        <v>753</v>
      </c>
      <c r="E496" s="267" t="s">
        <v>753</v>
      </c>
      <c r="F496" s="267" t="s">
        <v>753</v>
      </c>
      <c r="G496" s="267" t="s">
        <v>753</v>
      </c>
      <c r="H496" s="267" t="s">
        <v>753</v>
      </c>
      <c r="I496" s="268">
        <v>35</v>
      </c>
      <c r="J496" s="267" t="s">
        <v>753</v>
      </c>
      <c r="K496" s="267" t="s">
        <v>753</v>
      </c>
      <c r="L496" s="267" t="s">
        <v>753</v>
      </c>
      <c r="M496" s="267" t="s">
        <v>753</v>
      </c>
      <c r="N496" s="267" t="s">
        <v>753</v>
      </c>
      <c r="O496" s="267" t="s">
        <v>753</v>
      </c>
      <c r="P496" s="107" t="s">
        <v>753</v>
      </c>
    </row>
    <row r="497" spans="1:16" ht="15.75" customHeight="1" x14ac:dyDescent="0.25">
      <c r="A497" s="270" t="s">
        <v>921</v>
      </c>
      <c r="B497" s="50">
        <f t="shared" si="19"/>
        <v>5556</v>
      </c>
      <c r="C497" s="107" t="s">
        <v>753</v>
      </c>
      <c r="D497" s="81" t="s">
        <v>753</v>
      </c>
      <c r="E497" s="108" t="s">
        <v>753</v>
      </c>
      <c r="F497" s="267" t="s">
        <v>753</v>
      </c>
      <c r="G497" s="267" t="s">
        <v>753</v>
      </c>
      <c r="H497" s="267" t="s">
        <v>753</v>
      </c>
      <c r="I497" s="268">
        <v>5137</v>
      </c>
      <c r="J497" s="267" t="s">
        <v>753</v>
      </c>
      <c r="K497" s="267" t="s">
        <v>753</v>
      </c>
      <c r="L497" s="108" t="s">
        <v>753</v>
      </c>
      <c r="M497" s="108">
        <v>419</v>
      </c>
      <c r="N497" s="107" t="s">
        <v>753</v>
      </c>
      <c r="O497" s="32" t="s">
        <v>753</v>
      </c>
      <c r="P497" s="32" t="s">
        <v>753</v>
      </c>
    </row>
    <row r="498" spans="1:16" ht="15.75" customHeight="1" x14ac:dyDescent="0.25">
      <c r="A498" s="270" t="s">
        <v>922</v>
      </c>
      <c r="B498" s="50">
        <f t="shared" si="19"/>
        <v>433</v>
      </c>
      <c r="C498" s="267" t="s">
        <v>753</v>
      </c>
      <c r="D498" s="267" t="s">
        <v>753</v>
      </c>
      <c r="E498" s="267" t="s">
        <v>753</v>
      </c>
      <c r="F498" s="267" t="s">
        <v>753</v>
      </c>
      <c r="G498" s="267" t="s">
        <v>753</v>
      </c>
      <c r="H498" s="267" t="s">
        <v>753</v>
      </c>
      <c r="I498" s="268">
        <v>433</v>
      </c>
      <c r="J498" s="267" t="s">
        <v>753</v>
      </c>
      <c r="K498" s="267" t="s">
        <v>753</v>
      </c>
      <c r="L498" s="108" t="s">
        <v>753</v>
      </c>
      <c r="M498" s="108" t="s">
        <v>753</v>
      </c>
      <c r="N498" s="107" t="s">
        <v>753</v>
      </c>
      <c r="O498" s="32" t="s">
        <v>753</v>
      </c>
      <c r="P498" s="32" t="s">
        <v>753</v>
      </c>
    </row>
    <row r="499" spans="1:16" ht="15.75" customHeight="1" x14ac:dyDescent="0.25">
      <c r="A499" s="270" t="s">
        <v>147</v>
      </c>
      <c r="B499" s="50">
        <f t="shared" si="19"/>
        <v>1948</v>
      </c>
      <c r="C499" s="107" t="s">
        <v>753</v>
      </c>
      <c r="D499" s="81" t="s">
        <v>753</v>
      </c>
      <c r="E499" s="108" t="s">
        <v>753</v>
      </c>
      <c r="F499" s="267" t="s">
        <v>753</v>
      </c>
      <c r="G499" s="267" t="s">
        <v>753</v>
      </c>
      <c r="H499" s="267" t="s">
        <v>753</v>
      </c>
      <c r="I499" s="268">
        <v>1872</v>
      </c>
      <c r="J499" s="267" t="s">
        <v>753</v>
      </c>
      <c r="K499" s="267" t="s">
        <v>753</v>
      </c>
      <c r="L499" s="108" t="s">
        <v>753</v>
      </c>
      <c r="M499" s="108">
        <v>76</v>
      </c>
      <c r="N499" s="107" t="s">
        <v>753</v>
      </c>
      <c r="O499" s="32" t="s">
        <v>753</v>
      </c>
      <c r="P499" s="32" t="s">
        <v>753</v>
      </c>
    </row>
    <row r="500" spans="1:16" ht="15.75" customHeight="1" x14ac:dyDescent="0.25">
      <c r="A500" s="270" t="s">
        <v>670</v>
      </c>
      <c r="B500" s="50">
        <f t="shared" si="19"/>
        <v>1269</v>
      </c>
      <c r="C500" s="107" t="s">
        <v>753</v>
      </c>
      <c r="D500" s="81" t="s">
        <v>753</v>
      </c>
      <c r="E500" s="108" t="s">
        <v>753</v>
      </c>
      <c r="F500" s="267" t="s">
        <v>753</v>
      </c>
      <c r="G500" s="267" t="s">
        <v>753</v>
      </c>
      <c r="H500" s="267" t="s">
        <v>753</v>
      </c>
      <c r="I500" s="268">
        <v>1269</v>
      </c>
      <c r="J500" s="267" t="s">
        <v>753</v>
      </c>
      <c r="K500" s="267" t="s">
        <v>753</v>
      </c>
      <c r="L500" s="267" t="s">
        <v>753</v>
      </c>
      <c r="M500" s="267" t="s">
        <v>753</v>
      </c>
      <c r="N500" s="267" t="s">
        <v>753</v>
      </c>
      <c r="O500" s="267" t="s">
        <v>753</v>
      </c>
      <c r="P500" s="107" t="s">
        <v>753</v>
      </c>
    </row>
    <row r="501" spans="1:16" ht="15.75" customHeight="1" x14ac:dyDescent="0.25">
      <c r="A501" s="270" t="s">
        <v>775</v>
      </c>
      <c r="B501" s="50">
        <f t="shared" si="19"/>
        <v>7663</v>
      </c>
      <c r="C501" s="267" t="s">
        <v>753</v>
      </c>
      <c r="D501" s="267" t="s">
        <v>753</v>
      </c>
      <c r="E501" s="267" t="s">
        <v>753</v>
      </c>
      <c r="F501" s="267" t="s">
        <v>753</v>
      </c>
      <c r="G501" s="267" t="s">
        <v>753</v>
      </c>
      <c r="H501" s="267" t="s">
        <v>753</v>
      </c>
      <c r="I501" s="268">
        <v>7186</v>
      </c>
      <c r="J501" s="267" t="s">
        <v>753</v>
      </c>
      <c r="K501" s="267" t="s">
        <v>753</v>
      </c>
      <c r="L501" s="108" t="s">
        <v>753</v>
      </c>
      <c r="M501" s="108">
        <v>477</v>
      </c>
      <c r="N501" s="107" t="s">
        <v>753</v>
      </c>
      <c r="O501" s="32" t="s">
        <v>753</v>
      </c>
      <c r="P501" s="32" t="s">
        <v>753</v>
      </c>
    </row>
    <row r="502" spans="1:16" ht="15.75" customHeight="1" x14ac:dyDescent="0.25">
      <c r="A502" s="270" t="s">
        <v>923</v>
      </c>
      <c r="B502" s="50">
        <f t="shared" si="19"/>
        <v>509</v>
      </c>
      <c r="C502" s="107" t="s">
        <v>753</v>
      </c>
      <c r="D502" s="81" t="s">
        <v>753</v>
      </c>
      <c r="E502" s="108" t="s">
        <v>753</v>
      </c>
      <c r="F502" s="267" t="s">
        <v>753</v>
      </c>
      <c r="G502" s="267" t="s">
        <v>753</v>
      </c>
      <c r="H502" s="267" t="s">
        <v>753</v>
      </c>
      <c r="I502" s="268">
        <v>509</v>
      </c>
      <c r="J502" s="267" t="s">
        <v>753</v>
      </c>
      <c r="K502" s="267" t="s">
        <v>753</v>
      </c>
      <c r="L502" s="108" t="s">
        <v>753</v>
      </c>
      <c r="M502" s="108" t="s">
        <v>753</v>
      </c>
      <c r="N502" s="107" t="s">
        <v>753</v>
      </c>
      <c r="O502" s="32" t="s">
        <v>753</v>
      </c>
      <c r="P502" s="32" t="s">
        <v>753</v>
      </c>
    </row>
    <row r="503" spans="1:16" ht="15.75" customHeight="1" x14ac:dyDescent="0.25">
      <c r="A503" s="270" t="s">
        <v>924</v>
      </c>
      <c r="B503" s="50">
        <f t="shared" si="19"/>
        <v>2813</v>
      </c>
      <c r="C503" s="267" t="s">
        <v>753</v>
      </c>
      <c r="D503" s="267" t="s">
        <v>753</v>
      </c>
      <c r="E503" s="267" t="s">
        <v>753</v>
      </c>
      <c r="F503" s="267" t="s">
        <v>753</v>
      </c>
      <c r="G503" s="267" t="s">
        <v>753</v>
      </c>
      <c r="H503" s="267" t="s">
        <v>753</v>
      </c>
      <c r="I503" s="268">
        <v>2654</v>
      </c>
      <c r="J503" s="267" t="s">
        <v>753</v>
      </c>
      <c r="K503" s="267" t="s">
        <v>753</v>
      </c>
      <c r="L503" s="108" t="s">
        <v>753</v>
      </c>
      <c r="M503" s="108">
        <v>159</v>
      </c>
      <c r="N503" s="107" t="s">
        <v>753</v>
      </c>
      <c r="O503" s="32" t="s">
        <v>753</v>
      </c>
      <c r="P503" s="32" t="s">
        <v>753</v>
      </c>
    </row>
    <row r="504" spans="1:16" ht="15.75" customHeight="1" x14ac:dyDescent="0.25">
      <c r="A504" s="275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7"/>
      <c r="M504" s="287"/>
      <c r="N504" s="284"/>
      <c r="O504" s="96"/>
      <c r="P504" s="96"/>
    </row>
    <row r="505" spans="1:16" ht="15.75" customHeight="1" x14ac:dyDescent="0.25">
      <c r="A505" s="13" t="s">
        <v>925</v>
      </c>
    </row>
    <row r="506" spans="1:16" ht="15.75" customHeight="1" x14ac:dyDescent="0.25">
      <c r="A506" s="13" t="s">
        <v>926</v>
      </c>
    </row>
    <row r="507" spans="1:16" ht="15.75" customHeight="1" x14ac:dyDescent="0.25">
      <c r="A507" s="9" t="s">
        <v>637</v>
      </c>
    </row>
  </sheetData>
  <sheetProtection selectLockedCells="1" selectUnlockedCells="1"/>
  <mergeCells count="69">
    <mergeCell ref="A3:P3"/>
    <mergeCell ref="A5:A7"/>
    <mergeCell ref="B5:B7"/>
    <mergeCell ref="C5:P5"/>
    <mergeCell ref="C6:C7"/>
    <mergeCell ref="D6:D7"/>
    <mergeCell ref="E6:E7"/>
    <mergeCell ref="F6:F7"/>
    <mergeCell ref="G6:G7"/>
    <mergeCell ref="H6:H7"/>
    <mergeCell ref="O6:O7"/>
    <mergeCell ref="P6:P7"/>
    <mergeCell ref="I6:I7"/>
    <mergeCell ref="J6:J7"/>
    <mergeCell ref="K6:K7"/>
    <mergeCell ref="L6:L7"/>
    <mergeCell ref="A144:A146"/>
    <mergeCell ref="B144:B146"/>
    <mergeCell ref="C144:P14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6:M7"/>
    <mergeCell ref="N6:N7"/>
    <mergeCell ref="N145:N146"/>
    <mergeCell ref="O145:O146"/>
    <mergeCell ref="P145:P146"/>
    <mergeCell ref="M145:M146"/>
    <mergeCell ref="A263:A265"/>
    <mergeCell ref="B263:B265"/>
    <mergeCell ref="C263:P263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M264:M265"/>
    <mergeCell ref="N264:N265"/>
    <mergeCell ref="O264:O265"/>
    <mergeCell ref="P264:P265"/>
    <mergeCell ref="A368:A370"/>
    <mergeCell ref="B368:B370"/>
    <mergeCell ref="C368:P368"/>
    <mergeCell ref="C369:C370"/>
    <mergeCell ref="D369:D370"/>
    <mergeCell ref="E369:E370"/>
    <mergeCell ref="K369:K370"/>
    <mergeCell ref="M369:M370"/>
    <mergeCell ref="N369:N370"/>
    <mergeCell ref="O369:O370"/>
    <mergeCell ref="P369:P370"/>
    <mergeCell ref="L264:L265"/>
    <mergeCell ref="F369:F370"/>
    <mergeCell ref="G369:G370"/>
    <mergeCell ref="H369:H370"/>
    <mergeCell ref="I369:I370"/>
    <mergeCell ref="J369:J370"/>
    <mergeCell ref="L369:L370"/>
  </mergeCells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E262-89FA-4B1E-9BA5-D5769DAFF1CA}">
  <dimension ref="A1:X507"/>
  <sheetViews>
    <sheetView workbookViewId="0">
      <pane ySplit="9" topLeftCell="A10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60.42578125" style="14" customWidth="1"/>
    <col min="2" max="2" width="15.5703125" style="4" customWidth="1"/>
    <col min="3" max="3" width="18.7109375" style="4" customWidth="1"/>
    <col min="4" max="4" width="17.42578125" style="4" customWidth="1"/>
    <col min="5" max="5" width="21.42578125" style="4" customWidth="1"/>
    <col min="6" max="6" width="17.42578125" style="4" customWidth="1"/>
    <col min="7" max="7" width="16" style="4" customWidth="1"/>
    <col min="8" max="8" width="17.85546875" style="4" customWidth="1"/>
    <col min="9" max="9" width="15.5703125" style="4" customWidth="1"/>
    <col min="10" max="10" width="16.85546875" style="4" customWidth="1"/>
    <col min="11" max="11" width="17.42578125" style="4" customWidth="1"/>
    <col min="12" max="12" width="15.7109375" style="4" customWidth="1"/>
    <col min="13" max="13" width="13.140625" style="4" customWidth="1"/>
    <col min="14" max="14" width="17.28515625" style="11" customWidth="1"/>
    <col min="15" max="15" width="16.42578125" style="279" customWidth="1"/>
    <col min="16" max="16" width="17.28515625" style="279" customWidth="1"/>
    <col min="17" max="17" width="17" style="5" hidden="1" customWidth="1"/>
    <col min="18" max="18" width="15.42578125" style="5" hidden="1" customWidth="1"/>
    <col min="19" max="24" width="0" style="5" hidden="1" customWidth="1"/>
    <col min="25" max="16384" width="13.140625" style="5" hidden="1"/>
  </cols>
  <sheetData>
    <row r="1" spans="1:23" s="9" customFormat="1" ht="15.75" customHeight="1" x14ac:dyDescent="0.25">
      <c r="A1" s="248" t="s">
        <v>927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23" s="22" customFormat="1" ht="15.75" customHeight="1" x14ac:dyDescent="0.25">
      <c r="A2" s="2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3" s="22" customFormat="1" ht="15.75" customHeight="1" x14ac:dyDescent="0.25">
      <c r="A3" s="353" t="s">
        <v>928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</row>
    <row r="4" spans="1:23" s="22" customFormat="1" ht="15.75" customHeight="1" x14ac:dyDescent="0.25">
      <c r="A4" s="251"/>
      <c r="B4" s="278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79"/>
      <c r="P4" s="288"/>
    </row>
    <row r="5" spans="1:23" s="22" customFormat="1" ht="15.75" customHeight="1" x14ac:dyDescent="0.25">
      <c r="A5" s="341" t="s">
        <v>747</v>
      </c>
      <c r="B5" s="339" t="s">
        <v>154</v>
      </c>
      <c r="C5" s="345" t="s">
        <v>155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1:23" s="22" customFormat="1" ht="15.75" customHeight="1" x14ac:dyDescent="0.25">
      <c r="A6" s="342"/>
      <c r="B6" s="344"/>
      <c r="C6" s="339" t="s">
        <v>252</v>
      </c>
      <c r="D6" s="339" t="s">
        <v>748</v>
      </c>
      <c r="E6" s="339" t="s">
        <v>749</v>
      </c>
      <c r="F6" s="339" t="s">
        <v>161</v>
      </c>
      <c r="G6" s="339" t="s">
        <v>750</v>
      </c>
      <c r="H6" s="339" t="s">
        <v>164</v>
      </c>
      <c r="I6" s="339" t="s">
        <v>165</v>
      </c>
      <c r="J6" s="339" t="s">
        <v>256</v>
      </c>
      <c r="K6" s="339" t="s">
        <v>168</v>
      </c>
      <c r="L6" s="337" t="s">
        <v>162</v>
      </c>
      <c r="M6" s="346" t="s">
        <v>166</v>
      </c>
      <c r="N6" s="346" t="s">
        <v>163</v>
      </c>
      <c r="O6" s="337" t="s">
        <v>257</v>
      </c>
      <c r="P6" s="351" t="s">
        <v>751</v>
      </c>
    </row>
    <row r="7" spans="1:23" s="22" customFormat="1" ht="15.75" customHeight="1" x14ac:dyDescent="0.25">
      <c r="A7" s="343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38"/>
      <c r="M7" s="347"/>
      <c r="N7" s="347"/>
      <c r="O7" s="338"/>
      <c r="P7" s="352"/>
    </row>
    <row r="8" spans="1:23" s="22" customFormat="1" ht="15.75" customHeight="1" x14ac:dyDescent="0.25">
      <c r="A8" s="253"/>
      <c r="B8" s="256"/>
      <c r="C8" s="255"/>
      <c r="D8" s="255"/>
      <c r="E8" s="258"/>
      <c r="F8" s="258"/>
      <c r="G8" s="258"/>
      <c r="H8" s="258"/>
      <c r="I8" s="258"/>
      <c r="J8" s="258"/>
      <c r="K8" s="255"/>
      <c r="L8" s="258"/>
      <c r="M8" s="258"/>
      <c r="N8" s="259"/>
      <c r="O8" s="289"/>
      <c r="P8" s="289"/>
    </row>
    <row r="9" spans="1:23" s="22" customFormat="1" ht="15.75" customHeight="1" x14ac:dyDescent="0.25">
      <c r="A9" s="301" t="s">
        <v>154</v>
      </c>
      <c r="B9" s="105">
        <f>+B11+B13+B15+B59+B75+B86+B92+B96+B112+B127+B148+B162+B204+B216+B237+B249+B267+B276+B287+B303+B317+B325+B329+B337+B345+B417+B423</f>
        <v>722380</v>
      </c>
      <c r="C9" s="262">
        <f>SUM(C59,C75,C216,C249,C337,C345,C417)</f>
        <v>16038</v>
      </c>
      <c r="D9" s="262">
        <f>SUM(D75+D92+D249+D337+D345+D417)</f>
        <v>71290</v>
      </c>
      <c r="E9" s="262">
        <f>SUM(E86)</f>
        <v>20170</v>
      </c>
      <c r="F9" s="262">
        <f>SUM(F96,F216,F237)</f>
        <v>28550</v>
      </c>
      <c r="G9" s="262">
        <f>SUM(G59,G127,G216)</f>
        <v>2972</v>
      </c>
      <c r="H9" s="262">
        <f>SUM(H148,H216,H267,H337,H345,H417)</f>
        <v>43907</v>
      </c>
      <c r="I9" s="262">
        <f>SUM(I15,I162,I423)</f>
        <v>299065</v>
      </c>
      <c r="J9" s="262">
        <f>SUM(J276,J317,J325,J345)</f>
        <v>34755</v>
      </c>
      <c r="K9" s="262">
        <f>SUM(K287,K325,K345,K417)</f>
        <v>83340</v>
      </c>
      <c r="L9" s="262">
        <f>SUM(L303,L317,L329,L345)</f>
        <v>26291</v>
      </c>
      <c r="M9" s="262">
        <f>SUM(M204,M216,M237,M423)</f>
        <v>19115</v>
      </c>
      <c r="N9" s="104">
        <f>SUM(N112,N216,N237,N329,N345)</f>
        <v>56330</v>
      </c>
      <c r="O9" s="263">
        <f>SUM(O13)</f>
        <v>19681</v>
      </c>
      <c r="P9" s="263">
        <f>SUM(P11)</f>
        <v>876</v>
      </c>
    </row>
    <row r="10" spans="1:23" ht="15.75" customHeight="1" x14ac:dyDescent="0.25">
      <c r="A10" s="264"/>
      <c r="B10" s="50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O10" s="48"/>
      <c r="P10" s="48"/>
    </row>
    <row r="11" spans="1:23" ht="15.75" customHeight="1" x14ac:dyDescent="0.25">
      <c r="A11" s="264" t="s">
        <v>752</v>
      </c>
      <c r="B11" s="50">
        <f>SUM(C11:P11)</f>
        <v>876</v>
      </c>
      <c r="C11" s="52" t="s">
        <v>753</v>
      </c>
      <c r="D11" s="52" t="s">
        <v>753</v>
      </c>
      <c r="E11" s="52" t="s">
        <v>753</v>
      </c>
      <c r="F11" s="52" t="s">
        <v>753</v>
      </c>
      <c r="G11" s="52" t="s">
        <v>753</v>
      </c>
      <c r="H11" s="52" t="s">
        <v>753</v>
      </c>
      <c r="I11" s="52" t="s">
        <v>753</v>
      </c>
      <c r="J11" s="52" t="s">
        <v>753</v>
      </c>
      <c r="K11" s="52" t="s">
        <v>753</v>
      </c>
      <c r="L11" s="52" t="s">
        <v>753</v>
      </c>
      <c r="M11" s="52" t="s">
        <v>753</v>
      </c>
      <c r="N11" s="11" t="s">
        <v>753</v>
      </c>
      <c r="O11" s="50" t="s">
        <v>753</v>
      </c>
      <c r="P11" s="32">
        <v>876</v>
      </c>
    </row>
    <row r="12" spans="1:23" ht="15.75" customHeight="1" x14ac:dyDescent="0.25">
      <c r="A12" s="264"/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O12" s="48"/>
      <c r="P12" s="48"/>
    </row>
    <row r="13" spans="1:23" ht="15.75" customHeight="1" x14ac:dyDescent="0.25">
      <c r="A13" s="264" t="s">
        <v>754</v>
      </c>
      <c r="B13" s="50">
        <f>SUM(C13:P13)</f>
        <v>19681</v>
      </c>
      <c r="C13" s="52" t="s">
        <v>753</v>
      </c>
      <c r="D13" s="52" t="s">
        <v>753</v>
      </c>
      <c r="E13" s="52" t="s">
        <v>753</v>
      </c>
      <c r="F13" s="52" t="s">
        <v>753</v>
      </c>
      <c r="G13" s="52" t="s">
        <v>753</v>
      </c>
      <c r="H13" s="52" t="s">
        <v>753</v>
      </c>
      <c r="I13" s="52" t="s">
        <v>753</v>
      </c>
      <c r="J13" s="52" t="s">
        <v>753</v>
      </c>
      <c r="K13" s="52" t="s">
        <v>753</v>
      </c>
      <c r="L13" s="52" t="s">
        <v>753</v>
      </c>
      <c r="M13" s="52" t="s">
        <v>753</v>
      </c>
      <c r="N13" s="11" t="s">
        <v>753</v>
      </c>
      <c r="O13" s="32">
        <v>19681</v>
      </c>
      <c r="P13" s="263" t="s">
        <v>753</v>
      </c>
    </row>
    <row r="14" spans="1:23" ht="15.75" customHeight="1" x14ac:dyDescent="0.25">
      <c r="A14" s="264"/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O14" s="48"/>
      <c r="P14" s="48"/>
    </row>
    <row r="15" spans="1:23" s="22" customFormat="1" ht="15.75" customHeight="1" x14ac:dyDescent="0.25">
      <c r="A15" s="253" t="s">
        <v>755</v>
      </c>
      <c r="B15" s="103">
        <f>SUM(B17:B55)</f>
        <v>21434</v>
      </c>
      <c r="C15" s="262" t="s">
        <v>753</v>
      </c>
      <c r="D15" s="262" t="s">
        <v>753</v>
      </c>
      <c r="E15" s="262" t="s">
        <v>753</v>
      </c>
      <c r="F15" s="262" t="s">
        <v>753</v>
      </c>
      <c r="G15" s="262" t="s">
        <v>753</v>
      </c>
      <c r="H15" s="262" t="s">
        <v>753</v>
      </c>
      <c r="I15" s="103">
        <f>SUM(I17:I55)</f>
        <v>21434</v>
      </c>
      <c r="J15" s="262" t="s">
        <v>753</v>
      </c>
      <c r="K15" s="262" t="s">
        <v>753</v>
      </c>
      <c r="L15" s="262" t="s">
        <v>753</v>
      </c>
      <c r="M15" s="262" t="s">
        <v>753</v>
      </c>
      <c r="N15" s="104" t="s">
        <v>753</v>
      </c>
      <c r="O15" s="263" t="s">
        <v>753</v>
      </c>
      <c r="P15" s="263" t="s">
        <v>753</v>
      </c>
      <c r="V15" s="5"/>
      <c r="W15" s="5"/>
    </row>
    <row r="16" spans="1:23" s="22" customFormat="1" ht="15.75" customHeight="1" x14ac:dyDescent="0.25">
      <c r="A16" s="253"/>
      <c r="B16" s="103"/>
      <c r="C16" s="106"/>
      <c r="D16" s="106"/>
      <c r="E16" s="106"/>
      <c r="F16" s="106"/>
      <c r="G16" s="106"/>
      <c r="H16" s="106"/>
      <c r="I16" s="103"/>
      <c r="J16" s="106"/>
      <c r="K16" s="106"/>
      <c r="L16" s="106"/>
      <c r="M16" s="106"/>
      <c r="N16" s="265"/>
      <c r="O16" s="32"/>
      <c r="P16" s="32"/>
      <c r="V16" s="5"/>
      <c r="W16" s="5"/>
    </row>
    <row r="17" spans="1:23" ht="15.75" customHeight="1" x14ac:dyDescent="0.25">
      <c r="A17" s="266" t="s">
        <v>756</v>
      </c>
      <c r="B17" s="50">
        <f>SUM(C17:P17)</f>
        <v>1225</v>
      </c>
      <c r="C17" s="267" t="s">
        <v>753</v>
      </c>
      <c r="D17" s="267" t="s">
        <v>753</v>
      </c>
      <c r="E17" s="267" t="s">
        <v>753</v>
      </c>
      <c r="F17" s="267" t="s">
        <v>753</v>
      </c>
      <c r="G17" s="267" t="s">
        <v>753</v>
      </c>
      <c r="H17" s="267" t="s">
        <v>753</v>
      </c>
      <c r="I17" s="268">
        <v>1225</v>
      </c>
      <c r="J17" s="267" t="s">
        <v>753</v>
      </c>
      <c r="K17" s="267" t="s">
        <v>753</v>
      </c>
      <c r="L17" s="267" t="s">
        <v>753</v>
      </c>
      <c r="M17" s="267" t="s">
        <v>753</v>
      </c>
      <c r="N17" s="107" t="s">
        <v>753</v>
      </c>
      <c r="O17" s="32" t="s">
        <v>753</v>
      </c>
      <c r="P17" s="32" t="s">
        <v>753</v>
      </c>
    </row>
    <row r="18" spans="1:23" ht="15.75" customHeight="1" x14ac:dyDescent="0.25">
      <c r="A18" s="266" t="s">
        <v>757</v>
      </c>
      <c r="B18" s="50">
        <f t="shared" ref="B18:B55" si="0">SUM(C18:P18)</f>
        <v>1397</v>
      </c>
      <c r="C18" s="267" t="s">
        <v>753</v>
      </c>
      <c r="D18" s="267" t="s">
        <v>753</v>
      </c>
      <c r="E18" s="267" t="s">
        <v>753</v>
      </c>
      <c r="F18" s="267" t="s">
        <v>753</v>
      </c>
      <c r="G18" s="267" t="s">
        <v>753</v>
      </c>
      <c r="H18" s="267" t="s">
        <v>753</v>
      </c>
      <c r="I18" s="268">
        <v>1397</v>
      </c>
      <c r="J18" s="267" t="s">
        <v>753</v>
      </c>
      <c r="K18" s="267" t="s">
        <v>753</v>
      </c>
      <c r="L18" s="267" t="s">
        <v>753</v>
      </c>
      <c r="M18" s="267" t="s">
        <v>753</v>
      </c>
      <c r="N18" s="107" t="s">
        <v>753</v>
      </c>
      <c r="O18" s="32" t="s">
        <v>753</v>
      </c>
      <c r="P18" s="32" t="s">
        <v>753</v>
      </c>
    </row>
    <row r="19" spans="1:23" ht="15.75" customHeight="1" x14ac:dyDescent="0.25">
      <c r="A19" s="266" t="s">
        <v>426</v>
      </c>
      <c r="B19" s="50">
        <f t="shared" si="0"/>
        <v>738</v>
      </c>
      <c r="C19" s="267" t="s">
        <v>753</v>
      </c>
      <c r="D19" s="267" t="s">
        <v>753</v>
      </c>
      <c r="E19" s="267" t="s">
        <v>753</v>
      </c>
      <c r="F19" s="267" t="s">
        <v>753</v>
      </c>
      <c r="G19" s="267" t="s">
        <v>753</v>
      </c>
      <c r="H19" s="267" t="s">
        <v>753</v>
      </c>
      <c r="I19" s="268">
        <v>738</v>
      </c>
      <c r="J19" s="267" t="s">
        <v>753</v>
      </c>
      <c r="K19" s="267" t="s">
        <v>753</v>
      </c>
      <c r="L19" s="267" t="s">
        <v>753</v>
      </c>
      <c r="M19" s="267" t="s">
        <v>753</v>
      </c>
      <c r="N19" s="107" t="s">
        <v>753</v>
      </c>
      <c r="O19" s="32" t="s">
        <v>753</v>
      </c>
      <c r="P19" s="32" t="s">
        <v>753</v>
      </c>
    </row>
    <row r="20" spans="1:23" ht="15.75" customHeight="1" x14ac:dyDescent="0.25">
      <c r="A20" s="266" t="s">
        <v>425</v>
      </c>
      <c r="B20" s="50">
        <f t="shared" si="0"/>
        <v>492</v>
      </c>
      <c r="C20" s="267" t="s">
        <v>753</v>
      </c>
      <c r="D20" s="267" t="s">
        <v>753</v>
      </c>
      <c r="E20" s="267" t="s">
        <v>753</v>
      </c>
      <c r="F20" s="267" t="s">
        <v>753</v>
      </c>
      <c r="G20" s="267" t="s">
        <v>753</v>
      </c>
      <c r="H20" s="267" t="s">
        <v>753</v>
      </c>
      <c r="I20" s="268">
        <v>492</v>
      </c>
      <c r="J20" s="267" t="s">
        <v>753</v>
      </c>
      <c r="K20" s="267" t="s">
        <v>753</v>
      </c>
      <c r="L20" s="267" t="s">
        <v>753</v>
      </c>
      <c r="M20" s="267" t="s">
        <v>753</v>
      </c>
      <c r="N20" s="107" t="s">
        <v>753</v>
      </c>
      <c r="O20" s="32" t="s">
        <v>753</v>
      </c>
      <c r="P20" s="32" t="s">
        <v>753</v>
      </c>
    </row>
    <row r="21" spans="1:23" ht="15.75" customHeight="1" x14ac:dyDescent="0.25">
      <c r="A21" s="266" t="s">
        <v>758</v>
      </c>
      <c r="B21" s="50">
        <f t="shared" si="0"/>
        <v>536</v>
      </c>
      <c r="C21" s="267" t="s">
        <v>753</v>
      </c>
      <c r="D21" s="267" t="s">
        <v>753</v>
      </c>
      <c r="E21" s="267" t="s">
        <v>753</v>
      </c>
      <c r="F21" s="267" t="s">
        <v>753</v>
      </c>
      <c r="G21" s="267" t="s">
        <v>753</v>
      </c>
      <c r="H21" s="267" t="s">
        <v>753</v>
      </c>
      <c r="I21" s="268">
        <v>536</v>
      </c>
      <c r="J21" s="267" t="s">
        <v>753</v>
      </c>
      <c r="K21" s="267" t="s">
        <v>753</v>
      </c>
      <c r="L21" s="267" t="s">
        <v>753</v>
      </c>
      <c r="M21" s="267" t="s">
        <v>753</v>
      </c>
      <c r="N21" s="107" t="s">
        <v>753</v>
      </c>
      <c r="O21" s="32" t="s">
        <v>753</v>
      </c>
      <c r="P21" s="32" t="s">
        <v>753</v>
      </c>
    </row>
    <row r="22" spans="1:23" ht="15.75" customHeight="1" x14ac:dyDescent="0.25">
      <c r="A22" s="266" t="s">
        <v>759</v>
      </c>
      <c r="B22" s="50">
        <f t="shared" si="0"/>
        <v>1023</v>
      </c>
      <c r="C22" s="267" t="s">
        <v>753</v>
      </c>
      <c r="D22" s="267" t="s">
        <v>753</v>
      </c>
      <c r="E22" s="267" t="s">
        <v>753</v>
      </c>
      <c r="F22" s="267" t="s">
        <v>753</v>
      </c>
      <c r="G22" s="267" t="s">
        <v>753</v>
      </c>
      <c r="H22" s="267" t="s">
        <v>753</v>
      </c>
      <c r="I22" s="268">
        <v>1023</v>
      </c>
      <c r="J22" s="267" t="s">
        <v>753</v>
      </c>
      <c r="K22" s="267" t="s">
        <v>753</v>
      </c>
      <c r="L22" s="267" t="s">
        <v>753</v>
      </c>
      <c r="M22" s="267" t="s">
        <v>753</v>
      </c>
      <c r="N22" s="107" t="s">
        <v>753</v>
      </c>
      <c r="O22" s="32" t="s">
        <v>753</v>
      </c>
      <c r="P22" s="32" t="s">
        <v>753</v>
      </c>
    </row>
    <row r="23" spans="1:23" ht="15.75" customHeight="1" x14ac:dyDescent="0.25">
      <c r="A23" s="266" t="s">
        <v>65</v>
      </c>
      <c r="B23" s="50">
        <f t="shared" si="0"/>
        <v>480</v>
      </c>
      <c r="C23" s="267" t="s">
        <v>753</v>
      </c>
      <c r="D23" s="267" t="s">
        <v>753</v>
      </c>
      <c r="E23" s="267" t="s">
        <v>753</v>
      </c>
      <c r="F23" s="267" t="s">
        <v>753</v>
      </c>
      <c r="G23" s="267" t="s">
        <v>753</v>
      </c>
      <c r="H23" s="267" t="s">
        <v>753</v>
      </c>
      <c r="I23" s="268">
        <v>480</v>
      </c>
      <c r="J23" s="267" t="s">
        <v>753</v>
      </c>
      <c r="K23" s="267" t="s">
        <v>753</v>
      </c>
      <c r="L23" s="267" t="s">
        <v>753</v>
      </c>
      <c r="M23" s="267" t="s">
        <v>753</v>
      </c>
      <c r="N23" s="107" t="s">
        <v>753</v>
      </c>
      <c r="O23" s="32" t="s">
        <v>753</v>
      </c>
      <c r="P23" s="32" t="s">
        <v>753</v>
      </c>
    </row>
    <row r="24" spans="1:23" ht="15.75" customHeight="1" x14ac:dyDescent="0.25">
      <c r="A24" s="266" t="s">
        <v>760</v>
      </c>
      <c r="B24" s="50">
        <f t="shared" si="0"/>
        <v>548</v>
      </c>
      <c r="C24" s="267" t="s">
        <v>753</v>
      </c>
      <c r="D24" s="267" t="s">
        <v>753</v>
      </c>
      <c r="E24" s="267" t="s">
        <v>753</v>
      </c>
      <c r="F24" s="267" t="s">
        <v>753</v>
      </c>
      <c r="G24" s="267" t="s">
        <v>753</v>
      </c>
      <c r="H24" s="267" t="s">
        <v>753</v>
      </c>
      <c r="I24" s="268">
        <v>548</v>
      </c>
      <c r="J24" s="267" t="s">
        <v>753</v>
      </c>
      <c r="K24" s="267" t="s">
        <v>753</v>
      </c>
      <c r="L24" s="267" t="s">
        <v>753</v>
      </c>
      <c r="M24" s="267" t="s">
        <v>753</v>
      </c>
      <c r="N24" s="107" t="s">
        <v>753</v>
      </c>
      <c r="O24" s="32" t="s">
        <v>753</v>
      </c>
      <c r="P24" s="32" t="s">
        <v>753</v>
      </c>
    </row>
    <row r="25" spans="1:23" ht="15.75" customHeight="1" x14ac:dyDescent="0.25">
      <c r="A25" s="266" t="s">
        <v>761</v>
      </c>
      <c r="B25" s="50">
        <f t="shared" si="0"/>
        <v>1132</v>
      </c>
      <c r="C25" s="267" t="s">
        <v>753</v>
      </c>
      <c r="D25" s="267" t="s">
        <v>753</v>
      </c>
      <c r="E25" s="267" t="s">
        <v>753</v>
      </c>
      <c r="F25" s="267" t="s">
        <v>753</v>
      </c>
      <c r="G25" s="267" t="s">
        <v>753</v>
      </c>
      <c r="H25" s="267" t="s">
        <v>753</v>
      </c>
      <c r="I25" s="268">
        <v>1132</v>
      </c>
      <c r="J25" s="267" t="s">
        <v>753</v>
      </c>
      <c r="K25" s="267" t="s">
        <v>753</v>
      </c>
      <c r="L25" s="267" t="s">
        <v>753</v>
      </c>
      <c r="M25" s="267" t="s">
        <v>753</v>
      </c>
      <c r="N25" s="107" t="s">
        <v>753</v>
      </c>
      <c r="O25" s="32" t="s">
        <v>753</v>
      </c>
      <c r="P25" s="32" t="s">
        <v>753</v>
      </c>
    </row>
    <row r="26" spans="1:23" ht="15.75" customHeight="1" x14ac:dyDescent="0.25">
      <c r="A26" s="266" t="s">
        <v>762</v>
      </c>
      <c r="B26" s="50">
        <f t="shared" si="0"/>
        <v>385</v>
      </c>
      <c r="C26" s="267" t="s">
        <v>753</v>
      </c>
      <c r="D26" s="267" t="s">
        <v>753</v>
      </c>
      <c r="E26" s="267" t="s">
        <v>753</v>
      </c>
      <c r="F26" s="267" t="s">
        <v>753</v>
      </c>
      <c r="G26" s="267" t="s">
        <v>753</v>
      </c>
      <c r="H26" s="267" t="s">
        <v>753</v>
      </c>
      <c r="I26" s="268">
        <v>385</v>
      </c>
      <c r="J26" s="267" t="s">
        <v>753</v>
      </c>
      <c r="K26" s="267" t="s">
        <v>753</v>
      </c>
      <c r="L26" s="267" t="s">
        <v>753</v>
      </c>
      <c r="M26" s="267" t="s">
        <v>753</v>
      </c>
      <c r="N26" s="107" t="s">
        <v>753</v>
      </c>
      <c r="O26" s="32" t="s">
        <v>753</v>
      </c>
      <c r="P26" s="32" t="s">
        <v>753</v>
      </c>
      <c r="V26" s="22"/>
      <c r="W26" s="22"/>
    </row>
    <row r="27" spans="1:23" ht="15.75" customHeight="1" x14ac:dyDescent="0.25">
      <c r="A27" s="266" t="s">
        <v>62</v>
      </c>
      <c r="B27" s="50">
        <f t="shared" si="0"/>
        <v>232</v>
      </c>
      <c r="C27" s="267" t="s">
        <v>753</v>
      </c>
      <c r="D27" s="267" t="s">
        <v>753</v>
      </c>
      <c r="E27" s="267" t="s">
        <v>753</v>
      </c>
      <c r="F27" s="267" t="s">
        <v>753</v>
      </c>
      <c r="G27" s="267" t="s">
        <v>753</v>
      </c>
      <c r="H27" s="267" t="s">
        <v>753</v>
      </c>
      <c r="I27" s="268">
        <v>232</v>
      </c>
      <c r="J27" s="267" t="s">
        <v>753</v>
      </c>
      <c r="K27" s="267" t="s">
        <v>753</v>
      </c>
      <c r="L27" s="267" t="s">
        <v>753</v>
      </c>
      <c r="M27" s="267" t="s">
        <v>753</v>
      </c>
      <c r="N27" s="107" t="s">
        <v>753</v>
      </c>
      <c r="O27" s="32" t="s">
        <v>753</v>
      </c>
      <c r="P27" s="32" t="s">
        <v>753</v>
      </c>
      <c r="V27" s="22"/>
      <c r="W27" s="22"/>
    </row>
    <row r="28" spans="1:23" ht="15.75" customHeight="1" x14ac:dyDescent="0.25">
      <c r="A28" s="266" t="s">
        <v>763</v>
      </c>
      <c r="B28" s="50">
        <f t="shared" si="0"/>
        <v>259</v>
      </c>
      <c r="C28" s="267" t="s">
        <v>753</v>
      </c>
      <c r="D28" s="267" t="s">
        <v>753</v>
      </c>
      <c r="E28" s="267" t="s">
        <v>753</v>
      </c>
      <c r="F28" s="267" t="s">
        <v>753</v>
      </c>
      <c r="G28" s="267" t="s">
        <v>753</v>
      </c>
      <c r="H28" s="267" t="s">
        <v>753</v>
      </c>
      <c r="I28" s="268">
        <v>259</v>
      </c>
      <c r="J28" s="267" t="s">
        <v>753</v>
      </c>
      <c r="K28" s="267" t="s">
        <v>753</v>
      </c>
      <c r="L28" s="267" t="s">
        <v>753</v>
      </c>
      <c r="M28" s="267" t="s">
        <v>753</v>
      </c>
      <c r="N28" s="107" t="s">
        <v>753</v>
      </c>
      <c r="O28" s="32" t="s">
        <v>753</v>
      </c>
      <c r="P28" s="32" t="s">
        <v>753</v>
      </c>
      <c r="V28" s="22"/>
      <c r="W28" s="22"/>
    </row>
    <row r="29" spans="1:23" ht="15.75" customHeight="1" x14ac:dyDescent="0.25">
      <c r="A29" s="266" t="s">
        <v>441</v>
      </c>
      <c r="B29" s="50">
        <f t="shared" si="0"/>
        <v>212</v>
      </c>
      <c r="C29" s="267" t="s">
        <v>753</v>
      </c>
      <c r="D29" s="267" t="s">
        <v>753</v>
      </c>
      <c r="E29" s="267" t="s">
        <v>753</v>
      </c>
      <c r="F29" s="267" t="s">
        <v>753</v>
      </c>
      <c r="G29" s="267" t="s">
        <v>753</v>
      </c>
      <c r="H29" s="267" t="s">
        <v>753</v>
      </c>
      <c r="I29" s="268">
        <v>212</v>
      </c>
      <c r="J29" s="267" t="s">
        <v>753</v>
      </c>
      <c r="K29" s="267" t="s">
        <v>753</v>
      </c>
      <c r="L29" s="267" t="s">
        <v>753</v>
      </c>
      <c r="M29" s="267" t="s">
        <v>753</v>
      </c>
      <c r="N29" s="107" t="s">
        <v>753</v>
      </c>
      <c r="O29" s="32" t="s">
        <v>753</v>
      </c>
      <c r="P29" s="32" t="s">
        <v>753</v>
      </c>
    </row>
    <row r="30" spans="1:23" ht="15.75" customHeight="1" x14ac:dyDescent="0.25">
      <c r="A30" s="266" t="s">
        <v>764</v>
      </c>
      <c r="B30" s="50">
        <f t="shared" si="0"/>
        <v>552</v>
      </c>
      <c r="C30" s="267" t="s">
        <v>753</v>
      </c>
      <c r="D30" s="267" t="s">
        <v>753</v>
      </c>
      <c r="E30" s="267" t="s">
        <v>753</v>
      </c>
      <c r="F30" s="267" t="s">
        <v>753</v>
      </c>
      <c r="G30" s="267" t="s">
        <v>753</v>
      </c>
      <c r="H30" s="267" t="s">
        <v>753</v>
      </c>
      <c r="I30" s="268">
        <v>552</v>
      </c>
      <c r="J30" s="267" t="s">
        <v>753</v>
      </c>
      <c r="K30" s="267" t="s">
        <v>753</v>
      </c>
      <c r="L30" s="267" t="s">
        <v>753</v>
      </c>
      <c r="M30" s="267" t="s">
        <v>753</v>
      </c>
      <c r="N30" s="107" t="s">
        <v>753</v>
      </c>
      <c r="O30" s="32" t="s">
        <v>753</v>
      </c>
      <c r="P30" s="32" t="s">
        <v>753</v>
      </c>
    </row>
    <row r="31" spans="1:23" ht="15.75" customHeight="1" x14ac:dyDescent="0.25">
      <c r="A31" s="266" t="s">
        <v>765</v>
      </c>
      <c r="B31" s="50">
        <f t="shared" si="0"/>
        <v>535</v>
      </c>
      <c r="C31" s="267" t="s">
        <v>753</v>
      </c>
      <c r="D31" s="267" t="s">
        <v>753</v>
      </c>
      <c r="E31" s="267" t="s">
        <v>753</v>
      </c>
      <c r="F31" s="267" t="s">
        <v>753</v>
      </c>
      <c r="G31" s="267" t="s">
        <v>753</v>
      </c>
      <c r="H31" s="267" t="s">
        <v>753</v>
      </c>
      <c r="I31" s="268">
        <v>535</v>
      </c>
      <c r="J31" s="267" t="s">
        <v>753</v>
      </c>
      <c r="K31" s="267" t="s">
        <v>753</v>
      </c>
      <c r="L31" s="267" t="s">
        <v>753</v>
      </c>
      <c r="M31" s="267" t="s">
        <v>753</v>
      </c>
      <c r="N31" s="107" t="s">
        <v>753</v>
      </c>
      <c r="O31" s="32" t="s">
        <v>753</v>
      </c>
      <c r="P31" s="32" t="s">
        <v>753</v>
      </c>
    </row>
    <row r="32" spans="1:23" ht="15.75" customHeight="1" x14ac:dyDescent="0.25">
      <c r="A32" s="266" t="s">
        <v>177</v>
      </c>
      <c r="B32" s="50">
        <f t="shared" si="0"/>
        <v>1142</v>
      </c>
      <c r="C32" s="267" t="s">
        <v>753</v>
      </c>
      <c r="D32" s="267" t="s">
        <v>753</v>
      </c>
      <c r="E32" s="267" t="s">
        <v>753</v>
      </c>
      <c r="F32" s="267" t="s">
        <v>753</v>
      </c>
      <c r="G32" s="267" t="s">
        <v>753</v>
      </c>
      <c r="H32" s="267" t="s">
        <v>753</v>
      </c>
      <c r="I32" s="268">
        <v>1142</v>
      </c>
      <c r="J32" s="267" t="s">
        <v>753</v>
      </c>
      <c r="K32" s="267" t="s">
        <v>753</v>
      </c>
      <c r="L32" s="267" t="s">
        <v>753</v>
      </c>
      <c r="M32" s="267" t="s">
        <v>753</v>
      </c>
      <c r="N32" s="107" t="s">
        <v>753</v>
      </c>
      <c r="O32" s="32" t="s">
        <v>753</v>
      </c>
      <c r="P32" s="32" t="s">
        <v>753</v>
      </c>
    </row>
    <row r="33" spans="1:23" ht="15.75" customHeight="1" x14ac:dyDescent="0.25">
      <c r="A33" s="266" t="s">
        <v>766</v>
      </c>
      <c r="B33" s="50">
        <f t="shared" si="0"/>
        <v>292</v>
      </c>
      <c r="C33" s="267" t="s">
        <v>753</v>
      </c>
      <c r="D33" s="267" t="s">
        <v>753</v>
      </c>
      <c r="E33" s="267" t="s">
        <v>753</v>
      </c>
      <c r="F33" s="267" t="s">
        <v>753</v>
      </c>
      <c r="G33" s="267" t="s">
        <v>753</v>
      </c>
      <c r="H33" s="267" t="s">
        <v>753</v>
      </c>
      <c r="I33" s="268">
        <v>292</v>
      </c>
      <c r="J33" s="267" t="s">
        <v>753</v>
      </c>
      <c r="K33" s="267" t="s">
        <v>753</v>
      </c>
      <c r="L33" s="267" t="s">
        <v>753</v>
      </c>
      <c r="M33" s="267" t="s">
        <v>753</v>
      </c>
      <c r="N33" s="107" t="s">
        <v>753</v>
      </c>
      <c r="O33" s="32" t="s">
        <v>753</v>
      </c>
      <c r="P33" s="32" t="s">
        <v>753</v>
      </c>
    </row>
    <row r="34" spans="1:23" ht="15.75" customHeight="1" x14ac:dyDescent="0.25">
      <c r="A34" s="266" t="s">
        <v>446</v>
      </c>
      <c r="B34" s="50">
        <f t="shared" si="0"/>
        <v>322</v>
      </c>
      <c r="C34" s="267" t="s">
        <v>753</v>
      </c>
      <c r="D34" s="267" t="s">
        <v>753</v>
      </c>
      <c r="E34" s="267" t="s">
        <v>753</v>
      </c>
      <c r="F34" s="267" t="s">
        <v>753</v>
      </c>
      <c r="G34" s="267" t="s">
        <v>753</v>
      </c>
      <c r="H34" s="267" t="s">
        <v>753</v>
      </c>
      <c r="I34" s="268">
        <v>322</v>
      </c>
      <c r="J34" s="267" t="s">
        <v>753</v>
      </c>
      <c r="K34" s="267" t="s">
        <v>753</v>
      </c>
      <c r="L34" s="267" t="s">
        <v>753</v>
      </c>
      <c r="M34" s="267" t="s">
        <v>753</v>
      </c>
      <c r="N34" s="107" t="s">
        <v>753</v>
      </c>
      <c r="O34" s="32" t="s">
        <v>753</v>
      </c>
      <c r="P34" s="32" t="s">
        <v>753</v>
      </c>
    </row>
    <row r="35" spans="1:23" ht="15.75" customHeight="1" x14ac:dyDescent="0.25">
      <c r="A35" s="266" t="s">
        <v>389</v>
      </c>
      <c r="B35" s="50">
        <f t="shared" si="0"/>
        <v>568</v>
      </c>
      <c r="C35" s="267" t="s">
        <v>753</v>
      </c>
      <c r="D35" s="267" t="s">
        <v>753</v>
      </c>
      <c r="E35" s="267" t="s">
        <v>753</v>
      </c>
      <c r="F35" s="267" t="s">
        <v>753</v>
      </c>
      <c r="G35" s="267" t="s">
        <v>753</v>
      </c>
      <c r="H35" s="267" t="s">
        <v>753</v>
      </c>
      <c r="I35" s="268">
        <v>568</v>
      </c>
      <c r="J35" s="267" t="s">
        <v>753</v>
      </c>
      <c r="K35" s="267" t="s">
        <v>753</v>
      </c>
      <c r="L35" s="267" t="s">
        <v>753</v>
      </c>
      <c r="M35" s="267" t="s">
        <v>753</v>
      </c>
      <c r="N35" s="107" t="s">
        <v>753</v>
      </c>
      <c r="O35" s="32" t="s">
        <v>753</v>
      </c>
      <c r="P35" s="32" t="s">
        <v>753</v>
      </c>
    </row>
    <row r="36" spans="1:23" ht="15.75" customHeight="1" x14ac:dyDescent="0.25">
      <c r="A36" s="266" t="s">
        <v>767</v>
      </c>
      <c r="B36" s="50">
        <f t="shared" si="0"/>
        <v>702</v>
      </c>
      <c r="C36" s="267" t="s">
        <v>753</v>
      </c>
      <c r="D36" s="267" t="s">
        <v>753</v>
      </c>
      <c r="E36" s="267" t="s">
        <v>753</v>
      </c>
      <c r="F36" s="267" t="s">
        <v>753</v>
      </c>
      <c r="G36" s="267" t="s">
        <v>753</v>
      </c>
      <c r="H36" s="267" t="s">
        <v>753</v>
      </c>
      <c r="I36" s="268">
        <v>702</v>
      </c>
      <c r="J36" s="267" t="s">
        <v>753</v>
      </c>
      <c r="K36" s="267" t="s">
        <v>753</v>
      </c>
      <c r="L36" s="267" t="s">
        <v>753</v>
      </c>
      <c r="M36" s="267" t="s">
        <v>753</v>
      </c>
      <c r="N36" s="107" t="s">
        <v>753</v>
      </c>
      <c r="O36" s="32" t="s">
        <v>753</v>
      </c>
      <c r="P36" s="32" t="s">
        <v>753</v>
      </c>
    </row>
    <row r="37" spans="1:23" ht="15.75" customHeight="1" x14ac:dyDescent="0.25">
      <c r="A37" s="266" t="s">
        <v>452</v>
      </c>
      <c r="B37" s="50">
        <f t="shared" si="0"/>
        <v>182</v>
      </c>
      <c r="C37" s="267" t="s">
        <v>753</v>
      </c>
      <c r="D37" s="267" t="s">
        <v>753</v>
      </c>
      <c r="E37" s="267" t="s">
        <v>753</v>
      </c>
      <c r="F37" s="267" t="s">
        <v>753</v>
      </c>
      <c r="G37" s="267" t="s">
        <v>753</v>
      </c>
      <c r="H37" s="267" t="s">
        <v>753</v>
      </c>
      <c r="I37" s="268">
        <v>182</v>
      </c>
      <c r="J37" s="267" t="s">
        <v>753</v>
      </c>
      <c r="K37" s="267" t="s">
        <v>753</v>
      </c>
      <c r="L37" s="267" t="s">
        <v>753</v>
      </c>
      <c r="M37" s="267" t="s">
        <v>753</v>
      </c>
      <c r="N37" s="107" t="s">
        <v>753</v>
      </c>
      <c r="O37" s="32" t="s">
        <v>753</v>
      </c>
      <c r="P37" s="32" t="s">
        <v>753</v>
      </c>
    </row>
    <row r="38" spans="1:23" ht="15.75" customHeight="1" x14ac:dyDescent="0.25">
      <c r="A38" s="266" t="s">
        <v>768</v>
      </c>
      <c r="B38" s="50">
        <f t="shared" si="0"/>
        <v>1035</v>
      </c>
      <c r="C38" s="267" t="s">
        <v>753</v>
      </c>
      <c r="D38" s="267" t="s">
        <v>753</v>
      </c>
      <c r="E38" s="267" t="s">
        <v>753</v>
      </c>
      <c r="F38" s="267" t="s">
        <v>753</v>
      </c>
      <c r="G38" s="267" t="s">
        <v>753</v>
      </c>
      <c r="H38" s="267" t="s">
        <v>753</v>
      </c>
      <c r="I38" s="268">
        <v>1035</v>
      </c>
      <c r="J38" s="267" t="s">
        <v>753</v>
      </c>
      <c r="K38" s="267" t="s">
        <v>753</v>
      </c>
      <c r="L38" s="267" t="s">
        <v>753</v>
      </c>
      <c r="M38" s="267" t="s">
        <v>753</v>
      </c>
      <c r="N38" s="107" t="s">
        <v>753</v>
      </c>
      <c r="O38" s="32" t="s">
        <v>753</v>
      </c>
      <c r="P38" s="32" t="s">
        <v>753</v>
      </c>
    </row>
    <row r="39" spans="1:23" ht="15.75" customHeight="1" x14ac:dyDescent="0.25">
      <c r="A39" s="266" t="s">
        <v>769</v>
      </c>
      <c r="B39" s="50">
        <f t="shared" si="0"/>
        <v>441</v>
      </c>
      <c r="C39" s="267" t="s">
        <v>753</v>
      </c>
      <c r="D39" s="267" t="s">
        <v>753</v>
      </c>
      <c r="E39" s="267" t="s">
        <v>753</v>
      </c>
      <c r="F39" s="267" t="s">
        <v>753</v>
      </c>
      <c r="G39" s="267" t="s">
        <v>753</v>
      </c>
      <c r="H39" s="267" t="s">
        <v>753</v>
      </c>
      <c r="I39" s="268">
        <v>441</v>
      </c>
      <c r="J39" s="267" t="s">
        <v>753</v>
      </c>
      <c r="K39" s="267" t="s">
        <v>753</v>
      </c>
      <c r="L39" s="267" t="s">
        <v>753</v>
      </c>
      <c r="M39" s="267" t="s">
        <v>753</v>
      </c>
      <c r="N39" s="107" t="s">
        <v>753</v>
      </c>
      <c r="O39" s="32" t="s">
        <v>753</v>
      </c>
      <c r="P39" s="32" t="s">
        <v>753</v>
      </c>
    </row>
    <row r="40" spans="1:23" ht="15.75" customHeight="1" x14ac:dyDescent="0.25">
      <c r="A40" s="266" t="s">
        <v>456</v>
      </c>
      <c r="B40" s="50">
        <f t="shared" si="0"/>
        <v>240</v>
      </c>
      <c r="C40" s="267" t="s">
        <v>753</v>
      </c>
      <c r="D40" s="267" t="s">
        <v>753</v>
      </c>
      <c r="E40" s="267" t="s">
        <v>753</v>
      </c>
      <c r="F40" s="267" t="s">
        <v>753</v>
      </c>
      <c r="G40" s="267" t="s">
        <v>753</v>
      </c>
      <c r="H40" s="267" t="s">
        <v>753</v>
      </c>
      <c r="I40" s="268">
        <v>240</v>
      </c>
      <c r="J40" s="267" t="s">
        <v>753</v>
      </c>
      <c r="K40" s="267" t="s">
        <v>753</v>
      </c>
      <c r="L40" s="267" t="s">
        <v>753</v>
      </c>
      <c r="M40" s="267" t="s">
        <v>753</v>
      </c>
      <c r="N40" s="107" t="s">
        <v>753</v>
      </c>
      <c r="O40" s="32" t="s">
        <v>753</v>
      </c>
      <c r="P40" s="32" t="s">
        <v>753</v>
      </c>
    </row>
    <row r="41" spans="1:23" ht="15.75" customHeight="1" x14ac:dyDescent="0.25">
      <c r="A41" s="266" t="s">
        <v>325</v>
      </c>
      <c r="B41" s="50">
        <f t="shared" si="0"/>
        <v>329</v>
      </c>
      <c r="C41" s="267" t="s">
        <v>753</v>
      </c>
      <c r="D41" s="267" t="s">
        <v>753</v>
      </c>
      <c r="E41" s="267" t="s">
        <v>753</v>
      </c>
      <c r="F41" s="267" t="s">
        <v>753</v>
      </c>
      <c r="G41" s="267" t="s">
        <v>753</v>
      </c>
      <c r="H41" s="267" t="s">
        <v>753</v>
      </c>
      <c r="I41" s="268">
        <v>329</v>
      </c>
      <c r="J41" s="267" t="s">
        <v>753</v>
      </c>
      <c r="K41" s="267" t="s">
        <v>753</v>
      </c>
      <c r="L41" s="267" t="s">
        <v>753</v>
      </c>
      <c r="M41" s="267" t="s">
        <v>753</v>
      </c>
      <c r="N41" s="107" t="s">
        <v>753</v>
      </c>
      <c r="O41" s="32" t="s">
        <v>753</v>
      </c>
      <c r="P41" s="32" t="s">
        <v>753</v>
      </c>
      <c r="V41" s="22"/>
      <c r="W41" s="22"/>
    </row>
    <row r="42" spans="1:23" ht="15.75" customHeight="1" x14ac:dyDescent="0.25">
      <c r="A42" s="266" t="s">
        <v>64</v>
      </c>
      <c r="B42" s="50">
        <f t="shared" si="0"/>
        <v>603</v>
      </c>
      <c r="C42" s="267" t="s">
        <v>753</v>
      </c>
      <c r="D42" s="267" t="s">
        <v>753</v>
      </c>
      <c r="E42" s="267" t="s">
        <v>753</v>
      </c>
      <c r="F42" s="267" t="s">
        <v>753</v>
      </c>
      <c r="G42" s="267" t="s">
        <v>753</v>
      </c>
      <c r="H42" s="267" t="s">
        <v>753</v>
      </c>
      <c r="I42" s="268">
        <v>603</v>
      </c>
      <c r="J42" s="267" t="s">
        <v>753</v>
      </c>
      <c r="K42" s="267" t="s">
        <v>753</v>
      </c>
      <c r="L42" s="267" t="s">
        <v>753</v>
      </c>
      <c r="M42" s="267" t="s">
        <v>753</v>
      </c>
      <c r="N42" s="107" t="s">
        <v>753</v>
      </c>
      <c r="O42" s="32" t="s">
        <v>753</v>
      </c>
      <c r="P42" s="32" t="s">
        <v>753</v>
      </c>
    </row>
    <row r="43" spans="1:23" ht="15.75" customHeight="1" x14ac:dyDescent="0.25">
      <c r="A43" s="266" t="s">
        <v>770</v>
      </c>
      <c r="B43" s="50">
        <f t="shared" si="0"/>
        <v>479</v>
      </c>
      <c r="C43" s="267" t="s">
        <v>753</v>
      </c>
      <c r="D43" s="267" t="s">
        <v>753</v>
      </c>
      <c r="E43" s="267" t="s">
        <v>753</v>
      </c>
      <c r="F43" s="267" t="s">
        <v>753</v>
      </c>
      <c r="G43" s="267" t="s">
        <v>753</v>
      </c>
      <c r="H43" s="267" t="s">
        <v>753</v>
      </c>
      <c r="I43" s="268">
        <v>479</v>
      </c>
      <c r="J43" s="267" t="s">
        <v>753</v>
      </c>
      <c r="K43" s="267" t="s">
        <v>753</v>
      </c>
      <c r="L43" s="267" t="s">
        <v>753</v>
      </c>
      <c r="M43" s="267" t="s">
        <v>753</v>
      </c>
      <c r="N43" s="107" t="s">
        <v>753</v>
      </c>
      <c r="O43" s="32" t="s">
        <v>753</v>
      </c>
      <c r="P43" s="32" t="s">
        <v>753</v>
      </c>
    </row>
    <row r="44" spans="1:23" ht="15.75" customHeight="1" x14ac:dyDescent="0.25">
      <c r="A44" s="19" t="s">
        <v>181</v>
      </c>
      <c r="B44" s="50">
        <f t="shared" si="0"/>
        <v>732</v>
      </c>
      <c r="C44" s="267" t="s">
        <v>753</v>
      </c>
      <c r="D44" s="267" t="s">
        <v>753</v>
      </c>
      <c r="E44" s="267" t="s">
        <v>753</v>
      </c>
      <c r="F44" s="267" t="s">
        <v>753</v>
      </c>
      <c r="G44" s="267" t="s">
        <v>753</v>
      </c>
      <c r="H44" s="267" t="s">
        <v>753</v>
      </c>
      <c r="I44" s="268">
        <v>732</v>
      </c>
      <c r="J44" s="267" t="s">
        <v>753</v>
      </c>
      <c r="K44" s="267" t="s">
        <v>753</v>
      </c>
      <c r="L44" s="267" t="s">
        <v>753</v>
      </c>
      <c r="M44" s="267" t="s">
        <v>753</v>
      </c>
      <c r="N44" s="107" t="s">
        <v>753</v>
      </c>
      <c r="O44" s="32" t="s">
        <v>753</v>
      </c>
      <c r="P44" s="32" t="s">
        <v>753</v>
      </c>
    </row>
    <row r="45" spans="1:23" ht="15.75" customHeight="1" x14ac:dyDescent="0.25">
      <c r="A45" s="19" t="s">
        <v>771</v>
      </c>
      <c r="B45" s="50">
        <f t="shared" si="0"/>
        <v>581</v>
      </c>
      <c r="C45" s="267" t="s">
        <v>753</v>
      </c>
      <c r="D45" s="267" t="s">
        <v>753</v>
      </c>
      <c r="E45" s="267" t="s">
        <v>753</v>
      </c>
      <c r="F45" s="267" t="s">
        <v>753</v>
      </c>
      <c r="G45" s="267" t="s">
        <v>753</v>
      </c>
      <c r="H45" s="267" t="s">
        <v>753</v>
      </c>
      <c r="I45" s="268">
        <v>581</v>
      </c>
      <c r="J45" s="267" t="s">
        <v>753</v>
      </c>
      <c r="K45" s="267" t="s">
        <v>753</v>
      </c>
      <c r="L45" s="267" t="s">
        <v>753</v>
      </c>
      <c r="M45" s="267" t="s">
        <v>753</v>
      </c>
      <c r="N45" s="107" t="s">
        <v>753</v>
      </c>
      <c r="O45" s="32" t="s">
        <v>753</v>
      </c>
      <c r="P45" s="32" t="s">
        <v>753</v>
      </c>
    </row>
    <row r="46" spans="1:23" ht="15.75" customHeight="1" x14ac:dyDescent="0.25">
      <c r="A46" s="19" t="s">
        <v>666</v>
      </c>
      <c r="B46" s="50">
        <f t="shared" si="0"/>
        <v>221</v>
      </c>
      <c r="C46" s="267" t="s">
        <v>753</v>
      </c>
      <c r="D46" s="267" t="s">
        <v>753</v>
      </c>
      <c r="E46" s="267" t="s">
        <v>753</v>
      </c>
      <c r="F46" s="267" t="s">
        <v>753</v>
      </c>
      <c r="G46" s="267" t="s">
        <v>753</v>
      </c>
      <c r="H46" s="267" t="s">
        <v>753</v>
      </c>
      <c r="I46" s="268">
        <v>221</v>
      </c>
      <c r="J46" s="267" t="s">
        <v>753</v>
      </c>
      <c r="K46" s="267" t="s">
        <v>753</v>
      </c>
      <c r="L46" s="267" t="s">
        <v>753</v>
      </c>
      <c r="M46" s="267" t="s">
        <v>753</v>
      </c>
      <c r="N46" s="107" t="s">
        <v>753</v>
      </c>
      <c r="O46" s="32" t="s">
        <v>753</v>
      </c>
      <c r="P46" s="32" t="s">
        <v>753</v>
      </c>
    </row>
    <row r="47" spans="1:23" ht="15.75" customHeight="1" x14ac:dyDescent="0.25">
      <c r="A47" s="19" t="s">
        <v>140</v>
      </c>
      <c r="B47" s="50">
        <f t="shared" si="0"/>
        <v>205</v>
      </c>
      <c r="C47" s="267" t="s">
        <v>753</v>
      </c>
      <c r="D47" s="267" t="s">
        <v>753</v>
      </c>
      <c r="E47" s="267" t="s">
        <v>753</v>
      </c>
      <c r="F47" s="267" t="s">
        <v>753</v>
      </c>
      <c r="G47" s="267" t="s">
        <v>753</v>
      </c>
      <c r="H47" s="267" t="s">
        <v>753</v>
      </c>
      <c r="I47" s="268">
        <v>205</v>
      </c>
      <c r="J47" s="267" t="s">
        <v>753</v>
      </c>
      <c r="K47" s="267" t="s">
        <v>753</v>
      </c>
      <c r="L47" s="267" t="s">
        <v>753</v>
      </c>
      <c r="M47" s="267" t="s">
        <v>753</v>
      </c>
      <c r="N47" s="107" t="s">
        <v>753</v>
      </c>
      <c r="O47" s="32" t="s">
        <v>753</v>
      </c>
      <c r="P47" s="32" t="s">
        <v>753</v>
      </c>
    </row>
    <row r="48" spans="1:23" ht="15.75" customHeight="1" x14ac:dyDescent="0.25">
      <c r="A48" s="19" t="s">
        <v>141</v>
      </c>
      <c r="B48" s="50">
        <f t="shared" si="0"/>
        <v>315</v>
      </c>
      <c r="C48" s="267" t="s">
        <v>753</v>
      </c>
      <c r="D48" s="267" t="s">
        <v>753</v>
      </c>
      <c r="E48" s="267" t="s">
        <v>753</v>
      </c>
      <c r="F48" s="267" t="s">
        <v>753</v>
      </c>
      <c r="G48" s="267" t="s">
        <v>753</v>
      </c>
      <c r="H48" s="267" t="s">
        <v>753</v>
      </c>
      <c r="I48" s="268">
        <v>315</v>
      </c>
      <c r="J48" s="108" t="s">
        <v>753</v>
      </c>
      <c r="K48" s="267" t="s">
        <v>753</v>
      </c>
      <c r="L48" s="267" t="s">
        <v>753</v>
      </c>
      <c r="M48" s="267" t="s">
        <v>753</v>
      </c>
      <c r="N48" s="107" t="s">
        <v>753</v>
      </c>
      <c r="O48" s="32" t="s">
        <v>753</v>
      </c>
      <c r="P48" s="32" t="s">
        <v>753</v>
      </c>
    </row>
    <row r="49" spans="1:23" ht="15.75" customHeight="1" x14ac:dyDescent="0.25">
      <c r="A49" s="19" t="s">
        <v>66</v>
      </c>
      <c r="B49" s="50">
        <f t="shared" si="0"/>
        <v>349</v>
      </c>
      <c r="C49" s="267" t="s">
        <v>753</v>
      </c>
      <c r="D49" s="267" t="s">
        <v>753</v>
      </c>
      <c r="E49" s="267" t="s">
        <v>753</v>
      </c>
      <c r="F49" s="267" t="s">
        <v>753</v>
      </c>
      <c r="G49" s="267" t="s">
        <v>753</v>
      </c>
      <c r="H49" s="267" t="s">
        <v>753</v>
      </c>
      <c r="I49" s="268">
        <v>349</v>
      </c>
      <c r="J49" s="108" t="s">
        <v>753</v>
      </c>
      <c r="K49" s="267" t="s">
        <v>753</v>
      </c>
      <c r="L49" s="267" t="s">
        <v>753</v>
      </c>
      <c r="M49" s="267" t="s">
        <v>753</v>
      </c>
      <c r="N49" s="107" t="s">
        <v>753</v>
      </c>
      <c r="O49" s="32" t="s">
        <v>753</v>
      </c>
      <c r="P49" s="32" t="s">
        <v>753</v>
      </c>
    </row>
    <row r="50" spans="1:23" ht="15.75" customHeight="1" x14ac:dyDescent="0.25">
      <c r="A50" s="19" t="s">
        <v>772</v>
      </c>
      <c r="B50" s="50">
        <f t="shared" si="0"/>
        <v>282</v>
      </c>
      <c r="C50" s="267" t="s">
        <v>753</v>
      </c>
      <c r="D50" s="267" t="s">
        <v>753</v>
      </c>
      <c r="E50" s="267" t="s">
        <v>753</v>
      </c>
      <c r="F50" s="267" t="s">
        <v>753</v>
      </c>
      <c r="G50" s="267" t="s">
        <v>753</v>
      </c>
      <c r="H50" s="267" t="s">
        <v>753</v>
      </c>
      <c r="I50" s="268">
        <v>282</v>
      </c>
      <c r="J50" s="267" t="s">
        <v>753</v>
      </c>
      <c r="K50" s="267" t="s">
        <v>753</v>
      </c>
      <c r="L50" s="267" t="s">
        <v>753</v>
      </c>
      <c r="M50" s="267" t="s">
        <v>753</v>
      </c>
      <c r="N50" s="107" t="s">
        <v>753</v>
      </c>
      <c r="O50" s="32" t="s">
        <v>753</v>
      </c>
      <c r="P50" s="32" t="s">
        <v>753</v>
      </c>
    </row>
    <row r="51" spans="1:23" ht="15.75" customHeight="1" x14ac:dyDescent="0.25">
      <c r="A51" s="266" t="s">
        <v>773</v>
      </c>
      <c r="B51" s="50">
        <f t="shared" si="0"/>
        <v>831</v>
      </c>
      <c r="C51" s="267" t="s">
        <v>753</v>
      </c>
      <c r="D51" s="267" t="s">
        <v>753</v>
      </c>
      <c r="E51" s="267" t="s">
        <v>753</v>
      </c>
      <c r="F51" s="267" t="s">
        <v>753</v>
      </c>
      <c r="G51" s="267" t="s">
        <v>753</v>
      </c>
      <c r="H51" s="267" t="s">
        <v>753</v>
      </c>
      <c r="I51" s="268">
        <v>831</v>
      </c>
      <c r="J51" s="108" t="s">
        <v>753</v>
      </c>
      <c r="K51" s="267" t="s">
        <v>753</v>
      </c>
      <c r="L51" s="267" t="s">
        <v>753</v>
      </c>
      <c r="M51" s="267" t="s">
        <v>753</v>
      </c>
      <c r="N51" s="107" t="s">
        <v>753</v>
      </c>
      <c r="O51" s="32" t="s">
        <v>753</v>
      </c>
      <c r="P51" s="32" t="s">
        <v>753</v>
      </c>
    </row>
    <row r="52" spans="1:23" ht="15.75" customHeight="1" x14ac:dyDescent="0.25">
      <c r="A52" s="266" t="s">
        <v>774</v>
      </c>
      <c r="B52" s="50">
        <f t="shared" si="0"/>
        <v>379</v>
      </c>
      <c r="C52" s="267" t="s">
        <v>753</v>
      </c>
      <c r="D52" s="267" t="s">
        <v>753</v>
      </c>
      <c r="E52" s="267" t="s">
        <v>753</v>
      </c>
      <c r="F52" s="267" t="s">
        <v>753</v>
      </c>
      <c r="G52" s="267" t="s">
        <v>753</v>
      </c>
      <c r="H52" s="267" t="s">
        <v>753</v>
      </c>
      <c r="I52" s="268">
        <v>379</v>
      </c>
      <c r="J52" s="108" t="s">
        <v>753</v>
      </c>
      <c r="K52" s="267" t="s">
        <v>753</v>
      </c>
      <c r="L52" s="267" t="s">
        <v>753</v>
      </c>
      <c r="M52" s="267" t="s">
        <v>753</v>
      </c>
      <c r="N52" s="107" t="s">
        <v>753</v>
      </c>
      <c r="O52" s="32" t="s">
        <v>753</v>
      </c>
      <c r="P52" s="32" t="s">
        <v>753</v>
      </c>
    </row>
    <row r="53" spans="1:23" ht="15.75" customHeight="1" x14ac:dyDescent="0.25">
      <c r="A53" s="266" t="s">
        <v>775</v>
      </c>
      <c r="B53" s="50">
        <f t="shared" si="0"/>
        <v>617</v>
      </c>
      <c r="C53" s="267" t="s">
        <v>753</v>
      </c>
      <c r="D53" s="267" t="s">
        <v>753</v>
      </c>
      <c r="E53" s="267" t="s">
        <v>753</v>
      </c>
      <c r="F53" s="267" t="s">
        <v>753</v>
      </c>
      <c r="G53" s="267" t="s">
        <v>753</v>
      </c>
      <c r="H53" s="267" t="s">
        <v>753</v>
      </c>
      <c r="I53" s="269">
        <v>617</v>
      </c>
      <c r="J53" s="108" t="s">
        <v>753</v>
      </c>
      <c r="K53" s="267" t="s">
        <v>753</v>
      </c>
      <c r="L53" s="267" t="s">
        <v>753</v>
      </c>
      <c r="M53" s="267" t="s">
        <v>753</v>
      </c>
      <c r="N53" s="107" t="s">
        <v>753</v>
      </c>
      <c r="O53" s="32" t="s">
        <v>753</v>
      </c>
      <c r="P53" s="32" t="s">
        <v>753</v>
      </c>
    </row>
    <row r="54" spans="1:23" ht="15.75" customHeight="1" x14ac:dyDescent="0.25">
      <c r="A54" s="266" t="s">
        <v>776</v>
      </c>
      <c r="B54" s="50">
        <f t="shared" si="0"/>
        <v>634</v>
      </c>
      <c r="C54" s="267" t="s">
        <v>753</v>
      </c>
      <c r="D54" s="267" t="s">
        <v>753</v>
      </c>
      <c r="E54" s="267" t="s">
        <v>753</v>
      </c>
      <c r="F54" s="267" t="s">
        <v>753</v>
      </c>
      <c r="G54" s="267" t="s">
        <v>753</v>
      </c>
      <c r="H54" s="267" t="s">
        <v>753</v>
      </c>
      <c r="I54" s="269">
        <v>634</v>
      </c>
      <c r="J54" s="108" t="s">
        <v>753</v>
      </c>
      <c r="K54" s="267" t="s">
        <v>753</v>
      </c>
      <c r="L54" s="267" t="s">
        <v>753</v>
      </c>
      <c r="M54" s="267" t="s">
        <v>753</v>
      </c>
      <c r="N54" s="107" t="s">
        <v>753</v>
      </c>
      <c r="O54" s="32" t="s">
        <v>753</v>
      </c>
      <c r="P54" s="32" t="s">
        <v>753</v>
      </c>
    </row>
    <row r="55" spans="1:23" ht="15.75" customHeight="1" x14ac:dyDescent="0.25">
      <c r="A55" s="266" t="s">
        <v>151</v>
      </c>
      <c r="B55" s="50">
        <f t="shared" si="0"/>
        <v>207</v>
      </c>
      <c r="C55" s="267" t="s">
        <v>753</v>
      </c>
      <c r="D55" s="267" t="s">
        <v>753</v>
      </c>
      <c r="E55" s="267" t="s">
        <v>753</v>
      </c>
      <c r="F55" s="267" t="s">
        <v>753</v>
      </c>
      <c r="G55" s="267" t="s">
        <v>753</v>
      </c>
      <c r="H55" s="267" t="s">
        <v>753</v>
      </c>
      <c r="I55" s="269">
        <v>207</v>
      </c>
      <c r="J55" s="108" t="s">
        <v>753</v>
      </c>
      <c r="K55" s="267" t="s">
        <v>753</v>
      </c>
      <c r="L55" s="267" t="s">
        <v>753</v>
      </c>
      <c r="M55" s="267" t="s">
        <v>753</v>
      </c>
      <c r="N55" s="107" t="s">
        <v>753</v>
      </c>
      <c r="O55" s="32" t="s">
        <v>753</v>
      </c>
      <c r="P55" s="32" t="s">
        <v>753</v>
      </c>
      <c r="V55" s="22"/>
      <c r="W55" s="22"/>
    </row>
    <row r="56" spans="1:23" ht="15.75" customHeight="1" x14ac:dyDescent="0.25">
      <c r="A56" s="264"/>
      <c r="B56" s="50"/>
      <c r="C56" s="52"/>
      <c r="D56" s="52"/>
      <c r="E56" s="52"/>
      <c r="F56" s="52"/>
      <c r="G56" s="52"/>
      <c r="H56" s="52"/>
      <c r="I56" s="52"/>
      <c r="J56" s="267"/>
      <c r="K56" s="267"/>
      <c r="L56" s="267"/>
      <c r="M56" s="267"/>
      <c r="N56" s="107"/>
      <c r="O56" s="48"/>
      <c r="P56" s="48"/>
    </row>
    <row r="57" spans="1:23" s="22" customFormat="1" ht="15.75" customHeight="1" x14ac:dyDescent="0.25">
      <c r="A57" s="253" t="s">
        <v>777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267"/>
      <c r="M57" s="106"/>
      <c r="N57" s="265"/>
      <c r="O57" s="48"/>
      <c r="P57" s="48"/>
      <c r="V57" s="5"/>
      <c r="W57" s="5"/>
    </row>
    <row r="58" spans="1:23" s="22" customFormat="1" ht="15.75" customHeight="1" x14ac:dyDescent="0.25">
      <c r="A58" s="253"/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267"/>
      <c r="M58" s="106"/>
      <c r="N58" s="265"/>
      <c r="O58" s="48"/>
      <c r="P58" s="48"/>
      <c r="V58" s="5"/>
      <c r="W58" s="5"/>
    </row>
    <row r="59" spans="1:23" s="22" customFormat="1" ht="15.75" customHeight="1" x14ac:dyDescent="0.25">
      <c r="A59" s="253" t="s">
        <v>778</v>
      </c>
      <c r="B59" s="262">
        <f>SUM(B61:B73)</f>
        <v>4380</v>
      </c>
      <c r="C59" s="262">
        <f>SUM(C61:C73)</f>
        <v>4261</v>
      </c>
      <c r="D59" s="262" t="s">
        <v>753</v>
      </c>
      <c r="E59" s="262" t="s">
        <v>753</v>
      </c>
      <c r="F59" s="262" t="s">
        <v>753</v>
      </c>
      <c r="G59" s="262">
        <f>SUM(G61:G73)</f>
        <v>119</v>
      </c>
      <c r="H59" s="262" t="s">
        <v>753</v>
      </c>
      <c r="I59" s="262" t="s">
        <v>753</v>
      </c>
      <c r="J59" s="262" t="s">
        <v>753</v>
      </c>
      <c r="K59" s="262" t="s">
        <v>753</v>
      </c>
      <c r="L59" s="262" t="s">
        <v>753</v>
      </c>
      <c r="M59" s="262" t="s">
        <v>753</v>
      </c>
      <c r="N59" s="104" t="s">
        <v>753</v>
      </c>
      <c r="O59" s="263" t="s">
        <v>753</v>
      </c>
      <c r="P59" s="263" t="s">
        <v>753</v>
      </c>
      <c r="V59" s="5"/>
      <c r="W59" s="5"/>
    </row>
    <row r="60" spans="1:23" ht="15.75" customHeight="1" x14ac:dyDescent="0.25">
      <c r="A60" s="270"/>
      <c r="B60" s="108"/>
      <c r="C60" s="267"/>
      <c r="D60" s="107"/>
      <c r="E60" s="50"/>
      <c r="F60" s="52"/>
      <c r="G60" s="52"/>
      <c r="H60" s="52"/>
      <c r="I60" s="52"/>
      <c r="J60" s="52"/>
      <c r="K60" s="52"/>
      <c r="L60" s="267"/>
      <c r="M60" s="52"/>
      <c r="N60" s="107"/>
      <c r="O60" s="32"/>
      <c r="P60" s="32"/>
    </row>
    <row r="61" spans="1:23" ht="15.75" customHeight="1" x14ac:dyDescent="0.25">
      <c r="A61" s="270" t="s">
        <v>779</v>
      </c>
      <c r="B61" s="50">
        <f t="shared" ref="B61:B73" si="1">SUM(C61:P61)</f>
        <v>362</v>
      </c>
      <c r="C61" s="267">
        <v>362</v>
      </c>
      <c r="D61" s="271" t="s">
        <v>753</v>
      </c>
      <c r="E61" s="108" t="s">
        <v>753</v>
      </c>
      <c r="F61" s="267" t="s">
        <v>753</v>
      </c>
      <c r="G61" s="267" t="s">
        <v>753</v>
      </c>
      <c r="H61" s="267" t="s">
        <v>753</v>
      </c>
      <c r="I61" s="267" t="s">
        <v>753</v>
      </c>
      <c r="J61" s="267" t="s">
        <v>753</v>
      </c>
      <c r="K61" s="267" t="s">
        <v>753</v>
      </c>
      <c r="L61" s="267" t="s">
        <v>753</v>
      </c>
      <c r="M61" s="267" t="s">
        <v>753</v>
      </c>
      <c r="N61" s="107" t="s">
        <v>753</v>
      </c>
      <c r="O61" s="32" t="s">
        <v>753</v>
      </c>
      <c r="P61" s="32" t="s">
        <v>753</v>
      </c>
    </row>
    <row r="62" spans="1:23" ht="15.75" customHeight="1" x14ac:dyDescent="0.25">
      <c r="A62" s="270" t="s">
        <v>780</v>
      </c>
      <c r="B62" s="50">
        <f t="shared" si="1"/>
        <v>376</v>
      </c>
      <c r="C62" s="267">
        <v>376</v>
      </c>
      <c r="D62" s="271" t="s">
        <v>753</v>
      </c>
      <c r="E62" s="108" t="s">
        <v>753</v>
      </c>
      <c r="F62" s="267" t="s">
        <v>753</v>
      </c>
      <c r="G62" s="267" t="s">
        <v>753</v>
      </c>
      <c r="H62" s="267" t="s">
        <v>753</v>
      </c>
      <c r="I62" s="267" t="s">
        <v>753</v>
      </c>
      <c r="J62" s="267" t="s">
        <v>753</v>
      </c>
      <c r="K62" s="267" t="s">
        <v>753</v>
      </c>
      <c r="L62" s="267" t="s">
        <v>753</v>
      </c>
      <c r="M62" s="267" t="s">
        <v>753</v>
      </c>
      <c r="N62" s="107" t="s">
        <v>753</v>
      </c>
      <c r="O62" s="32" t="s">
        <v>753</v>
      </c>
      <c r="P62" s="32" t="s">
        <v>753</v>
      </c>
    </row>
    <row r="63" spans="1:23" ht="15.75" customHeight="1" x14ac:dyDescent="0.25">
      <c r="A63" s="270" t="s">
        <v>781</v>
      </c>
      <c r="B63" s="50">
        <f t="shared" si="1"/>
        <v>277</v>
      </c>
      <c r="C63" s="267">
        <v>277</v>
      </c>
      <c r="D63" s="271" t="s">
        <v>753</v>
      </c>
      <c r="E63" s="108" t="s">
        <v>753</v>
      </c>
      <c r="F63" s="267" t="s">
        <v>753</v>
      </c>
      <c r="G63" s="267" t="s">
        <v>753</v>
      </c>
      <c r="H63" s="267" t="s">
        <v>753</v>
      </c>
      <c r="I63" s="267" t="s">
        <v>753</v>
      </c>
      <c r="J63" s="267" t="s">
        <v>753</v>
      </c>
      <c r="K63" s="267" t="s">
        <v>753</v>
      </c>
      <c r="L63" s="267" t="s">
        <v>753</v>
      </c>
      <c r="M63" s="267" t="s">
        <v>753</v>
      </c>
      <c r="N63" s="107" t="s">
        <v>753</v>
      </c>
      <c r="O63" s="32" t="s">
        <v>753</v>
      </c>
      <c r="P63" s="32" t="s">
        <v>753</v>
      </c>
    </row>
    <row r="64" spans="1:23" ht="15.75" customHeight="1" x14ac:dyDescent="0.25">
      <c r="A64" s="270" t="s">
        <v>782</v>
      </c>
      <c r="B64" s="50">
        <f t="shared" si="1"/>
        <v>448</v>
      </c>
      <c r="C64" s="267">
        <v>448</v>
      </c>
      <c r="D64" s="271" t="s">
        <v>753</v>
      </c>
      <c r="E64" s="108" t="s">
        <v>753</v>
      </c>
      <c r="F64" s="267" t="s">
        <v>753</v>
      </c>
      <c r="G64" s="267" t="s">
        <v>753</v>
      </c>
      <c r="H64" s="267" t="s">
        <v>753</v>
      </c>
      <c r="I64" s="267" t="s">
        <v>753</v>
      </c>
      <c r="J64" s="267" t="s">
        <v>753</v>
      </c>
      <c r="K64" s="267" t="s">
        <v>753</v>
      </c>
      <c r="L64" s="267" t="s">
        <v>753</v>
      </c>
      <c r="M64" s="267" t="s">
        <v>753</v>
      </c>
      <c r="N64" s="107" t="s">
        <v>753</v>
      </c>
      <c r="O64" s="32" t="s">
        <v>753</v>
      </c>
      <c r="P64" s="32" t="s">
        <v>753</v>
      </c>
    </row>
    <row r="65" spans="1:23" ht="15.75" customHeight="1" x14ac:dyDescent="0.25">
      <c r="A65" s="270" t="s">
        <v>758</v>
      </c>
      <c r="B65" s="50">
        <f t="shared" si="1"/>
        <v>379</v>
      </c>
      <c r="C65" s="268">
        <v>379</v>
      </c>
      <c r="D65" s="271" t="s">
        <v>753</v>
      </c>
      <c r="E65" s="108" t="s">
        <v>753</v>
      </c>
      <c r="F65" s="267" t="s">
        <v>753</v>
      </c>
      <c r="G65" s="268" t="s">
        <v>753</v>
      </c>
      <c r="H65" s="268" t="s">
        <v>753</v>
      </c>
      <c r="I65" s="267" t="s">
        <v>753</v>
      </c>
      <c r="J65" s="267" t="s">
        <v>753</v>
      </c>
      <c r="K65" s="267" t="s">
        <v>753</v>
      </c>
      <c r="L65" s="267" t="s">
        <v>753</v>
      </c>
      <c r="M65" s="267" t="s">
        <v>753</v>
      </c>
      <c r="N65" s="107" t="s">
        <v>753</v>
      </c>
      <c r="O65" s="32" t="s">
        <v>753</v>
      </c>
      <c r="P65" s="32" t="s">
        <v>753</v>
      </c>
    </row>
    <row r="66" spans="1:23" ht="15.75" customHeight="1" x14ac:dyDescent="0.25">
      <c r="A66" s="270" t="s">
        <v>783</v>
      </c>
      <c r="B66" s="50">
        <f t="shared" si="1"/>
        <v>42</v>
      </c>
      <c r="C66" s="268">
        <v>42</v>
      </c>
      <c r="D66" s="271" t="s">
        <v>753</v>
      </c>
      <c r="E66" s="108" t="s">
        <v>753</v>
      </c>
      <c r="F66" s="267" t="s">
        <v>753</v>
      </c>
      <c r="G66" s="267" t="s">
        <v>753</v>
      </c>
      <c r="H66" s="267" t="s">
        <v>753</v>
      </c>
      <c r="I66" s="267" t="s">
        <v>753</v>
      </c>
      <c r="J66" s="267" t="s">
        <v>753</v>
      </c>
      <c r="K66" s="267" t="s">
        <v>753</v>
      </c>
      <c r="L66" s="267" t="s">
        <v>753</v>
      </c>
      <c r="M66" s="267" t="s">
        <v>753</v>
      </c>
      <c r="N66" s="107" t="s">
        <v>753</v>
      </c>
      <c r="O66" s="32" t="s">
        <v>753</v>
      </c>
      <c r="P66" s="32" t="s">
        <v>753</v>
      </c>
    </row>
    <row r="67" spans="1:23" ht="15.75" customHeight="1" x14ac:dyDescent="0.25">
      <c r="A67" s="270" t="s">
        <v>761</v>
      </c>
      <c r="B67" s="50">
        <f t="shared" si="1"/>
        <v>383</v>
      </c>
      <c r="C67" s="268">
        <v>383</v>
      </c>
      <c r="D67" s="271" t="s">
        <v>753</v>
      </c>
      <c r="E67" s="108" t="s">
        <v>753</v>
      </c>
      <c r="F67" s="267" t="s">
        <v>753</v>
      </c>
      <c r="G67" s="267" t="s">
        <v>753</v>
      </c>
      <c r="H67" s="267" t="s">
        <v>753</v>
      </c>
      <c r="I67" s="267" t="s">
        <v>753</v>
      </c>
      <c r="J67" s="267" t="s">
        <v>753</v>
      </c>
      <c r="K67" s="267" t="s">
        <v>753</v>
      </c>
      <c r="L67" s="267" t="s">
        <v>753</v>
      </c>
      <c r="M67" s="267" t="s">
        <v>753</v>
      </c>
      <c r="N67" s="107" t="s">
        <v>753</v>
      </c>
      <c r="O67" s="32" t="s">
        <v>753</v>
      </c>
      <c r="P67" s="32" t="s">
        <v>753</v>
      </c>
    </row>
    <row r="68" spans="1:23" ht="15.75" customHeight="1" x14ac:dyDescent="0.25">
      <c r="A68" s="270" t="s">
        <v>177</v>
      </c>
      <c r="B68" s="50">
        <f t="shared" si="1"/>
        <v>523</v>
      </c>
      <c r="C68" s="268">
        <v>523</v>
      </c>
      <c r="D68" s="271" t="s">
        <v>753</v>
      </c>
      <c r="E68" s="108" t="s">
        <v>753</v>
      </c>
      <c r="F68" s="267" t="s">
        <v>753</v>
      </c>
      <c r="G68" s="268" t="s">
        <v>753</v>
      </c>
      <c r="H68" s="268" t="s">
        <v>753</v>
      </c>
      <c r="I68" s="267" t="s">
        <v>753</v>
      </c>
      <c r="J68" s="267" t="s">
        <v>753</v>
      </c>
      <c r="K68" s="267" t="s">
        <v>753</v>
      </c>
      <c r="L68" s="267" t="s">
        <v>753</v>
      </c>
      <c r="M68" s="267" t="s">
        <v>753</v>
      </c>
      <c r="N68" s="107" t="s">
        <v>753</v>
      </c>
      <c r="O68" s="32" t="s">
        <v>753</v>
      </c>
      <c r="P68" s="32" t="s">
        <v>753</v>
      </c>
    </row>
    <row r="69" spans="1:23" ht="15.75" customHeight="1" x14ac:dyDescent="0.25">
      <c r="A69" s="270" t="s">
        <v>389</v>
      </c>
      <c r="B69" s="50">
        <f t="shared" si="1"/>
        <v>605</v>
      </c>
      <c r="C69" s="268">
        <v>605</v>
      </c>
      <c r="D69" s="271" t="s">
        <v>753</v>
      </c>
      <c r="E69" s="108" t="s">
        <v>753</v>
      </c>
      <c r="F69" s="267" t="s">
        <v>753</v>
      </c>
      <c r="G69" s="108" t="s">
        <v>753</v>
      </c>
      <c r="H69" s="108" t="s">
        <v>753</v>
      </c>
      <c r="I69" s="267" t="s">
        <v>753</v>
      </c>
      <c r="J69" s="267" t="s">
        <v>753</v>
      </c>
      <c r="K69" s="267" t="s">
        <v>753</v>
      </c>
      <c r="L69" s="267" t="s">
        <v>753</v>
      </c>
      <c r="M69" s="267" t="s">
        <v>753</v>
      </c>
      <c r="N69" s="107" t="s">
        <v>753</v>
      </c>
      <c r="O69" s="32" t="s">
        <v>753</v>
      </c>
      <c r="P69" s="32" t="s">
        <v>753</v>
      </c>
    </row>
    <row r="70" spans="1:23" ht="15.75" customHeight="1" x14ac:dyDescent="0.25">
      <c r="A70" s="270" t="s">
        <v>64</v>
      </c>
      <c r="B70" s="50">
        <f t="shared" si="1"/>
        <v>181</v>
      </c>
      <c r="C70" s="268">
        <v>181</v>
      </c>
      <c r="D70" s="271" t="s">
        <v>753</v>
      </c>
      <c r="E70" s="108" t="s">
        <v>753</v>
      </c>
      <c r="F70" s="267" t="s">
        <v>753</v>
      </c>
      <c r="G70" s="108" t="s">
        <v>753</v>
      </c>
      <c r="H70" s="108" t="s">
        <v>753</v>
      </c>
      <c r="I70" s="267" t="s">
        <v>753</v>
      </c>
      <c r="J70" s="267" t="s">
        <v>753</v>
      </c>
      <c r="K70" s="267" t="s">
        <v>753</v>
      </c>
      <c r="L70" s="267" t="s">
        <v>753</v>
      </c>
      <c r="M70" s="267" t="s">
        <v>753</v>
      </c>
      <c r="N70" s="107" t="s">
        <v>753</v>
      </c>
      <c r="O70" s="32" t="s">
        <v>753</v>
      </c>
      <c r="P70" s="32" t="s">
        <v>753</v>
      </c>
    </row>
    <row r="71" spans="1:23" ht="15.75" customHeight="1" x14ac:dyDescent="0.25">
      <c r="A71" s="270" t="s">
        <v>181</v>
      </c>
      <c r="B71" s="50">
        <f t="shared" si="1"/>
        <v>480</v>
      </c>
      <c r="C71" s="268">
        <v>361</v>
      </c>
      <c r="D71" s="271" t="s">
        <v>753</v>
      </c>
      <c r="E71" s="108" t="s">
        <v>753</v>
      </c>
      <c r="F71" s="267" t="s">
        <v>753</v>
      </c>
      <c r="G71" s="268">
        <v>119</v>
      </c>
      <c r="H71" s="268" t="s">
        <v>753</v>
      </c>
      <c r="I71" s="267" t="s">
        <v>753</v>
      </c>
      <c r="J71" s="267" t="s">
        <v>753</v>
      </c>
      <c r="K71" s="267" t="s">
        <v>753</v>
      </c>
      <c r="L71" s="267" t="s">
        <v>753</v>
      </c>
      <c r="M71" s="267" t="s">
        <v>753</v>
      </c>
      <c r="N71" s="107" t="s">
        <v>753</v>
      </c>
      <c r="O71" s="32" t="s">
        <v>753</v>
      </c>
      <c r="P71" s="32" t="s">
        <v>753</v>
      </c>
    </row>
    <row r="72" spans="1:23" ht="15.75" customHeight="1" x14ac:dyDescent="0.25">
      <c r="A72" s="270" t="s">
        <v>773</v>
      </c>
      <c r="B72" s="50">
        <f t="shared" si="1"/>
        <v>160</v>
      </c>
      <c r="C72" s="268">
        <v>160</v>
      </c>
      <c r="D72" s="271" t="s">
        <v>753</v>
      </c>
      <c r="E72" s="108" t="s">
        <v>753</v>
      </c>
      <c r="F72" s="267" t="s">
        <v>753</v>
      </c>
      <c r="G72" s="267" t="s">
        <v>753</v>
      </c>
      <c r="H72" s="267" t="s">
        <v>753</v>
      </c>
      <c r="I72" s="267" t="s">
        <v>753</v>
      </c>
      <c r="J72" s="267" t="s">
        <v>753</v>
      </c>
      <c r="K72" s="267" t="s">
        <v>753</v>
      </c>
      <c r="L72" s="267" t="s">
        <v>753</v>
      </c>
      <c r="M72" s="267" t="s">
        <v>753</v>
      </c>
      <c r="N72" s="107" t="s">
        <v>753</v>
      </c>
      <c r="O72" s="32" t="s">
        <v>753</v>
      </c>
      <c r="P72" s="32" t="s">
        <v>753</v>
      </c>
    </row>
    <row r="73" spans="1:23" s="22" customFormat="1" ht="15.75" customHeight="1" x14ac:dyDescent="0.25">
      <c r="A73" s="270" t="s">
        <v>775</v>
      </c>
      <c r="B73" s="50">
        <f t="shared" si="1"/>
        <v>164</v>
      </c>
      <c r="C73" s="268">
        <v>164</v>
      </c>
      <c r="D73" s="271" t="s">
        <v>753</v>
      </c>
      <c r="E73" s="108" t="s">
        <v>753</v>
      </c>
      <c r="F73" s="267" t="s">
        <v>753</v>
      </c>
      <c r="G73" s="267" t="s">
        <v>753</v>
      </c>
      <c r="H73" s="267" t="s">
        <v>753</v>
      </c>
      <c r="I73" s="267" t="s">
        <v>753</v>
      </c>
      <c r="J73" s="267" t="s">
        <v>753</v>
      </c>
      <c r="K73" s="267" t="s">
        <v>753</v>
      </c>
      <c r="L73" s="267" t="s">
        <v>753</v>
      </c>
      <c r="M73" s="267" t="s">
        <v>753</v>
      </c>
      <c r="N73" s="107" t="s">
        <v>753</v>
      </c>
      <c r="O73" s="32" t="s">
        <v>753</v>
      </c>
      <c r="P73" s="32" t="s">
        <v>753</v>
      </c>
      <c r="V73" s="5"/>
      <c r="W73" s="5"/>
    </row>
    <row r="74" spans="1:23" ht="15.75" customHeight="1" x14ac:dyDescent="0.25">
      <c r="A74" s="264"/>
      <c r="B74" s="50"/>
      <c r="C74" s="50"/>
      <c r="D74" s="11"/>
      <c r="E74" s="50"/>
      <c r="F74" s="52"/>
      <c r="G74" s="52"/>
      <c r="H74" s="52"/>
      <c r="I74" s="52"/>
      <c r="J74" s="52"/>
      <c r="K74" s="52"/>
      <c r="L74" s="267"/>
      <c r="M74" s="52"/>
      <c r="O74" s="32"/>
      <c r="P74" s="32"/>
    </row>
    <row r="75" spans="1:23" ht="15.75" customHeight="1" x14ac:dyDescent="0.25">
      <c r="A75" s="253" t="s">
        <v>158</v>
      </c>
      <c r="B75" s="103">
        <f>SUM(B77:B84)</f>
        <v>46315</v>
      </c>
      <c r="C75" s="103" t="s">
        <v>753</v>
      </c>
      <c r="D75" s="77">
        <f>SUM(D77:D84)</f>
        <v>46315</v>
      </c>
      <c r="E75" s="108" t="s">
        <v>753</v>
      </c>
      <c r="F75" s="262" t="s">
        <v>753</v>
      </c>
      <c r="G75" s="262" t="s">
        <v>753</v>
      </c>
      <c r="H75" s="262" t="s">
        <v>753</v>
      </c>
      <c r="I75" s="262" t="s">
        <v>753</v>
      </c>
      <c r="J75" s="262" t="s">
        <v>753</v>
      </c>
      <c r="K75" s="262" t="s">
        <v>753</v>
      </c>
      <c r="L75" s="262" t="s">
        <v>753</v>
      </c>
      <c r="M75" s="262" t="s">
        <v>753</v>
      </c>
      <c r="N75" s="104" t="s">
        <v>753</v>
      </c>
      <c r="O75" s="263" t="s">
        <v>753</v>
      </c>
      <c r="P75" s="263" t="s">
        <v>753</v>
      </c>
    </row>
    <row r="76" spans="1:23" ht="15.75" customHeight="1" x14ac:dyDescent="0.25">
      <c r="A76" s="264"/>
      <c r="B76" s="50"/>
      <c r="C76" s="50"/>
      <c r="D76" s="52"/>
      <c r="E76" s="52"/>
      <c r="F76" s="52"/>
      <c r="G76" s="52"/>
      <c r="H76" s="52"/>
      <c r="I76" s="52"/>
      <c r="J76" s="52"/>
      <c r="K76" s="52"/>
      <c r="L76" s="267"/>
      <c r="M76" s="52"/>
      <c r="O76" s="32"/>
      <c r="P76" s="32"/>
    </row>
    <row r="77" spans="1:23" ht="15.75" customHeight="1" x14ac:dyDescent="0.25">
      <c r="A77" s="270" t="s">
        <v>785</v>
      </c>
      <c r="B77" s="50">
        <f t="shared" ref="B77:B84" si="2">SUM(C77:P77)</f>
        <v>9712</v>
      </c>
      <c r="C77" s="268" t="s">
        <v>753</v>
      </c>
      <c r="D77" s="269">
        <v>9712</v>
      </c>
      <c r="E77" s="267" t="s">
        <v>753</v>
      </c>
      <c r="F77" s="267" t="s">
        <v>753</v>
      </c>
      <c r="G77" s="267" t="s">
        <v>753</v>
      </c>
      <c r="H77" s="267" t="s">
        <v>753</v>
      </c>
      <c r="I77" s="267" t="s">
        <v>753</v>
      </c>
      <c r="J77" s="267" t="s">
        <v>753</v>
      </c>
      <c r="K77" s="267" t="s">
        <v>753</v>
      </c>
      <c r="L77" s="267" t="s">
        <v>753</v>
      </c>
      <c r="M77" s="267" t="s">
        <v>753</v>
      </c>
      <c r="N77" s="107" t="s">
        <v>753</v>
      </c>
      <c r="O77" s="32" t="s">
        <v>753</v>
      </c>
      <c r="P77" s="32" t="s">
        <v>753</v>
      </c>
    </row>
    <row r="78" spans="1:23" ht="15.75" customHeight="1" x14ac:dyDescent="0.25">
      <c r="A78" s="270" t="s">
        <v>786</v>
      </c>
      <c r="B78" s="50">
        <f t="shared" si="2"/>
        <v>4366</v>
      </c>
      <c r="C78" s="267" t="s">
        <v>753</v>
      </c>
      <c r="D78" s="269">
        <v>4366</v>
      </c>
      <c r="E78" s="267" t="s">
        <v>753</v>
      </c>
      <c r="F78" s="267" t="s">
        <v>753</v>
      </c>
      <c r="G78" s="267" t="s">
        <v>753</v>
      </c>
      <c r="H78" s="267" t="s">
        <v>753</v>
      </c>
      <c r="I78" s="267" t="s">
        <v>753</v>
      </c>
      <c r="J78" s="267" t="s">
        <v>753</v>
      </c>
      <c r="K78" s="267" t="s">
        <v>753</v>
      </c>
      <c r="L78" s="267" t="s">
        <v>753</v>
      </c>
      <c r="M78" s="267" t="s">
        <v>753</v>
      </c>
      <c r="N78" s="107" t="s">
        <v>753</v>
      </c>
      <c r="O78" s="32" t="s">
        <v>753</v>
      </c>
      <c r="P78" s="32" t="s">
        <v>753</v>
      </c>
    </row>
    <row r="79" spans="1:23" ht="15.75" customHeight="1" x14ac:dyDescent="0.25">
      <c r="A79" s="270" t="s">
        <v>787</v>
      </c>
      <c r="B79" s="50">
        <f t="shared" si="2"/>
        <v>6957</v>
      </c>
      <c r="C79" s="267" t="s">
        <v>753</v>
      </c>
      <c r="D79" s="269">
        <v>6957</v>
      </c>
      <c r="E79" s="267" t="s">
        <v>753</v>
      </c>
      <c r="F79" s="267" t="s">
        <v>753</v>
      </c>
      <c r="G79" s="267" t="s">
        <v>753</v>
      </c>
      <c r="H79" s="267" t="s">
        <v>753</v>
      </c>
      <c r="I79" s="267" t="s">
        <v>753</v>
      </c>
      <c r="J79" s="267" t="s">
        <v>753</v>
      </c>
      <c r="K79" s="267" t="s">
        <v>753</v>
      </c>
      <c r="L79" s="267" t="s">
        <v>753</v>
      </c>
      <c r="M79" s="267" t="s">
        <v>753</v>
      </c>
      <c r="N79" s="107" t="s">
        <v>753</v>
      </c>
      <c r="O79" s="272" t="s">
        <v>753</v>
      </c>
      <c r="P79" s="11" t="s">
        <v>753</v>
      </c>
    </row>
    <row r="80" spans="1:23" ht="15.75" customHeight="1" x14ac:dyDescent="0.25">
      <c r="A80" s="270" t="s">
        <v>929</v>
      </c>
      <c r="B80" s="50">
        <f t="shared" si="2"/>
        <v>5210</v>
      </c>
      <c r="C80" s="267" t="s">
        <v>753</v>
      </c>
      <c r="D80" s="267">
        <v>5210</v>
      </c>
      <c r="E80" s="267" t="s">
        <v>753</v>
      </c>
      <c r="F80" s="267" t="s">
        <v>753</v>
      </c>
      <c r="G80" s="267" t="s">
        <v>753</v>
      </c>
      <c r="H80" s="267" t="s">
        <v>753</v>
      </c>
      <c r="I80" s="267" t="s">
        <v>753</v>
      </c>
      <c r="J80" s="267" t="s">
        <v>753</v>
      </c>
      <c r="K80" s="267" t="s">
        <v>753</v>
      </c>
      <c r="L80" s="267" t="s">
        <v>753</v>
      </c>
      <c r="M80" s="267" t="s">
        <v>753</v>
      </c>
      <c r="N80" s="267" t="s">
        <v>753</v>
      </c>
      <c r="O80" s="267" t="s">
        <v>753</v>
      </c>
      <c r="P80" s="107" t="s">
        <v>753</v>
      </c>
    </row>
    <row r="81" spans="1:23" ht="15.75" customHeight="1" x14ac:dyDescent="0.25">
      <c r="A81" s="270" t="s">
        <v>789</v>
      </c>
      <c r="B81" s="50">
        <f t="shared" si="2"/>
        <v>5659</v>
      </c>
      <c r="C81" s="267" t="s">
        <v>753</v>
      </c>
      <c r="D81" s="267">
        <v>5659</v>
      </c>
      <c r="E81" s="267" t="s">
        <v>753</v>
      </c>
      <c r="F81" s="267" t="s">
        <v>753</v>
      </c>
      <c r="G81" s="267" t="s">
        <v>753</v>
      </c>
      <c r="H81" s="267" t="s">
        <v>753</v>
      </c>
      <c r="I81" s="267" t="s">
        <v>753</v>
      </c>
      <c r="J81" s="267" t="s">
        <v>753</v>
      </c>
      <c r="K81" s="267" t="s">
        <v>753</v>
      </c>
      <c r="L81" s="267" t="s">
        <v>753</v>
      </c>
      <c r="M81" s="267" t="s">
        <v>753</v>
      </c>
      <c r="N81" s="267" t="s">
        <v>753</v>
      </c>
      <c r="O81" s="267" t="s">
        <v>753</v>
      </c>
      <c r="P81" s="107" t="s">
        <v>753</v>
      </c>
    </row>
    <row r="82" spans="1:23" ht="15.75" customHeight="1" x14ac:dyDescent="0.25">
      <c r="A82" s="270" t="s">
        <v>790</v>
      </c>
      <c r="B82" s="50">
        <f t="shared" si="2"/>
        <v>6730</v>
      </c>
      <c r="C82" s="267" t="s">
        <v>753</v>
      </c>
      <c r="D82" s="267">
        <v>6730</v>
      </c>
      <c r="E82" s="267" t="s">
        <v>753</v>
      </c>
      <c r="F82" s="267" t="s">
        <v>753</v>
      </c>
      <c r="G82" s="267" t="s">
        <v>753</v>
      </c>
      <c r="H82" s="267" t="s">
        <v>753</v>
      </c>
      <c r="I82" s="267" t="s">
        <v>753</v>
      </c>
      <c r="J82" s="267" t="s">
        <v>753</v>
      </c>
      <c r="K82" s="267" t="s">
        <v>753</v>
      </c>
      <c r="L82" s="267" t="s">
        <v>753</v>
      </c>
      <c r="M82" s="267" t="s">
        <v>753</v>
      </c>
      <c r="N82" s="267" t="s">
        <v>753</v>
      </c>
      <c r="O82" s="267" t="s">
        <v>753</v>
      </c>
      <c r="P82" s="107" t="s">
        <v>753</v>
      </c>
    </row>
    <row r="83" spans="1:23" ht="15.75" customHeight="1" x14ac:dyDescent="0.25">
      <c r="A83" s="270" t="s">
        <v>791</v>
      </c>
      <c r="B83" s="50">
        <f t="shared" si="2"/>
        <v>4290</v>
      </c>
      <c r="C83" s="267" t="s">
        <v>753</v>
      </c>
      <c r="D83" s="267">
        <v>4290</v>
      </c>
      <c r="E83" s="267" t="s">
        <v>753</v>
      </c>
      <c r="F83" s="267" t="s">
        <v>753</v>
      </c>
      <c r="G83" s="267" t="s">
        <v>753</v>
      </c>
      <c r="H83" s="267" t="s">
        <v>753</v>
      </c>
      <c r="I83" s="267" t="s">
        <v>753</v>
      </c>
      <c r="J83" s="267" t="s">
        <v>753</v>
      </c>
      <c r="K83" s="267" t="s">
        <v>753</v>
      </c>
      <c r="L83" s="267" t="s">
        <v>753</v>
      </c>
      <c r="M83" s="267" t="s">
        <v>753</v>
      </c>
      <c r="N83" s="267" t="s">
        <v>753</v>
      </c>
      <c r="O83" s="267" t="s">
        <v>753</v>
      </c>
      <c r="P83" s="107" t="s">
        <v>753</v>
      </c>
    </row>
    <row r="84" spans="1:23" ht="15.75" customHeight="1" x14ac:dyDescent="0.25">
      <c r="A84" s="270" t="s">
        <v>792</v>
      </c>
      <c r="B84" s="50">
        <f t="shared" si="2"/>
        <v>3391</v>
      </c>
      <c r="C84" s="267" t="s">
        <v>753</v>
      </c>
      <c r="D84" s="267">
        <v>3391</v>
      </c>
      <c r="E84" s="267" t="s">
        <v>753</v>
      </c>
      <c r="F84" s="267" t="s">
        <v>753</v>
      </c>
      <c r="G84" s="267" t="s">
        <v>753</v>
      </c>
      <c r="H84" s="267" t="s">
        <v>753</v>
      </c>
      <c r="I84" s="267" t="s">
        <v>753</v>
      </c>
      <c r="J84" s="267" t="s">
        <v>753</v>
      </c>
      <c r="K84" s="267" t="s">
        <v>753</v>
      </c>
      <c r="L84" s="267" t="s">
        <v>753</v>
      </c>
      <c r="M84" s="267" t="s">
        <v>753</v>
      </c>
      <c r="N84" s="267" t="s">
        <v>753</v>
      </c>
      <c r="O84" s="267" t="s">
        <v>753</v>
      </c>
      <c r="P84" s="107" t="s">
        <v>753</v>
      </c>
    </row>
    <row r="85" spans="1:23" ht="15.75" customHeight="1" x14ac:dyDescent="0.25">
      <c r="A85" s="264"/>
      <c r="B85" s="50"/>
      <c r="C85" s="50"/>
      <c r="D85" s="52"/>
      <c r="E85" s="52"/>
      <c r="F85" s="52"/>
      <c r="G85" s="52"/>
      <c r="H85" s="52"/>
      <c r="I85" s="52"/>
      <c r="J85" s="52"/>
      <c r="K85" s="52"/>
      <c r="L85" s="267"/>
      <c r="M85" s="52"/>
      <c r="O85" s="32"/>
      <c r="P85" s="32"/>
    </row>
    <row r="86" spans="1:23" ht="15.75" customHeight="1" x14ac:dyDescent="0.25">
      <c r="A86" s="253" t="s">
        <v>749</v>
      </c>
      <c r="B86" s="103">
        <f>SUM(B88:B90)</f>
        <v>20170</v>
      </c>
      <c r="C86" s="103" t="s">
        <v>753</v>
      </c>
      <c r="D86" s="103" t="s">
        <v>753</v>
      </c>
      <c r="E86" s="273">
        <f>SUM(E88:E90)</f>
        <v>20170</v>
      </c>
      <c r="F86" s="262" t="s">
        <v>753</v>
      </c>
      <c r="G86" s="262" t="s">
        <v>753</v>
      </c>
      <c r="H86" s="262" t="s">
        <v>753</v>
      </c>
      <c r="I86" s="262" t="s">
        <v>753</v>
      </c>
      <c r="J86" s="262" t="s">
        <v>753</v>
      </c>
      <c r="K86" s="262" t="s">
        <v>753</v>
      </c>
      <c r="L86" s="262" t="s">
        <v>753</v>
      </c>
      <c r="M86" s="262" t="s">
        <v>753</v>
      </c>
      <c r="N86" s="104" t="s">
        <v>753</v>
      </c>
      <c r="O86" s="263" t="s">
        <v>753</v>
      </c>
      <c r="P86" s="263" t="s">
        <v>753</v>
      </c>
    </row>
    <row r="87" spans="1:23" ht="15.75" customHeight="1" x14ac:dyDescent="0.25">
      <c r="A87" s="270"/>
      <c r="B87" s="108"/>
      <c r="C87" s="50"/>
      <c r="D87" s="52"/>
      <c r="E87" s="267"/>
      <c r="F87" s="52"/>
      <c r="G87" s="52"/>
      <c r="H87" s="52"/>
      <c r="I87" s="52"/>
      <c r="J87" s="52"/>
      <c r="K87" s="52"/>
      <c r="L87" s="267"/>
      <c r="M87" s="52"/>
      <c r="O87" s="32"/>
      <c r="P87" s="32"/>
      <c r="V87" s="22"/>
      <c r="W87" s="22"/>
    </row>
    <row r="88" spans="1:23" ht="15.75" customHeight="1" x14ac:dyDescent="0.25">
      <c r="A88" s="270" t="s">
        <v>793</v>
      </c>
      <c r="B88" s="50">
        <f>SUM(C88:P88)</f>
        <v>212</v>
      </c>
      <c r="C88" s="108" t="s">
        <v>753</v>
      </c>
      <c r="D88" s="108" t="s">
        <v>753</v>
      </c>
      <c r="E88" s="268">
        <v>212</v>
      </c>
      <c r="F88" s="267" t="s">
        <v>753</v>
      </c>
      <c r="G88" s="267" t="s">
        <v>753</v>
      </c>
      <c r="H88" s="267" t="s">
        <v>753</v>
      </c>
      <c r="I88" s="267" t="s">
        <v>753</v>
      </c>
      <c r="J88" s="267" t="s">
        <v>753</v>
      </c>
      <c r="K88" s="267" t="s">
        <v>753</v>
      </c>
      <c r="L88" s="267" t="s">
        <v>753</v>
      </c>
      <c r="M88" s="267" t="s">
        <v>753</v>
      </c>
      <c r="N88" s="107" t="s">
        <v>753</v>
      </c>
      <c r="O88" s="32" t="s">
        <v>753</v>
      </c>
      <c r="P88" s="32" t="s">
        <v>753</v>
      </c>
    </row>
    <row r="89" spans="1:23" ht="15.75" customHeight="1" x14ac:dyDescent="0.25">
      <c r="A89" s="270" t="s">
        <v>794</v>
      </c>
      <c r="B89" s="50">
        <f>SUM(C89:P89)</f>
        <v>3355</v>
      </c>
      <c r="C89" s="108" t="s">
        <v>753</v>
      </c>
      <c r="D89" s="108" t="s">
        <v>753</v>
      </c>
      <c r="E89" s="268">
        <v>3355</v>
      </c>
      <c r="F89" s="267" t="s">
        <v>753</v>
      </c>
      <c r="G89" s="267" t="s">
        <v>753</v>
      </c>
      <c r="H89" s="267" t="s">
        <v>753</v>
      </c>
      <c r="I89" s="267" t="s">
        <v>753</v>
      </c>
      <c r="J89" s="267" t="s">
        <v>753</v>
      </c>
      <c r="K89" s="267" t="s">
        <v>753</v>
      </c>
      <c r="L89" s="267" t="s">
        <v>753</v>
      </c>
      <c r="M89" s="267" t="s">
        <v>753</v>
      </c>
      <c r="N89" s="107" t="s">
        <v>753</v>
      </c>
      <c r="O89" s="32" t="s">
        <v>753</v>
      </c>
      <c r="P89" s="32" t="s">
        <v>753</v>
      </c>
      <c r="V89" s="23"/>
      <c r="W89" s="23"/>
    </row>
    <row r="90" spans="1:23" ht="15.75" customHeight="1" x14ac:dyDescent="0.25">
      <c r="A90" s="270" t="s">
        <v>795</v>
      </c>
      <c r="B90" s="50">
        <f>SUM(C90:P90)</f>
        <v>16603</v>
      </c>
      <c r="C90" s="108" t="s">
        <v>753</v>
      </c>
      <c r="D90" s="108" t="s">
        <v>753</v>
      </c>
      <c r="E90" s="268">
        <v>16603</v>
      </c>
      <c r="F90" s="267" t="s">
        <v>753</v>
      </c>
      <c r="G90" s="267" t="s">
        <v>753</v>
      </c>
      <c r="H90" s="267" t="s">
        <v>753</v>
      </c>
      <c r="I90" s="267" t="s">
        <v>753</v>
      </c>
      <c r="J90" s="267" t="s">
        <v>753</v>
      </c>
      <c r="K90" s="267" t="s">
        <v>753</v>
      </c>
      <c r="L90" s="267" t="s">
        <v>753</v>
      </c>
      <c r="M90" s="267" t="s">
        <v>753</v>
      </c>
      <c r="N90" s="107" t="s">
        <v>753</v>
      </c>
      <c r="O90" s="32" t="s">
        <v>753</v>
      </c>
      <c r="P90" s="32" t="s">
        <v>753</v>
      </c>
    </row>
    <row r="91" spans="1:23" s="22" customFormat="1" ht="15.75" customHeight="1" x14ac:dyDescent="0.25">
      <c r="A91" s="264"/>
      <c r="B91" s="50"/>
      <c r="C91" s="52"/>
      <c r="D91" s="52"/>
      <c r="E91" s="52"/>
      <c r="F91" s="52"/>
      <c r="G91" s="52"/>
      <c r="H91" s="52"/>
      <c r="I91" s="52"/>
      <c r="J91" s="52"/>
      <c r="K91" s="52"/>
      <c r="L91" s="267"/>
      <c r="M91" s="52"/>
      <c r="N91" s="11"/>
      <c r="O91" s="32"/>
      <c r="P91" s="32"/>
      <c r="V91" s="5"/>
      <c r="W91" s="5"/>
    </row>
    <row r="92" spans="1:23" ht="15.75" customHeight="1" x14ac:dyDescent="0.25">
      <c r="A92" s="253" t="s">
        <v>796</v>
      </c>
      <c r="B92" s="103">
        <f>SUM(B94:B94)</f>
        <v>380</v>
      </c>
      <c r="C92" s="104" t="s">
        <v>753</v>
      </c>
      <c r="D92" s="273">
        <f>SUM(D94:D94)</f>
        <v>380</v>
      </c>
      <c r="E92" s="103" t="s">
        <v>753</v>
      </c>
      <c r="F92" s="262" t="s">
        <v>753</v>
      </c>
      <c r="G92" s="262" t="s">
        <v>753</v>
      </c>
      <c r="H92" s="262" t="s">
        <v>753</v>
      </c>
      <c r="I92" s="262" t="s">
        <v>753</v>
      </c>
      <c r="J92" s="262" t="s">
        <v>753</v>
      </c>
      <c r="K92" s="262" t="s">
        <v>753</v>
      </c>
      <c r="L92" s="262" t="s">
        <v>753</v>
      </c>
      <c r="M92" s="262" t="s">
        <v>753</v>
      </c>
      <c r="N92" s="104" t="s">
        <v>753</v>
      </c>
      <c r="O92" s="263" t="s">
        <v>753</v>
      </c>
      <c r="P92" s="263" t="s">
        <v>753</v>
      </c>
    </row>
    <row r="93" spans="1:23" ht="15.75" customHeight="1" x14ac:dyDescent="0.25">
      <c r="A93" s="270"/>
      <c r="B93" s="108"/>
      <c r="C93" s="52"/>
      <c r="D93" s="52"/>
      <c r="E93" s="267"/>
      <c r="F93" s="52"/>
      <c r="G93" s="52"/>
      <c r="H93" s="52"/>
      <c r="I93" s="52"/>
      <c r="J93" s="52"/>
      <c r="K93" s="52"/>
      <c r="L93" s="267"/>
      <c r="M93" s="52"/>
      <c r="O93" s="32"/>
      <c r="P93" s="32"/>
    </row>
    <row r="94" spans="1:23" ht="15.75" customHeight="1" x14ac:dyDescent="0.25">
      <c r="A94" s="270" t="s">
        <v>797</v>
      </c>
      <c r="B94" s="50">
        <f>SUM(C94:P94)</f>
        <v>380</v>
      </c>
      <c r="C94" s="107" t="s">
        <v>753</v>
      </c>
      <c r="D94" s="108">
        <v>380</v>
      </c>
      <c r="E94" s="108" t="s">
        <v>753</v>
      </c>
      <c r="F94" s="267" t="s">
        <v>753</v>
      </c>
      <c r="G94" s="267" t="s">
        <v>753</v>
      </c>
      <c r="H94" s="267" t="s">
        <v>753</v>
      </c>
      <c r="I94" s="267" t="s">
        <v>753</v>
      </c>
      <c r="J94" s="267" t="s">
        <v>753</v>
      </c>
      <c r="K94" s="267" t="s">
        <v>753</v>
      </c>
      <c r="L94" s="267" t="s">
        <v>753</v>
      </c>
      <c r="M94" s="267" t="s">
        <v>753</v>
      </c>
      <c r="N94" s="107" t="s">
        <v>753</v>
      </c>
      <c r="O94" s="32" t="s">
        <v>753</v>
      </c>
      <c r="P94" s="32" t="s">
        <v>753</v>
      </c>
    </row>
    <row r="95" spans="1:23" ht="15.75" customHeight="1" x14ac:dyDescent="0.25">
      <c r="A95" s="264"/>
      <c r="B95" s="50"/>
      <c r="C95" s="52"/>
      <c r="D95" s="52"/>
      <c r="E95" s="52"/>
      <c r="F95" s="52"/>
      <c r="G95" s="52"/>
      <c r="H95" s="52"/>
      <c r="I95" s="52"/>
      <c r="J95" s="52"/>
      <c r="K95" s="52"/>
      <c r="L95" s="267"/>
      <c r="M95" s="52"/>
      <c r="O95" s="32"/>
      <c r="P95" s="32"/>
    </row>
    <row r="96" spans="1:23" ht="15.75" customHeight="1" x14ac:dyDescent="0.25">
      <c r="A96" s="253" t="s">
        <v>161</v>
      </c>
      <c r="B96" s="103">
        <f>SUM(B98:B110)</f>
        <v>21443</v>
      </c>
      <c r="C96" s="262" t="s">
        <v>753</v>
      </c>
      <c r="D96" s="262" t="s">
        <v>753</v>
      </c>
      <c r="E96" s="262" t="s">
        <v>753</v>
      </c>
      <c r="F96" s="103">
        <f>SUM(F98:F110)</f>
        <v>21443</v>
      </c>
      <c r="G96" s="103" t="s">
        <v>753</v>
      </c>
      <c r="H96" s="103" t="s">
        <v>753</v>
      </c>
      <c r="I96" s="262" t="s">
        <v>753</v>
      </c>
      <c r="J96" s="262" t="s">
        <v>753</v>
      </c>
      <c r="K96" s="262" t="s">
        <v>753</v>
      </c>
      <c r="L96" s="262" t="s">
        <v>753</v>
      </c>
      <c r="M96" s="262" t="s">
        <v>753</v>
      </c>
      <c r="N96" s="104" t="s">
        <v>753</v>
      </c>
      <c r="O96" s="263" t="s">
        <v>753</v>
      </c>
      <c r="P96" s="263" t="s">
        <v>753</v>
      </c>
    </row>
    <row r="97" spans="1:23" ht="15.75" customHeight="1" x14ac:dyDescent="0.25">
      <c r="A97" s="270"/>
      <c r="B97" s="108"/>
      <c r="C97" s="52"/>
      <c r="D97" s="52"/>
      <c r="E97" s="52"/>
      <c r="F97" s="267"/>
      <c r="G97" s="52"/>
      <c r="H97" s="52"/>
      <c r="I97" s="52"/>
      <c r="J97" s="52"/>
      <c r="K97" s="52"/>
      <c r="L97" s="267"/>
      <c r="M97" s="52"/>
      <c r="N97" s="107"/>
      <c r="O97" s="32"/>
      <c r="P97" s="32"/>
    </row>
    <row r="98" spans="1:23" ht="15.75" customHeight="1" x14ac:dyDescent="0.25">
      <c r="A98" s="270" t="s">
        <v>779</v>
      </c>
      <c r="B98" s="50">
        <f t="shared" ref="B98:B110" si="3">SUM(C98:P98)</f>
        <v>1273</v>
      </c>
      <c r="C98" s="267" t="s">
        <v>753</v>
      </c>
      <c r="D98" s="267" t="s">
        <v>753</v>
      </c>
      <c r="E98" s="267" t="s">
        <v>753</v>
      </c>
      <c r="F98" s="32">
        <v>1273</v>
      </c>
      <c r="G98" s="108" t="s">
        <v>753</v>
      </c>
      <c r="H98" s="108" t="s">
        <v>753</v>
      </c>
      <c r="I98" s="267" t="s">
        <v>753</v>
      </c>
      <c r="J98" s="267" t="s">
        <v>753</v>
      </c>
      <c r="K98" s="267" t="s">
        <v>753</v>
      </c>
      <c r="L98" s="267" t="s">
        <v>753</v>
      </c>
      <c r="M98" s="267" t="s">
        <v>753</v>
      </c>
      <c r="N98" s="107" t="s">
        <v>753</v>
      </c>
      <c r="O98" s="32" t="s">
        <v>753</v>
      </c>
      <c r="P98" s="32" t="s">
        <v>753</v>
      </c>
    </row>
    <row r="99" spans="1:23" ht="15.75" customHeight="1" x14ac:dyDescent="0.25">
      <c r="A99" s="270" t="s">
        <v>780</v>
      </c>
      <c r="B99" s="50">
        <f t="shared" si="3"/>
        <v>1534</v>
      </c>
      <c r="C99" s="267" t="s">
        <v>753</v>
      </c>
      <c r="D99" s="267" t="s">
        <v>753</v>
      </c>
      <c r="E99" s="267" t="s">
        <v>753</v>
      </c>
      <c r="F99" s="32">
        <v>1534</v>
      </c>
      <c r="G99" s="108" t="s">
        <v>753</v>
      </c>
      <c r="H99" s="108" t="s">
        <v>753</v>
      </c>
      <c r="I99" s="267" t="s">
        <v>753</v>
      </c>
      <c r="J99" s="267" t="s">
        <v>753</v>
      </c>
      <c r="K99" s="267" t="s">
        <v>753</v>
      </c>
      <c r="L99" s="267" t="s">
        <v>753</v>
      </c>
      <c r="M99" s="267" t="s">
        <v>753</v>
      </c>
      <c r="N99" s="107" t="s">
        <v>753</v>
      </c>
      <c r="O99" s="32" t="s">
        <v>753</v>
      </c>
      <c r="P99" s="32" t="s">
        <v>753</v>
      </c>
    </row>
    <row r="100" spans="1:23" ht="15.75" customHeight="1" x14ac:dyDescent="0.25">
      <c r="A100" s="270" t="s">
        <v>798</v>
      </c>
      <c r="B100" s="50">
        <f t="shared" si="3"/>
        <v>714</v>
      </c>
      <c r="C100" s="267" t="s">
        <v>753</v>
      </c>
      <c r="D100" s="267" t="s">
        <v>753</v>
      </c>
      <c r="E100" s="267" t="s">
        <v>753</v>
      </c>
      <c r="F100" s="32">
        <v>714</v>
      </c>
      <c r="G100" s="108" t="s">
        <v>753</v>
      </c>
      <c r="H100" s="108" t="s">
        <v>753</v>
      </c>
      <c r="I100" s="267" t="s">
        <v>753</v>
      </c>
      <c r="J100" s="267" t="s">
        <v>753</v>
      </c>
      <c r="K100" s="267" t="s">
        <v>753</v>
      </c>
      <c r="L100" s="267" t="s">
        <v>753</v>
      </c>
      <c r="M100" s="267" t="s">
        <v>753</v>
      </c>
      <c r="N100" s="107" t="s">
        <v>753</v>
      </c>
      <c r="O100" s="32" t="s">
        <v>753</v>
      </c>
      <c r="P100" s="32" t="s">
        <v>753</v>
      </c>
      <c r="V100" s="22"/>
      <c r="W100" s="22"/>
    </row>
    <row r="101" spans="1:23" ht="15.75" customHeight="1" x14ac:dyDescent="0.25">
      <c r="A101" s="270" t="s">
        <v>758</v>
      </c>
      <c r="B101" s="50">
        <f t="shared" si="3"/>
        <v>2516</v>
      </c>
      <c r="C101" s="267" t="s">
        <v>753</v>
      </c>
      <c r="D101" s="267" t="s">
        <v>753</v>
      </c>
      <c r="E101" s="267" t="s">
        <v>753</v>
      </c>
      <c r="F101" s="32">
        <v>2516</v>
      </c>
      <c r="G101" s="108" t="s">
        <v>753</v>
      </c>
      <c r="H101" s="108" t="s">
        <v>753</v>
      </c>
      <c r="I101" s="267" t="s">
        <v>753</v>
      </c>
      <c r="J101" s="267" t="s">
        <v>753</v>
      </c>
      <c r="K101" s="267" t="s">
        <v>753</v>
      </c>
      <c r="L101" s="267" t="s">
        <v>753</v>
      </c>
      <c r="M101" s="267" t="s">
        <v>753</v>
      </c>
      <c r="N101" s="107" t="s">
        <v>753</v>
      </c>
      <c r="O101" s="32" t="s">
        <v>753</v>
      </c>
      <c r="P101" s="32" t="s">
        <v>753</v>
      </c>
    </row>
    <row r="102" spans="1:23" ht="15.75" customHeight="1" x14ac:dyDescent="0.25">
      <c r="A102" s="270" t="s">
        <v>425</v>
      </c>
      <c r="B102" s="50">
        <f t="shared" si="3"/>
        <v>1904</v>
      </c>
      <c r="C102" s="267" t="s">
        <v>753</v>
      </c>
      <c r="D102" s="267" t="s">
        <v>753</v>
      </c>
      <c r="E102" s="267" t="s">
        <v>753</v>
      </c>
      <c r="F102" s="32">
        <v>1904</v>
      </c>
      <c r="G102" s="108" t="s">
        <v>753</v>
      </c>
      <c r="H102" s="108" t="s">
        <v>753</v>
      </c>
      <c r="I102" s="267" t="s">
        <v>753</v>
      </c>
      <c r="J102" s="267" t="s">
        <v>753</v>
      </c>
      <c r="K102" s="267" t="s">
        <v>753</v>
      </c>
      <c r="L102" s="267" t="s">
        <v>753</v>
      </c>
      <c r="M102" s="267" t="s">
        <v>753</v>
      </c>
      <c r="N102" s="107" t="s">
        <v>753</v>
      </c>
      <c r="O102" s="32" t="s">
        <v>753</v>
      </c>
      <c r="P102" s="32" t="s">
        <v>753</v>
      </c>
    </row>
    <row r="103" spans="1:23" ht="15.75" customHeight="1" x14ac:dyDescent="0.25">
      <c r="A103" s="270" t="s">
        <v>799</v>
      </c>
      <c r="B103" s="50">
        <f t="shared" si="3"/>
        <v>889</v>
      </c>
      <c r="C103" s="267" t="s">
        <v>753</v>
      </c>
      <c r="D103" s="267" t="s">
        <v>753</v>
      </c>
      <c r="E103" s="267" t="s">
        <v>753</v>
      </c>
      <c r="F103" s="32">
        <v>889</v>
      </c>
      <c r="G103" s="108" t="s">
        <v>753</v>
      </c>
      <c r="H103" s="108" t="s">
        <v>753</v>
      </c>
      <c r="I103" s="267" t="s">
        <v>753</v>
      </c>
      <c r="J103" s="267" t="s">
        <v>753</v>
      </c>
      <c r="K103" s="267" t="s">
        <v>753</v>
      </c>
      <c r="L103" s="267" t="s">
        <v>753</v>
      </c>
      <c r="M103" s="267" t="s">
        <v>753</v>
      </c>
      <c r="N103" s="107" t="s">
        <v>753</v>
      </c>
      <c r="O103" s="32" t="s">
        <v>753</v>
      </c>
      <c r="P103" s="32" t="s">
        <v>753</v>
      </c>
    </row>
    <row r="104" spans="1:23" ht="15.75" customHeight="1" x14ac:dyDescent="0.25">
      <c r="A104" s="270" t="s">
        <v>761</v>
      </c>
      <c r="B104" s="50">
        <f t="shared" si="3"/>
        <v>1890</v>
      </c>
      <c r="C104" s="267" t="s">
        <v>753</v>
      </c>
      <c r="D104" s="267" t="s">
        <v>753</v>
      </c>
      <c r="E104" s="267" t="s">
        <v>753</v>
      </c>
      <c r="F104" s="32">
        <v>1890</v>
      </c>
      <c r="G104" s="108" t="s">
        <v>753</v>
      </c>
      <c r="H104" s="108" t="s">
        <v>753</v>
      </c>
      <c r="I104" s="267" t="s">
        <v>753</v>
      </c>
      <c r="J104" s="267" t="s">
        <v>753</v>
      </c>
      <c r="K104" s="267" t="s">
        <v>753</v>
      </c>
      <c r="L104" s="267" t="s">
        <v>753</v>
      </c>
      <c r="M104" s="267" t="s">
        <v>753</v>
      </c>
      <c r="N104" s="107" t="s">
        <v>753</v>
      </c>
      <c r="O104" s="32" t="s">
        <v>753</v>
      </c>
      <c r="P104" s="32" t="s">
        <v>753</v>
      </c>
    </row>
    <row r="105" spans="1:23" ht="15.75" customHeight="1" x14ac:dyDescent="0.25">
      <c r="A105" s="270" t="s">
        <v>764</v>
      </c>
      <c r="B105" s="50">
        <f t="shared" si="3"/>
        <v>1266</v>
      </c>
      <c r="C105" s="267" t="s">
        <v>753</v>
      </c>
      <c r="D105" s="267" t="s">
        <v>753</v>
      </c>
      <c r="E105" s="267" t="s">
        <v>753</v>
      </c>
      <c r="F105" s="32">
        <v>1266</v>
      </c>
      <c r="G105" s="108" t="s">
        <v>753</v>
      </c>
      <c r="H105" s="108" t="s">
        <v>753</v>
      </c>
      <c r="I105" s="267" t="s">
        <v>753</v>
      </c>
      <c r="J105" s="267" t="s">
        <v>753</v>
      </c>
      <c r="K105" s="267" t="s">
        <v>753</v>
      </c>
      <c r="L105" s="267" t="s">
        <v>753</v>
      </c>
      <c r="M105" s="108" t="s">
        <v>753</v>
      </c>
      <c r="N105" s="81" t="s">
        <v>753</v>
      </c>
      <c r="O105" s="32" t="s">
        <v>753</v>
      </c>
      <c r="P105" s="32" t="s">
        <v>753</v>
      </c>
    </row>
    <row r="106" spans="1:23" ht="15.75" customHeight="1" x14ac:dyDescent="0.25">
      <c r="A106" s="270" t="s">
        <v>177</v>
      </c>
      <c r="B106" s="50">
        <f t="shared" si="3"/>
        <v>2997</v>
      </c>
      <c r="C106" s="267" t="s">
        <v>753</v>
      </c>
      <c r="D106" s="267" t="s">
        <v>753</v>
      </c>
      <c r="E106" s="267" t="s">
        <v>753</v>
      </c>
      <c r="F106" s="32">
        <v>2997</v>
      </c>
      <c r="G106" s="108" t="s">
        <v>753</v>
      </c>
      <c r="H106" s="108" t="s">
        <v>753</v>
      </c>
      <c r="I106" s="267" t="s">
        <v>753</v>
      </c>
      <c r="J106" s="267" t="s">
        <v>753</v>
      </c>
      <c r="K106" s="267" t="s">
        <v>753</v>
      </c>
      <c r="L106" s="267" t="s">
        <v>753</v>
      </c>
      <c r="M106" s="267" t="s">
        <v>753</v>
      </c>
      <c r="N106" s="107" t="s">
        <v>753</v>
      </c>
      <c r="O106" s="32" t="s">
        <v>753</v>
      </c>
      <c r="P106" s="32" t="s">
        <v>753</v>
      </c>
    </row>
    <row r="107" spans="1:23" ht="15.75" customHeight="1" x14ac:dyDescent="0.25">
      <c r="A107" s="270" t="s">
        <v>389</v>
      </c>
      <c r="B107" s="50">
        <f t="shared" si="3"/>
        <v>2876</v>
      </c>
      <c r="C107" s="267" t="s">
        <v>753</v>
      </c>
      <c r="D107" s="267" t="s">
        <v>753</v>
      </c>
      <c r="E107" s="267" t="s">
        <v>753</v>
      </c>
      <c r="F107" s="32">
        <v>2876</v>
      </c>
      <c r="G107" s="108" t="s">
        <v>753</v>
      </c>
      <c r="H107" s="108" t="s">
        <v>753</v>
      </c>
      <c r="I107" s="267" t="s">
        <v>753</v>
      </c>
      <c r="J107" s="267" t="s">
        <v>753</v>
      </c>
      <c r="K107" s="267" t="s">
        <v>753</v>
      </c>
      <c r="L107" s="267" t="s">
        <v>753</v>
      </c>
      <c r="M107" s="267" t="s">
        <v>753</v>
      </c>
      <c r="N107" s="107" t="s">
        <v>753</v>
      </c>
      <c r="O107" s="32" t="s">
        <v>753</v>
      </c>
      <c r="P107" s="32" t="s">
        <v>753</v>
      </c>
    </row>
    <row r="108" spans="1:23" ht="15.75" customHeight="1" x14ac:dyDescent="0.25">
      <c r="A108" s="270" t="s">
        <v>181</v>
      </c>
      <c r="B108" s="50">
        <f t="shared" si="3"/>
        <v>1317</v>
      </c>
      <c r="C108" s="267" t="s">
        <v>753</v>
      </c>
      <c r="D108" s="267" t="s">
        <v>753</v>
      </c>
      <c r="E108" s="267" t="s">
        <v>753</v>
      </c>
      <c r="F108" s="32">
        <v>1317</v>
      </c>
      <c r="G108" s="108" t="s">
        <v>753</v>
      </c>
      <c r="H108" s="108" t="s">
        <v>753</v>
      </c>
      <c r="I108" s="267" t="s">
        <v>753</v>
      </c>
      <c r="J108" s="267" t="s">
        <v>753</v>
      </c>
      <c r="K108" s="267" t="s">
        <v>753</v>
      </c>
      <c r="L108" s="267" t="s">
        <v>753</v>
      </c>
      <c r="M108" s="267" t="s">
        <v>753</v>
      </c>
      <c r="N108" s="107" t="s">
        <v>753</v>
      </c>
      <c r="O108" s="32" t="s">
        <v>753</v>
      </c>
      <c r="P108" s="32" t="s">
        <v>753</v>
      </c>
      <c r="V108" s="22"/>
      <c r="W108" s="22"/>
    </row>
    <row r="109" spans="1:23" ht="15.75" customHeight="1" x14ac:dyDescent="0.25">
      <c r="A109" s="270" t="s">
        <v>773</v>
      </c>
      <c r="B109" s="50">
        <f>SUM(C109:P109)</f>
        <v>741</v>
      </c>
      <c r="C109" s="267" t="s">
        <v>753</v>
      </c>
      <c r="D109" s="267" t="s">
        <v>753</v>
      </c>
      <c r="E109" s="267" t="s">
        <v>753</v>
      </c>
      <c r="F109" s="32">
        <v>741</v>
      </c>
      <c r="G109" s="108" t="s">
        <v>753</v>
      </c>
      <c r="H109" s="108" t="s">
        <v>753</v>
      </c>
      <c r="I109" s="267" t="s">
        <v>753</v>
      </c>
      <c r="J109" s="267" t="s">
        <v>753</v>
      </c>
      <c r="K109" s="267" t="s">
        <v>753</v>
      </c>
      <c r="L109" s="267" t="s">
        <v>753</v>
      </c>
      <c r="M109" s="267" t="s">
        <v>753</v>
      </c>
      <c r="N109" s="107" t="s">
        <v>753</v>
      </c>
      <c r="O109" s="32" t="s">
        <v>753</v>
      </c>
      <c r="P109" s="32" t="s">
        <v>753</v>
      </c>
      <c r="V109" s="22"/>
      <c r="W109" s="22"/>
    </row>
    <row r="110" spans="1:23" ht="15.75" customHeight="1" x14ac:dyDescent="0.25">
      <c r="A110" s="270" t="s">
        <v>775</v>
      </c>
      <c r="B110" s="50">
        <f t="shared" si="3"/>
        <v>1526</v>
      </c>
      <c r="C110" s="267" t="s">
        <v>753</v>
      </c>
      <c r="D110" s="267" t="s">
        <v>753</v>
      </c>
      <c r="E110" s="267" t="s">
        <v>753</v>
      </c>
      <c r="F110" s="32">
        <v>1526</v>
      </c>
      <c r="G110" s="108" t="s">
        <v>753</v>
      </c>
      <c r="H110" s="108" t="s">
        <v>753</v>
      </c>
      <c r="I110" s="267" t="s">
        <v>753</v>
      </c>
      <c r="J110" s="267" t="s">
        <v>753</v>
      </c>
      <c r="K110" s="267" t="s">
        <v>753</v>
      </c>
      <c r="L110" s="267" t="s">
        <v>753</v>
      </c>
      <c r="M110" s="267" t="s">
        <v>753</v>
      </c>
      <c r="N110" s="107" t="s">
        <v>753</v>
      </c>
      <c r="O110" s="32" t="s">
        <v>753</v>
      </c>
      <c r="P110" s="32" t="s">
        <v>753</v>
      </c>
      <c r="V110" s="22"/>
      <c r="W110" s="22"/>
    </row>
    <row r="111" spans="1:23" ht="15.75" customHeight="1" x14ac:dyDescent="0.25">
      <c r="A111" s="270"/>
      <c r="B111" s="108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107"/>
      <c r="O111" s="32"/>
      <c r="P111" s="32"/>
      <c r="V111" s="22"/>
      <c r="W111" s="22"/>
    </row>
    <row r="112" spans="1:23" ht="15.75" customHeight="1" x14ac:dyDescent="0.25">
      <c r="A112" s="253" t="s">
        <v>163</v>
      </c>
      <c r="B112" s="103">
        <f>SUM(B114:B125)</f>
        <v>27650</v>
      </c>
      <c r="C112" s="262" t="s">
        <v>753</v>
      </c>
      <c r="D112" s="262" t="s">
        <v>753</v>
      </c>
      <c r="E112" s="262" t="s">
        <v>753</v>
      </c>
      <c r="F112" s="262" t="s">
        <v>753</v>
      </c>
      <c r="G112" s="103" t="s">
        <v>753</v>
      </c>
      <c r="H112" s="103" t="s">
        <v>753</v>
      </c>
      <c r="I112" s="262" t="s">
        <v>753</v>
      </c>
      <c r="J112" s="262" t="s">
        <v>753</v>
      </c>
      <c r="K112" s="262" t="s">
        <v>753</v>
      </c>
      <c r="L112" s="262" t="s">
        <v>753</v>
      </c>
      <c r="M112" s="262" t="s">
        <v>753</v>
      </c>
      <c r="N112" s="77">
        <f>SUM(N114:N125)</f>
        <v>27650</v>
      </c>
      <c r="O112" s="263" t="s">
        <v>753</v>
      </c>
      <c r="P112" s="263" t="s">
        <v>753</v>
      </c>
    </row>
    <row r="113" spans="1:23" ht="15.75" customHeight="1" x14ac:dyDescent="0.25">
      <c r="A113" s="270"/>
      <c r="B113" s="108"/>
      <c r="C113" s="52"/>
      <c r="D113" s="52"/>
      <c r="E113" s="52"/>
      <c r="F113" s="267"/>
      <c r="G113" s="52"/>
      <c r="H113" s="52"/>
      <c r="I113" s="52"/>
      <c r="J113" s="52"/>
      <c r="K113" s="52"/>
      <c r="L113" s="267"/>
      <c r="M113" s="52"/>
      <c r="N113" s="107"/>
      <c r="O113" s="32"/>
      <c r="P113" s="32"/>
    </row>
    <row r="114" spans="1:23" ht="15.75" customHeight="1" x14ac:dyDescent="0.25">
      <c r="A114" s="270" t="s">
        <v>756</v>
      </c>
      <c r="B114" s="50">
        <f t="shared" ref="B114:B125" si="4">SUM(C114:P114)</f>
        <v>1948</v>
      </c>
      <c r="C114" s="267" t="s">
        <v>753</v>
      </c>
      <c r="D114" s="267" t="s">
        <v>753</v>
      </c>
      <c r="E114" s="267" t="s">
        <v>753</v>
      </c>
      <c r="F114" s="267" t="s">
        <v>753</v>
      </c>
      <c r="G114" s="267" t="s">
        <v>753</v>
      </c>
      <c r="H114" s="267" t="s">
        <v>753</v>
      </c>
      <c r="I114" s="267" t="s">
        <v>753</v>
      </c>
      <c r="J114" s="267" t="s">
        <v>753</v>
      </c>
      <c r="K114" s="267" t="s">
        <v>753</v>
      </c>
      <c r="L114" s="267" t="s">
        <v>753</v>
      </c>
      <c r="M114" s="267" t="s">
        <v>753</v>
      </c>
      <c r="N114" s="32">
        <v>1948</v>
      </c>
      <c r="O114" s="32" t="s">
        <v>753</v>
      </c>
      <c r="P114" s="32" t="s">
        <v>753</v>
      </c>
    </row>
    <row r="115" spans="1:23" ht="15.75" customHeight="1" x14ac:dyDescent="0.25">
      <c r="A115" s="270" t="s">
        <v>758</v>
      </c>
      <c r="B115" s="50">
        <f t="shared" si="4"/>
        <v>5127</v>
      </c>
      <c r="C115" s="267" t="s">
        <v>753</v>
      </c>
      <c r="D115" s="267" t="s">
        <v>753</v>
      </c>
      <c r="E115" s="267" t="s">
        <v>753</v>
      </c>
      <c r="F115" s="267" t="s">
        <v>753</v>
      </c>
      <c r="G115" s="267" t="s">
        <v>753</v>
      </c>
      <c r="H115" s="267" t="s">
        <v>753</v>
      </c>
      <c r="I115" s="267" t="s">
        <v>753</v>
      </c>
      <c r="J115" s="267" t="s">
        <v>753</v>
      </c>
      <c r="K115" s="267" t="s">
        <v>753</v>
      </c>
      <c r="L115" s="267" t="s">
        <v>753</v>
      </c>
      <c r="M115" s="267" t="s">
        <v>753</v>
      </c>
      <c r="N115" s="32">
        <v>5127</v>
      </c>
      <c r="O115" s="32" t="s">
        <v>753</v>
      </c>
      <c r="P115" s="32" t="s">
        <v>753</v>
      </c>
    </row>
    <row r="116" spans="1:23" ht="15.75" customHeight="1" x14ac:dyDescent="0.25">
      <c r="A116" s="270" t="s">
        <v>425</v>
      </c>
      <c r="B116" s="50">
        <f t="shared" si="4"/>
        <v>2378</v>
      </c>
      <c r="C116" s="267" t="s">
        <v>753</v>
      </c>
      <c r="D116" s="267" t="s">
        <v>753</v>
      </c>
      <c r="E116" s="267" t="s">
        <v>753</v>
      </c>
      <c r="F116" s="267" t="s">
        <v>753</v>
      </c>
      <c r="G116" s="267" t="s">
        <v>753</v>
      </c>
      <c r="H116" s="267" t="s">
        <v>753</v>
      </c>
      <c r="I116" s="267" t="s">
        <v>753</v>
      </c>
      <c r="J116" s="267" t="s">
        <v>753</v>
      </c>
      <c r="K116" s="267" t="s">
        <v>753</v>
      </c>
      <c r="L116" s="267" t="s">
        <v>753</v>
      </c>
      <c r="M116" s="267" t="s">
        <v>753</v>
      </c>
      <c r="N116" s="32">
        <v>2378</v>
      </c>
      <c r="O116" s="32" t="s">
        <v>753</v>
      </c>
      <c r="P116" s="32" t="s">
        <v>753</v>
      </c>
    </row>
    <row r="117" spans="1:23" ht="15.75" customHeight="1" x14ac:dyDescent="0.25">
      <c r="A117" s="270" t="s">
        <v>424</v>
      </c>
      <c r="B117" s="50">
        <f t="shared" si="4"/>
        <v>2482</v>
      </c>
      <c r="C117" s="267" t="s">
        <v>753</v>
      </c>
      <c r="D117" s="267" t="s">
        <v>753</v>
      </c>
      <c r="E117" s="267" t="s">
        <v>753</v>
      </c>
      <c r="F117" s="267" t="s">
        <v>753</v>
      </c>
      <c r="G117" s="267" t="s">
        <v>753</v>
      </c>
      <c r="H117" s="267" t="s">
        <v>753</v>
      </c>
      <c r="I117" s="267" t="s">
        <v>753</v>
      </c>
      <c r="J117" s="267" t="s">
        <v>753</v>
      </c>
      <c r="K117" s="267" t="s">
        <v>753</v>
      </c>
      <c r="L117" s="267" t="s">
        <v>753</v>
      </c>
      <c r="M117" s="267" t="s">
        <v>753</v>
      </c>
      <c r="N117" s="32">
        <v>2482</v>
      </c>
      <c r="O117" s="32" t="s">
        <v>753</v>
      </c>
      <c r="P117" s="32" t="s">
        <v>753</v>
      </c>
    </row>
    <row r="118" spans="1:23" ht="15.75" customHeight="1" x14ac:dyDescent="0.25">
      <c r="A118" s="270" t="s">
        <v>799</v>
      </c>
      <c r="B118" s="50">
        <f t="shared" si="4"/>
        <v>1949</v>
      </c>
      <c r="C118" s="267" t="s">
        <v>753</v>
      </c>
      <c r="D118" s="267" t="s">
        <v>753</v>
      </c>
      <c r="E118" s="267" t="s">
        <v>753</v>
      </c>
      <c r="F118" s="267" t="s">
        <v>753</v>
      </c>
      <c r="G118" s="267" t="s">
        <v>753</v>
      </c>
      <c r="H118" s="267" t="s">
        <v>753</v>
      </c>
      <c r="I118" s="267" t="s">
        <v>753</v>
      </c>
      <c r="J118" s="267" t="s">
        <v>753</v>
      </c>
      <c r="K118" s="267" t="s">
        <v>753</v>
      </c>
      <c r="L118" s="267" t="s">
        <v>753</v>
      </c>
      <c r="M118" s="267" t="s">
        <v>753</v>
      </c>
      <c r="N118" s="32">
        <v>1949</v>
      </c>
      <c r="O118" s="32" t="s">
        <v>753</v>
      </c>
      <c r="P118" s="32" t="s">
        <v>753</v>
      </c>
    </row>
    <row r="119" spans="1:23" s="22" customFormat="1" ht="15.75" customHeight="1" x14ac:dyDescent="0.25">
      <c r="A119" s="270" t="s">
        <v>761</v>
      </c>
      <c r="B119" s="50">
        <f t="shared" si="4"/>
        <v>3605</v>
      </c>
      <c r="C119" s="267" t="s">
        <v>753</v>
      </c>
      <c r="D119" s="267" t="s">
        <v>753</v>
      </c>
      <c r="E119" s="267" t="s">
        <v>753</v>
      </c>
      <c r="F119" s="267" t="s">
        <v>753</v>
      </c>
      <c r="G119" s="267" t="s">
        <v>753</v>
      </c>
      <c r="H119" s="267" t="s">
        <v>753</v>
      </c>
      <c r="I119" s="267" t="s">
        <v>753</v>
      </c>
      <c r="J119" s="267" t="s">
        <v>753</v>
      </c>
      <c r="K119" s="267" t="s">
        <v>753</v>
      </c>
      <c r="L119" s="267" t="s">
        <v>753</v>
      </c>
      <c r="M119" s="267" t="s">
        <v>753</v>
      </c>
      <c r="N119" s="32">
        <v>3605</v>
      </c>
      <c r="O119" s="32" t="s">
        <v>753</v>
      </c>
      <c r="P119" s="32" t="s">
        <v>753</v>
      </c>
      <c r="V119" s="5"/>
      <c r="W119" s="5"/>
    </row>
    <row r="120" spans="1:23" ht="15.75" customHeight="1" x14ac:dyDescent="0.25">
      <c r="A120" s="270" t="s">
        <v>800</v>
      </c>
      <c r="B120" s="50">
        <f t="shared" si="4"/>
        <v>1308</v>
      </c>
      <c r="C120" s="267" t="s">
        <v>753</v>
      </c>
      <c r="D120" s="267" t="s">
        <v>753</v>
      </c>
      <c r="E120" s="267" t="s">
        <v>753</v>
      </c>
      <c r="F120" s="267" t="s">
        <v>753</v>
      </c>
      <c r="G120" s="267" t="s">
        <v>753</v>
      </c>
      <c r="H120" s="267" t="s">
        <v>753</v>
      </c>
      <c r="I120" s="267" t="s">
        <v>753</v>
      </c>
      <c r="J120" s="267" t="s">
        <v>753</v>
      </c>
      <c r="K120" s="267" t="s">
        <v>753</v>
      </c>
      <c r="L120" s="267" t="s">
        <v>753</v>
      </c>
      <c r="M120" s="267" t="s">
        <v>753</v>
      </c>
      <c r="N120" s="32">
        <v>1308</v>
      </c>
      <c r="O120" s="32" t="s">
        <v>753</v>
      </c>
      <c r="P120" s="32" t="s">
        <v>753</v>
      </c>
    </row>
    <row r="121" spans="1:23" s="23" customFormat="1" ht="15.75" customHeight="1" x14ac:dyDescent="0.25">
      <c r="A121" s="270" t="s">
        <v>177</v>
      </c>
      <c r="B121" s="50">
        <f t="shared" si="4"/>
        <v>1981</v>
      </c>
      <c r="C121" s="267" t="s">
        <v>753</v>
      </c>
      <c r="D121" s="267" t="s">
        <v>753</v>
      </c>
      <c r="E121" s="267" t="s">
        <v>753</v>
      </c>
      <c r="F121" s="267" t="s">
        <v>753</v>
      </c>
      <c r="G121" s="267" t="s">
        <v>753</v>
      </c>
      <c r="H121" s="267" t="s">
        <v>753</v>
      </c>
      <c r="I121" s="267" t="s">
        <v>753</v>
      </c>
      <c r="J121" s="267" t="s">
        <v>753</v>
      </c>
      <c r="K121" s="267" t="s">
        <v>753</v>
      </c>
      <c r="L121" s="267" t="s">
        <v>753</v>
      </c>
      <c r="M121" s="267" t="s">
        <v>753</v>
      </c>
      <c r="N121" s="32">
        <v>1981</v>
      </c>
      <c r="O121" s="32" t="s">
        <v>753</v>
      </c>
      <c r="P121" s="32" t="s">
        <v>753</v>
      </c>
      <c r="V121" s="5"/>
      <c r="W121" s="5"/>
    </row>
    <row r="122" spans="1:23" ht="15.75" customHeight="1" x14ac:dyDescent="0.25">
      <c r="A122" s="270" t="s">
        <v>389</v>
      </c>
      <c r="B122" s="50">
        <f t="shared" si="4"/>
        <v>2401</v>
      </c>
      <c r="C122" s="267" t="s">
        <v>753</v>
      </c>
      <c r="D122" s="267" t="s">
        <v>753</v>
      </c>
      <c r="E122" s="267" t="s">
        <v>753</v>
      </c>
      <c r="F122" s="267" t="s">
        <v>753</v>
      </c>
      <c r="G122" s="267" t="s">
        <v>753</v>
      </c>
      <c r="H122" s="267" t="s">
        <v>753</v>
      </c>
      <c r="I122" s="267" t="s">
        <v>753</v>
      </c>
      <c r="J122" s="267" t="s">
        <v>753</v>
      </c>
      <c r="K122" s="267" t="s">
        <v>753</v>
      </c>
      <c r="L122" s="267" t="s">
        <v>753</v>
      </c>
      <c r="M122" s="267" t="s">
        <v>753</v>
      </c>
      <c r="N122" s="32">
        <v>2401</v>
      </c>
      <c r="O122" s="32" t="s">
        <v>753</v>
      </c>
      <c r="P122" s="32" t="s">
        <v>753</v>
      </c>
    </row>
    <row r="123" spans="1:23" ht="15.75" customHeight="1" x14ac:dyDescent="0.25">
      <c r="A123" s="270" t="s">
        <v>181</v>
      </c>
      <c r="B123" s="50">
        <f t="shared" si="4"/>
        <v>1809</v>
      </c>
      <c r="C123" s="267" t="s">
        <v>753</v>
      </c>
      <c r="D123" s="267" t="s">
        <v>753</v>
      </c>
      <c r="E123" s="267" t="s">
        <v>753</v>
      </c>
      <c r="F123" s="267" t="s">
        <v>753</v>
      </c>
      <c r="G123" s="267" t="s">
        <v>753</v>
      </c>
      <c r="H123" s="267" t="s">
        <v>753</v>
      </c>
      <c r="I123" s="267" t="s">
        <v>753</v>
      </c>
      <c r="J123" s="267" t="s">
        <v>753</v>
      </c>
      <c r="K123" s="267" t="s">
        <v>753</v>
      </c>
      <c r="L123" s="267" t="s">
        <v>753</v>
      </c>
      <c r="M123" s="267" t="s">
        <v>753</v>
      </c>
      <c r="N123" s="32">
        <v>1809</v>
      </c>
      <c r="O123" s="32" t="s">
        <v>753</v>
      </c>
      <c r="P123" s="32" t="s">
        <v>753</v>
      </c>
    </row>
    <row r="124" spans="1:23" ht="15.75" customHeight="1" x14ac:dyDescent="0.25">
      <c r="A124" s="270" t="s">
        <v>773</v>
      </c>
      <c r="B124" s="50">
        <f t="shared" si="4"/>
        <v>1025</v>
      </c>
      <c r="C124" s="267" t="s">
        <v>753</v>
      </c>
      <c r="D124" s="267" t="s">
        <v>753</v>
      </c>
      <c r="E124" s="267" t="s">
        <v>753</v>
      </c>
      <c r="F124" s="267" t="s">
        <v>753</v>
      </c>
      <c r="G124" s="267" t="s">
        <v>753</v>
      </c>
      <c r="H124" s="267" t="s">
        <v>753</v>
      </c>
      <c r="I124" s="267" t="s">
        <v>753</v>
      </c>
      <c r="J124" s="267" t="s">
        <v>753</v>
      </c>
      <c r="K124" s="267" t="s">
        <v>753</v>
      </c>
      <c r="L124" s="267" t="s">
        <v>753</v>
      </c>
      <c r="M124" s="267" t="s">
        <v>753</v>
      </c>
      <c r="N124" s="32">
        <v>1025</v>
      </c>
      <c r="O124" s="32" t="s">
        <v>753</v>
      </c>
      <c r="P124" s="32" t="s">
        <v>753</v>
      </c>
    </row>
    <row r="125" spans="1:23" ht="15.75" customHeight="1" x14ac:dyDescent="0.25">
      <c r="A125" s="270" t="s">
        <v>775</v>
      </c>
      <c r="B125" s="50">
        <f t="shared" si="4"/>
        <v>1637</v>
      </c>
      <c r="C125" s="267" t="s">
        <v>753</v>
      </c>
      <c r="D125" s="267" t="s">
        <v>753</v>
      </c>
      <c r="E125" s="267" t="s">
        <v>753</v>
      </c>
      <c r="F125" s="267" t="s">
        <v>753</v>
      </c>
      <c r="G125" s="267" t="s">
        <v>753</v>
      </c>
      <c r="H125" s="267" t="s">
        <v>753</v>
      </c>
      <c r="I125" s="267" t="s">
        <v>753</v>
      </c>
      <c r="J125" s="267" t="s">
        <v>753</v>
      </c>
      <c r="K125" s="267" t="s">
        <v>753</v>
      </c>
      <c r="L125" s="267" t="s">
        <v>753</v>
      </c>
      <c r="M125" s="267" t="s">
        <v>753</v>
      </c>
      <c r="N125" s="32">
        <v>1637</v>
      </c>
      <c r="O125" s="32" t="s">
        <v>753</v>
      </c>
      <c r="P125" s="32" t="s">
        <v>753</v>
      </c>
    </row>
    <row r="126" spans="1:23" ht="15.75" customHeight="1" x14ac:dyDescent="0.25">
      <c r="A126" s="270"/>
      <c r="B126" s="108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107"/>
      <c r="O126" s="32"/>
      <c r="P126" s="32"/>
    </row>
    <row r="127" spans="1:23" ht="15.75" customHeight="1" x14ac:dyDescent="0.25">
      <c r="A127" s="253" t="s">
        <v>801</v>
      </c>
      <c r="B127" s="103">
        <f>SUM(B129:B139)</f>
        <v>2567</v>
      </c>
      <c r="C127" s="262" t="s">
        <v>753</v>
      </c>
      <c r="D127" s="262" t="s">
        <v>753</v>
      </c>
      <c r="E127" s="262" t="s">
        <v>753</v>
      </c>
      <c r="F127" s="262" t="s">
        <v>753</v>
      </c>
      <c r="G127" s="103">
        <f>SUM(G129:G139)</f>
        <v>2567</v>
      </c>
      <c r="H127" s="103" t="s">
        <v>753</v>
      </c>
      <c r="I127" s="262" t="s">
        <v>753</v>
      </c>
      <c r="J127" s="262" t="s">
        <v>753</v>
      </c>
      <c r="K127" s="262" t="s">
        <v>753</v>
      </c>
      <c r="L127" s="262" t="s">
        <v>753</v>
      </c>
      <c r="M127" s="262" t="s">
        <v>753</v>
      </c>
      <c r="N127" s="104" t="s">
        <v>753</v>
      </c>
      <c r="O127" s="263" t="s">
        <v>753</v>
      </c>
      <c r="P127" s="263" t="s">
        <v>753</v>
      </c>
    </row>
    <row r="128" spans="1:23" ht="15.75" customHeight="1" x14ac:dyDescent="0.25">
      <c r="A128" s="270"/>
      <c r="B128" s="108"/>
      <c r="C128" s="52"/>
      <c r="D128" s="52"/>
      <c r="E128" s="52"/>
      <c r="F128" s="52"/>
      <c r="G128" s="108"/>
      <c r="H128" s="108"/>
      <c r="I128" s="267"/>
      <c r="J128" s="52"/>
      <c r="K128" s="52"/>
      <c r="L128" s="267"/>
      <c r="M128" s="52"/>
      <c r="O128" s="32"/>
      <c r="P128" s="32"/>
    </row>
    <row r="129" spans="1:23" ht="15.75" customHeight="1" x14ac:dyDescent="0.25">
      <c r="A129" s="270" t="s">
        <v>758</v>
      </c>
      <c r="B129" s="50">
        <f t="shared" ref="B129:B139" si="5">SUM(C129:P129)</f>
        <v>249</v>
      </c>
      <c r="C129" s="52" t="s">
        <v>753</v>
      </c>
      <c r="D129" s="52" t="s">
        <v>753</v>
      </c>
      <c r="E129" s="52"/>
      <c r="F129" s="52" t="s">
        <v>753</v>
      </c>
      <c r="G129" s="108">
        <v>249</v>
      </c>
      <c r="H129" s="108" t="s">
        <v>753</v>
      </c>
      <c r="I129" s="52" t="s">
        <v>753</v>
      </c>
      <c r="J129" s="52" t="s">
        <v>753</v>
      </c>
      <c r="K129" s="52" t="s">
        <v>753</v>
      </c>
      <c r="L129" s="267" t="s">
        <v>753</v>
      </c>
      <c r="M129" s="52" t="s">
        <v>753</v>
      </c>
      <c r="N129" s="11" t="s">
        <v>753</v>
      </c>
      <c r="O129" s="32"/>
      <c r="P129" s="32"/>
    </row>
    <row r="130" spans="1:23" ht="15.75" customHeight="1" x14ac:dyDescent="0.25">
      <c r="A130" s="270" t="s">
        <v>65</v>
      </c>
      <c r="B130" s="50">
        <f t="shared" si="5"/>
        <v>101</v>
      </c>
      <c r="C130" s="52" t="s">
        <v>753</v>
      </c>
      <c r="D130" s="52" t="s">
        <v>753</v>
      </c>
      <c r="E130" s="52"/>
      <c r="F130" s="52" t="s">
        <v>753</v>
      </c>
      <c r="G130" s="108">
        <v>101</v>
      </c>
      <c r="H130" s="108" t="s">
        <v>753</v>
      </c>
      <c r="I130" s="52" t="s">
        <v>753</v>
      </c>
      <c r="J130" s="52" t="s">
        <v>753</v>
      </c>
      <c r="K130" s="52" t="s">
        <v>753</v>
      </c>
      <c r="L130" s="267" t="s">
        <v>753</v>
      </c>
      <c r="M130" s="52" t="s">
        <v>753</v>
      </c>
      <c r="N130" s="11" t="s">
        <v>753</v>
      </c>
      <c r="O130" s="32"/>
      <c r="P130" s="32"/>
    </row>
    <row r="131" spans="1:23" ht="15.75" customHeight="1" x14ac:dyDescent="0.25">
      <c r="A131" s="270" t="s">
        <v>177</v>
      </c>
      <c r="B131" s="50">
        <f t="shared" si="5"/>
        <v>193</v>
      </c>
      <c r="C131" s="52" t="s">
        <v>753</v>
      </c>
      <c r="D131" s="52" t="s">
        <v>753</v>
      </c>
      <c r="E131" s="52"/>
      <c r="F131" s="52" t="s">
        <v>753</v>
      </c>
      <c r="G131" s="108">
        <v>193</v>
      </c>
      <c r="H131" s="108" t="s">
        <v>753</v>
      </c>
      <c r="I131" s="52" t="s">
        <v>753</v>
      </c>
      <c r="J131" s="52" t="s">
        <v>753</v>
      </c>
      <c r="K131" s="52" t="s">
        <v>753</v>
      </c>
      <c r="L131" s="267" t="s">
        <v>753</v>
      </c>
      <c r="M131" s="52" t="s">
        <v>753</v>
      </c>
      <c r="N131" s="11" t="s">
        <v>753</v>
      </c>
      <c r="O131" s="32"/>
      <c r="P131" s="32"/>
    </row>
    <row r="132" spans="1:23" s="22" customFormat="1" ht="15.75" customHeight="1" x14ac:dyDescent="0.25">
      <c r="A132" s="270" t="s">
        <v>761</v>
      </c>
      <c r="B132" s="50">
        <f t="shared" si="5"/>
        <v>209</v>
      </c>
      <c r="C132" s="52" t="s">
        <v>753</v>
      </c>
      <c r="D132" s="52" t="s">
        <v>753</v>
      </c>
      <c r="E132" s="52" t="s">
        <v>753</v>
      </c>
      <c r="F132" s="52" t="s">
        <v>753</v>
      </c>
      <c r="G132" s="268">
        <v>209</v>
      </c>
      <c r="H132" s="268" t="s">
        <v>753</v>
      </c>
      <c r="I132" s="52" t="s">
        <v>753</v>
      </c>
      <c r="J132" s="52" t="s">
        <v>753</v>
      </c>
      <c r="K132" s="52" t="s">
        <v>753</v>
      </c>
      <c r="L132" s="52" t="s">
        <v>753</v>
      </c>
      <c r="M132" s="52" t="s">
        <v>753</v>
      </c>
      <c r="N132" s="11" t="s">
        <v>753</v>
      </c>
      <c r="O132" s="32" t="s">
        <v>753</v>
      </c>
      <c r="P132" s="32" t="s">
        <v>753</v>
      </c>
      <c r="V132" s="5"/>
      <c r="W132" s="5"/>
    </row>
    <row r="133" spans="1:23" ht="15.75" customHeight="1" x14ac:dyDescent="0.25">
      <c r="A133" s="270" t="s">
        <v>764</v>
      </c>
      <c r="B133" s="50">
        <f t="shared" si="5"/>
        <v>301</v>
      </c>
      <c r="C133" s="52" t="s">
        <v>753</v>
      </c>
      <c r="D133" s="52" t="s">
        <v>753</v>
      </c>
      <c r="E133" s="52" t="s">
        <v>753</v>
      </c>
      <c r="F133" s="52" t="s">
        <v>753</v>
      </c>
      <c r="G133" s="268">
        <v>301</v>
      </c>
      <c r="H133" s="268" t="s">
        <v>753</v>
      </c>
      <c r="I133" s="52" t="s">
        <v>753</v>
      </c>
      <c r="J133" s="52" t="s">
        <v>753</v>
      </c>
      <c r="K133" s="52" t="s">
        <v>753</v>
      </c>
      <c r="L133" s="52" t="s">
        <v>753</v>
      </c>
      <c r="M133" s="52" t="s">
        <v>753</v>
      </c>
      <c r="N133" s="11" t="s">
        <v>753</v>
      </c>
      <c r="O133" s="32" t="s">
        <v>753</v>
      </c>
      <c r="P133" s="32" t="s">
        <v>753</v>
      </c>
    </row>
    <row r="134" spans="1:23" ht="15.75" customHeight="1" x14ac:dyDescent="0.25">
      <c r="A134" s="270" t="s">
        <v>930</v>
      </c>
      <c r="B134" s="50">
        <f t="shared" si="5"/>
        <v>197</v>
      </c>
      <c r="C134" s="52" t="s">
        <v>753</v>
      </c>
      <c r="D134" s="52" t="s">
        <v>753</v>
      </c>
      <c r="E134" s="52" t="s">
        <v>753</v>
      </c>
      <c r="F134" s="52" t="s">
        <v>753</v>
      </c>
      <c r="G134" s="268">
        <v>197</v>
      </c>
      <c r="H134" s="268" t="s">
        <v>753</v>
      </c>
      <c r="I134" s="52" t="s">
        <v>753</v>
      </c>
      <c r="J134" s="52" t="s">
        <v>753</v>
      </c>
      <c r="K134" s="52" t="s">
        <v>753</v>
      </c>
      <c r="L134" s="52" t="s">
        <v>753</v>
      </c>
      <c r="M134" s="52" t="s">
        <v>753</v>
      </c>
      <c r="N134" s="11" t="s">
        <v>753</v>
      </c>
      <c r="O134" s="32" t="s">
        <v>753</v>
      </c>
      <c r="P134" s="32" t="s">
        <v>753</v>
      </c>
    </row>
    <row r="135" spans="1:23" ht="15.75" customHeight="1" x14ac:dyDescent="0.25">
      <c r="A135" s="270" t="s">
        <v>768</v>
      </c>
      <c r="B135" s="50">
        <f t="shared" si="5"/>
        <v>207</v>
      </c>
      <c r="C135" s="52" t="s">
        <v>753</v>
      </c>
      <c r="D135" s="52" t="s">
        <v>753</v>
      </c>
      <c r="E135" s="52" t="s">
        <v>753</v>
      </c>
      <c r="F135" s="52" t="s">
        <v>753</v>
      </c>
      <c r="G135" s="268">
        <v>207</v>
      </c>
      <c r="H135" s="268" t="s">
        <v>753</v>
      </c>
      <c r="I135" s="52" t="s">
        <v>753</v>
      </c>
      <c r="J135" s="52" t="s">
        <v>753</v>
      </c>
      <c r="K135" s="52" t="s">
        <v>753</v>
      </c>
      <c r="L135" s="52" t="s">
        <v>753</v>
      </c>
      <c r="M135" s="52" t="s">
        <v>753</v>
      </c>
      <c r="N135" s="11" t="s">
        <v>753</v>
      </c>
      <c r="O135" s="32" t="s">
        <v>753</v>
      </c>
      <c r="P135" s="32" t="s">
        <v>753</v>
      </c>
    </row>
    <row r="136" spans="1:23" ht="15.75" customHeight="1" x14ac:dyDescent="0.25">
      <c r="A136" s="270" t="s">
        <v>64</v>
      </c>
      <c r="B136" s="50">
        <f t="shared" si="5"/>
        <v>270</v>
      </c>
      <c r="C136" s="52" t="s">
        <v>753</v>
      </c>
      <c r="D136" s="52" t="s">
        <v>753</v>
      </c>
      <c r="E136" s="52" t="s">
        <v>753</v>
      </c>
      <c r="F136" s="52" t="s">
        <v>753</v>
      </c>
      <c r="G136" s="268">
        <v>270</v>
      </c>
      <c r="H136" s="268" t="s">
        <v>753</v>
      </c>
      <c r="I136" s="52" t="s">
        <v>753</v>
      </c>
      <c r="J136" s="52" t="s">
        <v>753</v>
      </c>
      <c r="K136" s="52" t="s">
        <v>753</v>
      </c>
      <c r="L136" s="52" t="s">
        <v>753</v>
      </c>
      <c r="M136" s="52" t="s">
        <v>753</v>
      </c>
      <c r="N136" s="11" t="s">
        <v>753</v>
      </c>
      <c r="O136" s="32" t="s">
        <v>753</v>
      </c>
      <c r="P136" s="32" t="s">
        <v>753</v>
      </c>
    </row>
    <row r="137" spans="1:23" ht="15.75" customHeight="1" x14ac:dyDescent="0.25">
      <c r="A137" s="266" t="s">
        <v>66</v>
      </c>
      <c r="B137" s="50">
        <f t="shared" si="5"/>
        <v>209</v>
      </c>
      <c r="C137" s="32" t="s">
        <v>753</v>
      </c>
      <c r="D137" s="50" t="s">
        <v>753</v>
      </c>
      <c r="E137" s="32" t="s">
        <v>753</v>
      </c>
      <c r="F137" s="32" t="s">
        <v>753</v>
      </c>
      <c r="G137" s="274">
        <v>209</v>
      </c>
      <c r="H137" s="274" t="s">
        <v>753</v>
      </c>
      <c r="I137" s="32" t="s">
        <v>753</v>
      </c>
      <c r="J137" s="50" t="s">
        <v>753</v>
      </c>
      <c r="K137" s="32" t="s">
        <v>753</v>
      </c>
      <c r="L137" s="32" t="s">
        <v>753</v>
      </c>
      <c r="M137" s="32" t="s">
        <v>753</v>
      </c>
      <c r="N137" s="32" t="s">
        <v>753</v>
      </c>
      <c r="O137" s="32" t="s">
        <v>753</v>
      </c>
      <c r="P137" s="32" t="s">
        <v>753</v>
      </c>
    </row>
    <row r="138" spans="1:23" ht="15.75" customHeight="1" x14ac:dyDescent="0.25">
      <c r="A138" s="270" t="s">
        <v>773</v>
      </c>
      <c r="B138" s="50">
        <f t="shared" si="5"/>
        <v>352</v>
      </c>
      <c r="C138" s="52" t="s">
        <v>753</v>
      </c>
      <c r="D138" s="52" t="s">
        <v>753</v>
      </c>
      <c r="E138" s="52" t="s">
        <v>753</v>
      </c>
      <c r="F138" s="52" t="s">
        <v>753</v>
      </c>
      <c r="G138" s="268">
        <v>352</v>
      </c>
      <c r="H138" s="268" t="s">
        <v>753</v>
      </c>
      <c r="I138" s="52" t="s">
        <v>753</v>
      </c>
      <c r="J138" s="52" t="s">
        <v>753</v>
      </c>
      <c r="K138" s="52" t="s">
        <v>753</v>
      </c>
      <c r="L138" s="52" t="s">
        <v>753</v>
      </c>
      <c r="M138" s="52" t="s">
        <v>753</v>
      </c>
      <c r="N138" s="11" t="s">
        <v>753</v>
      </c>
      <c r="O138" s="32" t="s">
        <v>753</v>
      </c>
      <c r="P138" s="32" t="s">
        <v>753</v>
      </c>
    </row>
    <row r="139" spans="1:23" ht="15.75" customHeight="1" x14ac:dyDescent="0.25">
      <c r="A139" s="270" t="s">
        <v>775</v>
      </c>
      <c r="B139" s="50">
        <f t="shared" si="5"/>
        <v>279</v>
      </c>
      <c r="C139" s="52" t="s">
        <v>753</v>
      </c>
      <c r="D139" s="52" t="s">
        <v>753</v>
      </c>
      <c r="E139" s="52" t="s">
        <v>753</v>
      </c>
      <c r="F139" s="52" t="s">
        <v>753</v>
      </c>
      <c r="G139" s="268">
        <v>279</v>
      </c>
      <c r="H139" s="268" t="s">
        <v>753</v>
      </c>
      <c r="I139" s="52" t="s">
        <v>753</v>
      </c>
      <c r="J139" s="52" t="s">
        <v>753</v>
      </c>
      <c r="K139" s="52" t="s">
        <v>753</v>
      </c>
      <c r="L139" s="52" t="s">
        <v>753</v>
      </c>
      <c r="M139" s="52" t="s">
        <v>753</v>
      </c>
      <c r="N139" s="11" t="s">
        <v>753</v>
      </c>
      <c r="O139" s="32" t="s">
        <v>753</v>
      </c>
      <c r="P139" s="32" t="s">
        <v>753</v>
      </c>
    </row>
    <row r="140" spans="1:23" s="22" customFormat="1" ht="15.75" customHeight="1" x14ac:dyDescent="0.25">
      <c r="A140" s="275"/>
      <c r="B140" s="88"/>
      <c r="C140" s="88"/>
      <c r="D140" s="88"/>
      <c r="E140" s="88"/>
      <c r="F140" s="88"/>
      <c r="G140" s="276"/>
      <c r="H140" s="276"/>
      <c r="I140" s="88"/>
      <c r="J140" s="277"/>
      <c r="K140" s="88"/>
      <c r="L140" s="88"/>
      <c r="M140" s="88"/>
      <c r="N140" s="88"/>
      <c r="O140" s="88"/>
      <c r="P140" s="88"/>
      <c r="V140" s="5"/>
      <c r="W140" s="5"/>
    </row>
    <row r="141" spans="1:23" s="22" customFormat="1" ht="15.75" customHeight="1" x14ac:dyDescent="0.25">
      <c r="A141" s="266"/>
      <c r="B141" s="107"/>
      <c r="C141" s="11"/>
      <c r="D141" s="11"/>
      <c r="E141" s="11"/>
      <c r="F141" s="11"/>
      <c r="G141" s="271"/>
      <c r="H141" s="271"/>
      <c r="I141" s="11"/>
      <c r="J141" s="11"/>
      <c r="K141" s="11"/>
      <c r="L141" s="11"/>
      <c r="M141" s="11"/>
      <c r="N141" s="11"/>
      <c r="O141" s="11"/>
      <c r="P141" s="11"/>
      <c r="V141" s="5"/>
      <c r="W141" s="5"/>
    </row>
    <row r="142" spans="1:23" s="22" customFormat="1" ht="15.75" customHeight="1" x14ac:dyDescent="0.25">
      <c r="A142" s="91" t="s">
        <v>931</v>
      </c>
      <c r="B142" s="107"/>
      <c r="C142" s="11"/>
      <c r="D142" s="11"/>
      <c r="E142" s="11"/>
      <c r="F142" s="11"/>
      <c r="G142" s="271"/>
      <c r="H142" s="271"/>
      <c r="I142" s="11"/>
      <c r="J142" s="11"/>
      <c r="K142" s="11"/>
      <c r="L142" s="11"/>
      <c r="M142" s="11"/>
      <c r="N142" s="11"/>
      <c r="O142" s="11"/>
      <c r="P142" s="11"/>
      <c r="V142" s="5"/>
      <c r="W142" s="5"/>
    </row>
    <row r="143" spans="1:23" s="22" customFormat="1" ht="15.75" customHeight="1" x14ac:dyDescent="0.25">
      <c r="B143" s="278"/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79"/>
      <c r="P143" s="279"/>
      <c r="V143" s="5"/>
      <c r="W143" s="5"/>
    </row>
    <row r="144" spans="1:23" ht="15.75" customHeight="1" x14ac:dyDescent="0.25">
      <c r="A144" s="341" t="s">
        <v>747</v>
      </c>
      <c r="B144" s="339" t="s">
        <v>154</v>
      </c>
      <c r="C144" s="345" t="s">
        <v>155</v>
      </c>
      <c r="D144" s="345"/>
      <c r="E144" s="345"/>
      <c r="F144" s="345"/>
      <c r="G144" s="345"/>
      <c r="H144" s="345"/>
      <c r="I144" s="345"/>
      <c r="J144" s="345"/>
      <c r="K144" s="345"/>
      <c r="L144" s="345"/>
      <c r="M144" s="345"/>
      <c r="N144" s="345"/>
      <c r="O144" s="345"/>
      <c r="P144" s="345"/>
    </row>
    <row r="145" spans="1:16" ht="15.75" customHeight="1" x14ac:dyDescent="0.25">
      <c r="A145" s="342"/>
      <c r="B145" s="344"/>
      <c r="C145" s="339" t="s">
        <v>252</v>
      </c>
      <c r="D145" s="339" t="s">
        <v>748</v>
      </c>
      <c r="E145" s="339" t="s">
        <v>749</v>
      </c>
      <c r="F145" s="339" t="s">
        <v>161</v>
      </c>
      <c r="G145" s="339" t="s">
        <v>750</v>
      </c>
      <c r="H145" s="339" t="s">
        <v>164</v>
      </c>
      <c r="I145" s="339" t="s">
        <v>165</v>
      </c>
      <c r="J145" s="339" t="s">
        <v>256</v>
      </c>
      <c r="K145" s="339" t="s">
        <v>168</v>
      </c>
      <c r="L145" s="337" t="s">
        <v>162</v>
      </c>
      <c r="M145" s="346" t="s">
        <v>166</v>
      </c>
      <c r="N145" s="346" t="s">
        <v>163</v>
      </c>
      <c r="O145" s="337" t="s">
        <v>257</v>
      </c>
      <c r="P145" s="351" t="s">
        <v>751</v>
      </c>
    </row>
    <row r="146" spans="1:16" ht="15.75" customHeight="1" x14ac:dyDescent="0.25">
      <c r="A146" s="343"/>
      <c r="B146" s="340"/>
      <c r="C146" s="340"/>
      <c r="D146" s="340"/>
      <c r="E146" s="340"/>
      <c r="F146" s="340"/>
      <c r="G146" s="340"/>
      <c r="H146" s="340"/>
      <c r="I146" s="340"/>
      <c r="J146" s="340"/>
      <c r="K146" s="340"/>
      <c r="L146" s="338"/>
      <c r="M146" s="347"/>
      <c r="N146" s="347"/>
      <c r="O146" s="338"/>
      <c r="P146" s="352"/>
    </row>
    <row r="147" spans="1:16" ht="15.75" customHeight="1" x14ac:dyDescent="0.25">
      <c r="A147" s="270"/>
      <c r="B147" s="108"/>
      <c r="C147" s="52"/>
      <c r="D147" s="52"/>
      <c r="E147" s="52"/>
      <c r="F147" s="52"/>
      <c r="G147" s="268"/>
      <c r="H147" s="268"/>
      <c r="I147" s="52"/>
      <c r="J147" s="52"/>
      <c r="K147" s="52"/>
      <c r="L147" s="52"/>
      <c r="M147" s="52"/>
      <c r="O147" s="32"/>
      <c r="P147" s="32"/>
    </row>
    <row r="148" spans="1:16" ht="15.75" customHeight="1" x14ac:dyDescent="0.25">
      <c r="A148" s="253" t="s">
        <v>804</v>
      </c>
      <c r="B148" s="103">
        <f>SUM(B150:B160)</f>
        <v>24088</v>
      </c>
      <c r="C148" s="262" t="s">
        <v>753</v>
      </c>
      <c r="D148" s="262" t="s">
        <v>753</v>
      </c>
      <c r="E148" s="262" t="s">
        <v>753</v>
      </c>
      <c r="F148" s="262" t="s">
        <v>753</v>
      </c>
      <c r="G148" s="103" t="s">
        <v>753</v>
      </c>
      <c r="H148" s="103">
        <f>SUM(H150:H160)</f>
        <v>24088</v>
      </c>
      <c r="I148" s="262" t="s">
        <v>753</v>
      </c>
      <c r="J148" s="262" t="s">
        <v>753</v>
      </c>
      <c r="K148" s="262" t="s">
        <v>753</v>
      </c>
      <c r="L148" s="262" t="s">
        <v>753</v>
      </c>
      <c r="M148" s="262" t="s">
        <v>753</v>
      </c>
      <c r="N148" s="104" t="s">
        <v>753</v>
      </c>
      <c r="O148" s="263" t="s">
        <v>753</v>
      </c>
      <c r="P148" s="263" t="s">
        <v>753</v>
      </c>
    </row>
    <row r="149" spans="1:16" ht="15.75" customHeight="1" x14ac:dyDescent="0.25">
      <c r="A149" s="270"/>
      <c r="B149" s="108"/>
      <c r="C149" s="52"/>
      <c r="D149" s="52"/>
      <c r="E149" s="52"/>
      <c r="F149" s="52"/>
      <c r="G149" s="50"/>
      <c r="H149" s="50"/>
      <c r="I149" s="52"/>
      <c r="J149" s="52"/>
      <c r="K149" s="52"/>
      <c r="L149" s="267"/>
      <c r="M149" s="52"/>
      <c r="O149" s="32"/>
      <c r="P149" s="32"/>
    </row>
    <row r="150" spans="1:16" ht="15.75" customHeight="1" x14ac:dyDescent="0.25">
      <c r="A150" s="270" t="s">
        <v>805</v>
      </c>
      <c r="B150" s="50">
        <f t="shared" ref="B150:B160" si="6">SUM(C150:P150)</f>
        <v>3057</v>
      </c>
      <c r="C150" s="267" t="s">
        <v>753</v>
      </c>
      <c r="D150" s="267" t="s">
        <v>753</v>
      </c>
      <c r="E150" s="267" t="s">
        <v>753</v>
      </c>
      <c r="F150" s="267" t="s">
        <v>753</v>
      </c>
      <c r="G150" s="108" t="s">
        <v>753</v>
      </c>
      <c r="H150" s="108">
        <v>3057</v>
      </c>
      <c r="I150" s="108" t="s">
        <v>753</v>
      </c>
      <c r="J150" s="267" t="s">
        <v>753</v>
      </c>
      <c r="K150" s="267" t="s">
        <v>753</v>
      </c>
      <c r="L150" s="267" t="s">
        <v>753</v>
      </c>
      <c r="M150" s="267" t="s">
        <v>753</v>
      </c>
      <c r="N150" s="107" t="s">
        <v>753</v>
      </c>
      <c r="O150" s="32" t="s">
        <v>753</v>
      </c>
      <c r="P150" s="32" t="s">
        <v>753</v>
      </c>
    </row>
    <row r="151" spans="1:16" ht="15.75" customHeight="1" x14ac:dyDescent="0.25">
      <c r="A151" s="270" t="s">
        <v>806</v>
      </c>
      <c r="B151" s="50">
        <f t="shared" si="6"/>
        <v>3458</v>
      </c>
      <c r="C151" s="267" t="s">
        <v>753</v>
      </c>
      <c r="D151" s="267" t="s">
        <v>753</v>
      </c>
      <c r="E151" s="267" t="s">
        <v>753</v>
      </c>
      <c r="F151" s="267" t="s">
        <v>753</v>
      </c>
      <c r="G151" s="108" t="s">
        <v>753</v>
      </c>
      <c r="H151" s="108">
        <v>3458</v>
      </c>
      <c r="I151" s="108" t="s">
        <v>753</v>
      </c>
      <c r="J151" s="267" t="s">
        <v>753</v>
      </c>
      <c r="K151" s="267" t="s">
        <v>753</v>
      </c>
      <c r="L151" s="267" t="s">
        <v>753</v>
      </c>
      <c r="M151" s="267" t="s">
        <v>753</v>
      </c>
      <c r="N151" s="107" t="s">
        <v>753</v>
      </c>
      <c r="O151" s="32" t="s">
        <v>753</v>
      </c>
      <c r="P151" s="32" t="s">
        <v>753</v>
      </c>
    </row>
    <row r="152" spans="1:16" ht="15.75" customHeight="1" x14ac:dyDescent="0.25">
      <c r="A152" s="270" t="s">
        <v>807</v>
      </c>
      <c r="B152" s="50">
        <f t="shared" si="6"/>
        <v>3967</v>
      </c>
      <c r="C152" s="267" t="s">
        <v>753</v>
      </c>
      <c r="D152" s="267" t="s">
        <v>753</v>
      </c>
      <c r="E152" s="267" t="s">
        <v>753</v>
      </c>
      <c r="F152" s="267" t="s">
        <v>753</v>
      </c>
      <c r="G152" s="108" t="s">
        <v>753</v>
      </c>
      <c r="H152" s="108">
        <v>3967</v>
      </c>
      <c r="I152" s="108" t="s">
        <v>753</v>
      </c>
      <c r="J152" s="267" t="s">
        <v>753</v>
      </c>
      <c r="K152" s="267" t="s">
        <v>753</v>
      </c>
      <c r="L152" s="267" t="s">
        <v>753</v>
      </c>
      <c r="M152" s="267" t="s">
        <v>753</v>
      </c>
      <c r="N152" s="107" t="s">
        <v>753</v>
      </c>
      <c r="O152" s="32" t="s">
        <v>753</v>
      </c>
      <c r="P152" s="32" t="s">
        <v>753</v>
      </c>
    </row>
    <row r="153" spans="1:16" ht="15.75" customHeight="1" x14ac:dyDescent="0.25">
      <c r="A153" s="270" t="s">
        <v>758</v>
      </c>
      <c r="B153" s="50">
        <f t="shared" si="6"/>
        <v>3217</v>
      </c>
      <c r="C153" s="267" t="s">
        <v>753</v>
      </c>
      <c r="D153" s="267" t="s">
        <v>753</v>
      </c>
      <c r="E153" s="267" t="s">
        <v>753</v>
      </c>
      <c r="F153" s="267" t="s">
        <v>753</v>
      </c>
      <c r="G153" s="108" t="s">
        <v>753</v>
      </c>
      <c r="H153" s="108">
        <v>3217</v>
      </c>
      <c r="I153" s="108" t="s">
        <v>753</v>
      </c>
      <c r="J153" s="267" t="s">
        <v>753</v>
      </c>
      <c r="K153" s="267" t="s">
        <v>753</v>
      </c>
      <c r="L153" s="267" t="s">
        <v>753</v>
      </c>
      <c r="M153" s="267" t="s">
        <v>753</v>
      </c>
      <c r="N153" s="107" t="s">
        <v>753</v>
      </c>
      <c r="O153" s="32" t="s">
        <v>753</v>
      </c>
      <c r="P153" s="32" t="s">
        <v>753</v>
      </c>
    </row>
    <row r="154" spans="1:16" ht="15.75" customHeight="1" x14ac:dyDescent="0.25">
      <c r="A154" s="270" t="s">
        <v>761</v>
      </c>
      <c r="B154" s="50">
        <f t="shared" si="6"/>
        <v>1588</v>
      </c>
      <c r="C154" s="267" t="s">
        <v>753</v>
      </c>
      <c r="D154" s="267" t="s">
        <v>753</v>
      </c>
      <c r="E154" s="267" t="s">
        <v>753</v>
      </c>
      <c r="F154" s="267" t="s">
        <v>753</v>
      </c>
      <c r="G154" s="280" t="s">
        <v>753</v>
      </c>
      <c r="H154" s="290">
        <v>1588</v>
      </c>
      <c r="I154" s="267" t="s">
        <v>753</v>
      </c>
      <c r="J154" s="267" t="s">
        <v>753</v>
      </c>
      <c r="K154" s="267" t="s">
        <v>753</v>
      </c>
      <c r="L154" s="267" t="s">
        <v>753</v>
      </c>
      <c r="M154" s="267" t="s">
        <v>753</v>
      </c>
      <c r="N154" s="107" t="s">
        <v>753</v>
      </c>
      <c r="O154" s="32" t="s">
        <v>753</v>
      </c>
      <c r="P154" s="32" t="s">
        <v>753</v>
      </c>
    </row>
    <row r="155" spans="1:16" ht="15.75" customHeight="1" x14ac:dyDescent="0.25">
      <c r="A155" s="270" t="s">
        <v>177</v>
      </c>
      <c r="B155" s="50">
        <f t="shared" si="6"/>
        <v>2025</v>
      </c>
      <c r="C155" s="267" t="s">
        <v>753</v>
      </c>
      <c r="D155" s="267" t="s">
        <v>753</v>
      </c>
      <c r="E155" s="267" t="s">
        <v>753</v>
      </c>
      <c r="F155" s="267" t="s">
        <v>753</v>
      </c>
      <c r="G155" s="280" t="s">
        <v>753</v>
      </c>
      <c r="H155" s="290">
        <v>2025</v>
      </c>
      <c r="I155" s="267" t="s">
        <v>753</v>
      </c>
      <c r="J155" s="267" t="s">
        <v>753</v>
      </c>
      <c r="K155" s="267" t="s">
        <v>753</v>
      </c>
      <c r="L155" s="267" t="s">
        <v>753</v>
      </c>
      <c r="M155" s="267" t="s">
        <v>753</v>
      </c>
      <c r="N155" s="107" t="s">
        <v>753</v>
      </c>
      <c r="O155" s="32" t="s">
        <v>753</v>
      </c>
      <c r="P155" s="32" t="s">
        <v>753</v>
      </c>
    </row>
    <row r="156" spans="1:16" ht="15.75" customHeight="1" x14ac:dyDescent="0.25">
      <c r="A156" s="270" t="s">
        <v>389</v>
      </c>
      <c r="B156" s="50">
        <f t="shared" si="6"/>
        <v>2083</v>
      </c>
      <c r="C156" s="267" t="s">
        <v>753</v>
      </c>
      <c r="D156" s="267" t="s">
        <v>753</v>
      </c>
      <c r="E156" s="267" t="s">
        <v>753</v>
      </c>
      <c r="F156" s="267" t="s">
        <v>753</v>
      </c>
      <c r="G156" s="280" t="s">
        <v>753</v>
      </c>
      <c r="H156" s="290">
        <v>2083</v>
      </c>
      <c r="I156" s="267" t="s">
        <v>753</v>
      </c>
      <c r="J156" s="267" t="s">
        <v>753</v>
      </c>
      <c r="K156" s="267" t="s">
        <v>753</v>
      </c>
      <c r="L156" s="267" t="s">
        <v>753</v>
      </c>
      <c r="M156" s="267" t="s">
        <v>753</v>
      </c>
      <c r="N156" s="107" t="s">
        <v>753</v>
      </c>
      <c r="O156" s="32" t="s">
        <v>753</v>
      </c>
      <c r="P156" s="32" t="s">
        <v>753</v>
      </c>
    </row>
    <row r="157" spans="1:16" ht="15.75" customHeight="1" x14ac:dyDescent="0.25">
      <c r="A157" s="270" t="s">
        <v>64</v>
      </c>
      <c r="B157" s="50">
        <f t="shared" si="6"/>
        <v>460</v>
      </c>
      <c r="C157" s="267" t="s">
        <v>753</v>
      </c>
      <c r="D157" s="267" t="s">
        <v>753</v>
      </c>
      <c r="E157" s="267" t="s">
        <v>753</v>
      </c>
      <c r="F157" s="267" t="s">
        <v>753</v>
      </c>
      <c r="G157" s="280" t="s">
        <v>753</v>
      </c>
      <c r="H157" s="290">
        <v>460</v>
      </c>
      <c r="I157" s="267" t="s">
        <v>753</v>
      </c>
      <c r="J157" s="267" t="s">
        <v>753</v>
      </c>
      <c r="K157" s="267" t="s">
        <v>753</v>
      </c>
      <c r="L157" s="267" t="s">
        <v>753</v>
      </c>
      <c r="M157" s="267" t="s">
        <v>753</v>
      </c>
      <c r="N157" s="107" t="s">
        <v>753</v>
      </c>
      <c r="O157" s="32" t="s">
        <v>753</v>
      </c>
      <c r="P157" s="32" t="s">
        <v>753</v>
      </c>
    </row>
    <row r="158" spans="1:16" ht="15.75" customHeight="1" x14ac:dyDescent="0.25">
      <c r="A158" s="270" t="s">
        <v>181</v>
      </c>
      <c r="B158" s="50">
        <f t="shared" si="6"/>
        <v>1357</v>
      </c>
      <c r="C158" s="267" t="s">
        <v>753</v>
      </c>
      <c r="D158" s="267" t="s">
        <v>753</v>
      </c>
      <c r="E158" s="267" t="s">
        <v>753</v>
      </c>
      <c r="F158" s="267" t="s">
        <v>753</v>
      </c>
      <c r="G158" s="280" t="s">
        <v>753</v>
      </c>
      <c r="H158" s="290">
        <v>1357</v>
      </c>
      <c r="I158" s="267" t="s">
        <v>753</v>
      </c>
      <c r="J158" s="267" t="s">
        <v>753</v>
      </c>
      <c r="K158" s="267" t="s">
        <v>753</v>
      </c>
      <c r="L158" s="267" t="s">
        <v>753</v>
      </c>
      <c r="M158" s="267" t="s">
        <v>753</v>
      </c>
      <c r="N158" s="107" t="s">
        <v>753</v>
      </c>
      <c r="O158" s="32" t="s">
        <v>753</v>
      </c>
      <c r="P158" s="32" t="s">
        <v>753</v>
      </c>
    </row>
    <row r="159" spans="1:16" ht="15.75" customHeight="1" x14ac:dyDescent="0.25">
      <c r="A159" s="270" t="s">
        <v>773</v>
      </c>
      <c r="B159" s="50">
        <f t="shared" si="6"/>
        <v>1374</v>
      </c>
      <c r="C159" s="267" t="s">
        <v>753</v>
      </c>
      <c r="D159" s="267" t="s">
        <v>753</v>
      </c>
      <c r="E159" s="267" t="s">
        <v>753</v>
      </c>
      <c r="F159" s="267" t="s">
        <v>753</v>
      </c>
      <c r="G159" s="280" t="s">
        <v>753</v>
      </c>
      <c r="H159" s="290">
        <v>1374</v>
      </c>
      <c r="I159" s="267" t="s">
        <v>753</v>
      </c>
      <c r="J159" s="267" t="s">
        <v>753</v>
      </c>
      <c r="K159" s="267" t="s">
        <v>753</v>
      </c>
      <c r="L159" s="267" t="s">
        <v>753</v>
      </c>
      <c r="M159" s="267" t="s">
        <v>753</v>
      </c>
      <c r="N159" s="107" t="s">
        <v>753</v>
      </c>
      <c r="O159" s="32" t="s">
        <v>753</v>
      </c>
      <c r="P159" s="32" t="s">
        <v>753</v>
      </c>
    </row>
    <row r="160" spans="1:16" ht="15.75" customHeight="1" x14ac:dyDescent="0.25">
      <c r="A160" s="270" t="s">
        <v>775</v>
      </c>
      <c r="B160" s="50">
        <f t="shared" si="6"/>
        <v>1502</v>
      </c>
      <c r="C160" s="267" t="s">
        <v>753</v>
      </c>
      <c r="D160" s="267" t="s">
        <v>753</v>
      </c>
      <c r="E160" s="267" t="s">
        <v>753</v>
      </c>
      <c r="F160" s="267" t="s">
        <v>753</v>
      </c>
      <c r="G160" s="280" t="s">
        <v>753</v>
      </c>
      <c r="H160" s="290">
        <v>1502</v>
      </c>
      <c r="I160" s="267" t="s">
        <v>753</v>
      </c>
      <c r="J160" s="267" t="s">
        <v>753</v>
      </c>
      <c r="K160" s="267" t="s">
        <v>753</v>
      </c>
      <c r="L160" s="267" t="s">
        <v>753</v>
      </c>
      <c r="M160" s="267" t="s">
        <v>753</v>
      </c>
      <c r="N160" s="107" t="s">
        <v>753</v>
      </c>
      <c r="O160" s="32" t="s">
        <v>753</v>
      </c>
      <c r="P160" s="32" t="s">
        <v>753</v>
      </c>
    </row>
    <row r="161" spans="1:23" ht="15.75" customHeight="1" x14ac:dyDescent="0.25">
      <c r="A161" s="109" t="s">
        <v>127</v>
      </c>
      <c r="B161" s="50"/>
      <c r="C161" s="52"/>
      <c r="D161" s="52"/>
      <c r="E161" s="52"/>
      <c r="F161" s="52"/>
      <c r="G161" s="52"/>
      <c r="H161" s="52"/>
      <c r="I161" s="52"/>
      <c r="J161" s="52"/>
      <c r="K161" s="52"/>
      <c r="L161" s="267"/>
      <c r="M161" s="52"/>
      <c r="O161" s="48"/>
      <c r="P161" s="48"/>
    </row>
    <row r="162" spans="1:23" ht="15.75" customHeight="1" x14ac:dyDescent="0.25">
      <c r="A162" s="253" t="s">
        <v>808</v>
      </c>
      <c r="B162" s="103">
        <f>SUM(B164:B202)</f>
        <v>102333</v>
      </c>
      <c r="C162" s="262" t="s">
        <v>753</v>
      </c>
      <c r="D162" s="262" t="s">
        <v>753</v>
      </c>
      <c r="E162" s="262" t="s">
        <v>753</v>
      </c>
      <c r="F162" s="262" t="s">
        <v>753</v>
      </c>
      <c r="G162" s="262" t="s">
        <v>753</v>
      </c>
      <c r="H162" s="262" t="s">
        <v>753</v>
      </c>
      <c r="I162" s="103">
        <f>SUM(I164:I202)</f>
        <v>102333</v>
      </c>
      <c r="J162" s="262" t="s">
        <v>753</v>
      </c>
      <c r="K162" s="262" t="s">
        <v>753</v>
      </c>
      <c r="L162" s="262" t="s">
        <v>753</v>
      </c>
      <c r="M162" s="262" t="s">
        <v>753</v>
      </c>
      <c r="N162" s="104" t="s">
        <v>753</v>
      </c>
      <c r="O162" s="263" t="s">
        <v>753</v>
      </c>
      <c r="P162" s="263" t="s">
        <v>753</v>
      </c>
    </row>
    <row r="163" spans="1:23" ht="15.75" customHeight="1" x14ac:dyDescent="0.25">
      <c r="A163" s="270"/>
      <c r="B163" s="108"/>
      <c r="C163" s="52"/>
      <c r="D163" s="52"/>
      <c r="E163" s="52"/>
      <c r="F163" s="52"/>
      <c r="G163" s="52"/>
      <c r="H163" s="52"/>
      <c r="I163" s="108"/>
      <c r="J163" s="52"/>
      <c r="K163" s="52"/>
      <c r="L163" s="267"/>
      <c r="M163" s="52"/>
      <c r="O163" s="32"/>
      <c r="P163" s="32"/>
      <c r="V163" s="22"/>
      <c r="W163" s="22"/>
    </row>
    <row r="164" spans="1:23" ht="15.75" customHeight="1" x14ac:dyDescent="0.25">
      <c r="A164" s="270" t="s">
        <v>756</v>
      </c>
      <c r="B164" s="50">
        <f t="shared" ref="B164:B202" si="7">SUM(C164:P164)</f>
        <v>10375</v>
      </c>
      <c r="C164" s="267" t="s">
        <v>753</v>
      </c>
      <c r="D164" s="267" t="s">
        <v>753</v>
      </c>
      <c r="E164" s="267" t="s">
        <v>753</v>
      </c>
      <c r="F164" s="267" t="s">
        <v>753</v>
      </c>
      <c r="G164" s="267" t="s">
        <v>753</v>
      </c>
      <c r="H164" s="267" t="s">
        <v>753</v>
      </c>
      <c r="I164" s="268">
        <v>10375</v>
      </c>
      <c r="J164" s="267" t="s">
        <v>753</v>
      </c>
      <c r="K164" s="267" t="s">
        <v>753</v>
      </c>
      <c r="L164" s="267" t="s">
        <v>753</v>
      </c>
      <c r="M164" s="267" t="s">
        <v>753</v>
      </c>
      <c r="N164" s="107" t="s">
        <v>753</v>
      </c>
      <c r="O164" s="32" t="s">
        <v>753</v>
      </c>
      <c r="P164" s="32" t="s">
        <v>753</v>
      </c>
    </row>
    <row r="165" spans="1:23" ht="15.75" customHeight="1" x14ac:dyDescent="0.25">
      <c r="A165" s="109" t="s">
        <v>424</v>
      </c>
      <c r="B165" s="50">
        <f t="shared" si="7"/>
        <v>3372</v>
      </c>
      <c r="C165" s="267" t="s">
        <v>753</v>
      </c>
      <c r="D165" s="267" t="s">
        <v>753</v>
      </c>
      <c r="E165" s="267" t="s">
        <v>753</v>
      </c>
      <c r="F165" s="267" t="s">
        <v>753</v>
      </c>
      <c r="G165" s="267" t="s">
        <v>753</v>
      </c>
      <c r="H165" s="267" t="s">
        <v>753</v>
      </c>
      <c r="I165" s="268">
        <v>3372</v>
      </c>
      <c r="J165" s="267" t="s">
        <v>753</v>
      </c>
      <c r="K165" s="267" t="s">
        <v>753</v>
      </c>
      <c r="L165" s="267" t="s">
        <v>753</v>
      </c>
      <c r="M165" s="267" t="s">
        <v>753</v>
      </c>
      <c r="N165" s="107" t="s">
        <v>753</v>
      </c>
      <c r="O165" s="32" t="s">
        <v>753</v>
      </c>
      <c r="P165" s="32" t="s">
        <v>753</v>
      </c>
    </row>
    <row r="166" spans="1:23" ht="15.75" customHeight="1" x14ac:dyDescent="0.25">
      <c r="A166" s="270" t="s">
        <v>425</v>
      </c>
      <c r="B166" s="50">
        <f t="shared" si="7"/>
        <v>3762</v>
      </c>
      <c r="C166" s="267" t="s">
        <v>753</v>
      </c>
      <c r="D166" s="267" t="s">
        <v>753</v>
      </c>
      <c r="E166" s="267" t="s">
        <v>753</v>
      </c>
      <c r="F166" s="267" t="s">
        <v>753</v>
      </c>
      <c r="G166" s="267" t="s">
        <v>753</v>
      </c>
      <c r="H166" s="267" t="s">
        <v>753</v>
      </c>
      <c r="I166" s="268">
        <v>3762</v>
      </c>
      <c r="J166" s="267" t="s">
        <v>753</v>
      </c>
      <c r="K166" s="267" t="s">
        <v>753</v>
      </c>
      <c r="L166" s="267" t="s">
        <v>753</v>
      </c>
      <c r="M166" s="267" t="s">
        <v>753</v>
      </c>
      <c r="N166" s="107" t="s">
        <v>753</v>
      </c>
      <c r="O166" s="32" t="s">
        <v>753</v>
      </c>
      <c r="P166" s="32" t="s">
        <v>753</v>
      </c>
    </row>
    <row r="167" spans="1:23" ht="15.75" customHeight="1" x14ac:dyDescent="0.25">
      <c r="A167" s="270" t="s">
        <v>426</v>
      </c>
      <c r="B167" s="50">
        <f t="shared" si="7"/>
        <v>3410</v>
      </c>
      <c r="C167" s="267" t="s">
        <v>753</v>
      </c>
      <c r="D167" s="267" t="s">
        <v>753</v>
      </c>
      <c r="E167" s="267" t="s">
        <v>753</v>
      </c>
      <c r="F167" s="267" t="s">
        <v>753</v>
      </c>
      <c r="G167" s="267" t="s">
        <v>753</v>
      </c>
      <c r="H167" s="267" t="s">
        <v>753</v>
      </c>
      <c r="I167" s="268">
        <v>3410</v>
      </c>
      <c r="J167" s="267" t="s">
        <v>753</v>
      </c>
      <c r="K167" s="267" t="s">
        <v>753</v>
      </c>
      <c r="L167" s="267" t="s">
        <v>753</v>
      </c>
      <c r="M167" s="267" t="s">
        <v>753</v>
      </c>
      <c r="N167" s="107" t="s">
        <v>753</v>
      </c>
      <c r="O167" s="32" t="s">
        <v>753</v>
      </c>
      <c r="P167" s="32" t="s">
        <v>753</v>
      </c>
      <c r="V167" s="22"/>
      <c r="W167" s="22"/>
    </row>
    <row r="168" spans="1:23" ht="15.75" customHeight="1" x14ac:dyDescent="0.25">
      <c r="A168" s="270" t="s">
        <v>59</v>
      </c>
      <c r="B168" s="50">
        <f t="shared" si="7"/>
        <v>1009</v>
      </c>
      <c r="C168" s="267" t="s">
        <v>753</v>
      </c>
      <c r="D168" s="267" t="s">
        <v>753</v>
      </c>
      <c r="E168" s="267" t="s">
        <v>753</v>
      </c>
      <c r="F168" s="267" t="s">
        <v>753</v>
      </c>
      <c r="G168" s="267" t="s">
        <v>753</v>
      </c>
      <c r="H168" s="267" t="s">
        <v>753</v>
      </c>
      <c r="I168" s="268">
        <v>1009</v>
      </c>
      <c r="J168" s="267" t="s">
        <v>753</v>
      </c>
      <c r="K168" s="267" t="s">
        <v>753</v>
      </c>
      <c r="L168" s="267" t="s">
        <v>753</v>
      </c>
      <c r="M168" s="267" t="s">
        <v>753</v>
      </c>
      <c r="N168" s="107" t="s">
        <v>753</v>
      </c>
      <c r="O168" s="32" t="s">
        <v>753</v>
      </c>
      <c r="P168" s="32" t="s">
        <v>753</v>
      </c>
    </row>
    <row r="169" spans="1:23" ht="15.75" customHeight="1" x14ac:dyDescent="0.25">
      <c r="A169" s="270" t="s">
        <v>758</v>
      </c>
      <c r="B169" s="50">
        <f t="shared" si="7"/>
        <v>9336</v>
      </c>
      <c r="C169" s="267" t="s">
        <v>753</v>
      </c>
      <c r="D169" s="267" t="s">
        <v>753</v>
      </c>
      <c r="E169" s="267" t="s">
        <v>753</v>
      </c>
      <c r="F169" s="267" t="s">
        <v>753</v>
      </c>
      <c r="G169" s="267" t="s">
        <v>753</v>
      </c>
      <c r="H169" s="267" t="s">
        <v>753</v>
      </c>
      <c r="I169" s="268">
        <v>9336</v>
      </c>
      <c r="J169" s="267" t="s">
        <v>753</v>
      </c>
      <c r="K169" s="267" t="s">
        <v>753</v>
      </c>
      <c r="L169" s="267" t="s">
        <v>753</v>
      </c>
      <c r="M169" s="267" t="s">
        <v>753</v>
      </c>
      <c r="N169" s="107" t="s">
        <v>753</v>
      </c>
      <c r="O169" s="32" t="s">
        <v>753</v>
      </c>
      <c r="P169" s="32" t="s">
        <v>753</v>
      </c>
    </row>
    <row r="170" spans="1:23" ht="15.75" customHeight="1" x14ac:dyDescent="0.25">
      <c r="A170" s="270" t="s">
        <v>65</v>
      </c>
      <c r="B170" s="50">
        <f t="shared" si="7"/>
        <v>3366</v>
      </c>
      <c r="C170" s="267" t="s">
        <v>753</v>
      </c>
      <c r="D170" s="267" t="s">
        <v>753</v>
      </c>
      <c r="E170" s="267" t="s">
        <v>753</v>
      </c>
      <c r="F170" s="267" t="s">
        <v>753</v>
      </c>
      <c r="G170" s="267" t="s">
        <v>753</v>
      </c>
      <c r="H170" s="267" t="s">
        <v>753</v>
      </c>
      <c r="I170" s="268">
        <v>3366</v>
      </c>
      <c r="J170" s="267" t="s">
        <v>753</v>
      </c>
      <c r="K170" s="267" t="s">
        <v>753</v>
      </c>
      <c r="L170" s="267" t="s">
        <v>753</v>
      </c>
      <c r="M170" s="267" t="s">
        <v>753</v>
      </c>
      <c r="N170" s="107" t="s">
        <v>753</v>
      </c>
      <c r="O170" s="32" t="s">
        <v>753</v>
      </c>
      <c r="P170" s="32" t="s">
        <v>753</v>
      </c>
    </row>
    <row r="171" spans="1:23" ht="15.75" customHeight="1" x14ac:dyDescent="0.25">
      <c r="A171" s="270" t="s">
        <v>761</v>
      </c>
      <c r="B171" s="50">
        <f t="shared" si="7"/>
        <v>7452</v>
      </c>
      <c r="C171" s="267" t="s">
        <v>753</v>
      </c>
      <c r="D171" s="267" t="s">
        <v>753</v>
      </c>
      <c r="E171" s="267" t="s">
        <v>753</v>
      </c>
      <c r="F171" s="267" t="s">
        <v>753</v>
      </c>
      <c r="G171" s="267" t="s">
        <v>753</v>
      </c>
      <c r="H171" s="267" t="s">
        <v>753</v>
      </c>
      <c r="I171" s="268">
        <v>7452</v>
      </c>
      <c r="J171" s="267" t="s">
        <v>753</v>
      </c>
      <c r="K171" s="267" t="s">
        <v>753</v>
      </c>
      <c r="L171" s="267" t="s">
        <v>753</v>
      </c>
      <c r="M171" s="267" t="s">
        <v>753</v>
      </c>
      <c r="N171" s="107" t="s">
        <v>753</v>
      </c>
      <c r="O171" s="32" t="s">
        <v>753</v>
      </c>
      <c r="P171" s="32" t="s">
        <v>753</v>
      </c>
    </row>
    <row r="172" spans="1:23" ht="15.75" customHeight="1" x14ac:dyDescent="0.25">
      <c r="A172" s="270" t="s">
        <v>431</v>
      </c>
      <c r="B172" s="50">
        <f t="shared" si="7"/>
        <v>1026</v>
      </c>
      <c r="C172" s="267" t="s">
        <v>753</v>
      </c>
      <c r="D172" s="267" t="s">
        <v>753</v>
      </c>
      <c r="E172" s="267" t="s">
        <v>753</v>
      </c>
      <c r="F172" s="267" t="s">
        <v>753</v>
      </c>
      <c r="G172" s="267" t="s">
        <v>753</v>
      </c>
      <c r="H172" s="267" t="s">
        <v>753</v>
      </c>
      <c r="I172" s="268">
        <v>1026</v>
      </c>
      <c r="J172" s="267" t="s">
        <v>753</v>
      </c>
      <c r="K172" s="267" t="s">
        <v>753</v>
      </c>
      <c r="L172" s="267" t="s">
        <v>753</v>
      </c>
      <c r="M172" s="267" t="s">
        <v>753</v>
      </c>
      <c r="N172" s="107" t="s">
        <v>753</v>
      </c>
      <c r="O172" s="32" t="s">
        <v>753</v>
      </c>
      <c r="P172" s="32" t="s">
        <v>753</v>
      </c>
    </row>
    <row r="173" spans="1:23" ht="15.75" customHeight="1" x14ac:dyDescent="0.25">
      <c r="A173" s="270" t="s">
        <v>441</v>
      </c>
      <c r="B173" s="50">
        <f t="shared" si="7"/>
        <v>1652</v>
      </c>
      <c r="C173" s="267" t="s">
        <v>753</v>
      </c>
      <c r="D173" s="267" t="s">
        <v>753</v>
      </c>
      <c r="E173" s="267" t="s">
        <v>753</v>
      </c>
      <c r="F173" s="267" t="s">
        <v>753</v>
      </c>
      <c r="G173" s="267" t="s">
        <v>753</v>
      </c>
      <c r="H173" s="267" t="s">
        <v>753</v>
      </c>
      <c r="I173" s="268">
        <v>1652</v>
      </c>
      <c r="J173" s="267" t="s">
        <v>753</v>
      </c>
      <c r="K173" s="267" t="s">
        <v>753</v>
      </c>
      <c r="L173" s="267" t="s">
        <v>753</v>
      </c>
      <c r="M173" s="267" t="s">
        <v>753</v>
      </c>
      <c r="N173" s="107" t="s">
        <v>753</v>
      </c>
      <c r="O173" s="32" t="s">
        <v>753</v>
      </c>
      <c r="P173" s="32" t="s">
        <v>753</v>
      </c>
    </row>
    <row r="174" spans="1:23" ht="15.75" customHeight="1" x14ac:dyDescent="0.25">
      <c r="A174" s="270" t="s">
        <v>62</v>
      </c>
      <c r="B174" s="50">
        <f t="shared" si="7"/>
        <v>1525</v>
      </c>
      <c r="C174" s="267" t="s">
        <v>753</v>
      </c>
      <c r="D174" s="267" t="s">
        <v>753</v>
      </c>
      <c r="E174" s="267" t="s">
        <v>753</v>
      </c>
      <c r="F174" s="267" t="s">
        <v>753</v>
      </c>
      <c r="G174" s="267" t="s">
        <v>753</v>
      </c>
      <c r="H174" s="267" t="s">
        <v>753</v>
      </c>
      <c r="I174" s="268">
        <v>1525</v>
      </c>
      <c r="J174" s="267" t="s">
        <v>753</v>
      </c>
      <c r="K174" s="267" t="s">
        <v>753</v>
      </c>
      <c r="L174" s="267" t="s">
        <v>753</v>
      </c>
      <c r="M174" s="267" t="s">
        <v>753</v>
      </c>
      <c r="N174" s="107" t="s">
        <v>753</v>
      </c>
      <c r="O174" s="32" t="s">
        <v>753</v>
      </c>
      <c r="P174" s="32" t="s">
        <v>753</v>
      </c>
    </row>
    <row r="175" spans="1:23" ht="15.75" customHeight="1" x14ac:dyDescent="0.25">
      <c r="A175" s="270" t="s">
        <v>764</v>
      </c>
      <c r="B175" s="50">
        <f t="shared" si="7"/>
        <v>2879</v>
      </c>
      <c r="C175" s="267" t="s">
        <v>753</v>
      </c>
      <c r="D175" s="267" t="s">
        <v>753</v>
      </c>
      <c r="E175" s="267" t="s">
        <v>753</v>
      </c>
      <c r="F175" s="267" t="s">
        <v>753</v>
      </c>
      <c r="G175" s="267" t="s">
        <v>753</v>
      </c>
      <c r="H175" s="267" t="s">
        <v>753</v>
      </c>
      <c r="I175" s="268">
        <v>2879</v>
      </c>
      <c r="J175" s="267" t="s">
        <v>753</v>
      </c>
      <c r="K175" s="267" t="s">
        <v>753</v>
      </c>
      <c r="L175" s="267" t="s">
        <v>753</v>
      </c>
      <c r="M175" s="267" t="s">
        <v>753</v>
      </c>
      <c r="N175" s="107" t="s">
        <v>753</v>
      </c>
      <c r="O175" s="32" t="s">
        <v>753</v>
      </c>
      <c r="P175" s="32" t="s">
        <v>753</v>
      </c>
    </row>
    <row r="176" spans="1:23" ht="15.75" customHeight="1" x14ac:dyDescent="0.25">
      <c r="A176" s="270" t="s">
        <v>321</v>
      </c>
      <c r="B176" s="50">
        <f t="shared" si="7"/>
        <v>625</v>
      </c>
      <c r="C176" s="267" t="s">
        <v>753</v>
      </c>
      <c r="D176" s="267" t="s">
        <v>753</v>
      </c>
      <c r="E176" s="267" t="s">
        <v>753</v>
      </c>
      <c r="F176" s="267" t="s">
        <v>753</v>
      </c>
      <c r="G176" s="267" t="s">
        <v>753</v>
      </c>
      <c r="H176" s="267" t="s">
        <v>753</v>
      </c>
      <c r="I176" s="268">
        <v>625</v>
      </c>
      <c r="J176" s="267" t="s">
        <v>753</v>
      </c>
      <c r="K176" s="267" t="s">
        <v>753</v>
      </c>
      <c r="L176" s="267" t="s">
        <v>753</v>
      </c>
      <c r="M176" s="267" t="s">
        <v>753</v>
      </c>
      <c r="N176" s="107" t="s">
        <v>753</v>
      </c>
      <c r="O176" s="32" t="s">
        <v>753</v>
      </c>
      <c r="P176" s="32" t="s">
        <v>753</v>
      </c>
    </row>
    <row r="177" spans="1:23" ht="15.75" customHeight="1" x14ac:dyDescent="0.25">
      <c r="A177" s="109" t="s">
        <v>437</v>
      </c>
      <c r="B177" s="50">
        <f t="shared" si="7"/>
        <v>1412</v>
      </c>
      <c r="C177" s="267" t="s">
        <v>753</v>
      </c>
      <c r="D177" s="267" t="s">
        <v>753</v>
      </c>
      <c r="E177" s="267" t="s">
        <v>753</v>
      </c>
      <c r="F177" s="267" t="s">
        <v>753</v>
      </c>
      <c r="G177" s="267" t="s">
        <v>753</v>
      </c>
      <c r="H177" s="267" t="s">
        <v>753</v>
      </c>
      <c r="I177" s="268">
        <v>1412</v>
      </c>
      <c r="J177" s="267" t="s">
        <v>753</v>
      </c>
      <c r="K177" s="267" t="s">
        <v>753</v>
      </c>
      <c r="L177" s="267" t="s">
        <v>753</v>
      </c>
      <c r="M177" s="267" t="s">
        <v>753</v>
      </c>
      <c r="N177" s="107" t="s">
        <v>753</v>
      </c>
      <c r="O177" s="32" t="s">
        <v>753</v>
      </c>
      <c r="P177" s="32" t="s">
        <v>753</v>
      </c>
    </row>
    <row r="178" spans="1:23" ht="15.75" customHeight="1" x14ac:dyDescent="0.25">
      <c r="A178" s="109" t="s">
        <v>435</v>
      </c>
      <c r="B178" s="50">
        <f t="shared" si="7"/>
        <v>541</v>
      </c>
      <c r="C178" s="267" t="s">
        <v>753</v>
      </c>
      <c r="D178" s="267" t="s">
        <v>753</v>
      </c>
      <c r="E178" s="267" t="s">
        <v>753</v>
      </c>
      <c r="F178" s="267" t="s">
        <v>753</v>
      </c>
      <c r="G178" s="267" t="s">
        <v>753</v>
      </c>
      <c r="H178" s="267" t="s">
        <v>753</v>
      </c>
      <c r="I178" s="268">
        <v>541</v>
      </c>
      <c r="J178" s="267" t="s">
        <v>753</v>
      </c>
      <c r="K178" s="267" t="s">
        <v>753</v>
      </c>
      <c r="L178" s="267" t="s">
        <v>753</v>
      </c>
      <c r="M178" s="267" t="s">
        <v>753</v>
      </c>
      <c r="N178" s="107" t="s">
        <v>753</v>
      </c>
      <c r="O178" s="32" t="s">
        <v>753</v>
      </c>
      <c r="P178" s="32" t="s">
        <v>753</v>
      </c>
    </row>
    <row r="179" spans="1:23" ht="15.75" customHeight="1" x14ac:dyDescent="0.25">
      <c r="A179" s="109" t="s">
        <v>177</v>
      </c>
      <c r="B179" s="50">
        <f t="shared" si="7"/>
        <v>6373</v>
      </c>
      <c r="C179" s="267" t="s">
        <v>753</v>
      </c>
      <c r="D179" s="267" t="s">
        <v>753</v>
      </c>
      <c r="E179" s="267" t="s">
        <v>753</v>
      </c>
      <c r="F179" s="267" t="s">
        <v>753</v>
      </c>
      <c r="G179" s="267" t="s">
        <v>753</v>
      </c>
      <c r="H179" s="267" t="s">
        <v>753</v>
      </c>
      <c r="I179" s="268">
        <v>6373</v>
      </c>
      <c r="J179" s="267" t="s">
        <v>753</v>
      </c>
      <c r="K179" s="267" t="s">
        <v>753</v>
      </c>
      <c r="L179" s="267" t="s">
        <v>753</v>
      </c>
      <c r="M179" s="267" t="s">
        <v>753</v>
      </c>
      <c r="N179" s="107" t="s">
        <v>753</v>
      </c>
      <c r="O179" s="32" t="s">
        <v>753</v>
      </c>
      <c r="P179" s="32" t="s">
        <v>753</v>
      </c>
    </row>
    <row r="180" spans="1:23" ht="15.75" customHeight="1" x14ac:dyDescent="0.25">
      <c r="A180" s="109" t="s">
        <v>446</v>
      </c>
      <c r="B180" s="50">
        <f t="shared" si="7"/>
        <v>2512</v>
      </c>
      <c r="C180" s="267" t="s">
        <v>753</v>
      </c>
      <c r="D180" s="267" t="s">
        <v>753</v>
      </c>
      <c r="E180" s="267" t="s">
        <v>753</v>
      </c>
      <c r="F180" s="267" t="s">
        <v>753</v>
      </c>
      <c r="G180" s="267" t="s">
        <v>753</v>
      </c>
      <c r="H180" s="267" t="s">
        <v>753</v>
      </c>
      <c r="I180" s="268">
        <v>2512</v>
      </c>
      <c r="J180" s="267" t="s">
        <v>753</v>
      </c>
      <c r="K180" s="267" t="s">
        <v>753</v>
      </c>
      <c r="L180" s="267" t="s">
        <v>753</v>
      </c>
      <c r="M180" s="267" t="s">
        <v>753</v>
      </c>
      <c r="N180" s="107" t="s">
        <v>753</v>
      </c>
      <c r="O180" s="32" t="s">
        <v>753</v>
      </c>
      <c r="P180" s="32" t="s">
        <v>753</v>
      </c>
    </row>
    <row r="181" spans="1:23" ht="15.75" customHeight="1" x14ac:dyDescent="0.25">
      <c r="A181" s="109" t="s">
        <v>445</v>
      </c>
      <c r="B181" s="50">
        <f t="shared" si="7"/>
        <v>1480</v>
      </c>
      <c r="C181" s="267" t="s">
        <v>753</v>
      </c>
      <c r="D181" s="267" t="s">
        <v>753</v>
      </c>
      <c r="E181" s="267" t="s">
        <v>753</v>
      </c>
      <c r="F181" s="267" t="s">
        <v>753</v>
      </c>
      <c r="G181" s="267" t="s">
        <v>753</v>
      </c>
      <c r="H181" s="267" t="s">
        <v>753</v>
      </c>
      <c r="I181" s="268">
        <v>1480</v>
      </c>
      <c r="J181" s="267" t="s">
        <v>753</v>
      </c>
      <c r="K181" s="267" t="s">
        <v>753</v>
      </c>
      <c r="L181" s="267" t="s">
        <v>753</v>
      </c>
      <c r="M181" s="267" t="s">
        <v>753</v>
      </c>
      <c r="N181" s="107" t="s">
        <v>753</v>
      </c>
      <c r="O181" s="32" t="s">
        <v>753</v>
      </c>
      <c r="P181" s="32" t="s">
        <v>753</v>
      </c>
    </row>
    <row r="182" spans="1:23" ht="15.75" customHeight="1" x14ac:dyDescent="0.25">
      <c r="A182" s="109" t="s">
        <v>389</v>
      </c>
      <c r="B182" s="50">
        <f t="shared" si="7"/>
        <v>5997</v>
      </c>
      <c r="C182" s="267" t="s">
        <v>753</v>
      </c>
      <c r="D182" s="267" t="s">
        <v>753</v>
      </c>
      <c r="E182" s="267" t="s">
        <v>753</v>
      </c>
      <c r="F182" s="267" t="s">
        <v>753</v>
      </c>
      <c r="G182" s="267" t="s">
        <v>753</v>
      </c>
      <c r="H182" s="267" t="s">
        <v>753</v>
      </c>
      <c r="I182" s="268">
        <v>5997</v>
      </c>
      <c r="J182" s="267" t="s">
        <v>753</v>
      </c>
      <c r="K182" s="267" t="s">
        <v>753</v>
      </c>
      <c r="L182" s="267" t="s">
        <v>753</v>
      </c>
      <c r="M182" s="267" t="s">
        <v>753</v>
      </c>
      <c r="N182" s="107" t="s">
        <v>753</v>
      </c>
      <c r="O182" s="32" t="s">
        <v>753</v>
      </c>
      <c r="P182" s="32" t="s">
        <v>753</v>
      </c>
    </row>
    <row r="183" spans="1:23" ht="15.75" customHeight="1" x14ac:dyDescent="0.25">
      <c r="A183" s="109" t="s">
        <v>451</v>
      </c>
      <c r="B183" s="50">
        <f t="shared" si="7"/>
        <v>753</v>
      </c>
      <c r="C183" s="267" t="s">
        <v>753</v>
      </c>
      <c r="D183" s="267" t="s">
        <v>753</v>
      </c>
      <c r="E183" s="267" t="s">
        <v>753</v>
      </c>
      <c r="F183" s="267" t="s">
        <v>753</v>
      </c>
      <c r="G183" s="267" t="s">
        <v>753</v>
      </c>
      <c r="H183" s="267" t="s">
        <v>753</v>
      </c>
      <c r="I183" s="268">
        <v>753</v>
      </c>
      <c r="J183" s="267" t="s">
        <v>753</v>
      </c>
      <c r="K183" s="267" t="s">
        <v>753</v>
      </c>
      <c r="L183" s="267" t="s">
        <v>753</v>
      </c>
      <c r="M183" s="267" t="s">
        <v>753</v>
      </c>
      <c r="N183" s="107" t="s">
        <v>753</v>
      </c>
      <c r="O183" s="32" t="s">
        <v>753</v>
      </c>
      <c r="P183" s="32" t="s">
        <v>753</v>
      </c>
    </row>
    <row r="184" spans="1:23" ht="15.75" customHeight="1" x14ac:dyDescent="0.25">
      <c r="A184" s="109" t="s">
        <v>452</v>
      </c>
      <c r="B184" s="50">
        <f t="shared" si="7"/>
        <v>1500</v>
      </c>
      <c r="C184" s="267" t="s">
        <v>753</v>
      </c>
      <c r="D184" s="267" t="s">
        <v>753</v>
      </c>
      <c r="E184" s="267" t="s">
        <v>753</v>
      </c>
      <c r="F184" s="267" t="s">
        <v>753</v>
      </c>
      <c r="G184" s="267" t="s">
        <v>753</v>
      </c>
      <c r="H184" s="267" t="s">
        <v>753</v>
      </c>
      <c r="I184" s="268">
        <v>1500</v>
      </c>
      <c r="J184" s="267" t="s">
        <v>753</v>
      </c>
      <c r="K184" s="267" t="s">
        <v>753</v>
      </c>
      <c r="L184" s="267" t="s">
        <v>753</v>
      </c>
      <c r="M184" s="267" t="s">
        <v>753</v>
      </c>
      <c r="N184" s="107" t="s">
        <v>753</v>
      </c>
      <c r="O184" s="32" t="s">
        <v>753</v>
      </c>
      <c r="P184" s="32" t="s">
        <v>753</v>
      </c>
    </row>
    <row r="185" spans="1:23" ht="15.75" customHeight="1" x14ac:dyDescent="0.25">
      <c r="A185" s="109" t="s">
        <v>768</v>
      </c>
      <c r="B185" s="50">
        <f t="shared" si="7"/>
        <v>2700</v>
      </c>
      <c r="C185" s="267" t="s">
        <v>753</v>
      </c>
      <c r="D185" s="267" t="s">
        <v>753</v>
      </c>
      <c r="E185" s="267" t="s">
        <v>753</v>
      </c>
      <c r="F185" s="267" t="s">
        <v>753</v>
      </c>
      <c r="G185" s="267" t="s">
        <v>753</v>
      </c>
      <c r="H185" s="267" t="s">
        <v>753</v>
      </c>
      <c r="I185" s="268">
        <v>2700</v>
      </c>
      <c r="J185" s="267" t="s">
        <v>753</v>
      </c>
      <c r="K185" s="267" t="s">
        <v>753</v>
      </c>
      <c r="L185" s="267" t="s">
        <v>753</v>
      </c>
      <c r="M185" s="267" t="s">
        <v>753</v>
      </c>
      <c r="N185" s="107" t="s">
        <v>753</v>
      </c>
      <c r="O185" s="32" t="s">
        <v>753</v>
      </c>
      <c r="P185" s="32" t="s">
        <v>753</v>
      </c>
    </row>
    <row r="186" spans="1:23" ht="15.75" customHeight="1" x14ac:dyDescent="0.25">
      <c r="A186" s="109" t="s">
        <v>456</v>
      </c>
      <c r="B186" s="50">
        <f t="shared" si="7"/>
        <v>1833</v>
      </c>
      <c r="C186" s="267" t="s">
        <v>753</v>
      </c>
      <c r="D186" s="267" t="s">
        <v>753</v>
      </c>
      <c r="E186" s="267" t="s">
        <v>753</v>
      </c>
      <c r="F186" s="267" t="s">
        <v>753</v>
      </c>
      <c r="G186" s="267" t="s">
        <v>753</v>
      </c>
      <c r="H186" s="267" t="s">
        <v>753</v>
      </c>
      <c r="I186" s="268">
        <v>1833</v>
      </c>
      <c r="J186" s="267" t="s">
        <v>753</v>
      </c>
      <c r="K186" s="267" t="s">
        <v>753</v>
      </c>
      <c r="L186" s="267" t="s">
        <v>753</v>
      </c>
      <c r="M186" s="267" t="s">
        <v>753</v>
      </c>
      <c r="N186" s="107" t="s">
        <v>753</v>
      </c>
      <c r="O186" s="32" t="s">
        <v>753</v>
      </c>
      <c r="P186" s="32" t="s">
        <v>753</v>
      </c>
    </row>
    <row r="187" spans="1:23" ht="15.75" customHeight="1" x14ac:dyDescent="0.25">
      <c r="A187" s="109" t="s">
        <v>325</v>
      </c>
      <c r="B187" s="50">
        <f t="shared" si="7"/>
        <v>2311</v>
      </c>
      <c r="C187" s="267" t="s">
        <v>753</v>
      </c>
      <c r="D187" s="267" t="s">
        <v>753</v>
      </c>
      <c r="E187" s="267" t="s">
        <v>753</v>
      </c>
      <c r="F187" s="267" t="s">
        <v>753</v>
      </c>
      <c r="G187" s="267" t="s">
        <v>753</v>
      </c>
      <c r="H187" s="267" t="s">
        <v>753</v>
      </c>
      <c r="I187" s="268">
        <v>2311</v>
      </c>
      <c r="J187" s="267" t="s">
        <v>753</v>
      </c>
      <c r="K187" s="267" t="s">
        <v>753</v>
      </c>
      <c r="L187" s="267" t="s">
        <v>753</v>
      </c>
      <c r="M187" s="267" t="s">
        <v>753</v>
      </c>
      <c r="N187" s="107" t="s">
        <v>753</v>
      </c>
      <c r="O187" s="32" t="s">
        <v>753</v>
      </c>
      <c r="P187" s="32" t="s">
        <v>753</v>
      </c>
    </row>
    <row r="188" spans="1:23" ht="15.75" customHeight="1" x14ac:dyDescent="0.25">
      <c r="A188" s="109" t="s">
        <v>64</v>
      </c>
      <c r="B188" s="50">
        <f t="shared" si="7"/>
        <v>2666</v>
      </c>
      <c r="C188" s="267" t="s">
        <v>753</v>
      </c>
      <c r="D188" s="267" t="s">
        <v>753</v>
      </c>
      <c r="E188" s="267" t="s">
        <v>753</v>
      </c>
      <c r="F188" s="267" t="s">
        <v>753</v>
      </c>
      <c r="G188" s="267" t="s">
        <v>753</v>
      </c>
      <c r="H188" s="267" t="s">
        <v>753</v>
      </c>
      <c r="I188" s="268">
        <v>2666</v>
      </c>
      <c r="J188" s="267" t="s">
        <v>753</v>
      </c>
      <c r="K188" s="267" t="s">
        <v>753</v>
      </c>
      <c r="L188" s="267" t="s">
        <v>753</v>
      </c>
      <c r="M188" s="267" t="s">
        <v>753</v>
      </c>
      <c r="N188" s="107" t="s">
        <v>753</v>
      </c>
      <c r="O188" s="32" t="s">
        <v>753</v>
      </c>
      <c r="P188" s="32" t="s">
        <v>753</v>
      </c>
    </row>
    <row r="189" spans="1:23" ht="15.75" customHeight="1" x14ac:dyDescent="0.25">
      <c r="A189" s="109" t="s">
        <v>181</v>
      </c>
      <c r="B189" s="50">
        <f t="shared" si="7"/>
        <v>3324</v>
      </c>
      <c r="C189" s="267" t="s">
        <v>753</v>
      </c>
      <c r="D189" s="267" t="s">
        <v>753</v>
      </c>
      <c r="E189" s="267" t="s">
        <v>753</v>
      </c>
      <c r="F189" s="267" t="s">
        <v>753</v>
      </c>
      <c r="G189" s="267" t="s">
        <v>753</v>
      </c>
      <c r="H189" s="267" t="s">
        <v>753</v>
      </c>
      <c r="I189" s="268">
        <v>3324</v>
      </c>
      <c r="J189" s="267" t="s">
        <v>753</v>
      </c>
      <c r="K189" s="267" t="s">
        <v>753</v>
      </c>
      <c r="L189" s="267" t="s">
        <v>753</v>
      </c>
      <c r="M189" s="267" t="s">
        <v>753</v>
      </c>
      <c r="N189" s="107" t="s">
        <v>753</v>
      </c>
      <c r="O189" s="32" t="s">
        <v>753</v>
      </c>
      <c r="P189" s="32" t="s">
        <v>753</v>
      </c>
    </row>
    <row r="190" spans="1:23" ht="15.75" customHeight="1" x14ac:dyDescent="0.25">
      <c r="A190" s="109" t="s">
        <v>666</v>
      </c>
      <c r="B190" s="50">
        <f t="shared" si="7"/>
        <v>1739</v>
      </c>
      <c r="C190" s="267" t="s">
        <v>753</v>
      </c>
      <c r="D190" s="267" t="s">
        <v>753</v>
      </c>
      <c r="E190" s="267" t="s">
        <v>753</v>
      </c>
      <c r="F190" s="267" t="s">
        <v>753</v>
      </c>
      <c r="G190" s="267" t="s">
        <v>753</v>
      </c>
      <c r="H190" s="267" t="s">
        <v>753</v>
      </c>
      <c r="I190" s="268">
        <v>1739</v>
      </c>
      <c r="J190" s="267" t="s">
        <v>753</v>
      </c>
      <c r="K190" s="267" t="s">
        <v>753</v>
      </c>
      <c r="L190" s="267" t="s">
        <v>753</v>
      </c>
      <c r="M190" s="267" t="s">
        <v>753</v>
      </c>
      <c r="N190" s="107" t="s">
        <v>753</v>
      </c>
      <c r="O190" s="32" t="s">
        <v>753</v>
      </c>
      <c r="P190" s="32" t="s">
        <v>753</v>
      </c>
    </row>
    <row r="191" spans="1:23" ht="15.75" customHeight="1" x14ac:dyDescent="0.25">
      <c r="A191" s="109" t="s">
        <v>132</v>
      </c>
      <c r="B191" s="50">
        <f t="shared" si="7"/>
        <v>1119</v>
      </c>
      <c r="C191" s="267" t="s">
        <v>753</v>
      </c>
      <c r="D191" s="267" t="s">
        <v>753</v>
      </c>
      <c r="E191" s="267" t="s">
        <v>753</v>
      </c>
      <c r="F191" s="267" t="s">
        <v>753</v>
      </c>
      <c r="G191" s="267" t="s">
        <v>753</v>
      </c>
      <c r="H191" s="267" t="s">
        <v>753</v>
      </c>
      <c r="I191" s="268">
        <v>1119</v>
      </c>
      <c r="J191" s="267" t="s">
        <v>753</v>
      </c>
      <c r="K191" s="267" t="s">
        <v>753</v>
      </c>
      <c r="L191" s="267" t="s">
        <v>753</v>
      </c>
      <c r="M191" s="267" t="s">
        <v>753</v>
      </c>
      <c r="N191" s="107" t="s">
        <v>753</v>
      </c>
      <c r="O191" s="32" t="s">
        <v>753</v>
      </c>
      <c r="P191" s="32" t="s">
        <v>753</v>
      </c>
    </row>
    <row r="192" spans="1:23" ht="15.75" customHeight="1" x14ac:dyDescent="0.25">
      <c r="A192" s="109" t="s">
        <v>634</v>
      </c>
      <c r="B192" s="50">
        <f>SUM(C192:P192)</f>
        <v>426</v>
      </c>
      <c r="C192" s="267" t="s">
        <v>753</v>
      </c>
      <c r="D192" s="267" t="s">
        <v>753</v>
      </c>
      <c r="E192" s="267" t="s">
        <v>753</v>
      </c>
      <c r="F192" s="267" t="s">
        <v>753</v>
      </c>
      <c r="G192" s="267" t="s">
        <v>753</v>
      </c>
      <c r="H192" s="267" t="s">
        <v>753</v>
      </c>
      <c r="I192" s="268">
        <v>426</v>
      </c>
      <c r="J192" s="267" t="s">
        <v>753</v>
      </c>
      <c r="K192" s="267" t="s">
        <v>753</v>
      </c>
      <c r="L192" s="267" t="s">
        <v>753</v>
      </c>
      <c r="M192" s="267" t="s">
        <v>753</v>
      </c>
      <c r="N192" s="107" t="s">
        <v>753</v>
      </c>
      <c r="O192" s="32" t="s">
        <v>753</v>
      </c>
      <c r="P192" s="32" t="s">
        <v>753</v>
      </c>
      <c r="V192" s="22"/>
      <c r="W192" s="22"/>
    </row>
    <row r="193" spans="1:23" ht="15.75" customHeight="1" x14ac:dyDescent="0.25">
      <c r="A193" s="109" t="s">
        <v>140</v>
      </c>
      <c r="B193" s="50">
        <f t="shared" si="7"/>
        <v>1507</v>
      </c>
      <c r="C193" s="267" t="s">
        <v>753</v>
      </c>
      <c r="D193" s="267" t="s">
        <v>753</v>
      </c>
      <c r="E193" s="267" t="s">
        <v>753</v>
      </c>
      <c r="F193" s="267" t="s">
        <v>753</v>
      </c>
      <c r="G193" s="267" t="s">
        <v>753</v>
      </c>
      <c r="H193" s="267" t="s">
        <v>753</v>
      </c>
      <c r="I193" s="268">
        <v>1507</v>
      </c>
      <c r="J193" s="267" t="s">
        <v>753</v>
      </c>
      <c r="K193" s="267" t="s">
        <v>753</v>
      </c>
      <c r="L193" s="267" t="s">
        <v>753</v>
      </c>
      <c r="M193" s="267" t="s">
        <v>753</v>
      </c>
      <c r="N193" s="107" t="s">
        <v>753</v>
      </c>
      <c r="O193" s="32" t="s">
        <v>753</v>
      </c>
      <c r="P193" s="32" t="s">
        <v>753</v>
      </c>
    </row>
    <row r="194" spans="1:23" ht="15.75" customHeight="1" x14ac:dyDescent="0.25">
      <c r="A194" s="109" t="s">
        <v>141</v>
      </c>
      <c r="B194" s="50">
        <f t="shared" si="7"/>
        <v>1394</v>
      </c>
      <c r="C194" s="267" t="s">
        <v>753</v>
      </c>
      <c r="D194" s="267" t="s">
        <v>753</v>
      </c>
      <c r="E194" s="267" t="s">
        <v>753</v>
      </c>
      <c r="F194" s="267" t="s">
        <v>753</v>
      </c>
      <c r="G194" s="267" t="s">
        <v>753</v>
      </c>
      <c r="H194" s="267" t="s">
        <v>753</v>
      </c>
      <c r="I194" s="268">
        <v>1394</v>
      </c>
      <c r="J194" s="267" t="s">
        <v>753</v>
      </c>
      <c r="K194" s="267" t="s">
        <v>753</v>
      </c>
      <c r="L194" s="267" t="s">
        <v>753</v>
      </c>
      <c r="M194" s="267" t="s">
        <v>753</v>
      </c>
      <c r="N194" s="107" t="s">
        <v>753</v>
      </c>
      <c r="O194" s="32" t="s">
        <v>753</v>
      </c>
      <c r="P194" s="32" t="s">
        <v>753</v>
      </c>
    </row>
    <row r="195" spans="1:23" s="22" customFormat="1" ht="15.75" customHeight="1" x14ac:dyDescent="0.25">
      <c r="A195" s="109" t="s">
        <v>66</v>
      </c>
      <c r="B195" s="50">
        <f t="shared" si="7"/>
        <v>1208</v>
      </c>
      <c r="C195" s="267" t="s">
        <v>753</v>
      </c>
      <c r="D195" s="267" t="s">
        <v>753</v>
      </c>
      <c r="E195" s="267" t="s">
        <v>753</v>
      </c>
      <c r="F195" s="267" t="s">
        <v>753</v>
      </c>
      <c r="G195" s="267" t="s">
        <v>753</v>
      </c>
      <c r="H195" s="267" t="s">
        <v>753</v>
      </c>
      <c r="I195" s="268">
        <v>1208</v>
      </c>
      <c r="J195" s="267" t="s">
        <v>753</v>
      </c>
      <c r="K195" s="267" t="s">
        <v>753</v>
      </c>
      <c r="L195" s="267" t="s">
        <v>753</v>
      </c>
      <c r="M195" s="267" t="s">
        <v>753</v>
      </c>
      <c r="N195" s="107" t="s">
        <v>753</v>
      </c>
      <c r="O195" s="32" t="s">
        <v>753</v>
      </c>
      <c r="P195" s="32" t="s">
        <v>753</v>
      </c>
      <c r="V195" s="5"/>
      <c r="W195" s="5"/>
    </row>
    <row r="196" spans="1:23" ht="15.75" customHeight="1" x14ac:dyDescent="0.25">
      <c r="A196" s="109" t="s">
        <v>136</v>
      </c>
      <c r="B196" s="50">
        <f t="shared" si="7"/>
        <v>823</v>
      </c>
      <c r="C196" s="267" t="s">
        <v>753</v>
      </c>
      <c r="D196" s="267" t="s">
        <v>753</v>
      </c>
      <c r="E196" s="267" t="s">
        <v>753</v>
      </c>
      <c r="F196" s="267" t="s">
        <v>753</v>
      </c>
      <c r="G196" s="267" t="s">
        <v>753</v>
      </c>
      <c r="H196" s="267" t="s">
        <v>753</v>
      </c>
      <c r="I196" s="268">
        <v>823</v>
      </c>
      <c r="J196" s="267" t="s">
        <v>753</v>
      </c>
      <c r="K196" s="267" t="s">
        <v>753</v>
      </c>
      <c r="L196" s="267" t="s">
        <v>753</v>
      </c>
      <c r="M196" s="267" t="s">
        <v>753</v>
      </c>
      <c r="N196" s="107" t="s">
        <v>753</v>
      </c>
      <c r="O196" s="32" t="s">
        <v>753</v>
      </c>
      <c r="P196" s="32" t="s">
        <v>753</v>
      </c>
    </row>
    <row r="197" spans="1:23" ht="15.75" customHeight="1" x14ac:dyDescent="0.25">
      <c r="A197" s="109" t="s">
        <v>143</v>
      </c>
      <c r="B197" s="50">
        <f t="shared" si="7"/>
        <v>756</v>
      </c>
      <c r="C197" s="267" t="s">
        <v>753</v>
      </c>
      <c r="D197" s="267" t="s">
        <v>753</v>
      </c>
      <c r="E197" s="267" t="s">
        <v>753</v>
      </c>
      <c r="F197" s="267" t="s">
        <v>753</v>
      </c>
      <c r="G197" s="267" t="s">
        <v>753</v>
      </c>
      <c r="H197" s="267" t="s">
        <v>753</v>
      </c>
      <c r="I197" s="268">
        <v>756</v>
      </c>
      <c r="J197" s="267" t="s">
        <v>753</v>
      </c>
      <c r="K197" s="267" t="s">
        <v>753</v>
      </c>
      <c r="L197" s="267" t="s">
        <v>753</v>
      </c>
      <c r="M197" s="267" t="s">
        <v>753</v>
      </c>
      <c r="N197" s="107" t="s">
        <v>753</v>
      </c>
      <c r="O197" s="32" t="s">
        <v>753</v>
      </c>
      <c r="P197" s="32" t="s">
        <v>753</v>
      </c>
    </row>
    <row r="198" spans="1:23" ht="15.75" customHeight="1" x14ac:dyDescent="0.25">
      <c r="A198" s="270" t="s">
        <v>773</v>
      </c>
      <c r="B198" s="50">
        <f t="shared" si="7"/>
        <v>2892</v>
      </c>
      <c r="C198" s="267" t="s">
        <v>753</v>
      </c>
      <c r="D198" s="267" t="s">
        <v>753</v>
      </c>
      <c r="E198" s="267" t="s">
        <v>753</v>
      </c>
      <c r="F198" s="267" t="s">
        <v>753</v>
      </c>
      <c r="G198" s="267" t="s">
        <v>753</v>
      </c>
      <c r="H198" s="267" t="s">
        <v>753</v>
      </c>
      <c r="I198" s="268">
        <v>2892</v>
      </c>
      <c r="J198" s="267" t="s">
        <v>753</v>
      </c>
      <c r="K198" s="267" t="s">
        <v>753</v>
      </c>
      <c r="L198" s="267" t="s">
        <v>753</v>
      </c>
      <c r="M198" s="267" t="s">
        <v>753</v>
      </c>
      <c r="N198" s="107" t="s">
        <v>753</v>
      </c>
      <c r="O198" s="32" t="s">
        <v>753</v>
      </c>
      <c r="P198" s="32" t="s">
        <v>753</v>
      </c>
    </row>
    <row r="199" spans="1:23" s="22" customFormat="1" ht="15.75" customHeight="1" x14ac:dyDescent="0.25">
      <c r="A199" s="270" t="s">
        <v>775</v>
      </c>
      <c r="B199" s="50">
        <f t="shared" si="7"/>
        <v>4427</v>
      </c>
      <c r="C199" s="267" t="s">
        <v>753</v>
      </c>
      <c r="D199" s="267" t="s">
        <v>753</v>
      </c>
      <c r="E199" s="267" t="s">
        <v>753</v>
      </c>
      <c r="F199" s="267" t="s">
        <v>753</v>
      </c>
      <c r="G199" s="267" t="s">
        <v>753</v>
      </c>
      <c r="H199" s="267" t="s">
        <v>753</v>
      </c>
      <c r="I199" s="268">
        <v>4427</v>
      </c>
      <c r="J199" s="267" t="s">
        <v>753</v>
      </c>
      <c r="K199" s="267" t="s">
        <v>753</v>
      </c>
      <c r="L199" s="267" t="s">
        <v>753</v>
      </c>
      <c r="M199" s="267" t="s">
        <v>753</v>
      </c>
      <c r="N199" s="107" t="s">
        <v>753</v>
      </c>
      <c r="O199" s="32" t="s">
        <v>753</v>
      </c>
      <c r="P199" s="32" t="s">
        <v>753</v>
      </c>
      <c r="V199" s="5"/>
      <c r="W199" s="5"/>
    </row>
    <row r="200" spans="1:23" ht="15.75" customHeight="1" x14ac:dyDescent="0.25">
      <c r="A200" s="270" t="s">
        <v>635</v>
      </c>
      <c r="B200" s="50">
        <f t="shared" si="7"/>
        <v>328</v>
      </c>
      <c r="C200" s="267" t="s">
        <v>753</v>
      </c>
      <c r="D200" s="267" t="s">
        <v>753</v>
      </c>
      <c r="E200" s="267" t="s">
        <v>753</v>
      </c>
      <c r="F200" s="267" t="s">
        <v>753</v>
      </c>
      <c r="G200" s="267" t="s">
        <v>753</v>
      </c>
      <c r="H200" s="267" t="s">
        <v>753</v>
      </c>
      <c r="I200" s="268">
        <v>328</v>
      </c>
      <c r="J200" s="267" t="s">
        <v>753</v>
      </c>
      <c r="K200" s="267" t="s">
        <v>753</v>
      </c>
      <c r="L200" s="267" t="s">
        <v>753</v>
      </c>
      <c r="M200" s="267" t="s">
        <v>753</v>
      </c>
      <c r="N200" s="107" t="s">
        <v>753</v>
      </c>
      <c r="O200" s="32" t="s">
        <v>753</v>
      </c>
      <c r="P200" s="32" t="s">
        <v>753</v>
      </c>
    </row>
    <row r="201" spans="1:23" ht="15.75" customHeight="1" x14ac:dyDescent="0.25">
      <c r="A201" s="270" t="s">
        <v>670</v>
      </c>
      <c r="B201" s="50">
        <f t="shared" si="7"/>
        <v>1002</v>
      </c>
      <c r="C201" s="267"/>
      <c r="D201" s="267"/>
      <c r="E201" s="267"/>
      <c r="F201" s="267"/>
      <c r="G201" s="267"/>
      <c r="H201" s="267"/>
      <c r="I201" s="268">
        <v>1002</v>
      </c>
      <c r="J201" s="267"/>
      <c r="K201" s="267"/>
      <c r="L201" s="267"/>
      <c r="M201" s="267"/>
      <c r="N201" s="107"/>
      <c r="O201" s="32"/>
      <c r="P201" s="32"/>
    </row>
    <row r="202" spans="1:23" ht="15.75" customHeight="1" x14ac:dyDescent="0.25">
      <c r="A202" s="109" t="s">
        <v>151</v>
      </c>
      <c r="B202" s="50">
        <f t="shared" si="7"/>
        <v>1521</v>
      </c>
      <c r="C202" s="267" t="s">
        <v>753</v>
      </c>
      <c r="D202" s="267" t="s">
        <v>753</v>
      </c>
      <c r="E202" s="267" t="s">
        <v>753</v>
      </c>
      <c r="F202" s="267" t="s">
        <v>753</v>
      </c>
      <c r="G202" s="267" t="s">
        <v>753</v>
      </c>
      <c r="H202" s="267" t="s">
        <v>753</v>
      </c>
      <c r="I202" s="268">
        <v>1521</v>
      </c>
      <c r="J202" s="108" t="s">
        <v>753</v>
      </c>
      <c r="K202" s="267" t="s">
        <v>753</v>
      </c>
      <c r="L202" s="267" t="s">
        <v>753</v>
      </c>
      <c r="M202" s="267" t="s">
        <v>753</v>
      </c>
      <c r="N202" s="107" t="s">
        <v>753</v>
      </c>
      <c r="O202" s="32" t="s">
        <v>753</v>
      </c>
      <c r="P202" s="32" t="s">
        <v>753</v>
      </c>
    </row>
    <row r="203" spans="1:23" ht="15.75" customHeight="1" x14ac:dyDescent="0.25">
      <c r="A203" s="264"/>
      <c r="B203" s="50"/>
      <c r="C203" s="52"/>
      <c r="D203" s="52"/>
      <c r="E203" s="52"/>
      <c r="F203" s="52"/>
      <c r="G203" s="52"/>
      <c r="H203" s="52"/>
      <c r="I203" s="267"/>
      <c r="J203" s="52"/>
      <c r="K203" s="52"/>
      <c r="L203" s="267"/>
      <c r="M203" s="52"/>
      <c r="O203" s="32"/>
      <c r="P203" s="32"/>
    </row>
    <row r="204" spans="1:23" ht="15.75" customHeight="1" x14ac:dyDescent="0.25">
      <c r="A204" s="253" t="s">
        <v>809</v>
      </c>
      <c r="B204" s="103">
        <f>SUM(B206:B214)</f>
        <v>7603</v>
      </c>
      <c r="C204" s="262" t="s">
        <v>753</v>
      </c>
      <c r="D204" s="262" t="s">
        <v>753</v>
      </c>
      <c r="E204" s="262" t="s">
        <v>753</v>
      </c>
      <c r="F204" s="262" t="s">
        <v>753</v>
      </c>
      <c r="G204" s="262" t="s">
        <v>753</v>
      </c>
      <c r="H204" s="262" t="s">
        <v>753</v>
      </c>
      <c r="I204" s="262" t="s">
        <v>753</v>
      </c>
      <c r="J204" s="262" t="s">
        <v>753</v>
      </c>
      <c r="K204" s="262" t="s">
        <v>753</v>
      </c>
      <c r="L204" s="262" t="s">
        <v>753</v>
      </c>
      <c r="M204" s="103">
        <f>SUM(M206:M214)</f>
        <v>7603</v>
      </c>
      <c r="N204" s="104" t="s">
        <v>753</v>
      </c>
      <c r="O204" s="263" t="s">
        <v>753</v>
      </c>
      <c r="P204" s="263" t="s">
        <v>753</v>
      </c>
    </row>
    <row r="205" spans="1:23" ht="15.75" customHeight="1" x14ac:dyDescent="0.25">
      <c r="A205" s="270"/>
      <c r="B205" s="108"/>
      <c r="C205" s="52"/>
      <c r="D205" s="52"/>
      <c r="E205" s="52"/>
      <c r="F205" s="52"/>
      <c r="G205" s="52"/>
      <c r="H205" s="52"/>
      <c r="I205" s="52"/>
      <c r="J205" s="52"/>
      <c r="K205" s="52"/>
      <c r="L205" s="267"/>
      <c r="M205" s="267"/>
      <c r="O205" s="32"/>
      <c r="P205" s="32"/>
    </row>
    <row r="206" spans="1:23" ht="15.75" customHeight="1" x14ac:dyDescent="0.25">
      <c r="A206" s="270" t="s">
        <v>756</v>
      </c>
      <c r="B206" s="50">
        <f t="shared" ref="B206:B214" si="8">SUM(C206:P206)</f>
        <v>3191</v>
      </c>
      <c r="C206" s="267" t="s">
        <v>753</v>
      </c>
      <c r="D206" s="267" t="s">
        <v>753</v>
      </c>
      <c r="E206" s="267" t="s">
        <v>753</v>
      </c>
      <c r="F206" s="267" t="s">
        <v>753</v>
      </c>
      <c r="G206" s="267" t="s">
        <v>753</v>
      </c>
      <c r="H206" s="267" t="s">
        <v>753</v>
      </c>
      <c r="I206" s="267" t="s">
        <v>753</v>
      </c>
      <c r="J206" s="267" t="s">
        <v>753</v>
      </c>
      <c r="K206" s="267" t="s">
        <v>753</v>
      </c>
      <c r="L206" s="267" t="s">
        <v>753</v>
      </c>
      <c r="M206" s="268">
        <v>3191</v>
      </c>
      <c r="N206" s="107" t="s">
        <v>753</v>
      </c>
      <c r="O206" s="32" t="s">
        <v>753</v>
      </c>
      <c r="P206" s="32" t="s">
        <v>753</v>
      </c>
    </row>
    <row r="207" spans="1:23" ht="15.75" customHeight="1" x14ac:dyDescent="0.25">
      <c r="A207" s="270" t="s">
        <v>799</v>
      </c>
      <c r="B207" s="50">
        <f t="shared" si="8"/>
        <v>309</v>
      </c>
      <c r="C207" s="267" t="s">
        <v>753</v>
      </c>
      <c r="D207" s="267" t="s">
        <v>753</v>
      </c>
      <c r="E207" s="267" t="s">
        <v>753</v>
      </c>
      <c r="F207" s="267" t="s">
        <v>753</v>
      </c>
      <c r="G207" s="267" t="s">
        <v>753</v>
      </c>
      <c r="H207" s="267" t="s">
        <v>753</v>
      </c>
      <c r="I207" s="267" t="s">
        <v>753</v>
      </c>
      <c r="J207" s="267" t="s">
        <v>753</v>
      </c>
      <c r="K207" s="267" t="s">
        <v>753</v>
      </c>
      <c r="L207" s="267" t="s">
        <v>753</v>
      </c>
      <c r="M207" s="268">
        <v>309</v>
      </c>
      <c r="N207" s="107" t="s">
        <v>753</v>
      </c>
      <c r="O207" s="32" t="s">
        <v>753</v>
      </c>
      <c r="P207" s="32" t="s">
        <v>753</v>
      </c>
    </row>
    <row r="208" spans="1:23" ht="15.75" customHeight="1" x14ac:dyDescent="0.25">
      <c r="A208" s="270" t="s">
        <v>761</v>
      </c>
      <c r="B208" s="50">
        <f t="shared" si="8"/>
        <v>599</v>
      </c>
      <c r="C208" s="267" t="s">
        <v>753</v>
      </c>
      <c r="D208" s="267" t="s">
        <v>753</v>
      </c>
      <c r="E208" s="267" t="s">
        <v>753</v>
      </c>
      <c r="F208" s="267" t="s">
        <v>753</v>
      </c>
      <c r="G208" s="267" t="s">
        <v>753</v>
      </c>
      <c r="H208" s="267" t="s">
        <v>753</v>
      </c>
      <c r="I208" s="267" t="s">
        <v>753</v>
      </c>
      <c r="J208" s="267" t="s">
        <v>753</v>
      </c>
      <c r="K208" s="267" t="s">
        <v>753</v>
      </c>
      <c r="L208" s="267" t="s">
        <v>753</v>
      </c>
      <c r="M208" s="268">
        <v>599</v>
      </c>
      <c r="N208" s="107" t="s">
        <v>753</v>
      </c>
      <c r="O208" s="32" t="s">
        <v>753</v>
      </c>
      <c r="P208" s="32" t="s">
        <v>753</v>
      </c>
    </row>
    <row r="209" spans="1:23" ht="15.75" customHeight="1" x14ac:dyDescent="0.25">
      <c r="A209" s="270" t="s">
        <v>764</v>
      </c>
      <c r="B209" s="50">
        <f t="shared" si="8"/>
        <v>331</v>
      </c>
      <c r="C209" s="267" t="s">
        <v>753</v>
      </c>
      <c r="D209" s="267" t="s">
        <v>753</v>
      </c>
      <c r="E209" s="267" t="s">
        <v>753</v>
      </c>
      <c r="F209" s="267" t="s">
        <v>753</v>
      </c>
      <c r="G209" s="267" t="s">
        <v>753</v>
      </c>
      <c r="H209" s="267" t="s">
        <v>753</v>
      </c>
      <c r="I209" s="267" t="s">
        <v>753</v>
      </c>
      <c r="J209" s="267" t="s">
        <v>753</v>
      </c>
      <c r="K209" s="267" t="s">
        <v>753</v>
      </c>
      <c r="L209" s="267" t="s">
        <v>753</v>
      </c>
      <c r="M209" s="268">
        <v>331</v>
      </c>
      <c r="N209" s="267" t="s">
        <v>753</v>
      </c>
      <c r="O209" s="267" t="s">
        <v>753</v>
      </c>
      <c r="P209" s="32" t="s">
        <v>753</v>
      </c>
    </row>
    <row r="210" spans="1:23" ht="15.75" customHeight="1" x14ac:dyDescent="0.25">
      <c r="A210" s="270" t="s">
        <v>177</v>
      </c>
      <c r="B210" s="50">
        <f t="shared" si="8"/>
        <v>752</v>
      </c>
      <c r="C210" s="267" t="s">
        <v>753</v>
      </c>
      <c r="D210" s="267" t="s">
        <v>753</v>
      </c>
      <c r="E210" s="267" t="s">
        <v>753</v>
      </c>
      <c r="F210" s="267" t="s">
        <v>753</v>
      </c>
      <c r="G210" s="267" t="s">
        <v>753</v>
      </c>
      <c r="H210" s="267" t="s">
        <v>753</v>
      </c>
      <c r="I210" s="267" t="s">
        <v>753</v>
      </c>
      <c r="J210" s="267" t="s">
        <v>753</v>
      </c>
      <c r="K210" s="267" t="s">
        <v>753</v>
      </c>
      <c r="L210" s="267" t="s">
        <v>753</v>
      </c>
      <c r="M210" s="268">
        <v>752</v>
      </c>
      <c r="N210" s="107" t="s">
        <v>753</v>
      </c>
      <c r="O210" s="32" t="s">
        <v>753</v>
      </c>
      <c r="P210" s="32" t="s">
        <v>753</v>
      </c>
      <c r="V210" s="22"/>
      <c r="W210" s="22"/>
    </row>
    <row r="211" spans="1:23" ht="15.75" customHeight="1" x14ac:dyDescent="0.25">
      <c r="A211" s="270" t="s">
        <v>389</v>
      </c>
      <c r="B211" s="50">
        <f t="shared" si="8"/>
        <v>598</v>
      </c>
      <c r="C211" s="267" t="s">
        <v>753</v>
      </c>
      <c r="D211" s="267" t="s">
        <v>753</v>
      </c>
      <c r="E211" s="267" t="s">
        <v>753</v>
      </c>
      <c r="F211" s="267" t="s">
        <v>753</v>
      </c>
      <c r="G211" s="267" t="s">
        <v>753</v>
      </c>
      <c r="H211" s="267" t="s">
        <v>753</v>
      </c>
      <c r="I211" s="267" t="s">
        <v>753</v>
      </c>
      <c r="J211" s="267" t="s">
        <v>753</v>
      </c>
      <c r="K211" s="267" t="s">
        <v>753</v>
      </c>
      <c r="L211" s="267" t="s">
        <v>753</v>
      </c>
      <c r="M211" s="268">
        <v>598</v>
      </c>
      <c r="N211" s="107" t="s">
        <v>753</v>
      </c>
      <c r="O211" s="32" t="s">
        <v>753</v>
      </c>
      <c r="P211" s="32" t="s">
        <v>753</v>
      </c>
    </row>
    <row r="212" spans="1:23" ht="15.75" customHeight="1" x14ac:dyDescent="0.25">
      <c r="A212" s="270" t="s">
        <v>181</v>
      </c>
      <c r="B212" s="50">
        <f t="shared" si="8"/>
        <v>482</v>
      </c>
      <c r="C212" s="267" t="s">
        <v>753</v>
      </c>
      <c r="D212" s="267" t="s">
        <v>753</v>
      </c>
      <c r="E212" s="267" t="s">
        <v>753</v>
      </c>
      <c r="F212" s="267" t="s">
        <v>753</v>
      </c>
      <c r="G212" s="267" t="s">
        <v>753</v>
      </c>
      <c r="H212" s="267" t="s">
        <v>753</v>
      </c>
      <c r="I212" s="267" t="s">
        <v>753</v>
      </c>
      <c r="J212" s="267" t="s">
        <v>753</v>
      </c>
      <c r="K212" s="267" t="s">
        <v>753</v>
      </c>
      <c r="L212" s="267" t="s">
        <v>753</v>
      </c>
      <c r="M212" s="268">
        <v>482</v>
      </c>
      <c r="N212" s="107" t="s">
        <v>753</v>
      </c>
      <c r="O212" s="32" t="s">
        <v>753</v>
      </c>
      <c r="P212" s="32" t="s">
        <v>753</v>
      </c>
    </row>
    <row r="213" spans="1:23" ht="15.75" customHeight="1" x14ac:dyDescent="0.25">
      <c r="A213" s="270" t="s">
        <v>773</v>
      </c>
      <c r="B213" s="50">
        <f t="shared" si="8"/>
        <v>581</v>
      </c>
      <c r="C213" s="267" t="s">
        <v>753</v>
      </c>
      <c r="D213" s="267" t="s">
        <v>753</v>
      </c>
      <c r="E213" s="267" t="s">
        <v>753</v>
      </c>
      <c r="F213" s="267" t="s">
        <v>753</v>
      </c>
      <c r="G213" s="267" t="s">
        <v>753</v>
      </c>
      <c r="H213" s="267" t="s">
        <v>753</v>
      </c>
      <c r="I213" s="267" t="s">
        <v>753</v>
      </c>
      <c r="J213" s="267" t="s">
        <v>753</v>
      </c>
      <c r="K213" s="267" t="s">
        <v>753</v>
      </c>
      <c r="L213" s="267" t="s">
        <v>753</v>
      </c>
      <c r="M213" s="268">
        <v>581</v>
      </c>
      <c r="N213" s="107" t="s">
        <v>753</v>
      </c>
      <c r="O213" s="32" t="s">
        <v>753</v>
      </c>
      <c r="P213" s="32" t="s">
        <v>753</v>
      </c>
    </row>
    <row r="214" spans="1:23" ht="15.75" customHeight="1" x14ac:dyDescent="0.25">
      <c r="A214" s="270" t="s">
        <v>775</v>
      </c>
      <c r="B214" s="50">
        <f t="shared" si="8"/>
        <v>760</v>
      </c>
      <c r="C214" s="267" t="s">
        <v>753</v>
      </c>
      <c r="D214" s="267" t="s">
        <v>753</v>
      </c>
      <c r="E214" s="267" t="s">
        <v>753</v>
      </c>
      <c r="F214" s="267" t="s">
        <v>753</v>
      </c>
      <c r="G214" s="267" t="s">
        <v>753</v>
      </c>
      <c r="H214" s="267" t="s">
        <v>753</v>
      </c>
      <c r="I214" s="267" t="s">
        <v>753</v>
      </c>
      <c r="J214" s="267" t="s">
        <v>753</v>
      </c>
      <c r="K214" s="267" t="s">
        <v>753</v>
      </c>
      <c r="L214" s="267" t="s">
        <v>753</v>
      </c>
      <c r="M214" s="269">
        <v>760</v>
      </c>
      <c r="N214" s="267" t="s">
        <v>753</v>
      </c>
      <c r="O214" s="267" t="s">
        <v>753</v>
      </c>
      <c r="P214" s="32" t="s">
        <v>753</v>
      </c>
    </row>
    <row r="215" spans="1:23" ht="15.75" customHeight="1" x14ac:dyDescent="0.25">
      <c r="A215" s="264"/>
      <c r="B215" s="50"/>
      <c r="C215" s="52"/>
      <c r="D215" s="52"/>
      <c r="E215" s="52"/>
      <c r="F215" s="52"/>
      <c r="G215" s="52"/>
      <c r="H215" s="52"/>
      <c r="I215" s="52"/>
      <c r="J215" s="52"/>
      <c r="K215" s="52"/>
      <c r="L215" s="267"/>
      <c r="M215" s="52"/>
      <c r="O215" s="32"/>
      <c r="P215" s="32"/>
    </row>
    <row r="216" spans="1:23" ht="15.75" customHeight="1" x14ac:dyDescent="0.25">
      <c r="A216" s="253" t="s">
        <v>810</v>
      </c>
      <c r="B216" s="262">
        <f>SUM(B218:B235)</f>
        <v>15073</v>
      </c>
      <c r="C216" s="262">
        <f>SUM(C218:C235)</f>
        <v>2526</v>
      </c>
      <c r="D216" s="262" t="s">
        <v>753</v>
      </c>
      <c r="E216" s="262">
        <f>SUM(E218:E235)</f>
        <v>0</v>
      </c>
      <c r="F216" s="262">
        <f>SUM(F218:F235)</f>
        <v>2426</v>
      </c>
      <c r="G216" s="262">
        <f>SUM(G218:G235)</f>
        <v>286</v>
      </c>
      <c r="H216" s="262">
        <f>SUM(H218:H235)</f>
        <v>5940</v>
      </c>
      <c r="I216" s="262" t="s">
        <v>753</v>
      </c>
      <c r="J216" s="262" t="s">
        <v>753</v>
      </c>
      <c r="K216" s="262" t="s">
        <v>753</v>
      </c>
      <c r="L216" s="103" t="s">
        <v>753</v>
      </c>
      <c r="M216" s="262">
        <f>SUM(M218:M235)</f>
        <v>719</v>
      </c>
      <c r="N216" s="262">
        <f>SUM(N218:N235)</f>
        <v>3176</v>
      </c>
      <c r="O216" s="263" t="s">
        <v>753</v>
      </c>
      <c r="P216" s="263" t="s">
        <v>753</v>
      </c>
    </row>
    <row r="217" spans="1:23" ht="15.75" customHeight="1" x14ac:dyDescent="0.25">
      <c r="A217" s="270"/>
      <c r="B217" s="108"/>
      <c r="C217" s="267"/>
      <c r="D217" s="267"/>
      <c r="E217" s="52"/>
      <c r="F217" s="32"/>
      <c r="G217" s="50"/>
      <c r="H217" s="50"/>
      <c r="I217" s="52"/>
      <c r="J217" s="52"/>
      <c r="K217" s="52"/>
      <c r="L217" s="267"/>
      <c r="M217" s="267"/>
      <c r="N217" s="107"/>
      <c r="O217" s="32"/>
      <c r="P217" s="32"/>
    </row>
    <row r="218" spans="1:23" ht="15.75" customHeight="1" x14ac:dyDescent="0.25">
      <c r="A218" s="270" t="s">
        <v>424</v>
      </c>
      <c r="B218" s="50">
        <f t="shared" ref="B218:B234" si="9">SUM(C218:P218)</f>
        <v>847</v>
      </c>
      <c r="C218" s="268">
        <v>39</v>
      </c>
      <c r="D218" s="269" t="s">
        <v>753</v>
      </c>
      <c r="E218" s="267" t="s">
        <v>753</v>
      </c>
      <c r="F218" s="32">
        <v>715</v>
      </c>
      <c r="G218" s="108" t="s">
        <v>753</v>
      </c>
      <c r="H218" s="108">
        <v>93</v>
      </c>
      <c r="I218" s="108" t="s">
        <v>753</v>
      </c>
      <c r="J218" s="267" t="s">
        <v>753</v>
      </c>
      <c r="K218" s="267" t="s">
        <v>753</v>
      </c>
      <c r="L218" s="267" t="s">
        <v>753</v>
      </c>
      <c r="M218" s="267" t="s">
        <v>753</v>
      </c>
      <c r="N218" s="107" t="s">
        <v>753</v>
      </c>
      <c r="O218" s="32" t="s">
        <v>753</v>
      </c>
      <c r="P218" s="32" t="s">
        <v>753</v>
      </c>
    </row>
    <row r="219" spans="1:23" ht="15.75" customHeight="1" x14ac:dyDescent="0.25">
      <c r="A219" s="270" t="s">
        <v>425</v>
      </c>
      <c r="B219" s="50">
        <f t="shared" si="9"/>
        <v>696</v>
      </c>
      <c r="C219" s="268">
        <v>176</v>
      </c>
      <c r="D219" s="269" t="s">
        <v>753</v>
      </c>
      <c r="E219" s="267" t="s">
        <v>753</v>
      </c>
      <c r="F219" s="81" t="s">
        <v>753</v>
      </c>
      <c r="G219" s="108" t="s">
        <v>753</v>
      </c>
      <c r="H219" s="108">
        <v>520</v>
      </c>
      <c r="I219" s="108" t="s">
        <v>753</v>
      </c>
      <c r="J219" s="267" t="s">
        <v>753</v>
      </c>
      <c r="K219" s="267" t="s">
        <v>753</v>
      </c>
      <c r="L219" s="267" t="s">
        <v>753</v>
      </c>
      <c r="M219" s="267" t="s">
        <v>753</v>
      </c>
      <c r="N219" s="107" t="s">
        <v>753</v>
      </c>
      <c r="O219" s="32" t="s">
        <v>753</v>
      </c>
      <c r="P219" s="32" t="s">
        <v>753</v>
      </c>
    </row>
    <row r="220" spans="1:23" ht="15.75" customHeight="1" x14ac:dyDescent="0.25">
      <c r="A220" s="270" t="s">
        <v>59</v>
      </c>
      <c r="B220" s="50">
        <f t="shared" si="9"/>
        <v>1162</v>
      </c>
      <c r="C220" s="4">
        <v>195</v>
      </c>
      <c r="D220" s="268" t="s">
        <v>753</v>
      </c>
      <c r="E220" s="108" t="s">
        <v>753</v>
      </c>
      <c r="F220" s="32">
        <v>413</v>
      </c>
      <c r="G220" s="108" t="s">
        <v>753</v>
      </c>
      <c r="H220" s="108">
        <v>147</v>
      </c>
      <c r="I220" s="108" t="s">
        <v>753</v>
      </c>
      <c r="J220" s="267" t="s">
        <v>753</v>
      </c>
      <c r="K220" s="267" t="s">
        <v>753</v>
      </c>
      <c r="L220" s="267" t="s">
        <v>753</v>
      </c>
      <c r="M220" s="108">
        <v>36</v>
      </c>
      <c r="N220" s="32">
        <v>371</v>
      </c>
      <c r="O220" s="32" t="s">
        <v>753</v>
      </c>
      <c r="P220" s="32" t="s">
        <v>753</v>
      </c>
    </row>
    <row r="221" spans="1:23" ht="15.75" customHeight="1" x14ac:dyDescent="0.25">
      <c r="A221" s="270" t="s">
        <v>65</v>
      </c>
      <c r="B221" s="50">
        <f t="shared" si="9"/>
        <v>659</v>
      </c>
      <c r="C221" s="268">
        <v>165</v>
      </c>
      <c r="D221" s="269" t="s">
        <v>753</v>
      </c>
      <c r="E221" s="267" t="s">
        <v>753</v>
      </c>
      <c r="F221" s="81" t="s">
        <v>753</v>
      </c>
      <c r="G221" s="268" t="s">
        <v>753</v>
      </c>
      <c r="H221" s="268">
        <v>494</v>
      </c>
      <c r="I221" s="108" t="s">
        <v>753</v>
      </c>
      <c r="J221" s="267" t="s">
        <v>753</v>
      </c>
      <c r="K221" s="267" t="s">
        <v>753</v>
      </c>
      <c r="L221" s="267" t="s">
        <v>753</v>
      </c>
      <c r="M221" s="267" t="s">
        <v>753</v>
      </c>
      <c r="N221" s="107" t="s">
        <v>753</v>
      </c>
      <c r="O221" s="32" t="s">
        <v>753</v>
      </c>
      <c r="P221" s="32" t="s">
        <v>753</v>
      </c>
    </row>
    <row r="222" spans="1:23" ht="15.75" customHeight="1" x14ac:dyDescent="0.25">
      <c r="A222" s="270" t="s">
        <v>441</v>
      </c>
      <c r="B222" s="50">
        <f t="shared" si="9"/>
        <v>877</v>
      </c>
      <c r="C222" s="268">
        <v>179</v>
      </c>
      <c r="D222" s="269" t="s">
        <v>753</v>
      </c>
      <c r="E222" s="267" t="s">
        <v>753</v>
      </c>
      <c r="F222" s="267" t="s">
        <v>753</v>
      </c>
      <c r="G222" s="267" t="s">
        <v>753</v>
      </c>
      <c r="H222" s="267">
        <v>698</v>
      </c>
      <c r="I222" s="108" t="s">
        <v>753</v>
      </c>
      <c r="J222" s="267" t="s">
        <v>753</v>
      </c>
      <c r="K222" s="267" t="s">
        <v>753</v>
      </c>
      <c r="L222" s="267" t="s">
        <v>753</v>
      </c>
      <c r="M222" s="267" t="s">
        <v>753</v>
      </c>
      <c r="N222" s="107" t="s">
        <v>753</v>
      </c>
      <c r="O222" s="32" t="s">
        <v>753</v>
      </c>
      <c r="P222" s="32" t="s">
        <v>753</v>
      </c>
    </row>
    <row r="223" spans="1:23" ht="15.75" customHeight="1" x14ac:dyDescent="0.25">
      <c r="A223" s="270" t="s">
        <v>62</v>
      </c>
      <c r="B223" s="50">
        <f t="shared" si="9"/>
        <v>615</v>
      </c>
      <c r="C223" s="268">
        <v>267</v>
      </c>
      <c r="D223" s="269" t="s">
        <v>753</v>
      </c>
      <c r="E223" s="267" t="s">
        <v>753</v>
      </c>
      <c r="F223" s="267" t="s">
        <v>753</v>
      </c>
      <c r="G223" s="267" t="s">
        <v>753</v>
      </c>
      <c r="H223" s="267">
        <v>348</v>
      </c>
      <c r="I223" s="108" t="s">
        <v>753</v>
      </c>
      <c r="J223" s="267" t="s">
        <v>753</v>
      </c>
      <c r="K223" s="267" t="s">
        <v>753</v>
      </c>
      <c r="L223" s="267" t="s">
        <v>753</v>
      </c>
      <c r="M223" s="267" t="s">
        <v>753</v>
      </c>
      <c r="N223" s="107" t="s">
        <v>753</v>
      </c>
      <c r="O223" s="32" t="s">
        <v>753</v>
      </c>
      <c r="P223" s="32" t="s">
        <v>753</v>
      </c>
    </row>
    <row r="224" spans="1:23" ht="15.75" customHeight="1" x14ac:dyDescent="0.25">
      <c r="A224" s="270" t="s">
        <v>811</v>
      </c>
      <c r="B224" s="50">
        <f t="shared" si="9"/>
        <v>889</v>
      </c>
      <c r="C224" s="268">
        <v>369</v>
      </c>
      <c r="D224" s="269" t="s">
        <v>753</v>
      </c>
      <c r="E224" s="267" t="s">
        <v>753</v>
      </c>
      <c r="F224" s="267" t="s">
        <v>753</v>
      </c>
      <c r="G224" s="267" t="s">
        <v>753</v>
      </c>
      <c r="H224" s="267">
        <v>520</v>
      </c>
      <c r="I224" s="108" t="s">
        <v>753</v>
      </c>
      <c r="J224" s="267" t="s">
        <v>753</v>
      </c>
      <c r="K224" s="267" t="s">
        <v>753</v>
      </c>
      <c r="L224" s="267" t="s">
        <v>753</v>
      </c>
      <c r="M224" s="267" t="s">
        <v>753</v>
      </c>
      <c r="N224" s="107" t="s">
        <v>753</v>
      </c>
      <c r="O224" s="32" t="s">
        <v>753</v>
      </c>
      <c r="P224" s="32" t="s">
        <v>753</v>
      </c>
    </row>
    <row r="225" spans="1:23" ht="15.75" customHeight="1" x14ac:dyDescent="0.25">
      <c r="A225" s="270" t="s">
        <v>437</v>
      </c>
      <c r="B225" s="50">
        <f>SUM(C225:P225)</f>
        <v>1228</v>
      </c>
      <c r="C225" s="268">
        <v>68</v>
      </c>
      <c r="D225" s="269" t="s">
        <v>753</v>
      </c>
      <c r="E225" s="267" t="s">
        <v>753</v>
      </c>
      <c r="F225" s="267">
        <v>306</v>
      </c>
      <c r="G225" s="267">
        <v>115</v>
      </c>
      <c r="H225" s="267">
        <v>92</v>
      </c>
      <c r="I225" s="108" t="s">
        <v>753</v>
      </c>
      <c r="J225" s="267" t="s">
        <v>753</v>
      </c>
      <c r="K225" s="267" t="s">
        <v>753</v>
      </c>
      <c r="L225" s="267" t="s">
        <v>753</v>
      </c>
      <c r="M225" s="267">
        <v>174</v>
      </c>
      <c r="N225" s="107">
        <v>473</v>
      </c>
      <c r="O225" s="32" t="s">
        <v>753</v>
      </c>
      <c r="P225" s="32" t="s">
        <v>753</v>
      </c>
    </row>
    <row r="226" spans="1:23" ht="15.75" customHeight="1" x14ac:dyDescent="0.25">
      <c r="A226" s="270" t="s">
        <v>446</v>
      </c>
      <c r="B226" s="50">
        <f t="shared" si="9"/>
        <v>896</v>
      </c>
      <c r="C226" s="268">
        <v>158</v>
      </c>
      <c r="D226" s="269" t="s">
        <v>753</v>
      </c>
      <c r="E226" s="267" t="s">
        <v>753</v>
      </c>
      <c r="F226" s="267" t="s">
        <v>753</v>
      </c>
      <c r="G226" s="268">
        <v>88</v>
      </c>
      <c r="H226" s="268">
        <v>650</v>
      </c>
      <c r="I226" s="108" t="s">
        <v>753</v>
      </c>
      <c r="J226" s="267" t="s">
        <v>753</v>
      </c>
      <c r="K226" s="267" t="s">
        <v>753</v>
      </c>
      <c r="L226" s="267" t="s">
        <v>753</v>
      </c>
      <c r="M226" s="267" t="s">
        <v>753</v>
      </c>
      <c r="N226" s="107" t="s">
        <v>753</v>
      </c>
      <c r="O226" s="32" t="s">
        <v>753</v>
      </c>
      <c r="P226" s="32" t="s">
        <v>753</v>
      </c>
    </row>
    <row r="227" spans="1:23" s="22" customFormat="1" ht="15.75" customHeight="1" x14ac:dyDescent="0.25">
      <c r="A227" s="270" t="s">
        <v>452</v>
      </c>
      <c r="B227" s="50">
        <f>SUM(C227:P227)</f>
        <v>1690</v>
      </c>
      <c r="C227" s="268">
        <v>50</v>
      </c>
      <c r="D227" s="269" t="s">
        <v>753</v>
      </c>
      <c r="E227" s="267" t="s">
        <v>753</v>
      </c>
      <c r="F227" s="267">
        <v>345</v>
      </c>
      <c r="G227" s="267" t="s">
        <v>753</v>
      </c>
      <c r="H227" s="267">
        <v>355</v>
      </c>
      <c r="I227" s="108" t="s">
        <v>753</v>
      </c>
      <c r="J227" s="267" t="s">
        <v>753</v>
      </c>
      <c r="K227" s="267" t="s">
        <v>753</v>
      </c>
      <c r="L227" s="267" t="s">
        <v>753</v>
      </c>
      <c r="M227" s="267">
        <v>143</v>
      </c>
      <c r="N227" s="107">
        <v>797</v>
      </c>
      <c r="O227" s="32" t="s">
        <v>753</v>
      </c>
      <c r="P227" s="32" t="s">
        <v>753</v>
      </c>
      <c r="V227" s="5"/>
      <c r="W227" s="5"/>
    </row>
    <row r="228" spans="1:23" ht="15.75" customHeight="1" x14ac:dyDescent="0.25">
      <c r="A228" s="270" t="s">
        <v>768</v>
      </c>
      <c r="B228" s="50">
        <f t="shared" si="9"/>
        <v>796</v>
      </c>
      <c r="C228" s="268">
        <v>190</v>
      </c>
      <c r="D228" s="269" t="s">
        <v>753</v>
      </c>
      <c r="E228" s="267" t="s">
        <v>753</v>
      </c>
      <c r="F228" s="108" t="s">
        <v>753</v>
      </c>
      <c r="G228" s="267" t="s">
        <v>753</v>
      </c>
      <c r="H228" s="267">
        <v>606</v>
      </c>
      <c r="I228" s="108" t="s">
        <v>753</v>
      </c>
      <c r="J228" s="267" t="s">
        <v>753</v>
      </c>
      <c r="K228" s="267" t="s">
        <v>753</v>
      </c>
      <c r="L228" s="267" t="s">
        <v>753</v>
      </c>
      <c r="M228" s="267" t="s">
        <v>753</v>
      </c>
      <c r="N228" s="107" t="s">
        <v>753</v>
      </c>
      <c r="O228" s="32" t="s">
        <v>753</v>
      </c>
      <c r="P228" s="32" t="s">
        <v>753</v>
      </c>
    </row>
    <row r="229" spans="1:23" ht="15.75" customHeight="1" x14ac:dyDescent="0.25">
      <c r="A229" s="270" t="s">
        <v>456</v>
      </c>
      <c r="B229" s="50">
        <f t="shared" si="9"/>
        <v>390</v>
      </c>
      <c r="C229" s="268">
        <v>106</v>
      </c>
      <c r="D229" s="269" t="s">
        <v>753</v>
      </c>
      <c r="E229" s="267" t="s">
        <v>753</v>
      </c>
      <c r="F229" s="108" t="s">
        <v>753</v>
      </c>
      <c r="G229" s="267" t="s">
        <v>753</v>
      </c>
      <c r="H229" s="267">
        <v>284</v>
      </c>
      <c r="I229" s="108" t="s">
        <v>753</v>
      </c>
      <c r="J229" s="267" t="s">
        <v>753</v>
      </c>
      <c r="K229" s="267" t="s">
        <v>753</v>
      </c>
      <c r="L229" s="267" t="s">
        <v>753</v>
      </c>
      <c r="M229" s="267" t="s">
        <v>753</v>
      </c>
      <c r="N229" s="267" t="s">
        <v>753</v>
      </c>
      <c r="O229" s="32" t="s">
        <v>753</v>
      </c>
      <c r="P229" s="32" t="s">
        <v>753</v>
      </c>
    </row>
    <row r="230" spans="1:23" ht="15.75" customHeight="1" x14ac:dyDescent="0.25">
      <c r="A230" s="270" t="s">
        <v>325</v>
      </c>
      <c r="B230" s="50">
        <f t="shared" si="9"/>
        <v>401</v>
      </c>
      <c r="C230" s="268">
        <v>132</v>
      </c>
      <c r="D230" s="269" t="s">
        <v>753</v>
      </c>
      <c r="E230" s="267" t="s">
        <v>753</v>
      </c>
      <c r="F230" s="267" t="s">
        <v>753</v>
      </c>
      <c r="G230" s="267" t="s">
        <v>753</v>
      </c>
      <c r="H230" s="267">
        <v>269</v>
      </c>
      <c r="I230" s="108" t="s">
        <v>753</v>
      </c>
      <c r="J230" s="267" t="s">
        <v>753</v>
      </c>
      <c r="K230" s="267" t="s">
        <v>753</v>
      </c>
      <c r="L230" s="267" t="s">
        <v>753</v>
      </c>
      <c r="M230" s="267" t="s">
        <v>753</v>
      </c>
      <c r="N230" s="32" t="s">
        <v>753</v>
      </c>
      <c r="O230" s="32" t="s">
        <v>753</v>
      </c>
      <c r="P230" s="32" t="s">
        <v>753</v>
      </c>
    </row>
    <row r="231" spans="1:23" ht="15.75" customHeight="1" x14ac:dyDescent="0.25">
      <c r="A231" s="270" t="s">
        <v>666</v>
      </c>
      <c r="B231" s="50">
        <f t="shared" si="9"/>
        <v>1328</v>
      </c>
      <c r="C231" s="268">
        <v>99</v>
      </c>
      <c r="D231" s="269" t="s">
        <v>753</v>
      </c>
      <c r="E231" s="267" t="s">
        <v>753</v>
      </c>
      <c r="F231" s="32">
        <v>314</v>
      </c>
      <c r="G231" s="108" t="s">
        <v>753</v>
      </c>
      <c r="H231" s="108">
        <v>280</v>
      </c>
      <c r="I231" s="108" t="s">
        <v>753</v>
      </c>
      <c r="J231" s="267" t="s">
        <v>753</v>
      </c>
      <c r="K231" s="267" t="s">
        <v>753</v>
      </c>
      <c r="L231" s="267" t="s">
        <v>753</v>
      </c>
      <c r="M231" s="108">
        <v>117</v>
      </c>
      <c r="N231" s="268">
        <v>518</v>
      </c>
      <c r="O231" s="32" t="s">
        <v>753</v>
      </c>
      <c r="P231" s="32" t="s">
        <v>753</v>
      </c>
      <c r="V231" s="22"/>
      <c r="W231" s="22"/>
    </row>
    <row r="232" spans="1:23" ht="15.75" customHeight="1" x14ac:dyDescent="0.25">
      <c r="A232" s="270" t="s">
        <v>140</v>
      </c>
      <c r="B232" s="50">
        <f t="shared" si="9"/>
        <v>358</v>
      </c>
      <c r="C232" s="268">
        <v>124</v>
      </c>
      <c r="D232" s="269" t="s">
        <v>753</v>
      </c>
      <c r="E232" s="267" t="s">
        <v>753</v>
      </c>
      <c r="F232" s="108" t="s">
        <v>753</v>
      </c>
      <c r="G232" s="108" t="s">
        <v>753</v>
      </c>
      <c r="H232" s="108">
        <v>143</v>
      </c>
      <c r="I232" s="108" t="s">
        <v>753</v>
      </c>
      <c r="J232" s="267" t="s">
        <v>753</v>
      </c>
      <c r="K232" s="267" t="s">
        <v>753</v>
      </c>
      <c r="L232" s="267" t="s">
        <v>753</v>
      </c>
      <c r="M232" s="108">
        <v>91</v>
      </c>
      <c r="N232" s="32" t="s">
        <v>753</v>
      </c>
      <c r="O232" s="32" t="s">
        <v>753</v>
      </c>
      <c r="P232" s="32" t="s">
        <v>753</v>
      </c>
      <c r="V232" s="22"/>
      <c r="W232" s="22"/>
    </row>
    <row r="233" spans="1:23" ht="15.75" customHeight="1" x14ac:dyDescent="0.25">
      <c r="A233" s="270" t="s">
        <v>141</v>
      </c>
      <c r="B233" s="50">
        <f t="shared" si="9"/>
        <v>902</v>
      </c>
      <c r="C233" s="268">
        <v>45</v>
      </c>
      <c r="D233" s="269" t="s">
        <v>753</v>
      </c>
      <c r="E233" s="267" t="s">
        <v>753</v>
      </c>
      <c r="F233" s="32">
        <v>188</v>
      </c>
      <c r="G233" s="108" t="s">
        <v>753</v>
      </c>
      <c r="H233" s="108">
        <v>73</v>
      </c>
      <c r="I233" s="108" t="s">
        <v>753</v>
      </c>
      <c r="J233" s="267" t="s">
        <v>753</v>
      </c>
      <c r="K233" s="267" t="s">
        <v>753</v>
      </c>
      <c r="L233" s="267" t="s">
        <v>753</v>
      </c>
      <c r="M233" s="108">
        <v>67</v>
      </c>
      <c r="N233" s="268">
        <v>529</v>
      </c>
      <c r="O233" s="32" t="s">
        <v>753</v>
      </c>
      <c r="P233" s="32" t="s">
        <v>753</v>
      </c>
      <c r="V233" s="22"/>
      <c r="W233" s="22"/>
    </row>
    <row r="234" spans="1:23" ht="15.75" customHeight="1" x14ac:dyDescent="0.25">
      <c r="A234" s="270" t="s">
        <v>66</v>
      </c>
      <c r="B234" s="50">
        <f t="shared" si="9"/>
        <v>423</v>
      </c>
      <c r="C234" s="268">
        <v>124</v>
      </c>
      <c r="D234" s="269" t="s">
        <v>753</v>
      </c>
      <c r="E234" s="267" t="s">
        <v>753</v>
      </c>
      <c r="F234" s="267" t="s">
        <v>753</v>
      </c>
      <c r="G234" s="267" t="s">
        <v>753</v>
      </c>
      <c r="H234" s="267">
        <v>299</v>
      </c>
      <c r="I234" s="108" t="s">
        <v>753</v>
      </c>
      <c r="J234" s="267" t="s">
        <v>753</v>
      </c>
      <c r="K234" s="267" t="s">
        <v>753</v>
      </c>
      <c r="L234" s="267" t="s">
        <v>753</v>
      </c>
      <c r="M234" s="108" t="s">
        <v>753</v>
      </c>
      <c r="N234" s="107" t="s">
        <v>753</v>
      </c>
      <c r="O234" s="32" t="s">
        <v>753</v>
      </c>
      <c r="P234" s="32" t="s">
        <v>753</v>
      </c>
    </row>
    <row r="235" spans="1:23" ht="15.75" customHeight="1" x14ac:dyDescent="0.25">
      <c r="A235" s="14" t="s">
        <v>932</v>
      </c>
      <c r="B235" s="50">
        <f>SUM(C235:P235)</f>
        <v>916</v>
      </c>
      <c r="C235" s="267">
        <v>40</v>
      </c>
      <c r="D235" s="269" t="s">
        <v>753</v>
      </c>
      <c r="E235" s="267" t="s">
        <v>753</v>
      </c>
      <c r="F235" s="267">
        <v>145</v>
      </c>
      <c r="G235" s="267">
        <v>83</v>
      </c>
      <c r="H235" s="267">
        <v>69</v>
      </c>
      <c r="I235" s="267" t="s">
        <v>753</v>
      </c>
      <c r="J235" s="267" t="s">
        <v>753</v>
      </c>
      <c r="K235" s="267" t="s">
        <v>753</v>
      </c>
      <c r="L235" s="267" t="s">
        <v>753</v>
      </c>
      <c r="M235" s="108">
        <v>91</v>
      </c>
      <c r="N235" s="267">
        <v>488</v>
      </c>
      <c r="O235" s="107" t="s">
        <v>753</v>
      </c>
      <c r="P235" s="81" t="s">
        <v>753</v>
      </c>
    </row>
    <row r="236" spans="1:23" ht="15.75" customHeight="1" x14ac:dyDescent="0.25">
      <c r="A236" s="264"/>
      <c r="B236" s="50"/>
      <c r="C236" s="52"/>
      <c r="D236" s="52"/>
      <c r="E236" s="52"/>
      <c r="F236" s="50"/>
      <c r="G236" s="52"/>
      <c r="H236" s="52"/>
      <c r="I236" s="52"/>
      <c r="J236" s="52"/>
      <c r="K236" s="52"/>
      <c r="L236" s="267"/>
      <c r="M236" s="52"/>
      <c r="O236" s="32"/>
      <c r="P236" s="32"/>
    </row>
    <row r="237" spans="1:23" ht="15.75" customHeight="1" x14ac:dyDescent="0.25">
      <c r="A237" s="253" t="s">
        <v>812</v>
      </c>
      <c r="B237" s="262">
        <f>SUM(B239:B247)</f>
        <v>15607</v>
      </c>
      <c r="C237" s="262" t="s">
        <v>753</v>
      </c>
      <c r="D237" s="262" t="s">
        <v>753</v>
      </c>
      <c r="E237" s="262" t="s">
        <v>753</v>
      </c>
      <c r="F237" s="262">
        <f>SUM(F239:F247)</f>
        <v>4681</v>
      </c>
      <c r="G237" s="262" t="s">
        <v>753</v>
      </c>
      <c r="H237" s="262" t="s">
        <v>753</v>
      </c>
      <c r="I237" s="262" t="s">
        <v>753</v>
      </c>
      <c r="J237" s="262" t="s">
        <v>753</v>
      </c>
      <c r="K237" s="262" t="s">
        <v>753</v>
      </c>
      <c r="L237" s="262" t="s">
        <v>753</v>
      </c>
      <c r="M237" s="262">
        <f>SUM(M239:M247)</f>
        <v>1718</v>
      </c>
      <c r="N237" s="262">
        <f>SUM(N239:N247)</f>
        <v>9208</v>
      </c>
      <c r="O237" s="263" t="s">
        <v>753</v>
      </c>
      <c r="P237" s="263" t="s">
        <v>753</v>
      </c>
    </row>
    <row r="238" spans="1:23" ht="15.75" customHeight="1" x14ac:dyDescent="0.25">
      <c r="A238" s="270"/>
      <c r="B238" s="108"/>
      <c r="C238" s="267"/>
      <c r="D238" s="267"/>
      <c r="E238" s="267"/>
      <c r="F238" s="108"/>
      <c r="G238" s="52"/>
      <c r="H238" s="52"/>
      <c r="I238" s="52"/>
      <c r="J238" s="52"/>
      <c r="K238" s="52"/>
      <c r="L238" s="267"/>
      <c r="M238" s="267"/>
      <c r="N238" s="107"/>
      <c r="O238" s="32"/>
      <c r="P238" s="32"/>
    </row>
    <row r="239" spans="1:23" ht="15.75" customHeight="1" x14ac:dyDescent="0.25">
      <c r="A239" s="270" t="s">
        <v>441</v>
      </c>
      <c r="B239" s="50">
        <f t="shared" ref="B239:B247" si="10">SUM(C239:P239)</f>
        <v>1926</v>
      </c>
      <c r="C239" s="267" t="s">
        <v>753</v>
      </c>
      <c r="D239" s="267" t="s">
        <v>753</v>
      </c>
      <c r="E239" s="267" t="s">
        <v>753</v>
      </c>
      <c r="F239" s="32">
        <v>850</v>
      </c>
      <c r="G239" s="108" t="s">
        <v>753</v>
      </c>
      <c r="H239" s="108" t="s">
        <v>753</v>
      </c>
      <c r="I239" s="267" t="s">
        <v>753</v>
      </c>
      <c r="J239" s="267" t="s">
        <v>753</v>
      </c>
      <c r="K239" s="267" t="s">
        <v>753</v>
      </c>
      <c r="L239" s="267" t="s">
        <v>753</v>
      </c>
      <c r="M239" s="108">
        <v>150</v>
      </c>
      <c r="N239" s="268">
        <v>926</v>
      </c>
      <c r="O239" s="32" t="s">
        <v>753</v>
      </c>
      <c r="P239" s="32" t="s">
        <v>753</v>
      </c>
    </row>
    <row r="240" spans="1:23" ht="15.75" customHeight="1" x14ac:dyDescent="0.25">
      <c r="A240" s="270" t="s">
        <v>62</v>
      </c>
      <c r="B240" s="50">
        <f t="shared" si="10"/>
        <v>1927</v>
      </c>
      <c r="C240" s="267" t="s">
        <v>753</v>
      </c>
      <c r="D240" s="267" t="s">
        <v>753</v>
      </c>
      <c r="E240" s="267" t="s">
        <v>753</v>
      </c>
      <c r="F240" s="32">
        <v>677</v>
      </c>
      <c r="G240" s="108" t="s">
        <v>753</v>
      </c>
      <c r="H240" s="108" t="s">
        <v>753</v>
      </c>
      <c r="I240" s="267" t="s">
        <v>753</v>
      </c>
      <c r="J240" s="267" t="s">
        <v>753</v>
      </c>
      <c r="K240" s="267" t="s">
        <v>753</v>
      </c>
      <c r="L240" s="267" t="s">
        <v>753</v>
      </c>
      <c r="M240" s="108">
        <v>262</v>
      </c>
      <c r="N240" s="268">
        <v>988</v>
      </c>
      <c r="O240" s="32" t="s">
        <v>753</v>
      </c>
      <c r="P240" s="32" t="s">
        <v>753</v>
      </c>
    </row>
    <row r="241" spans="1:23" s="22" customFormat="1" ht="15.75" customHeight="1" x14ac:dyDescent="0.25">
      <c r="A241" s="270" t="s">
        <v>446</v>
      </c>
      <c r="B241" s="50">
        <f t="shared" si="10"/>
        <v>1893</v>
      </c>
      <c r="C241" s="267" t="s">
        <v>753</v>
      </c>
      <c r="D241" s="267" t="s">
        <v>753</v>
      </c>
      <c r="E241" s="267" t="s">
        <v>753</v>
      </c>
      <c r="F241" s="32">
        <v>522</v>
      </c>
      <c r="G241" s="108" t="s">
        <v>753</v>
      </c>
      <c r="H241" s="108" t="s">
        <v>753</v>
      </c>
      <c r="I241" s="267" t="s">
        <v>753</v>
      </c>
      <c r="J241" s="267" t="s">
        <v>753</v>
      </c>
      <c r="K241" s="267" t="s">
        <v>753</v>
      </c>
      <c r="L241" s="267" t="s">
        <v>753</v>
      </c>
      <c r="M241" s="108">
        <v>122</v>
      </c>
      <c r="N241" s="268">
        <v>1249</v>
      </c>
      <c r="O241" s="32" t="s">
        <v>753</v>
      </c>
      <c r="P241" s="32" t="s">
        <v>753</v>
      </c>
      <c r="V241" s="5"/>
      <c r="W241" s="5"/>
    </row>
    <row r="242" spans="1:23" ht="15.75" customHeight="1" x14ac:dyDescent="0.25">
      <c r="A242" s="270" t="s">
        <v>768</v>
      </c>
      <c r="B242" s="50">
        <f t="shared" si="10"/>
        <v>2184</v>
      </c>
      <c r="C242" s="267" t="s">
        <v>753</v>
      </c>
      <c r="D242" s="267" t="s">
        <v>753</v>
      </c>
      <c r="E242" s="267" t="s">
        <v>753</v>
      </c>
      <c r="F242" s="32">
        <v>779</v>
      </c>
      <c r="G242" s="108" t="s">
        <v>753</v>
      </c>
      <c r="H242" s="108" t="s">
        <v>753</v>
      </c>
      <c r="I242" s="267" t="s">
        <v>753</v>
      </c>
      <c r="J242" s="267" t="s">
        <v>753</v>
      </c>
      <c r="K242" s="267" t="s">
        <v>753</v>
      </c>
      <c r="L242" s="267" t="s">
        <v>753</v>
      </c>
      <c r="M242" s="108">
        <v>251</v>
      </c>
      <c r="N242" s="268">
        <v>1154</v>
      </c>
      <c r="O242" s="32" t="s">
        <v>753</v>
      </c>
      <c r="P242" s="32" t="s">
        <v>753</v>
      </c>
    </row>
    <row r="243" spans="1:23" ht="15.75" customHeight="1" x14ac:dyDescent="0.25">
      <c r="A243" s="270" t="s">
        <v>456</v>
      </c>
      <c r="B243" s="50">
        <f t="shared" si="10"/>
        <v>1127</v>
      </c>
      <c r="C243" s="267" t="s">
        <v>753</v>
      </c>
      <c r="D243" s="267" t="s">
        <v>753</v>
      </c>
      <c r="E243" s="267" t="s">
        <v>753</v>
      </c>
      <c r="F243" s="281">
        <v>319</v>
      </c>
      <c r="G243" s="267" t="s">
        <v>753</v>
      </c>
      <c r="H243" s="267" t="s">
        <v>753</v>
      </c>
      <c r="I243" s="108" t="s">
        <v>753</v>
      </c>
      <c r="J243" s="267" t="s">
        <v>753</v>
      </c>
      <c r="K243" s="267" t="s">
        <v>753</v>
      </c>
      <c r="L243" s="267" t="s">
        <v>753</v>
      </c>
      <c r="M243" s="108">
        <v>168</v>
      </c>
      <c r="N243" s="268">
        <v>640</v>
      </c>
      <c r="O243" s="32" t="s">
        <v>753</v>
      </c>
      <c r="P243" s="32" t="s">
        <v>753</v>
      </c>
    </row>
    <row r="244" spans="1:23" ht="15.75" customHeight="1" x14ac:dyDescent="0.25">
      <c r="A244" s="270" t="s">
        <v>325</v>
      </c>
      <c r="B244" s="50">
        <f t="shared" si="10"/>
        <v>1777</v>
      </c>
      <c r="C244" s="267" t="s">
        <v>753</v>
      </c>
      <c r="D244" s="267" t="s">
        <v>753</v>
      </c>
      <c r="E244" s="267" t="s">
        <v>753</v>
      </c>
      <c r="F244" s="32">
        <v>326</v>
      </c>
      <c r="G244" s="108" t="s">
        <v>753</v>
      </c>
      <c r="H244" s="108" t="s">
        <v>753</v>
      </c>
      <c r="I244" s="267" t="s">
        <v>753</v>
      </c>
      <c r="J244" s="267" t="s">
        <v>753</v>
      </c>
      <c r="K244" s="267" t="s">
        <v>753</v>
      </c>
      <c r="L244" s="267" t="s">
        <v>753</v>
      </c>
      <c r="M244" s="108">
        <v>224</v>
      </c>
      <c r="N244" s="268">
        <v>1227</v>
      </c>
      <c r="O244" s="32" t="s">
        <v>753</v>
      </c>
      <c r="P244" s="32" t="s">
        <v>753</v>
      </c>
    </row>
    <row r="245" spans="1:23" ht="15.75" customHeight="1" x14ac:dyDescent="0.25">
      <c r="A245" s="270" t="s">
        <v>64</v>
      </c>
      <c r="B245" s="50">
        <f t="shared" si="10"/>
        <v>2240</v>
      </c>
      <c r="C245" s="267" t="s">
        <v>753</v>
      </c>
      <c r="D245" s="267" t="s">
        <v>753</v>
      </c>
      <c r="E245" s="267" t="s">
        <v>753</v>
      </c>
      <c r="F245" s="32">
        <v>424</v>
      </c>
      <c r="G245" s="108" t="s">
        <v>753</v>
      </c>
      <c r="H245" s="108" t="s">
        <v>753</v>
      </c>
      <c r="I245" s="267" t="s">
        <v>753</v>
      </c>
      <c r="J245" s="267" t="s">
        <v>753</v>
      </c>
      <c r="K245" s="267" t="s">
        <v>753</v>
      </c>
      <c r="L245" s="267" t="s">
        <v>753</v>
      </c>
      <c r="M245" s="108">
        <v>286</v>
      </c>
      <c r="N245" s="268">
        <v>1530</v>
      </c>
      <c r="O245" s="32" t="s">
        <v>753</v>
      </c>
      <c r="P245" s="32" t="s">
        <v>753</v>
      </c>
    </row>
    <row r="246" spans="1:23" ht="15.75" customHeight="1" x14ac:dyDescent="0.25">
      <c r="A246" s="270" t="s">
        <v>66</v>
      </c>
      <c r="B246" s="50">
        <f t="shared" si="10"/>
        <v>1533</v>
      </c>
      <c r="C246" s="267" t="s">
        <v>753</v>
      </c>
      <c r="D246" s="267" t="s">
        <v>753</v>
      </c>
      <c r="E246" s="267" t="s">
        <v>753</v>
      </c>
      <c r="F246" s="32">
        <v>507</v>
      </c>
      <c r="G246" s="108" t="s">
        <v>753</v>
      </c>
      <c r="H246" s="108" t="s">
        <v>753</v>
      </c>
      <c r="I246" s="267" t="s">
        <v>753</v>
      </c>
      <c r="J246" s="267" t="s">
        <v>753</v>
      </c>
      <c r="K246" s="267" t="s">
        <v>753</v>
      </c>
      <c r="L246" s="267" t="s">
        <v>753</v>
      </c>
      <c r="M246" s="267">
        <v>255</v>
      </c>
      <c r="N246" s="107">
        <v>771</v>
      </c>
      <c r="O246" s="32" t="s">
        <v>753</v>
      </c>
      <c r="P246" s="32" t="s">
        <v>753</v>
      </c>
    </row>
    <row r="247" spans="1:23" ht="15.75" customHeight="1" x14ac:dyDescent="0.25">
      <c r="A247" s="270" t="s">
        <v>813</v>
      </c>
      <c r="B247" s="50">
        <f t="shared" si="10"/>
        <v>1000</v>
      </c>
      <c r="C247" s="267"/>
      <c r="D247" s="267"/>
      <c r="E247" s="267"/>
      <c r="F247" s="281">
        <v>277</v>
      </c>
      <c r="G247" s="267"/>
      <c r="H247" s="267"/>
      <c r="I247" s="267"/>
      <c r="J247" s="267"/>
      <c r="K247" s="267"/>
      <c r="L247" s="267"/>
      <c r="M247" s="267"/>
      <c r="N247" s="107">
        <v>723</v>
      </c>
      <c r="O247" s="32"/>
      <c r="P247" s="32"/>
    </row>
    <row r="248" spans="1:23" ht="15.75" customHeight="1" x14ac:dyDescent="0.25">
      <c r="A248" s="282"/>
      <c r="B248" s="105"/>
      <c r="C248" s="106"/>
      <c r="D248" s="106"/>
      <c r="E248" s="106"/>
      <c r="F248" s="105"/>
      <c r="G248" s="106"/>
      <c r="H248" s="106"/>
      <c r="I248" s="106"/>
      <c r="J248" s="106"/>
      <c r="K248" s="106"/>
      <c r="L248" s="267"/>
      <c r="M248" s="106"/>
      <c r="N248" s="268"/>
      <c r="O248" s="32"/>
      <c r="P248" s="32"/>
    </row>
    <row r="249" spans="1:23" ht="15.75" customHeight="1" x14ac:dyDescent="0.25">
      <c r="A249" s="253" t="s">
        <v>814</v>
      </c>
      <c r="B249" s="103">
        <f>SUM(B251:B258)</f>
        <v>16166</v>
      </c>
      <c r="C249" s="103">
        <f>SUM(C251:C258)</f>
        <v>4885</v>
      </c>
      <c r="D249" s="103">
        <f>SUM(D251:D258)</f>
        <v>11281</v>
      </c>
      <c r="E249" s="262" t="s">
        <v>753</v>
      </c>
      <c r="F249" s="103" t="s">
        <v>753</v>
      </c>
      <c r="G249" s="262" t="s">
        <v>753</v>
      </c>
      <c r="H249" s="262" t="s">
        <v>753</v>
      </c>
      <c r="I249" s="262" t="s">
        <v>753</v>
      </c>
      <c r="J249" s="262" t="s">
        <v>753</v>
      </c>
      <c r="K249" s="262" t="s">
        <v>753</v>
      </c>
      <c r="L249" s="262" t="s">
        <v>753</v>
      </c>
      <c r="M249" s="262" t="s">
        <v>753</v>
      </c>
      <c r="N249" s="104" t="s">
        <v>753</v>
      </c>
      <c r="O249" s="263" t="s">
        <v>753</v>
      </c>
      <c r="P249" s="263" t="s">
        <v>753</v>
      </c>
    </row>
    <row r="250" spans="1:23" ht="15.75" customHeight="1" x14ac:dyDescent="0.25">
      <c r="A250" s="270"/>
      <c r="B250" s="108"/>
      <c r="C250" s="108"/>
      <c r="D250" s="267"/>
      <c r="E250" s="52"/>
      <c r="F250" s="50"/>
      <c r="G250" s="52"/>
      <c r="H250" s="52"/>
      <c r="I250" s="52"/>
      <c r="J250" s="52"/>
      <c r="K250" s="52"/>
      <c r="L250" s="267"/>
      <c r="M250" s="52"/>
      <c r="O250" s="32"/>
      <c r="P250" s="32"/>
    </row>
    <row r="251" spans="1:23" ht="15.75" customHeight="1" x14ac:dyDescent="0.25">
      <c r="A251" s="270" t="s">
        <v>779</v>
      </c>
      <c r="B251" s="50">
        <f t="shared" ref="B251:B258" si="11">SUM(C251:P251)</f>
        <v>721</v>
      </c>
      <c r="C251" s="108">
        <v>721</v>
      </c>
      <c r="D251" s="271" t="s">
        <v>753</v>
      </c>
      <c r="E251" s="108" t="s">
        <v>753</v>
      </c>
      <c r="F251" s="267" t="s">
        <v>753</v>
      </c>
      <c r="G251" s="267" t="s">
        <v>753</v>
      </c>
      <c r="H251" s="267" t="s">
        <v>753</v>
      </c>
      <c r="I251" s="267" t="s">
        <v>753</v>
      </c>
      <c r="J251" s="267" t="s">
        <v>753</v>
      </c>
      <c r="K251" s="267" t="s">
        <v>753</v>
      </c>
      <c r="L251" s="267" t="s">
        <v>753</v>
      </c>
      <c r="M251" s="267" t="s">
        <v>753</v>
      </c>
      <c r="N251" s="107" t="s">
        <v>753</v>
      </c>
      <c r="O251" s="32" t="s">
        <v>753</v>
      </c>
      <c r="P251" s="32" t="s">
        <v>753</v>
      </c>
    </row>
    <row r="252" spans="1:23" ht="15.75" customHeight="1" x14ac:dyDescent="0.25">
      <c r="A252" s="270" t="s">
        <v>780</v>
      </c>
      <c r="B252" s="50">
        <f t="shared" si="11"/>
        <v>1005</v>
      </c>
      <c r="C252" s="108">
        <v>1005</v>
      </c>
      <c r="D252" s="269" t="s">
        <v>753</v>
      </c>
      <c r="E252" s="267" t="s">
        <v>753</v>
      </c>
      <c r="F252" s="267" t="s">
        <v>753</v>
      </c>
      <c r="G252" s="267" t="s">
        <v>753</v>
      </c>
      <c r="H252" s="267" t="s">
        <v>753</v>
      </c>
      <c r="I252" s="267" t="s">
        <v>753</v>
      </c>
      <c r="J252" s="267" t="s">
        <v>753</v>
      </c>
      <c r="K252" s="267" t="s">
        <v>753</v>
      </c>
      <c r="L252" s="267" t="s">
        <v>753</v>
      </c>
      <c r="M252" s="267" t="s">
        <v>753</v>
      </c>
      <c r="N252" s="107" t="s">
        <v>753</v>
      </c>
      <c r="O252" s="32" t="s">
        <v>753</v>
      </c>
      <c r="P252" s="32" t="s">
        <v>753</v>
      </c>
    </row>
    <row r="253" spans="1:23" ht="15.75" customHeight="1" x14ac:dyDescent="0.25">
      <c r="A253" s="270" t="s">
        <v>758</v>
      </c>
      <c r="B253" s="50">
        <f t="shared" si="11"/>
        <v>757</v>
      </c>
      <c r="C253" s="268">
        <v>757</v>
      </c>
      <c r="D253" s="269" t="s">
        <v>753</v>
      </c>
      <c r="E253" s="267" t="s">
        <v>753</v>
      </c>
      <c r="F253" s="267" t="s">
        <v>753</v>
      </c>
      <c r="G253" s="267" t="s">
        <v>753</v>
      </c>
      <c r="H253" s="267" t="s">
        <v>753</v>
      </c>
      <c r="I253" s="267" t="s">
        <v>753</v>
      </c>
      <c r="J253" s="267" t="s">
        <v>753</v>
      </c>
      <c r="K253" s="267" t="s">
        <v>753</v>
      </c>
      <c r="L253" s="267" t="s">
        <v>753</v>
      </c>
      <c r="M253" s="267" t="s">
        <v>753</v>
      </c>
      <c r="N253" s="107" t="s">
        <v>753</v>
      </c>
      <c r="O253" s="32" t="s">
        <v>753</v>
      </c>
      <c r="P253" s="32" t="s">
        <v>753</v>
      </c>
      <c r="V253" s="22"/>
      <c r="W253" s="22"/>
    </row>
    <row r="254" spans="1:23" ht="15.75" customHeight="1" x14ac:dyDescent="0.25">
      <c r="A254" s="270" t="s">
        <v>761</v>
      </c>
      <c r="B254" s="50">
        <f t="shared" si="11"/>
        <v>5524</v>
      </c>
      <c r="C254" s="268">
        <v>426</v>
      </c>
      <c r="D254" s="269">
        <v>5098</v>
      </c>
      <c r="E254" s="267" t="s">
        <v>753</v>
      </c>
      <c r="F254" s="267" t="s">
        <v>753</v>
      </c>
      <c r="G254" s="267" t="s">
        <v>753</v>
      </c>
      <c r="H254" s="267" t="s">
        <v>753</v>
      </c>
      <c r="I254" s="267" t="s">
        <v>753</v>
      </c>
      <c r="J254" s="267" t="s">
        <v>753</v>
      </c>
      <c r="K254" s="267" t="s">
        <v>753</v>
      </c>
      <c r="L254" s="267" t="s">
        <v>753</v>
      </c>
      <c r="M254" s="267" t="s">
        <v>753</v>
      </c>
      <c r="N254" s="107" t="s">
        <v>753</v>
      </c>
      <c r="O254" s="32" t="s">
        <v>753</v>
      </c>
      <c r="P254" s="32" t="s">
        <v>753</v>
      </c>
    </row>
    <row r="255" spans="1:23" ht="15.75" customHeight="1" x14ac:dyDescent="0.25">
      <c r="A255" s="270" t="s">
        <v>177</v>
      </c>
      <c r="B255" s="50">
        <f t="shared" si="11"/>
        <v>632</v>
      </c>
      <c r="C255" s="268">
        <v>632</v>
      </c>
      <c r="D255" s="267" t="s">
        <v>753</v>
      </c>
      <c r="E255" s="267" t="s">
        <v>753</v>
      </c>
      <c r="F255" s="267" t="s">
        <v>753</v>
      </c>
      <c r="G255" s="267" t="s">
        <v>753</v>
      </c>
      <c r="H255" s="267" t="s">
        <v>753</v>
      </c>
      <c r="I255" s="267" t="s">
        <v>753</v>
      </c>
      <c r="J255" s="267" t="s">
        <v>753</v>
      </c>
      <c r="K255" s="267" t="s">
        <v>753</v>
      </c>
      <c r="L255" s="267" t="s">
        <v>753</v>
      </c>
      <c r="M255" s="267" t="s">
        <v>753</v>
      </c>
      <c r="N255" s="107" t="s">
        <v>753</v>
      </c>
      <c r="O255" s="32" t="s">
        <v>753</v>
      </c>
      <c r="P255" s="32" t="s">
        <v>753</v>
      </c>
    </row>
    <row r="256" spans="1:23" ht="15.75" customHeight="1" x14ac:dyDescent="0.25">
      <c r="A256" s="270" t="s">
        <v>389</v>
      </c>
      <c r="B256" s="50">
        <f t="shared" si="11"/>
        <v>3996</v>
      </c>
      <c r="C256" s="268">
        <v>522</v>
      </c>
      <c r="D256" s="269">
        <v>3474</v>
      </c>
      <c r="E256" s="267" t="s">
        <v>753</v>
      </c>
      <c r="F256" s="267" t="s">
        <v>753</v>
      </c>
      <c r="G256" s="267" t="s">
        <v>753</v>
      </c>
      <c r="H256" s="267" t="s">
        <v>753</v>
      </c>
      <c r="I256" s="267" t="s">
        <v>753</v>
      </c>
      <c r="J256" s="267" t="s">
        <v>753</v>
      </c>
      <c r="K256" s="267" t="s">
        <v>753</v>
      </c>
      <c r="L256" s="267" t="s">
        <v>753</v>
      </c>
      <c r="M256" s="267" t="s">
        <v>753</v>
      </c>
      <c r="N256" s="107" t="s">
        <v>753</v>
      </c>
      <c r="O256" s="32" t="s">
        <v>753</v>
      </c>
      <c r="P256" s="32" t="s">
        <v>753</v>
      </c>
    </row>
    <row r="257" spans="1:23" ht="15.75" customHeight="1" x14ac:dyDescent="0.25">
      <c r="A257" s="270" t="s">
        <v>181</v>
      </c>
      <c r="B257" s="50">
        <f t="shared" si="11"/>
        <v>1924</v>
      </c>
      <c r="C257" s="268">
        <v>400</v>
      </c>
      <c r="D257" s="269">
        <v>1524</v>
      </c>
      <c r="E257" s="267" t="s">
        <v>753</v>
      </c>
      <c r="F257" s="267" t="s">
        <v>753</v>
      </c>
      <c r="G257" s="267" t="s">
        <v>753</v>
      </c>
      <c r="H257" s="267" t="s">
        <v>753</v>
      </c>
      <c r="I257" s="267" t="s">
        <v>753</v>
      </c>
      <c r="J257" s="267" t="s">
        <v>753</v>
      </c>
      <c r="K257" s="267" t="s">
        <v>753</v>
      </c>
      <c r="L257" s="267" t="s">
        <v>753</v>
      </c>
      <c r="M257" s="267" t="s">
        <v>753</v>
      </c>
      <c r="N257" s="107" t="s">
        <v>753</v>
      </c>
      <c r="O257" s="32" t="s">
        <v>753</v>
      </c>
      <c r="P257" s="32" t="s">
        <v>753</v>
      </c>
    </row>
    <row r="258" spans="1:23" ht="15.75" customHeight="1" x14ac:dyDescent="0.25">
      <c r="A258" s="270" t="s">
        <v>773</v>
      </c>
      <c r="B258" s="50">
        <f t="shared" si="11"/>
        <v>1607</v>
      </c>
      <c r="C258" s="268">
        <v>422</v>
      </c>
      <c r="D258" s="269">
        <v>1185</v>
      </c>
      <c r="E258" s="267" t="s">
        <v>753</v>
      </c>
      <c r="F258" s="267" t="s">
        <v>753</v>
      </c>
      <c r="G258" s="267" t="s">
        <v>753</v>
      </c>
      <c r="H258" s="267" t="s">
        <v>753</v>
      </c>
      <c r="I258" s="267" t="s">
        <v>753</v>
      </c>
      <c r="J258" s="267" t="s">
        <v>753</v>
      </c>
      <c r="K258" s="267" t="s">
        <v>753</v>
      </c>
      <c r="L258" s="267" t="s">
        <v>753</v>
      </c>
      <c r="M258" s="267" t="s">
        <v>753</v>
      </c>
      <c r="N258" s="107" t="s">
        <v>753</v>
      </c>
      <c r="O258" s="32" t="s">
        <v>753</v>
      </c>
      <c r="P258" s="32" t="s">
        <v>753</v>
      </c>
    </row>
    <row r="259" spans="1:23" ht="15.75" customHeight="1" x14ac:dyDescent="0.25">
      <c r="A259" s="275"/>
      <c r="B259" s="88"/>
      <c r="C259" s="276"/>
      <c r="D259" s="276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88"/>
      <c r="P259" s="88"/>
    </row>
    <row r="260" spans="1:23" ht="15.75" customHeight="1" x14ac:dyDescent="0.25">
      <c r="A260" s="266"/>
      <c r="B260" s="11"/>
      <c r="C260" s="271"/>
      <c r="D260" s="271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1"/>
      <c r="P260" s="11"/>
    </row>
    <row r="261" spans="1:23" s="22" customFormat="1" ht="15.75" customHeight="1" x14ac:dyDescent="0.25">
      <c r="A261" s="91" t="s">
        <v>931</v>
      </c>
      <c r="B261" s="107"/>
      <c r="C261" s="271"/>
      <c r="D261" s="271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1"/>
      <c r="P261" s="11"/>
      <c r="V261" s="5"/>
      <c r="W261" s="5"/>
    </row>
    <row r="262" spans="1:23" s="22" customFormat="1" ht="15.75" customHeight="1" x14ac:dyDescent="0.25">
      <c r="B262" s="278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79"/>
      <c r="P262" s="279"/>
      <c r="V262" s="5"/>
      <c r="W262" s="5"/>
    </row>
    <row r="263" spans="1:23" s="22" customFormat="1" ht="15.75" customHeight="1" x14ac:dyDescent="0.25">
      <c r="A263" s="341" t="s">
        <v>747</v>
      </c>
      <c r="B263" s="339" t="s">
        <v>154</v>
      </c>
      <c r="C263" s="345" t="s">
        <v>155</v>
      </c>
      <c r="D263" s="345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V263" s="5"/>
      <c r="W263" s="5"/>
    </row>
    <row r="264" spans="1:23" s="22" customFormat="1" ht="15.75" customHeight="1" x14ac:dyDescent="0.25">
      <c r="A264" s="342"/>
      <c r="B264" s="344"/>
      <c r="C264" s="339" t="s">
        <v>252</v>
      </c>
      <c r="D264" s="339" t="s">
        <v>748</v>
      </c>
      <c r="E264" s="339" t="s">
        <v>749</v>
      </c>
      <c r="F264" s="339" t="s">
        <v>161</v>
      </c>
      <c r="G264" s="339" t="s">
        <v>750</v>
      </c>
      <c r="H264" s="339" t="s">
        <v>164</v>
      </c>
      <c r="I264" s="339" t="s">
        <v>165</v>
      </c>
      <c r="J264" s="339" t="s">
        <v>256</v>
      </c>
      <c r="K264" s="339" t="s">
        <v>168</v>
      </c>
      <c r="L264" s="337" t="s">
        <v>162</v>
      </c>
      <c r="M264" s="346" t="s">
        <v>166</v>
      </c>
      <c r="N264" s="346" t="s">
        <v>163</v>
      </c>
      <c r="O264" s="337" t="s">
        <v>257</v>
      </c>
      <c r="P264" s="351" t="s">
        <v>751</v>
      </c>
      <c r="V264" s="5"/>
      <c r="W264" s="5"/>
    </row>
    <row r="265" spans="1:23" ht="15.75" customHeight="1" x14ac:dyDescent="0.25">
      <c r="A265" s="343"/>
      <c r="B265" s="340"/>
      <c r="C265" s="340"/>
      <c r="D265" s="340"/>
      <c r="E265" s="340"/>
      <c r="F265" s="340"/>
      <c r="G265" s="340"/>
      <c r="H265" s="340"/>
      <c r="I265" s="340"/>
      <c r="J265" s="340"/>
      <c r="K265" s="340"/>
      <c r="L265" s="338"/>
      <c r="M265" s="347"/>
      <c r="N265" s="347"/>
      <c r="O265" s="338"/>
      <c r="P265" s="352"/>
    </row>
    <row r="266" spans="1:23" ht="15.75" customHeight="1" x14ac:dyDescent="0.25">
      <c r="A266" s="270"/>
      <c r="B266" s="108"/>
      <c r="C266" s="268"/>
      <c r="D266" s="269"/>
      <c r="E266" s="267"/>
      <c r="F266" s="267"/>
      <c r="G266" s="267"/>
      <c r="H266" s="267"/>
      <c r="I266" s="267"/>
      <c r="J266" s="267"/>
      <c r="K266" s="267"/>
      <c r="L266" s="267"/>
      <c r="M266" s="267"/>
      <c r="N266" s="107"/>
      <c r="O266" s="32"/>
      <c r="P266" s="32"/>
    </row>
    <row r="267" spans="1:23" ht="15.75" customHeight="1" x14ac:dyDescent="0.25">
      <c r="A267" s="253" t="s">
        <v>815</v>
      </c>
      <c r="B267" s="103">
        <f>SUM(B269:B274)</f>
        <v>4057</v>
      </c>
      <c r="C267" s="262" t="s">
        <v>753</v>
      </c>
      <c r="D267" s="262" t="s">
        <v>753</v>
      </c>
      <c r="E267" s="262" t="s">
        <v>753</v>
      </c>
      <c r="F267" s="262" t="s">
        <v>753</v>
      </c>
      <c r="G267" s="262" t="s">
        <v>753</v>
      </c>
      <c r="H267" s="262">
        <f>SUM(H269:H274)</f>
        <v>4057</v>
      </c>
      <c r="I267" s="103" t="s">
        <v>753</v>
      </c>
      <c r="J267" s="262" t="s">
        <v>753</v>
      </c>
      <c r="K267" s="262" t="s">
        <v>753</v>
      </c>
      <c r="L267" s="262" t="s">
        <v>753</v>
      </c>
      <c r="M267" s="262" t="s">
        <v>753</v>
      </c>
      <c r="N267" s="104" t="s">
        <v>753</v>
      </c>
      <c r="O267" s="263" t="s">
        <v>753</v>
      </c>
      <c r="P267" s="263" t="s">
        <v>753</v>
      </c>
    </row>
    <row r="268" spans="1:23" ht="15.75" customHeight="1" x14ac:dyDescent="0.25">
      <c r="A268" s="270"/>
      <c r="B268" s="108"/>
      <c r="C268" s="52"/>
      <c r="D268" s="52"/>
      <c r="E268" s="52"/>
      <c r="F268" s="52"/>
      <c r="G268" s="52"/>
      <c r="H268" s="52"/>
      <c r="I268" s="50"/>
      <c r="J268" s="52"/>
      <c r="K268" s="52"/>
      <c r="L268" s="267"/>
      <c r="M268" s="52"/>
      <c r="O268" s="32"/>
      <c r="P268" s="32"/>
    </row>
    <row r="269" spans="1:23" ht="15.75" customHeight="1" x14ac:dyDescent="0.25">
      <c r="A269" s="270" t="s">
        <v>816</v>
      </c>
      <c r="B269" s="50">
        <f t="shared" ref="B269:B274" si="12">SUM(C269:P269)</f>
        <v>768</v>
      </c>
      <c r="C269" s="267" t="s">
        <v>753</v>
      </c>
      <c r="D269" s="267" t="s">
        <v>753</v>
      </c>
      <c r="E269" s="267" t="s">
        <v>753</v>
      </c>
      <c r="F269" s="267" t="s">
        <v>753</v>
      </c>
      <c r="G269" s="267" t="s">
        <v>753</v>
      </c>
      <c r="H269" s="267">
        <v>768</v>
      </c>
      <c r="I269" s="108" t="s">
        <v>753</v>
      </c>
      <c r="J269" s="267" t="s">
        <v>753</v>
      </c>
      <c r="K269" s="267" t="s">
        <v>753</v>
      </c>
      <c r="L269" s="267" t="s">
        <v>753</v>
      </c>
      <c r="M269" s="267" t="s">
        <v>753</v>
      </c>
      <c r="N269" s="107" t="s">
        <v>753</v>
      </c>
      <c r="O269" s="32" t="s">
        <v>753</v>
      </c>
      <c r="P269" s="32" t="s">
        <v>753</v>
      </c>
    </row>
    <row r="270" spans="1:23" ht="15.75" customHeight="1" x14ac:dyDescent="0.25">
      <c r="A270" s="270" t="s">
        <v>817</v>
      </c>
      <c r="B270" s="50">
        <f t="shared" si="12"/>
        <v>529</v>
      </c>
      <c r="C270" s="267" t="s">
        <v>753</v>
      </c>
      <c r="D270" s="267" t="s">
        <v>753</v>
      </c>
      <c r="E270" s="267" t="s">
        <v>753</v>
      </c>
      <c r="F270" s="267" t="s">
        <v>753</v>
      </c>
      <c r="G270" s="267" t="s">
        <v>753</v>
      </c>
      <c r="H270" s="267">
        <v>529</v>
      </c>
      <c r="I270" s="108" t="s">
        <v>753</v>
      </c>
      <c r="J270" s="267" t="s">
        <v>753</v>
      </c>
      <c r="K270" s="267" t="s">
        <v>753</v>
      </c>
      <c r="L270" s="267" t="s">
        <v>753</v>
      </c>
      <c r="M270" s="267" t="s">
        <v>753</v>
      </c>
      <c r="N270" s="107" t="s">
        <v>753</v>
      </c>
      <c r="O270" s="32" t="s">
        <v>753</v>
      </c>
      <c r="P270" s="32" t="s">
        <v>753</v>
      </c>
    </row>
    <row r="271" spans="1:23" ht="15.75" customHeight="1" x14ac:dyDescent="0.25">
      <c r="A271" s="270" t="s">
        <v>818</v>
      </c>
      <c r="B271" s="50">
        <f t="shared" si="12"/>
        <v>1436</v>
      </c>
      <c r="C271" s="267" t="s">
        <v>753</v>
      </c>
      <c r="D271" s="267" t="s">
        <v>753</v>
      </c>
      <c r="E271" s="267" t="s">
        <v>753</v>
      </c>
      <c r="F271" s="267" t="s">
        <v>753</v>
      </c>
      <c r="G271" s="267" t="s">
        <v>753</v>
      </c>
      <c r="H271" s="267">
        <v>1436</v>
      </c>
      <c r="I271" s="108" t="s">
        <v>753</v>
      </c>
      <c r="J271" s="267" t="s">
        <v>753</v>
      </c>
      <c r="K271" s="267" t="s">
        <v>753</v>
      </c>
      <c r="L271" s="267" t="s">
        <v>753</v>
      </c>
      <c r="M271" s="267" t="s">
        <v>753</v>
      </c>
      <c r="N271" s="107" t="s">
        <v>753</v>
      </c>
      <c r="O271" s="32" t="s">
        <v>753</v>
      </c>
      <c r="P271" s="32" t="s">
        <v>753</v>
      </c>
      <c r="V271" s="22"/>
      <c r="W271" s="22"/>
    </row>
    <row r="272" spans="1:23" ht="15.75" customHeight="1" x14ac:dyDescent="0.25">
      <c r="A272" s="270" t="s">
        <v>819</v>
      </c>
      <c r="B272" s="50">
        <f t="shared" si="12"/>
        <v>337</v>
      </c>
      <c r="C272" s="267" t="s">
        <v>753</v>
      </c>
      <c r="D272" s="267" t="s">
        <v>753</v>
      </c>
      <c r="E272" s="267" t="s">
        <v>753</v>
      </c>
      <c r="F272" s="267" t="s">
        <v>753</v>
      </c>
      <c r="G272" s="267" t="s">
        <v>753</v>
      </c>
      <c r="H272" s="267">
        <v>337</v>
      </c>
      <c r="I272" s="108" t="s">
        <v>753</v>
      </c>
      <c r="J272" s="267" t="s">
        <v>753</v>
      </c>
      <c r="K272" s="267" t="s">
        <v>753</v>
      </c>
      <c r="L272" s="267" t="s">
        <v>753</v>
      </c>
      <c r="M272" s="267" t="s">
        <v>753</v>
      </c>
      <c r="N272" s="267" t="s">
        <v>753</v>
      </c>
      <c r="O272" s="107" t="s">
        <v>753</v>
      </c>
      <c r="P272" s="81" t="s">
        <v>753</v>
      </c>
    </row>
    <row r="273" spans="1:23" ht="15.75" customHeight="1" x14ac:dyDescent="0.25">
      <c r="A273" s="270" t="s">
        <v>820</v>
      </c>
      <c r="B273" s="50">
        <f t="shared" si="12"/>
        <v>754</v>
      </c>
      <c r="C273" s="267" t="s">
        <v>753</v>
      </c>
      <c r="D273" s="267" t="s">
        <v>753</v>
      </c>
      <c r="E273" s="267" t="s">
        <v>753</v>
      </c>
      <c r="F273" s="267" t="s">
        <v>753</v>
      </c>
      <c r="G273" s="267" t="s">
        <v>753</v>
      </c>
      <c r="H273" s="267">
        <v>754</v>
      </c>
      <c r="I273" s="108" t="s">
        <v>753</v>
      </c>
      <c r="J273" s="267" t="s">
        <v>753</v>
      </c>
      <c r="K273" s="267" t="s">
        <v>753</v>
      </c>
      <c r="L273" s="267" t="s">
        <v>753</v>
      </c>
      <c r="M273" s="267" t="s">
        <v>753</v>
      </c>
      <c r="N273" s="107" t="s">
        <v>753</v>
      </c>
      <c r="O273" s="32" t="s">
        <v>753</v>
      </c>
      <c r="P273" s="32" t="s">
        <v>753</v>
      </c>
    </row>
    <row r="274" spans="1:23" ht="15.75" customHeight="1" x14ac:dyDescent="0.25">
      <c r="A274" s="270" t="s">
        <v>821</v>
      </c>
      <c r="B274" s="50">
        <f t="shared" si="12"/>
        <v>233</v>
      </c>
      <c r="C274" s="267" t="s">
        <v>753</v>
      </c>
      <c r="D274" s="267" t="s">
        <v>753</v>
      </c>
      <c r="E274" s="267" t="s">
        <v>753</v>
      </c>
      <c r="F274" s="267" t="s">
        <v>753</v>
      </c>
      <c r="G274" s="267" t="s">
        <v>753</v>
      </c>
      <c r="H274" s="267">
        <v>233</v>
      </c>
      <c r="I274" s="108" t="s">
        <v>753</v>
      </c>
      <c r="J274" s="267" t="s">
        <v>753</v>
      </c>
      <c r="K274" s="267" t="s">
        <v>753</v>
      </c>
      <c r="L274" s="267" t="s">
        <v>753</v>
      </c>
      <c r="M274" s="267" t="s">
        <v>753</v>
      </c>
      <c r="N274" s="107" t="s">
        <v>753</v>
      </c>
      <c r="O274" s="32" t="s">
        <v>753</v>
      </c>
      <c r="P274" s="32" t="s">
        <v>753</v>
      </c>
    </row>
    <row r="275" spans="1:23" ht="15.75" customHeight="1" x14ac:dyDescent="0.25">
      <c r="A275" s="264"/>
      <c r="B275" s="50"/>
      <c r="C275" s="52"/>
      <c r="D275" s="52"/>
      <c r="E275" s="52"/>
      <c r="F275" s="52"/>
      <c r="G275" s="52"/>
      <c r="H275" s="52"/>
      <c r="I275" s="50"/>
      <c r="J275" s="52"/>
      <c r="K275" s="52"/>
      <c r="L275" s="267"/>
      <c r="M275" s="52"/>
      <c r="O275" s="32"/>
      <c r="P275" s="32"/>
    </row>
    <row r="276" spans="1:23" ht="15.75" customHeight="1" x14ac:dyDescent="0.25">
      <c r="A276" s="253" t="s">
        <v>822</v>
      </c>
      <c r="B276" s="103">
        <f>SUM(B278:B285)</f>
        <v>13948</v>
      </c>
      <c r="C276" s="262" t="s">
        <v>753</v>
      </c>
      <c r="D276" s="262" t="s">
        <v>753</v>
      </c>
      <c r="E276" s="262" t="s">
        <v>753</v>
      </c>
      <c r="F276" s="262" t="s">
        <v>753</v>
      </c>
      <c r="G276" s="262" t="s">
        <v>753</v>
      </c>
      <c r="H276" s="262" t="s">
        <v>753</v>
      </c>
      <c r="I276" s="262" t="s">
        <v>753</v>
      </c>
      <c r="J276" s="103">
        <f>SUM(J278:J285)</f>
        <v>13948</v>
      </c>
      <c r="K276" s="103">
        <f>SUM(K278:K285)</f>
        <v>0</v>
      </c>
      <c r="L276" s="103">
        <f>SUM(L278:L285)</f>
        <v>0</v>
      </c>
      <c r="M276" s="262" t="s">
        <v>753</v>
      </c>
      <c r="N276" s="104" t="s">
        <v>753</v>
      </c>
      <c r="O276" s="263" t="s">
        <v>753</v>
      </c>
      <c r="P276" s="263" t="s">
        <v>753</v>
      </c>
    </row>
    <row r="277" spans="1:23" ht="15.75" customHeight="1" x14ac:dyDescent="0.25">
      <c r="A277" s="270"/>
      <c r="B277" s="108"/>
      <c r="C277" s="52"/>
      <c r="D277" s="52"/>
      <c r="E277" s="52"/>
      <c r="F277" s="52"/>
      <c r="G277" s="52"/>
      <c r="H277" s="52"/>
      <c r="I277" s="52"/>
      <c r="J277" s="108"/>
      <c r="K277" s="267"/>
      <c r="L277" s="267"/>
      <c r="M277" s="52"/>
      <c r="O277" s="32"/>
      <c r="P277" s="32"/>
    </row>
    <row r="278" spans="1:23" ht="15.75" customHeight="1" x14ac:dyDescent="0.25">
      <c r="A278" s="270" t="s">
        <v>756</v>
      </c>
      <c r="B278" s="50">
        <f t="shared" ref="B278:B285" si="13">SUM(C278:P278)</f>
        <v>3383</v>
      </c>
      <c r="C278" s="267" t="s">
        <v>753</v>
      </c>
      <c r="D278" s="267" t="s">
        <v>753</v>
      </c>
      <c r="E278" s="267" t="s">
        <v>753</v>
      </c>
      <c r="F278" s="267" t="s">
        <v>753</v>
      </c>
      <c r="G278" s="267" t="s">
        <v>753</v>
      </c>
      <c r="H278" s="267" t="s">
        <v>753</v>
      </c>
      <c r="I278" s="267" t="s">
        <v>753</v>
      </c>
      <c r="J278" s="50">
        <v>3383</v>
      </c>
      <c r="K278" s="267" t="s">
        <v>753</v>
      </c>
      <c r="L278" s="267" t="s">
        <v>753</v>
      </c>
      <c r="M278" s="267" t="s">
        <v>753</v>
      </c>
      <c r="N278" s="107" t="s">
        <v>753</v>
      </c>
      <c r="O278" s="32" t="s">
        <v>753</v>
      </c>
      <c r="P278" s="32" t="s">
        <v>753</v>
      </c>
    </row>
    <row r="279" spans="1:23" ht="15.75" customHeight="1" x14ac:dyDescent="0.25">
      <c r="A279" s="270" t="s">
        <v>425</v>
      </c>
      <c r="B279" s="50">
        <f t="shared" si="13"/>
        <v>1238</v>
      </c>
      <c r="C279" s="267" t="s">
        <v>753</v>
      </c>
      <c r="D279" s="267" t="s">
        <v>753</v>
      </c>
      <c r="E279" s="267" t="s">
        <v>753</v>
      </c>
      <c r="F279" s="267" t="s">
        <v>753</v>
      </c>
      <c r="G279" s="267" t="s">
        <v>753</v>
      </c>
      <c r="H279" s="267" t="s">
        <v>753</v>
      </c>
      <c r="I279" s="267" t="s">
        <v>753</v>
      </c>
      <c r="J279" s="50">
        <v>1238</v>
      </c>
      <c r="K279" s="267" t="s">
        <v>753</v>
      </c>
      <c r="L279" s="267" t="s">
        <v>753</v>
      </c>
      <c r="M279" s="267" t="s">
        <v>753</v>
      </c>
      <c r="N279" s="107" t="s">
        <v>753</v>
      </c>
      <c r="O279" s="32" t="s">
        <v>753</v>
      </c>
      <c r="P279" s="32" t="s">
        <v>753</v>
      </c>
    </row>
    <row r="280" spans="1:23" ht="15.75" customHeight="1" x14ac:dyDescent="0.25">
      <c r="A280" s="270" t="s">
        <v>758</v>
      </c>
      <c r="B280" s="50">
        <f t="shared" si="13"/>
        <v>2287</v>
      </c>
      <c r="C280" s="267" t="s">
        <v>753</v>
      </c>
      <c r="D280" s="267" t="s">
        <v>753</v>
      </c>
      <c r="E280" s="267" t="s">
        <v>753</v>
      </c>
      <c r="F280" s="267" t="s">
        <v>753</v>
      </c>
      <c r="G280" s="267" t="s">
        <v>753</v>
      </c>
      <c r="H280" s="267" t="s">
        <v>753</v>
      </c>
      <c r="I280" s="267" t="s">
        <v>753</v>
      </c>
      <c r="J280" s="50">
        <v>2287</v>
      </c>
      <c r="K280" s="267" t="s">
        <v>753</v>
      </c>
      <c r="L280" s="267" t="s">
        <v>753</v>
      </c>
      <c r="M280" s="267" t="s">
        <v>753</v>
      </c>
      <c r="N280" s="107" t="s">
        <v>753</v>
      </c>
      <c r="O280" s="32" t="s">
        <v>753</v>
      </c>
      <c r="P280" s="32" t="s">
        <v>753</v>
      </c>
    </row>
    <row r="281" spans="1:23" ht="15.75" customHeight="1" x14ac:dyDescent="0.25">
      <c r="A281" s="270" t="s">
        <v>761</v>
      </c>
      <c r="B281" s="50">
        <f t="shared" si="13"/>
        <v>1633</v>
      </c>
      <c r="C281" s="267" t="s">
        <v>753</v>
      </c>
      <c r="D281" s="267" t="s">
        <v>753</v>
      </c>
      <c r="E281" s="267" t="s">
        <v>753</v>
      </c>
      <c r="F281" s="267" t="s">
        <v>753</v>
      </c>
      <c r="G281" s="267" t="s">
        <v>753</v>
      </c>
      <c r="H281" s="267" t="s">
        <v>753</v>
      </c>
      <c r="I281" s="267" t="s">
        <v>753</v>
      </c>
      <c r="J281" s="50">
        <v>1633</v>
      </c>
      <c r="K281" s="267" t="s">
        <v>753</v>
      </c>
      <c r="L281" s="267" t="s">
        <v>753</v>
      </c>
      <c r="M281" s="267" t="s">
        <v>753</v>
      </c>
      <c r="N281" s="107" t="s">
        <v>753</v>
      </c>
      <c r="O281" s="32" t="s">
        <v>753</v>
      </c>
      <c r="P281" s="32" t="s">
        <v>753</v>
      </c>
    </row>
    <row r="282" spans="1:23" ht="15.75" customHeight="1" x14ac:dyDescent="0.25">
      <c r="A282" s="270" t="s">
        <v>177</v>
      </c>
      <c r="B282" s="50">
        <f t="shared" si="13"/>
        <v>1589</v>
      </c>
      <c r="C282" s="267" t="s">
        <v>753</v>
      </c>
      <c r="D282" s="267" t="s">
        <v>753</v>
      </c>
      <c r="E282" s="267" t="s">
        <v>753</v>
      </c>
      <c r="F282" s="267" t="s">
        <v>753</v>
      </c>
      <c r="G282" s="267" t="s">
        <v>753</v>
      </c>
      <c r="H282" s="267" t="s">
        <v>753</v>
      </c>
      <c r="I282" s="267" t="s">
        <v>753</v>
      </c>
      <c r="J282" s="50">
        <v>1589</v>
      </c>
      <c r="K282" s="267" t="s">
        <v>753</v>
      </c>
      <c r="L282" s="108" t="s">
        <v>753</v>
      </c>
      <c r="M282" s="267" t="s">
        <v>753</v>
      </c>
      <c r="N282" s="107" t="s">
        <v>753</v>
      </c>
      <c r="O282" s="32" t="s">
        <v>753</v>
      </c>
      <c r="P282" s="32" t="s">
        <v>753</v>
      </c>
    </row>
    <row r="283" spans="1:23" ht="15.75" customHeight="1" x14ac:dyDescent="0.25">
      <c r="A283" s="270" t="s">
        <v>389</v>
      </c>
      <c r="B283" s="50">
        <f t="shared" si="13"/>
        <v>1377</v>
      </c>
      <c r="C283" s="267" t="s">
        <v>753</v>
      </c>
      <c r="D283" s="267" t="s">
        <v>753</v>
      </c>
      <c r="E283" s="267" t="s">
        <v>753</v>
      </c>
      <c r="F283" s="267" t="s">
        <v>753</v>
      </c>
      <c r="G283" s="267" t="s">
        <v>753</v>
      </c>
      <c r="H283" s="267" t="s">
        <v>753</v>
      </c>
      <c r="I283" s="267" t="s">
        <v>753</v>
      </c>
      <c r="J283" s="50">
        <v>1377</v>
      </c>
      <c r="K283" s="267" t="s">
        <v>753</v>
      </c>
      <c r="L283" s="108" t="s">
        <v>753</v>
      </c>
      <c r="M283" s="267" t="s">
        <v>753</v>
      </c>
      <c r="N283" s="107" t="s">
        <v>753</v>
      </c>
      <c r="O283" s="32" t="s">
        <v>753</v>
      </c>
      <c r="P283" s="32" t="s">
        <v>753</v>
      </c>
    </row>
    <row r="284" spans="1:23" ht="15.75" customHeight="1" x14ac:dyDescent="0.25">
      <c r="A284" s="270" t="s">
        <v>181</v>
      </c>
      <c r="B284" s="50">
        <f t="shared" si="13"/>
        <v>1117</v>
      </c>
      <c r="C284" s="267" t="s">
        <v>753</v>
      </c>
      <c r="D284" s="267" t="s">
        <v>753</v>
      </c>
      <c r="E284" s="267" t="s">
        <v>753</v>
      </c>
      <c r="F284" s="267" t="s">
        <v>753</v>
      </c>
      <c r="G284" s="267" t="s">
        <v>753</v>
      </c>
      <c r="H284" s="267" t="s">
        <v>753</v>
      </c>
      <c r="I284" s="267" t="s">
        <v>753</v>
      </c>
      <c r="J284" s="268">
        <v>1117</v>
      </c>
      <c r="K284" s="267" t="s">
        <v>753</v>
      </c>
      <c r="L284" s="108" t="s">
        <v>753</v>
      </c>
      <c r="M284" s="267" t="s">
        <v>753</v>
      </c>
      <c r="N284" s="107" t="s">
        <v>753</v>
      </c>
      <c r="O284" s="32" t="s">
        <v>753</v>
      </c>
      <c r="P284" s="32" t="s">
        <v>753</v>
      </c>
      <c r="V284" s="22"/>
      <c r="W284" s="22"/>
    </row>
    <row r="285" spans="1:23" ht="15.75" customHeight="1" x14ac:dyDescent="0.25">
      <c r="A285" s="270" t="s">
        <v>773</v>
      </c>
      <c r="B285" s="50">
        <f t="shared" si="13"/>
        <v>1324</v>
      </c>
      <c r="C285" s="267" t="s">
        <v>753</v>
      </c>
      <c r="D285" s="267" t="s">
        <v>753</v>
      </c>
      <c r="E285" s="267" t="s">
        <v>753</v>
      </c>
      <c r="F285" s="267" t="s">
        <v>753</v>
      </c>
      <c r="G285" s="267" t="s">
        <v>753</v>
      </c>
      <c r="H285" s="267" t="s">
        <v>753</v>
      </c>
      <c r="I285" s="267" t="s">
        <v>753</v>
      </c>
      <c r="J285" s="50">
        <v>1324</v>
      </c>
      <c r="K285" s="267" t="s">
        <v>753</v>
      </c>
      <c r="L285" s="267" t="s">
        <v>753</v>
      </c>
      <c r="M285" s="267" t="s">
        <v>753</v>
      </c>
      <c r="N285" s="107" t="s">
        <v>753</v>
      </c>
      <c r="O285" s="32" t="s">
        <v>753</v>
      </c>
      <c r="P285" s="32" t="s">
        <v>753</v>
      </c>
    </row>
    <row r="286" spans="1:23" ht="15.75" customHeight="1" x14ac:dyDescent="0.25">
      <c r="A286" s="264"/>
      <c r="B286" s="50"/>
      <c r="C286" s="267"/>
      <c r="D286" s="267"/>
      <c r="E286" s="267"/>
      <c r="F286" s="267"/>
      <c r="G286" s="267"/>
      <c r="H286" s="267"/>
      <c r="I286" s="52"/>
      <c r="J286" s="50"/>
      <c r="K286" s="52"/>
      <c r="L286" s="267"/>
      <c r="M286" s="52"/>
      <c r="O286" s="32"/>
      <c r="P286" s="32"/>
    </row>
    <row r="287" spans="1:23" ht="15.75" customHeight="1" x14ac:dyDescent="0.25">
      <c r="A287" s="253" t="s">
        <v>168</v>
      </c>
      <c r="B287" s="103">
        <f>SUM(B289:B301)</f>
        <v>65311</v>
      </c>
      <c r="C287" s="262" t="s">
        <v>753</v>
      </c>
      <c r="D287" s="262" t="s">
        <v>753</v>
      </c>
      <c r="E287" s="262" t="s">
        <v>753</v>
      </c>
      <c r="F287" s="262" t="s">
        <v>753</v>
      </c>
      <c r="G287" s="262" t="s">
        <v>753</v>
      </c>
      <c r="H287" s="262" t="s">
        <v>753</v>
      </c>
      <c r="I287" s="262" t="s">
        <v>753</v>
      </c>
      <c r="J287" s="103" t="s">
        <v>753</v>
      </c>
      <c r="K287" s="262">
        <f>SUM(K289:K301)</f>
        <v>65311</v>
      </c>
      <c r="L287" s="262" t="s">
        <v>753</v>
      </c>
      <c r="M287" s="262" t="s">
        <v>753</v>
      </c>
      <c r="N287" s="104" t="s">
        <v>753</v>
      </c>
      <c r="O287" s="263" t="s">
        <v>753</v>
      </c>
      <c r="P287" s="263" t="s">
        <v>753</v>
      </c>
    </row>
    <row r="288" spans="1:23" ht="15.75" customHeight="1" x14ac:dyDescent="0.25">
      <c r="A288" s="270"/>
      <c r="B288" s="108"/>
      <c r="C288" s="267"/>
      <c r="D288" s="267"/>
      <c r="E288" s="267"/>
      <c r="F288" s="267"/>
      <c r="G288" s="267"/>
      <c r="H288" s="267"/>
      <c r="I288" s="267"/>
      <c r="J288" s="108"/>
      <c r="K288" s="267"/>
      <c r="L288" s="267"/>
      <c r="M288" s="267"/>
      <c r="N288" s="107"/>
      <c r="O288" s="32"/>
      <c r="P288" s="32"/>
    </row>
    <row r="289" spans="1:23" ht="15.75" customHeight="1" x14ac:dyDescent="0.25">
      <c r="A289" s="270" t="s">
        <v>756</v>
      </c>
      <c r="B289" s="50">
        <f t="shared" ref="B289:B301" si="14">SUM(C289:P289)</f>
        <v>11467</v>
      </c>
      <c r="C289" s="267" t="s">
        <v>753</v>
      </c>
      <c r="D289" s="267" t="s">
        <v>753</v>
      </c>
      <c r="E289" s="267" t="s">
        <v>753</v>
      </c>
      <c r="F289" s="267" t="s">
        <v>753</v>
      </c>
      <c r="G289" s="267" t="s">
        <v>753</v>
      </c>
      <c r="H289" s="267" t="s">
        <v>753</v>
      </c>
      <c r="I289" s="267" t="s">
        <v>753</v>
      </c>
      <c r="J289" s="108" t="s">
        <v>753</v>
      </c>
      <c r="K289" s="52">
        <v>11467</v>
      </c>
      <c r="L289" s="267" t="s">
        <v>753</v>
      </c>
      <c r="M289" s="267" t="s">
        <v>753</v>
      </c>
      <c r="N289" s="107" t="s">
        <v>753</v>
      </c>
      <c r="O289" s="32" t="s">
        <v>753</v>
      </c>
      <c r="P289" s="32" t="s">
        <v>753</v>
      </c>
    </row>
    <row r="290" spans="1:23" ht="15.75" customHeight="1" x14ac:dyDescent="0.25">
      <c r="A290" s="270" t="s">
        <v>758</v>
      </c>
      <c r="B290" s="50">
        <f t="shared" si="14"/>
        <v>13296</v>
      </c>
      <c r="C290" s="267" t="s">
        <v>753</v>
      </c>
      <c r="D290" s="267" t="s">
        <v>753</v>
      </c>
      <c r="E290" s="267" t="s">
        <v>753</v>
      </c>
      <c r="F290" s="267" t="s">
        <v>753</v>
      </c>
      <c r="G290" s="267" t="s">
        <v>753</v>
      </c>
      <c r="H290" s="267" t="s">
        <v>753</v>
      </c>
      <c r="I290" s="267" t="s">
        <v>753</v>
      </c>
      <c r="J290" s="108" t="s">
        <v>753</v>
      </c>
      <c r="K290" s="52">
        <v>13296</v>
      </c>
      <c r="L290" s="267" t="s">
        <v>753</v>
      </c>
      <c r="M290" s="267" t="s">
        <v>753</v>
      </c>
      <c r="N290" s="107" t="s">
        <v>753</v>
      </c>
      <c r="O290" s="32" t="s">
        <v>753</v>
      </c>
      <c r="P290" s="32" t="s">
        <v>753</v>
      </c>
    </row>
    <row r="291" spans="1:23" ht="15.75" customHeight="1" x14ac:dyDescent="0.25">
      <c r="A291" s="270" t="s">
        <v>424</v>
      </c>
      <c r="B291" s="50">
        <f t="shared" si="14"/>
        <v>2838</v>
      </c>
      <c r="C291" s="267" t="s">
        <v>753</v>
      </c>
      <c r="D291" s="267" t="s">
        <v>753</v>
      </c>
      <c r="E291" s="267" t="s">
        <v>753</v>
      </c>
      <c r="F291" s="267" t="s">
        <v>753</v>
      </c>
      <c r="G291" s="267" t="s">
        <v>753</v>
      </c>
      <c r="H291" s="267" t="s">
        <v>753</v>
      </c>
      <c r="I291" s="267" t="s">
        <v>753</v>
      </c>
      <c r="J291" s="267" t="s">
        <v>753</v>
      </c>
      <c r="K291" s="50">
        <v>2838</v>
      </c>
      <c r="L291" s="267" t="s">
        <v>753</v>
      </c>
      <c r="M291" s="267" t="s">
        <v>753</v>
      </c>
      <c r="N291" s="107" t="s">
        <v>753</v>
      </c>
      <c r="O291" s="32" t="s">
        <v>753</v>
      </c>
      <c r="P291" s="32" t="s">
        <v>753</v>
      </c>
    </row>
    <row r="292" spans="1:23" ht="15.75" customHeight="1" x14ac:dyDescent="0.25">
      <c r="A292" s="270" t="s">
        <v>425</v>
      </c>
      <c r="B292" s="50">
        <f t="shared" si="14"/>
        <v>2993</v>
      </c>
      <c r="C292" s="267" t="s">
        <v>753</v>
      </c>
      <c r="D292" s="267" t="s">
        <v>753</v>
      </c>
      <c r="E292" s="267" t="s">
        <v>753</v>
      </c>
      <c r="F292" s="267" t="s">
        <v>753</v>
      </c>
      <c r="G292" s="267" t="s">
        <v>753</v>
      </c>
      <c r="H292" s="267" t="s">
        <v>753</v>
      </c>
      <c r="I292" s="267" t="s">
        <v>753</v>
      </c>
      <c r="J292" s="267" t="s">
        <v>753</v>
      </c>
      <c r="K292" s="50">
        <v>2993</v>
      </c>
      <c r="L292" s="267" t="s">
        <v>753</v>
      </c>
      <c r="M292" s="267" t="s">
        <v>753</v>
      </c>
      <c r="N292" s="107" t="s">
        <v>753</v>
      </c>
      <c r="O292" s="32" t="s">
        <v>753</v>
      </c>
      <c r="P292" s="32" t="s">
        <v>753</v>
      </c>
    </row>
    <row r="293" spans="1:23" ht="15.75" customHeight="1" x14ac:dyDescent="0.25">
      <c r="A293" s="270" t="s">
        <v>426</v>
      </c>
      <c r="B293" s="50">
        <f t="shared" si="14"/>
        <v>4013</v>
      </c>
      <c r="C293" s="267" t="s">
        <v>753</v>
      </c>
      <c r="D293" s="267" t="s">
        <v>753</v>
      </c>
      <c r="E293" s="267" t="s">
        <v>753</v>
      </c>
      <c r="F293" s="267" t="s">
        <v>753</v>
      </c>
      <c r="G293" s="267" t="s">
        <v>753</v>
      </c>
      <c r="H293" s="267" t="s">
        <v>753</v>
      </c>
      <c r="I293" s="267" t="s">
        <v>753</v>
      </c>
      <c r="J293" s="267" t="s">
        <v>753</v>
      </c>
      <c r="K293" s="50">
        <v>4013</v>
      </c>
      <c r="L293" s="267" t="s">
        <v>753</v>
      </c>
      <c r="M293" s="267" t="s">
        <v>753</v>
      </c>
      <c r="N293" s="107" t="s">
        <v>753</v>
      </c>
      <c r="O293" s="32" t="s">
        <v>753</v>
      </c>
      <c r="P293" s="32" t="s">
        <v>753</v>
      </c>
    </row>
    <row r="294" spans="1:23" s="22" customFormat="1" ht="15.75" customHeight="1" x14ac:dyDescent="0.25">
      <c r="A294" s="270" t="s">
        <v>761</v>
      </c>
      <c r="B294" s="50">
        <f t="shared" si="14"/>
        <v>7227</v>
      </c>
      <c r="C294" s="267" t="s">
        <v>753</v>
      </c>
      <c r="D294" s="267" t="s">
        <v>753</v>
      </c>
      <c r="E294" s="267" t="s">
        <v>753</v>
      </c>
      <c r="F294" s="267" t="s">
        <v>753</v>
      </c>
      <c r="G294" s="267" t="s">
        <v>753</v>
      </c>
      <c r="H294" s="267" t="s">
        <v>753</v>
      </c>
      <c r="I294" s="267" t="s">
        <v>753</v>
      </c>
      <c r="J294" s="267" t="s">
        <v>753</v>
      </c>
      <c r="K294" s="50">
        <v>7227</v>
      </c>
      <c r="L294" s="267" t="s">
        <v>753</v>
      </c>
      <c r="M294" s="267" t="s">
        <v>753</v>
      </c>
      <c r="N294" s="107" t="s">
        <v>753</v>
      </c>
      <c r="O294" s="32" t="s">
        <v>753</v>
      </c>
      <c r="P294" s="32" t="s">
        <v>753</v>
      </c>
      <c r="V294" s="5"/>
      <c r="W294" s="5"/>
    </row>
    <row r="295" spans="1:23" ht="15.75" customHeight="1" x14ac:dyDescent="0.25">
      <c r="A295" s="270" t="s">
        <v>823</v>
      </c>
      <c r="B295" s="50">
        <f t="shared" si="14"/>
        <v>1031</v>
      </c>
      <c r="C295" s="267" t="s">
        <v>753</v>
      </c>
      <c r="D295" s="267" t="s">
        <v>753</v>
      </c>
      <c r="E295" s="267" t="s">
        <v>753</v>
      </c>
      <c r="F295" s="267" t="s">
        <v>753</v>
      </c>
      <c r="G295" s="267" t="s">
        <v>753</v>
      </c>
      <c r="H295" s="267" t="s">
        <v>753</v>
      </c>
      <c r="I295" s="267" t="s">
        <v>753</v>
      </c>
      <c r="J295" s="267" t="s">
        <v>753</v>
      </c>
      <c r="K295" s="50">
        <v>1031</v>
      </c>
      <c r="L295" s="267" t="s">
        <v>753</v>
      </c>
      <c r="M295" s="267" t="s">
        <v>753</v>
      </c>
      <c r="N295" s="107" t="s">
        <v>753</v>
      </c>
      <c r="O295" s="32" t="s">
        <v>753</v>
      </c>
      <c r="P295" s="32" t="s">
        <v>753</v>
      </c>
    </row>
    <row r="296" spans="1:23" ht="15.75" customHeight="1" x14ac:dyDescent="0.25">
      <c r="A296" s="270" t="s">
        <v>62</v>
      </c>
      <c r="B296" s="50">
        <f t="shared" si="14"/>
        <v>2403</v>
      </c>
      <c r="C296" s="267" t="s">
        <v>753</v>
      </c>
      <c r="D296" s="267" t="s">
        <v>753</v>
      </c>
      <c r="E296" s="267" t="s">
        <v>753</v>
      </c>
      <c r="F296" s="267" t="s">
        <v>753</v>
      </c>
      <c r="G296" s="267" t="s">
        <v>753</v>
      </c>
      <c r="H296" s="267" t="s">
        <v>753</v>
      </c>
      <c r="I296" s="267" t="s">
        <v>753</v>
      </c>
      <c r="J296" s="267" t="s">
        <v>753</v>
      </c>
      <c r="K296" s="50">
        <v>2403</v>
      </c>
      <c r="L296" s="267" t="s">
        <v>753</v>
      </c>
      <c r="M296" s="267" t="s">
        <v>753</v>
      </c>
      <c r="N296" s="107" t="s">
        <v>753</v>
      </c>
      <c r="O296" s="32" t="s">
        <v>753</v>
      </c>
      <c r="P296" s="32" t="s">
        <v>753</v>
      </c>
    </row>
    <row r="297" spans="1:23" ht="15.75" customHeight="1" x14ac:dyDescent="0.25">
      <c r="A297" s="270" t="s">
        <v>764</v>
      </c>
      <c r="B297" s="50">
        <f t="shared" si="14"/>
        <v>1142</v>
      </c>
      <c r="C297" s="267" t="s">
        <v>753</v>
      </c>
      <c r="D297" s="267" t="s">
        <v>753</v>
      </c>
      <c r="E297" s="267" t="s">
        <v>753</v>
      </c>
      <c r="F297" s="267" t="s">
        <v>753</v>
      </c>
      <c r="G297" s="267" t="s">
        <v>753</v>
      </c>
      <c r="H297" s="267" t="s">
        <v>753</v>
      </c>
      <c r="I297" s="267" t="s">
        <v>753</v>
      </c>
      <c r="J297" s="267" t="s">
        <v>753</v>
      </c>
      <c r="K297" s="50">
        <v>1142</v>
      </c>
      <c r="L297" s="267" t="s">
        <v>753</v>
      </c>
      <c r="M297" s="267" t="s">
        <v>753</v>
      </c>
      <c r="N297" s="107" t="s">
        <v>753</v>
      </c>
      <c r="O297" s="32" t="s">
        <v>753</v>
      </c>
      <c r="P297" s="32" t="s">
        <v>753</v>
      </c>
    </row>
    <row r="298" spans="1:23" ht="15.75" customHeight="1" x14ac:dyDescent="0.25">
      <c r="A298" s="109" t="s">
        <v>177</v>
      </c>
      <c r="B298" s="50">
        <f t="shared" si="14"/>
        <v>6676</v>
      </c>
      <c r="C298" s="267" t="s">
        <v>753</v>
      </c>
      <c r="D298" s="267" t="s">
        <v>753</v>
      </c>
      <c r="E298" s="267" t="s">
        <v>753</v>
      </c>
      <c r="F298" s="267" t="s">
        <v>753</v>
      </c>
      <c r="G298" s="267" t="s">
        <v>753</v>
      </c>
      <c r="H298" s="267" t="s">
        <v>753</v>
      </c>
      <c r="I298" s="267" t="s">
        <v>753</v>
      </c>
      <c r="J298" s="267" t="s">
        <v>753</v>
      </c>
      <c r="K298" s="50">
        <v>6676</v>
      </c>
      <c r="L298" s="267" t="s">
        <v>753</v>
      </c>
      <c r="M298" s="267" t="s">
        <v>753</v>
      </c>
      <c r="N298" s="107" t="s">
        <v>753</v>
      </c>
      <c r="O298" s="32" t="s">
        <v>753</v>
      </c>
      <c r="P298" s="32" t="s">
        <v>753</v>
      </c>
    </row>
    <row r="299" spans="1:23" ht="15.75" customHeight="1" x14ac:dyDescent="0.25">
      <c r="A299" s="270" t="s">
        <v>389</v>
      </c>
      <c r="B299" s="50">
        <f t="shared" si="14"/>
        <v>8545</v>
      </c>
      <c r="C299" s="267" t="s">
        <v>753</v>
      </c>
      <c r="D299" s="267" t="s">
        <v>753</v>
      </c>
      <c r="E299" s="267" t="s">
        <v>753</v>
      </c>
      <c r="F299" s="267" t="s">
        <v>753</v>
      </c>
      <c r="G299" s="267" t="s">
        <v>753</v>
      </c>
      <c r="H299" s="267" t="s">
        <v>753</v>
      </c>
      <c r="I299" s="267" t="s">
        <v>753</v>
      </c>
      <c r="J299" s="267" t="s">
        <v>753</v>
      </c>
      <c r="K299" s="50">
        <v>8545</v>
      </c>
      <c r="L299" s="267" t="s">
        <v>753</v>
      </c>
      <c r="M299" s="267" t="s">
        <v>753</v>
      </c>
      <c r="N299" s="107" t="s">
        <v>753</v>
      </c>
      <c r="O299" s="32" t="s">
        <v>753</v>
      </c>
      <c r="P299" s="32" t="s">
        <v>753</v>
      </c>
    </row>
    <row r="300" spans="1:23" ht="15.75" customHeight="1" x14ac:dyDescent="0.25">
      <c r="A300" s="270" t="s">
        <v>181</v>
      </c>
      <c r="B300" s="50">
        <f t="shared" si="14"/>
        <v>2158</v>
      </c>
      <c r="C300" s="267" t="s">
        <v>753</v>
      </c>
      <c r="D300" s="267" t="s">
        <v>753</v>
      </c>
      <c r="E300" s="267" t="s">
        <v>753</v>
      </c>
      <c r="F300" s="267" t="s">
        <v>753</v>
      </c>
      <c r="G300" s="267" t="s">
        <v>753</v>
      </c>
      <c r="H300" s="267" t="s">
        <v>753</v>
      </c>
      <c r="I300" s="267" t="s">
        <v>753</v>
      </c>
      <c r="J300" s="267" t="s">
        <v>753</v>
      </c>
      <c r="K300" s="50">
        <v>2158</v>
      </c>
      <c r="L300" s="267" t="s">
        <v>753</v>
      </c>
      <c r="M300" s="267" t="s">
        <v>753</v>
      </c>
      <c r="N300" s="107" t="s">
        <v>753</v>
      </c>
      <c r="O300" s="32" t="s">
        <v>753</v>
      </c>
      <c r="P300" s="32" t="s">
        <v>753</v>
      </c>
    </row>
    <row r="301" spans="1:23" ht="15.75" customHeight="1" x14ac:dyDescent="0.25">
      <c r="A301" s="270" t="s">
        <v>773</v>
      </c>
      <c r="B301" s="50">
        <f t="shared" si="14"/>
        <v>1522</v>
      </c>
      <c r="C301" s="267" t="s">
        <v>753</v>
      </c>
      <c r="D301" s="267" t="s">
        <v>753</v>
      </c>
      <c r="E301" s="267" t="s">
        <v>753</v>
      </c>
      <c r="F301" s="267" t="s">
        <v>753</v>
      </c>
      <c r="G301" s="267" t="s">
        <v>753</v>
      </c>
      <c r="H301" s="267" t="s">
        <v>753</v>
      </c>
      <c r="I301" s="267" t="s">
        <v>753</v>
      </c>
      <c r="J301" s="267" t="s">
        <v>753</v>
      </c>
      <c r="K301" s="50">
        <v>1522</v>
      </c>
      <c r="L301" s="267" t="s">
        <v>753</v>
      </c>
      <c r="M301" s="267" t="s">
        <v>753</v>
      </c>
      <c r="N301" s="107" t="s">
        <v>753</v>
      </c>
      <c r="O301" s="32" t="s">
        <v>753</v>
      </c>
      <c r="P301" s="32" t="s">
        <v>753</v>
      </c>
    </row>
    <row r="302" spans="1:23" ht="15.75" customHeight="1" x14ac:dyDescent="0.25">
      <c r="A302" s="264"/>
      <c r="B302" s="50"/>
      <c r="C302" s="52"/>
      <c r="D302" s="52"/>
      <c r="E302" s="52"/>
      <c r="F302" s="52"/>
      <c r="G302" s="52"/>
      <c r="H302" s="52"/>
      <c r="I302" s="52"/>
      <c r="J302" s="52"/>
      <c r="K302" s="50"/>
      <c r="L302" s="267"/>
      <c r="M302" s="52"/>
      <c r="O302" s="32"/>
      <c r="P302" s="32"/>
    </row>
    <row r="303" spans="1:23" ht="15.75" customHeight="1" x14ac:dyDescent="0.25">
      <c r="A303" s="253" t="s">
        <v>162</v>
      </c>
      <c r="B303" s="103">
        <f>SUM(B305:B315)</f>
        <v>11053</v>
      </c>
      <c r="C303" s="262" t="s">
        <v>753</v>
      </c>
      <c r="D303" s="262" t="s">
        <v>753</v>
      </c>
      <c r="E303" s="262" t="s">
        <v>753</v>
      </c>
      <c r="F303" s="262" t="s">
        <v>753</v>
      </c>
      <c r="G303" s="262" t="s">
        <v>753</v>
      </c>
      <c r="H303" s="262" t="s">
        <v>753</v>
      </c>
      <c r="I303" s="262" t="s">
        <v>753</v>
      </c>
      <c r="J303" s="262" t="s">
        <v>753</v>
      </c>
      <c r="K303" s="262" t="s">
        <v>753</v>
      </c>
      <c r="L303" s="103">
        <f>SUM(L305:L315)</f>
        <v>11053</v>
      </c>
      <c r="M303" s="262" t="s">
        <v>753</v>
      </c>
      <c r="N303" s="104" t="s">
        <v>753</v>
      </c>
      <c r="O303" s="263" t="s">
        <v>753</v>
      </c>
      <c r="P303" s="263" t="s">
        <v>753</v>
      </c>
    </row>
    <row r="304" spans="1:23" ht="15.75" customHeight="1" x14ac:dyDescent="0.25">
      <c r="A304" s="270"/>
      <c r="B304" s="108"/>
      <c r="C304" s="52"/>
      <c r="D304" s="52"/>
      <c r="E304" s="52"/>
      <c r="F304" s="52"/>
      <c r="G304" s="52"/>
      <c r="H304" s="52"/>
      <c r="I304" s="52"/>
      <c r="J304" s="52"/>
      <c r="K304" s="52"/>
      <c r="L304" s="108"/>
      <c r="M304" s="267"/>
      <c r="N304" s="107"/>
      <c r="O304" s="32"/>
      <c r="P304" s="32"/>
    </row>
    <row r="305" spans="1:23" ht="15.75" customHeight="1" x14ac:dyDescent="0.25">
      <c r="A305" s="270" t="s">
        <v>756</v>
      </c>
      <c r="B305" s="50">
        <f t="shared" ref="B305:B315" si="15">SUM(C305:P305)</f>
        <v>1540</v>
      </c>
      <c r="C305" s="267" t="s">
        <v>753</v>
      </c>
      <c r="D305" s="267" t="s">
        <v>753</v>
      </c>
      <c r="E305" s="267" t="s">
        <v>753</v>
      </c>
      <c r="F305" s="267" t="s">
        <v>753</v>
      </c>
      <c r="G305" s="267" t="s">
        <v>753</v>
      </c>
      <c r="H305" s="267" t="s">
        <v>753</v>
      </c>
      <c r="I305" s="267" t="s">
        <v>753</v>
      </c>
      <c r="J305" s="267" t="s">
        <v>753</v>
      </c>
      <c r="K305" s="267" t="s">
        <v>753</v>
      </c>
      <c r="L305" s="50">
        <v>1540</v>
      </c>
      <c r="M305" s="267" t="s">
        <v>753</v>
      </c>
      <c r="N305" s="107" t="s">
        <v>753</v>
      </c>
      <c r="O305" s="32" t="s">
        <v>753</v>
      </c>
      <c r="P305" s="32" t="s">
        <v>753</v>
      </c>
    </row>
    <row r="306" spans="1:23" ht="15.75" customHeight="1" x14ac:dyDescent="0.25">
      <c r="A306" s="270" t="s">
        <v>758</v>
      </c>
      <c r="B306" s="50">
        <f t="shared" si="15"/>
        <v>1833</v>
      </c>
      <c r="C306" s="267" t="s">
        <v>753</v>
      </c>
      <c r="D306" s="267" t="s">
        <v>753</v>
      </c>
      <c r="E306" s="267" t="s">
        <v>753</v>
      </c>
      <c r="F306" s="267" t="s">
        <v>753</v>
      </c>
      <c r="G306" s="267" t="s">
        <v>753</v>
      </c>
      <c r="H306" s="267" t="s">
        <v>753</v>
      </c>
      <c r="I306" s="267" t="s">
        <v>753</v>
      </c>
      <c r="J306" s="267" t="s">
        <v>753</v>
      </c>
      <c r="K306" s="267" t="s">
        <v>753</v>
      </c>
      <c r="L306" s="50">
        <v>1833</v>
      </c>
      <c r="M306" s="267" t="s">
        <v>753</v>
      </c>
      <c r="N306" s="107" t="s">
        <v>753</v>
      </c>
      <c r="O306" s="32" t="s">
        <v>753</v>
      </c>
      <c r="P306" s="32" t="s">
        <v>753</v>
      </c>
    </row>
    <row r="307" spans="1:23" ht="15.75" customHeight="1" x14ac:dyDescent="0.25">
      <c r="A307" s="264" t="s">
        <v>425</v>
      </c>
      <c r="B307" s="50">
        <f t="shared" si="15"/>
        <v>1155</v>
      </c>
      <c r="C307" s="267" t="s">
        <v>753</v>
      </c>
      <c r="D307" s="267" t="s">
        <v>753</v>
      </c>
      <c r="E307" s="267" t="s">
        <v>753</v>
      </c>
      <c r="F307" s="267" t="s">
        <v>753</v>
      </c>
      <c r="G307" s="267" t="s">
        <v>753</v>
      </c>
      <c r="H307" s="267" t="s">
        <v>753</v>
      </c>
      <c r="I307" s="267" t="s">
        <v>753</v>
      </c>
      <c r="J307" s="267" t="s">
        <v>753</v>
      </c>
      <c r="K307" s="267" t="s">
        <v>753</v>
      </c>
      <c r="L307" s="50">
        <v>1155</v>
      </c>
      <c r="M307" s="267" t="s">
        <v>753</v>
      </c>
      <c r="N307" s="107" t="s">
        <v>753</v>
      </c>
      <c r="O307" s="32" t="s">
        <v>753</v>
      </c>
      <c r="P307" s="32" t="s">
        <v>753</v>
      </c>
    </row>
    <row r="308" spans="1:23" ht="15.75" customHeight="1" x14ac:dyDescent="0.25">
      <c r="A308" s="270" t="s">
        <v>65</v>
      </c>
      <c r="B308" s="50">
        <f t="shared" si="15"/>
        <v>186</v>
      </c>
      <c r="C308" s="267"/>
      <c r="D308" s="267"/>
      <c r="E308" s="267"/>
      <c r="F308" s="267"/>
      <c r="G308" s="267"/>
      <c r="H308" s="267"/>
      <c r="I308" s="267"/>
      <c r="J308" s="267"/>
      <c r="K308" s="267"/>
      <c r="L308" s="50">
        <v>186</v>
      </c>
      <c r="M308" s="267"/>
      <c r="N308" s="107"/>
      <c r="O308" s="32"/>
      <c r="P308" s="32"/>
    </row>
    <row r="309" spans="1:23" ht="15.75" customHeight="1" x14ac:dyDescent="0.25">
      <c r="A309" s="264" t="s">
        <v>761</v>
      </c>
      <c r="B309" s="50">
        <f t="shared" si="15"/>
        <v>872</v>
      </c>
      <c r="C309" s="267" t="s">
        <v>753</v>
      </c>
      <c r="D309" s="267" t="s">
        <v>753</v>
      </c>
      <c r="E309" s="267" t="s">
        <v>753</v>
      </c>
      <c r="F309" s="267" t="s">
        <v>753</v>
      </c>
      <c r="G309" s="267" t="s">
        <v>753</v>
      </c>
      <c r="H309" s="267" t="s">
        <v>753</v>
      </c>
      <c r="I309" s="267" t="s">
        <v>753</v>
      </c>
      <c r="J309" s="267" t="s">
        <v>753</v>
      </c>
      <c r="K309" s="267" t="s">
        <v>753</v>
      </c>
      <c r="L309" s="50">
        <v>872</v>
      </c>
      <c r="M309" s="267" t="s">
        <v>753</v>
      </c>
      <c r="N309" s="107" t="s">
        <v>753</v>
      </c>
      <c r="O309" s="32" t="s">
        <v>753</v>
      </c>
      <c r="P309" s="32" t="s">
        <v>753</v>
      </c>
    </row>
    <row r="310" spans="1:23" ht="15.75" customHeight="1" x14ac:dyDescent="0.25">
      <c r="A310" s="264" t="s">
        <v>824</v>
      </c>
      <c r="B310" s="50">
        <f t="shared" si="15"/>
        <v>1108</v>
      </c>
      <c r="C310" s="267" t="s">
        <v>753</v>
      </c>
      <c r="D310" s="267" t="s">
        <v>753</v>
      </c>
      <c r="E310" s="267" t="s">
        <v>753</v>
      </c>
      <c r="F310" s="267" t="s">
        <v>753</v>
      </c>
      <c r="G310" s="267" t="s">
        <v>753</v>
      </c>
      <c r="H310" s="267" t="s">
        <v>753</v>
      </c>
      <c r="I310" s="267" t="s">
        <v>753</v>
      </c>
      <c r="J310" s="267" t="s">
        <v>753</v>
      </c>
      <c r="K310" s="267" t="s">
        <v>753</v>
      </c>
      <c r="L310" s="50">
        <v>1108</v>
      </c>
      <c r="M310" s="267" t="s">
        <v>753</v>
      </c>
      <c r="N310" s="107" t="s">
        <v>753</v>
      </c>
      <c r="O310" s="32" t="s">
        <v>753</v>
      </c>
      <c r="P310" s="32" t="s">
        <v>753</v>
      </c>
    </row>
    <row r="311" spans="1:23" ht="15.75" customHeight="1" x14ac:dyDescent="0.25">
      <c r="A311" s="264" t="s">
        <v>178</v>
      </c>
      <c r="B311" s="50">
        <f t="shared" si="15"/>
        <v>913</v>
      </c>
      <c r="C311" s="267" t="s">
        <v>753</v>
      </c>
      <c r="D311" s="267" t="s">
        <v>753</v>
      </c>
      <c r="E311" s="267" t="s">
        <v>753</v>
      </c>
      <c r="F311" s="267" t="s">
        <v>753</v>
      </c>
      <c r="G311" s="267" t="s">
        <v>753</v>
      </c>
      <c r="H311" s="267" t="s">
        <v>753</v>
      </c>
      <c r="I311" s="267" t="s">
        <v>753</v>
      </c>
      <c r="J311" s="267" t="s">
        <v>753</v>
      </c>
      <c r="K311" s="267" t="s">
        <v>753</v>
      </c>
      <c r="L311" s="50">
        <v>913</v>
      </c>
      <c r="M311" s="267" t="s">
        <v>753</v>
      </c>
      <c r="N311" s="107" t="s">
        <v>753</v>
      </c>
      <c r="O311" s="32" t="s">
        <v>753</v>
      </c>
      <c r="P311" s="32" t="s">
        <v>753</v>
      </c>
    </row>
    <row r="312" spans="1:23" ht="15.75" customHeight="1" x14ac:dyDescent="0.25">
      <c r="A312" s="270" t="s">
        <v>452</v>
      </c>
      <c r="B312" s="50">
        <f t="shared" si="15"/>
        <v>656</v>
      </c>
      <c r="C312" s="267"/>
      <c r="D312" s="267"/>
      <c r="E312" s="267"/>
      <c r="F312" s="267"/>
      <c r="G312" s="267"/>
      <c r="H312" s="267"/>
      <c r="I312" s="267"/>
      <c r="J312" s="267"/>
      <c r="K312" s="267"/>
      <c r="L312" s="50">
        <v>656</v>
      </c>
      <c r="M312" s="267"/>
      <c r="N312" s="107"/>
      <c r="O312" s="32"/>
      <c r="P312" s="32"/>
    </row>
    <row r="313" spans="1:23" ht="15.75" customHeight="1" x14ac:dyDescent="0.25">
      <c r="A313" s="270" t="s">
        <v>181</v>
      </c>
      <c r="B313" s="50">
        <f t="shared" si="15"/>
        <v>750</v>
      </c>
      <c r="C313" s="267" t="s">
        <v>753</v>
      </c>
      <c r="D313" s="267" t="s">
        <v>753</v>
      </c>
      <c r="E313" s="267" t="s">
        <v>753</v>
      </c>
      <c r="F313" s="267" t="s">
        <v>753</v>
      </c>
      <c r="G313" s="267" t="s">
        <v>753</v>
      </c>
      <c r="H313" s="267" t="s">
        <v>753</v>
      </c>
      <c r="I313" s="267" t="s">
        <v>753</v>
      </c>
      <c r="J313" s="267" t="s">
        <v>753</v>
      </c>
      <c r="K313" s="108" t="s">
        <v>753</v>
      </c>
      <c r="L313" s="268">
        <v>750</v>
      </c>
      <c r="M313" s="267" t="s">
        <v>753</v>
      </c>
      <c r="N313" s="107" t="s">
        <v>753</v>
      </c>
      <c r="O313" s="32" t="s">
        <v>753</v>
      </c>
      <c r="P313" s="32" t="s">
        <v>753</v>
      </c>
    </row>
    <row r="314" spans="1:23" ht="15.75" customHeight="1" x14ac:dyDescent="0.25">
      <c r="A314" s="264" t="s">
        <v>773</v>
      </c>
      <c r="B314" s="50">
        <f t="shared" si="15"/>
        <v>642</v>
      </c>
      <c r="C314" s="267" t="s">
        <v>753</v>
      </c>
      <c r="D314" s="267" t="s">
        <v>753</v>
      </c>
      <c r="E314" s="267" t="s">
        <v>753</v>
      </c>
      <c r="F314" s="267" t="s">
        <v>753</v>
      </c>
      <c r="G314" s="267" t="s">
        <v>753</v>
      </c>
      <c r="H314" s="267" t="s">
        <v>753</v>
      </c>
      <c r="I314" s="267" t="s">
        <v>753</v>
      </c>
      <c r="J314" s="267" t="s">
        <v>753</v>
      </c>
      <c r="K314" s="267" t="s">
        <v>753</v>
      </c>
      <c r="L314" s="50">
        <v>642</v>
      </c>
      <c r="M314" s="267" t="s">
        <v>753</v>
      </c>
      <c r="N314" s="107" t="s">
        <v>753</v>
      </c>
      <c r="O314" s="32" t="s">
        <v>753</v>
      </c>
      <c r="P314" s="32" t="s">
        <v>753</v>
      </c>
    </row>
    <row r="315" spans="1:23" s="22" customFormat="1" ht="15.75" customHeight="1" x14ac:dyDescent="0.25">
      <c r="A315" s="264" t="s">
        <v>775</v>
      </c>
      <c r="B315" s="50">
        <f t="shared" si="15"/>
        <v>1398</v>
      </c>
      <c r="C315" s="267" t="s">
        <v>753</v>
      </c>
      <c r="D315" s="267" t="s">
        <v>753</v>
      </c>
      <c r="E315" s="267" t="s">
        <v>753</v>
      </c>
      <c r="F315" s="267" t="s">
        <v>753</v>
      </c>
      <c r="G315" s="267" t="s">
        <v>753</v>
      </c>
      <c r="H315" s="267" t="s">
        <v>753</v>
      </c>
      <c r="I315" s="267" t="s">
        <v>753</v>
      </c>
      <c r="J315" s="267" t="s">
        <v>753</v>
      </c>
      <c r="K315" s="267" t="s">
        <v>753</v>
      </c>
      <c r="L315" s="50">
        <v>1398</v>
      </c>
      <c r="M315" s="267" t="s">
        <v>753</v>
      </c>
      <c r="N315" s="107" t="s">
        <v>753</v>
      </c>
      <c r="O315" s="80" t="s">
        <v>753</v>
      </c>
      <c r="P315" s="32" t="s">
        <v>753</v>
      </c>
      <c r="V315" s="5"/>
      <c r="W315" s="5"/>
    </row>
    <row r="316" spans="1:23" ht="15.75" customHeight="1" x14ac:dyDescent="0.25">
      <c r="A316" s="264"/>
      <c r="B316" s="108"/>
      <c r="C316" s="267"/>
      <c r="D316" s="267"/>
      <c r="E316" s="267"/>
      <c r="F316" s="267"/>
      <c r="G316" s="267"/>
      <c r="H316" s="267"/>
      <c r="I316" s="267"/>
      <c r="J316" s="267"/>
      <c r="K316" s="267"/>
      <c r="L316" s="108"/>
      <c r="M316" s="267"/>
      <c r="N316" s="107"/>
      <c r="O316" s="32"/>
      <c r="P316" s="32"/>
    </row>
    <row r="317" spans="1:23" ht="15.75" customHeight="1" x14ac:dyDescent="0.25">
      <c r="A317" s="253" t="s">
        <v>825</v>
      </c>
      <c r="B317" s="103">
        <f>SUM(B318:B323)</f>
        <v>4637</v>
      </c>
      <c r="C317" s="267" t="s">
        <v>753</v>
      </c>
      <c r="D317" s="267" t="s">
        <v>753</v>
      </c>
      <c r="E317" s="267" t="s">
        <v>753</v>
      </c>
      <c r="F317" s="267" t="s">
        <v>753</v>
      </c>
      <c r="G317" s="267" t="s">
        <v>753</v>
      </c>
      <c r="H317" s="267" t="s">
        <v>753</v>
      </c>
      <c r="I317" s="267" t="s">
        <v>753</v>
      </c>
      <c r="J317" s="262">
        <f>SUM(J318:J323)</f>
        <v>2799</v>
      </c>
      <c r="K317" s="262">
        <f>SUM(K318:K323)</f>
        <v>0</v>
      </c>
      <c r="L317" s="103">
        <f>SUM(L318:L323)</f>
        <v>1838</v>
      </c>
      <c r="M317" s="267" t="s">
        <v>753</v>
      </c>
      <c r="N317" s="267" t="s">
        <v>753</v>
      </c>
      <c r="O317" s="267" t="s">
        <v>753</v>
      </c>
      <c r="P317" s="32"/>
    </row>
    <row r="318" spans="1:23" ht="15.75" customHeight="1" x14ac:dyDescent="0.25">
      <c r="A318" s="270" t="s">
        <v>826</v>
      </c>
      <c r="B318" s="50">
        <f t="shared" ref="B318:B323" si="16">SUM(C318:P318)</f>
        <v>756</v>
      </c>
      <c r="C318" s="267" t="s">
        <v>753</v>
      </c>
      <c r="D318" s="267" t="s">
        <v>753</v>
      </c>
      <c r="E318" s="267" t="s">
        <v>753</v>
      </c>
      <c r="F318" s="267" t="s">
        <v>753</v>
      </c>
      <c r="G318" s="267" t="s">
        <v>753</v>
      </c>
      <c r="H318" s="267" t="s">
        <v>753</v>
      </c>
      <c r="I318" s="267" t="s">
        <v>753</v>
      </c>
      <c r="J318" s="267">
        <v>555</v>
      </c>
      <c r="K318" s="267" t="s">
        <v>753</v>
      </c>
      <c r="L318" s="108">
        <v>201</v>
      </c>
      <c r="M318" s="267" t="s">
        <v>753</v>
      </c>
      <c r="N318" s="267" t="s">
        <v>753</v>
      </c>
      <c r="O318" s="267" t="s">
        <v>753</v>
      </c>
      <c r="P318" s="32"/>
    </row>
    <row r="319" spans="1:23" ht="15.75" customHeight="1" x14ac:dyDescent="0.25">
      <c r="A319" s="270" t="s">
        <v>933</v>
      </c>
      <c r="B319" s="50">
        <f t="shared" si="16"/>
        <v>311</v>
      </c>
      <c r="C319" s="267" t="s">
        <v>753</v>
      </c>
      <c r="D319" s="267" t="s">
        <v>753</v>
      </c>
      <c r="E319" s="267" t="s">
        <v>753</v>
      </c>
      <c r="F319" s="267" t="s">
        <v>753</v>
      </c>
      <c r="G319" s="267" t="s">
        <v>753</v>
      </c>
      <c r="H319" s="267" t="s">
        <v>753</v>
      </c>
      <c r="I319" s="267" t="s">
        <v>753</v>
      </c>
      <c r="J319" s="267" t="s">
        <v>753</v>
      </c>
      <c r="K319" s="267" t="s">
        <v>753</v>
      </c>
      <c r="L319" s="108">
        <v>311</v>
      </c>
      <c r="M319" s="267" t="s">
        <v>753</v>
      </c>
      <c r="N319" s="267" t="s">
        <v>753</v>
      </c>
      <c r="O319" s="267" t="s">
        <v>753</v>
      </c>
      <c r="P319" s="32"/>
    </row>
    <row r="320" spans="1:23" ht="15.75" customHeight="1" x14ac:dyDescent="0.25">
      <c r="A320" s="270" t="s">
        <v>764</v>
      </c>
      <c r="B320" s="50">
        <f t="shared" si="16"/>
        <v>1284</v>
      </c>
      <c r="C320" s="267" t="s">
        <v>753</v>
      </c>
      <c r="D320" s="267" t="s">
        <v>753</v>
      </c>
      <c r="E320" s="267" t="s">
        <v>753</v>
      </c>
      <c r="F320" s="267" t="s">
        <v>753</v>
      </c>
      <c r="G320" s="267" t="s">
        <v>753</v>
      </c>
      <c r="H320" s="267" t="s">
        <v>753</v>
      </c>
      <c r="I320" s="267" t="s">
        <v>753</v>
      </c>
      <c r="J320" s="267">
        <v>700</v>
      </c>
      <c r="K320" s="267" t="s">
        <v>753</v>
      </c>
      <c r="L320" s="267">
        <v>584</v>
      </c>
      <c r="M320" s="267" t="s">
        <v>753</v>
      </c>
      <c r="N320" s="267" t="s">
        <v>753</v>
      </c>
      <c r="O320" s="267" t="s">
        <v>753</v>
      </c>
      <c r="P320" s="32"/>
    </row>
    <row r="321" spans="1:23" ht="15.75" customHeight="1" x14ac:dyDescent="0.25">
      <c r="A321" s="270" t="s">
        <v>768</v>
      </c>
      <c r="B321" s="50">
        <f t="shared" si="16"/>
        <v>953</v>
      </c>
      <c r="C321" s="267" t="s">
        <v>753</v>
      </c>
      <c r="D321" s="267" t="s">
        <v>753</v>
      </c>
      <c r="E321" s="267" t="s">
        <v>753</v>
      </c>
      <c r="F321" s="267" t="s">
        <v>753</v>
      </c>
      <c r="G321" s="267" t="s">
        <v>753</v>
      </c>
      <c r="H321" s="267" t="s">
        <v>753</v>
      </c>
      <c r="I321" s="267" t="s">
        <v>753</v>
      </c>
      <c r="J321" s="267">
        <v>548</v>
      </c>
      <c r="K321" s="267" t="s">
        <v>753</v>
      </c>
      <c r="L321" s="108">
        <v>405</v>
      </c>
      <c r="M321" s="267" t="s">
        <v>753</v>
      </c>
      <c r="N321" s="267" t="s">
        <v>753</v>
      </c>
      <c r="O321" s="267" t="s">
        <v>753</v>
      </c>
      <c r="P321" s="32"/>
    </row>
    <row r="322" spans="1:23" ht="15.75" customHeight="1" x14ac:dyDescent="0.25">
      <c r="A322" s="270" t="s">
        <v>325</v>
      </c>
      <c r="B322" s="50">
        <f t="shared" si="16"/>
        <v>723</v>
      </c>
      <c r="C322" s="267" t="s">
        <v>753</v>
      </c>
      <c r="D322" s="267" t="s">
        <v>753</v>
      </c>
      <c r="E322" s="267" t="s">
        <v>753</v>
      </c>
      <c r="F322" s="267" t="s">
        <v>753</v>
      </c>
      <c r="G322" s="267" t="s">
        <v>753</v>
      </c>
      <c r="H322" s="267" t="s">
        <v>753</v>
      </c>
      <c r="I322" s="267" t="s">
        <v>753</v>
      </c>
      <c r="J322" s="267">
        <v>533</v>
      </c>
      <c r="K322" s="267" t="s">
        <v>753</v>
      </c>
      <c r="L322" s="108">
        <v>190</v>
      </c>
      <c r="M322" s="267" t="s">
        <v>753</v>
      </c>
      <c r="N322" s="267" t="s">
        <v>753</v>
      </c>
      <c r="O322" s="267" t="s">
        <v>753</v>
      </c>
      <c r="P322" s="32"/>
    </row>
    <row r="323" spans="1:23" ht="15.75" customHeight="1" x14ac:dyDescent="0.25">
      <c r="A323" s="270" t="s">
        <v>64</v>
      </c>
      <c r="B323" s="50">
        <f t="shared" si="16"/>
        <v>610</v>
      </c>
      <c r="C323" s="267" t="s">
        <v>753</v>
      </c>
      <c r="D323" s="267" t="s">
        <v>753</v>
      </c>
      <c r="E323" s="267" t="s">
        <v>753</v>
      </c>
      <c r="F323" s="267" t="s">
        <v>753</v>
      </c>
      <c r="G323" s="267" t="s">
        <v>753</v>
      </c>
      <c r="H323" s="267" t="s">
        <v>753</v>
      </c>
      <c r="I323" s="267" t="s">
        <v>753</v>
      </c>
      <c r="J323" s="267">
        <v>463</v>
      </c>
      <c r="K323" s="267" t="s">
        <v>753</v>
      </c>
      <c r="L323" s="108">
        <v>147</v>
      </c>
      <c r="M323" s="267" t="s">
        <v>753</v>
      </c>
      <c r="N323" s="267" t="s">
        <v>753</v>
      </c>
      <c r="O323" s="267" t="s">
        <v>753</v>
      </c>
      <c r="P323" s="32"/>
    </row>
    <row r="324" spans="1:23" ht="15.75" customHeight="1" x14ac:dyDescent="0.25">
      <c r="A324" s="264"/>
      <c r="B324" s="108"/>
      <c r="C324" s="267"/>
      <c r="D324" s="267"/>
      <c r="E324" s="267"/>
      <c r="F324" s="267"/>
      <c r="G324" s="267"/>
      <c r="H324" s="267"/>
      <c r="I324" s="267"/>
      <c r="J324" s="267"/>
      <c r="K324" s="267"/>
      <c r="L324" s="108"/>
      <c r="M324" s="267"/>
      <c r="N324" s="107"/>
      <c r="O324" s="32"/>
      <c r="P324" s="32"/>
    </row>
    <row r="325" spans="1:23" ht="15.75" customHeight="1" x14ac:dyDescent="0.25">
      <c r="A325" s="253" t="s">
        <v>828</v>
      </c>
      <c r="B325" s="103">
        <f>SUM(B326:B327)</f>
        <v>5325</v>
      </c>
      <c r="C325" s="267" t="s">
        <v>753</v>
      </c>
      <c r="D325" s="267" t="s">
        <v>753</v>
      </c>
      <c r="E325" s="267" t="s">
        <v>753</v>
      </c>
      <c r="F325" s="267" t="s">
        <v>753</v>
      </c>
      <c r="G325" s="267" t="s">
        <v>753</v>
      </c>
      <c r="H325" s="267" t="s">
        <v>753</v>
      </c>
      <c r="I325" s="267" t="s">
        <v>753</v>
      </c>
      <c r="J325" s="262">
        <f>SUM(J326:J327)</f>
        <v>1364</v>
      </c>
      <c r="K325" s="262">
        <f>SUM(K326:K327)</f>
        <v>3961</v>
      </c>
      <c r="L325" s="108"/>
      <c r="M325" s="267"/>
      <c r="N325" s="107"/>
      <c r="O325" s="32"/>
      <c r="P325" s="32"/>
    </row>
    <row r="326" spans="1:23" ht="15.75" customHeight="1" x14ac:dyDescent="0.25">
      <c r="A326" s="270" t="s">
        <v>799</v>
      </c>
      <c r="B326" s="50">
        <f>SUM(C326:P326)</f>
        <v>2535</v>
      </c>
      <c r="C326" s="267"/>
      <c r="D326" s="267"/>
      <c r="E326" s="267"/>
      <c r="F326" s="267"/>
      <c r="G326" s="267"/>
      <c r="H326" s="267"/>
      <c r="I326" s="267"/>
      <c r="J326" s="50">
        <v>698</v>
      </c>
      <c r="K326" s="50">
        <v>1837</v>
      </c>
      <c r="L326" s="108"/>
      <c r="M326" s="267"/>
      <c r="N326" s="107"/>
      <c r="O326" s="32"/>
      <c r="P326" s="32"/>
    </row>
    <row r="327" spans="1:23" ht="15.75" customHeight="1" x14ac:dyDescent="0.25">
      <c r="A327" s="270" t="s">
        <v>775</v>
      </c>
      <c r="B327" s="50">
        <f>SUM(C327:P327)</f>
        <v>2790</v>
      </c>
      <c r="C327" s="267" t="s">
        <v>753</v>
      </c>
      <c r="D327" s="267" t="s">
        <v>753</v>
      </c>
      <c r="E327" s="267" t="s">
        <v>753</v>
      </c>
      <c r="F327" s="267" t="s">
        <v>753</v>
      </c>
      <c r="G327" s="267" t="s">
        <v>753</v>
      </c>
      <c r="H327" s="267" t="s">
        <v>753</v>
      </c>
      <c r="I327" s="267" t="s">
        <v>753</v>
      </c>
      <c r="J327" s="267">
        <v>666</v>
      </c>
      <c r="K327" s="267">
        <v>2124</v>
      </c>
      <c r="L327" s="108"/>
      <c r="M327" s="267"/>
      <c r="N327" s="107"/>
      <c r="O327" s="32"/>
      <c r="P327" s="32"/>
    </row>
    <row r="328" spans="1:23" ht="15.75" customHeight="1" x14ac:dyDescent="0.25">
      <c r="A328" s="264"/>
      <c r="B328" s="108"/>
      <c r="C328" s="267"/>
      <c r="D328" s="267"/>
      <c r="E328" s="267"/>
      <c r="F328" s="267"/>
      <c r="G328" s="267"/>
      <c r="H328" s="267"/>
      <c r="I328" s="267"/>
      <c r="J328" s="267"/>
      <c r="K328" s="267"/>
      <c r="L328" s="108"/>
      <c r="M328" s="267"/>
      <c r="N328" s="107"/>
      <c r="O328" s="32"/>
      <c r="P328" s="32"/>
    </row>
    <row r="329" spans="1:23" ht="15.75" customHeight="1" x14ac:dyDescent="0.25">
      <c r="A329" s="253" t="s">
        <v>829</v>
      </c>
      <c r="B329" s="103">
        <f>SUM(B331:B335)</f>
        <v>6791</v>
      </c>
      <c r="C329" s="262" t="s">
        <v>753</v>
      </c>
      <c r="D329" s="262" t="s">
        <v>753</v>
      </c>
      <c r="E329" s="262" t="s">
        <v>753</v>
      </c>
      <c r="F329" s="262" t="s">
        <v>753</v>
      </c>
      <c r="G329" s="262" t="s">
        <v>753</v>
      </c>
      <c r="H329" s="262" t="s">
        <v>753</v>
      </c>
      <c r="I329" s="262" t="s">
        <v>753</v>
      </c>
      <c r="J329" s="262" t="s">
        <v>753</v>
      </c>
      <c r="K329" s="262" t="s">
        <v>753</v>
      </c>
      <c r="L329" s="103">
        <f>SUM(L331:L335)</f>
        <v>2766</v>
      </c>
      <c r="M329" s="262" t="s">
        <v>753</v>
      </c>
      <c r="N329" s="104">
        <f>SUM(N331:N335)</f>
        <v>4025</v>
      </c>
      <c r="O329" s="263" t="s">
        <v>753</v>
      </c>
      <c r="P329" s="263" t="s">
        <v>753</v>
      </c>
    </row>
    <row r="330" spans="1:23" ht="15.75" customHeight="1" x14ac:dyDescent="0.25">
      <c r="A330" s="270"/>
      <c r="B330" s="108"/>
      <c r="C330" s="267"/>
      <c r="D330" s="267"/>
      <c r="E330" s="267"/>
      <c r="F330" s="267"/>
      <c r="G330" s="267"/>
      <c r="H330" s="267"/>
      <c r="I330" s="267"/>
      <c r="J330" s="267"/>
      <c r="K330" s="267"/>
      <c r="L330" s="108"/>
      <c r="M330" s="267"/>
      <c r="N330" s="107"/>
      <c r="O330" s="32"/>
      <c r="P330" s="32"/>
    </row>
    <row r="331" spans="1:23" ht="15.75" customHeight="1" x14ac:dyDescent="0.25">
      <c r="A331" s="270" t="s">
        <v>830</v>
      </c>
      <c r="B331" s="50">
        <f>SUM(C331:P331)</f>
        <v>1652</v>
      </c>
      <c r="C331" s="267" t="s">
        <v>753</v>
      </c>
      <c r="D331" s="267" t="s">
        <v>753</v>
      </c>
      <c r="E331" s="267" t="s">
        <v>753</v>
      </c>
      <c r="F331" s="267" t="s">
        <v>753</v>
      </c>
      <c r="G331" s="267" t="s">
        <v>753</v>
      </c>
      <c r="H331" s="267" t="s">
        <v>753</v>
      </c>
      <c r="I331" s="267" t="s">
        <v>753</v>
      </c>
      <c r="J331" s="267" t="s">
        <v>753</v>
      </c>
      <c r="K331" s="267" t="s">
        <v>753</v>
      </c>
      <c r="L331" s="268">
        <v>644</v>
      </c>
      <c r="M331" s="267" t="s">
        <v>753</v>
      </c>
      <c r="N331" s="268">
        <v>1008</v>
      </c>
      <c r="O331" s="267" t="s">
        <v>753</v>
      </c>
      <c r="P331" s="107" t="s">
        <v>753</v>
      </c>
    </row>
    <row r="332" spans="1:23" ht="15.75" customHeight="1" x14ac:dyDescent="0.25">
      <c r="A332" s="270" t="s">
        <v>831</v>
      </c>
      <c r="B332" s="50">
        <f>SUM(C332:P332)</f>
        <v>818</v>
      </c>
      <c r="C332" s="267" t="s">
        <v>753</v>
      </c>
      <c r="D332" s="267" t="s">
        <v>753</v>
      </c>
      <c r="E332" s="267" t="s">
        <v>753</v>
      </c>
      <c r="F332" s="267" t="s">
        <v>753</v>
      </c>
      <c r="G332" s="267" t="s">
        <v>753</v>
      </c>
      <c r="H332" s="267" t="s">
        <v>753</v>
      </c>
      <c r="I332" s="267" t="s">
        <v>753</v>
      </c>
      <c r="J332" s="267" t="s">
        <v>753</v>
      </c>
      <c r="K332" s="267" t="s">
        <v>753</v>
      </c>
      <c r="L332" s="268">
        <v>322</v>
      </c>
      <c r="M332" s="267" t="s">
        <v>753</v>
      </c>
      <c r="N332" s="268">
        <v>496</v>
      </c>
      <c r="O332" s="32" t="s">
        <v>753</v>
      </c>
      <c r="P332" s="32" t="s">
        <v>753</v>
      </c>
    </row>
    <row r="333" spans="1:23" ht="15.75" customHeight="1" x14ac:dyDescent="0.25">
      <c r="A333" s="270" t="s">
        <v>445</v>
      </c>
      <c r="B333" s="50">
        <f>SUM(C333:P333)</f>
        <v>1801</v>
      </c>
      <c r="C333" s="267" t="s">
        <v>753</v>
      </c>
      <c r="D333" s="267" t="s">
        <v>753</v>
      </c>
      <c r="E333" s="267" t="s">
        <v>753</v>
      </c>
      <c r="F333" s="267" t="s">
        <v>753</v>
      </c>
      <c r="G333" s="267" t="s">
        <v>753</v>
      </c>
      <c r="H333" s="267" t="s">
        <v>753</v>
      </c>
      <c r="I333" s="267" t="s">
        <v>753</v>
      </c>
      <c r="J333" s="267" t="s">
        <v>753</v>
      </c>
      <c r="K333" s="267" t="s">
        <v>753</v>
      </c>
      <c r="L333" s="268">
        <v>976</v>
      </c>
      <c r="M333" s="267" t="s">
        <v>753</v>
      </c>
      <c r="N333" s="268">
        <v>825</v>
      </c>
      <c r="O333" s="32" t="s">
        <v>753</v>
      </c>
      <c r="P333" s="32" t="s">
        <v>753</v>
      </c>
    </row>
    <row r="334" spans="1:23" ht="15.75" customHeight="1" x14ac:dyDescent="0.25">
      <c r="A334" s="270" t="s">
        <v>832</v>
      </c>
      <c r="B334" s="50">
        <f>SUM(C334:P334)</f>
        <v>1090</v>
      </c>
      <c r="C334" s="267" t="s">
        <v>753</v>
      </c>
      <c r="D334" s="267" t="s">
        <v>753</v>
      </c>
      <c r="E334" s="267" t="s">
        <v>753</v>
      </c>
      <c r="F334" s="267" t="s">
        <v>753</v>
      </c>
      <c r="G334" s="267" t="s">
        <v>753</v>
      </c>
      <c r="H334" s="267" t="s">
        <v>753</v>
      </c>
      <c r="I334" s="267" t="s">
        <v>753</v>
      </c>
      <c r="J334" s="267" t="s">
        <v>753</v>
      </c>
      <c r="K334" s="267" t="s">
        <v>753</v>
      </c>
      <c r="L334" s="268">
        <v>404</v>
      </c>
      <c r="M334" s="267" t="s">
        <v>753</v>
      </c>
      <c r="N334" s="268">
        <v>686</v>
      </c>
      <c r="O334" s="32" t="s">
        <v>753</v>
      </c>
      <c r="P334" s="32" t="s">
        <v>753</v>
      </c>
    </row>
    <row r="335" spans="1:23" ht="15.75" customHeight="1" x14ac:dyDescent="0.25">
      <c r="A335" s="270" t="s">
        <v>151</v>
      </c>
      <c r="B335" s="50">
        <f>SUM(C335:P335)</f>
        <v>1430</v>
      </c>
      <c r="C335" s="267" t="s">
        <v>753</v>
      </c>
      <c r="D335" s="267" t="s">
        <v>753</v>
      </c>
      <c r="E335" s="267" t="s">
        <v>753</v>
      </c>
      <c r="F335" s="267" t="s">
        <v>753</v>
      </c>
      <c r="G335" s="267" t="s">
        <v>753</v>
      </c>
      <c r="H335" s="267" t="s">
        <v>753</v>
      </c>
      <c r="I335" s="267" t="s">
        <v>753</v>
      </c>
      <c r="J335" s="267" t="s">
        <v>753</v>
      </c>
      <c r="K335" s="267" t="s">
        <v>753</v>
      </c>
      <c r="L335" s="268">
        <v>420</v>
      </c>
      <c r="M335" s="267" t="s">
        <v>753</v>
      </c>
      <c r="N335" s="268">
        <v>1010</v>
      </c>
      <c r="O335" s="32" t="s">
        <v>753</v>
      </c>
      <c r="P335" s="32" t="s">
        <v>753</v>
      </c>
    </row>
    <row r="336" spans="1:23" ht="15.75" customHeight="1" x14ac:dyDescent="0.25">
      <c r="A336" s="264"/>
      <c r="B336" s="108"/>
      <c r="C336" s="267"/>
      <c r="D336" s="267"/>
      <c r="E336" s="267"/>
      <c r="F336" s="267"/>
      <c r="G336" s="267"/>
      <c r="H336" s="267"/>
      <c r="I336" s="267"/>
      <c r="J336" s="267"/>
      <c r="K336" s="267"/>
      <c r="L336" s="267"/>
      <c r="M336" s="267"/>
      <c r="N336" s="107"/>
      <c r="O336" s="32"/>
      <c r="P336" s="32"/>
      <c r="V336" s="22"/>
      <c r="W336" s="22"/>
    </row>
    <row r="337" spans="1:23" ht="15.75" customHeight="1" x14ac:dyDescent="0.25">
      <c r="A337" s="253" t="s">
        <v>833</v>
      </c>
      <c r="B337" s="103">
        <f>SUM(B339:B343)</f>
        <v>11811</v>
      </c>
      <c r="C337" s="103">
        <f>SUM(C339:C343)</f>
        <v>913</v>
      </c>
      <c r="D337" s="103">
        <f>SUM(D339:D343)</f>
        <v>7924</v>
      </c>
      <c r="E337" s="262" t="s">
        <v>753</v>
      </c>
      <c r="F337" s="262" t="s">
        <v>753</v>
      </c>
      <c r="G337" s="262" t="s">
        <v>753</v>
      </c>
      <c r="H337" s="262">
        <f>SUM(H339:H343)</f>
        <v>2974</v>
      </c>
      <c r="I337" s="262" t="s">
        <v>753</v>
      </c>
      <c r="J337" s="262" t="s">
        <v>753</v>
      </c>
      <c r="K337" s="262" t="s">
        <v>753</v>
      </c>
      <c r="L337" s="262" t="s">
        <v>753</v>
      </c>
      <c r="M337" s="262" t="s">
        <v>753</v>
      </c>
      <c r="N337" s="104" t="s">
        <v>753</v>
      </c>
      <c r="O337" s="263" t="s">
        <v>753</v>
      </c>
      <c r="P337" s="263" t="s">
        <v>753</v>
      </c>
      <c r="V337" s="22"/>
      <c r="W337" s="22"/>
    </row>
    <row r="338" spans="1:23" ht="15.75" customHeight="1" x14ac:dyDescent="0.25">
      <c r="A338" s="270"/>
      <c r="B338" s="108"/>
      <c r="C338" s="108"/>
      <c r="D338" s="267"/>
      <c r="E338" s="52"/>
      <c r="F338" s="52"/>
      <c r="G338" s="52"/>
      <c r="H338" s="52"/>
      <c r="I338" s="52"/>
      <c r="J338" s="52"/>
      <c r="K338" s="52"/>
      <c r="L338" s="267"/>
      <c r="M338" s="52"/>
      <c r="O338" s="32"/>
      <c r="P338" s="32"/>
      <c r="V338" s="22"/>
      <c r="W338" s="22"/>
    </row>
    <row r="339" spans="1:23" ht="15.75" customHeight="1" x14ac:dyDescent="0.25">
      <c r="A339" s="270" t="s">
        <v>425</v>
      </c>
      <c r="B339" s="50">
        <f>SUM(C339:P339)</f>
        <v>1103</v>
      </c>
      <c r="C339" s="268">
        <v>346</v>
      </c>
      <c r="D339" s="269" t="s">
        <v>753</v>
      </c>
      <c r="E339" s="267" t="s">
        <v>753</v>
      </c>
      <c r="F339" s="267" t="s">
        <v>753</v>
      </c>
      <c r="G339" s="267" t="s">
        <v>753</v>
      </c>
      <c r="H339" s="267">
        <v>757</v>
      </c>
      <c r="I339" s="267" t="s">
        <v>753</v>
      </c>
      <c r="J339" s="267" t="s">
        <v>753</v>
      </c>
      <c r="K339" s="267" t="s">
        <v>753</v>
      </c>
      <c r="L339" s="267" t="s">
        <v>753</v>
      </c>
      <c r="M339" s="267" t="s">
        <v>753</v>
      </c>
      <c r="N339" s="107" t="s">
        <v>753</v>
      </c>
      <c r="O339" s="32" t="s">
        <v>753</v>
      </c>
      <c r="P339" s="32" t="s">
        <v>753</v>
      </c>
      <c r="V339" s="22"/>
      <c r="W339" s="22"/>
    </row>
    <row r="340" spans="1:23" ht="15.75" customHeight="1" x14ac:dyDescent="0.25">
      <c r="A340" s="270" t="s">
        <v>65</v>
      </c>
      <c r="B340" s="50">
        <f>SUM(C340:P340)</f>
        <v>4741</v>
      </c>
      <c r="C340" s="268">
        <v>133</v>
      </c>
      <c r="D340" s="269">
        <v>4043</v>
      </c>
      <c r="E340" s="267" t="s">
        <v>753</v>
      </c>
      <c r="F340" s="267" t="s">
        <v>753</v>
      </c>
      <c r="G340" s="267" t="s">
        <v>753</v>
      </c>
      <c r="H340" s="267">
        <v>565</v>
      </c>
      <c r="I340" s="267" t="s">
        <v>753</v>
      </c>
      <c r="J340" s="267" t="s">
        <v>753</v>
      </c>
      <c r="K340" s="267" t="s">
        <v>753</v>
      </c>
      <c r="L340" s="267" t="s">
        <v>753</v>
      </c>
      <c r="M340" s="267" t="s">
        <v>753</v>
      </c>
      <c r="N340" s="107" t="s">
        <v>753</v>
      </c>
      <c r="O340" s="32" t="s">
        <v>753</v>
      </c>
      <c r="P340" s="32" t="s">
        <v>753</v>
      </c>
    </row>
    <row r="341" spans="1:23" ht="15.75" customHeight="1" x14ac:dyDescent="0.25">
      <c r="A341" s="270" t="s">
        <v>764</v>
      </c>
      <c r="B341" s="50">
        <f>SUM(C341:P341)</f>
        <v>2485</v>
      </c>
      <c r="C341" s="268">
        <v>147</v>
      </c>
      <c r="D341" s="269">
        <v>1700</v>
      </c>
      <c r="E341" s="267" t="s">
        <v>753</v>
      </c>
      <c r="F341" s="267" t="s">
        <v>753</v>
      </c>
      <c r="G341" s="267" t="s">
        <v>753</v>
      </c>
      <c r="H341" s="267">
        <v>638</v>
      </c>
      <c r="I341" s="267" t="s">
        <v>753</v>
      </c>
      <c r="J341" s="267" t="s">
        <v>753</v>
      </c>
      <c r="K341" s="267" t="s">
        <v>753</v>
      </c>
      <c r="L341" s="267" t="s">
        <v>753</v>
      </c>
      <c r="M341" s="267" t="s">
        <v>753</v>
      </c>
      <c r="N341" s="107" t="s">
        <v>753</v>
      </c>
      <c r="O341" s="32" t="s">
        <v>753</v>
      </c>
      <c r="P341" s="32" t="s">
        <v>753</v>
      </c>
    </row>
    <row r="342" spans="1:23" ht="15.75" customHeight="1" x14ac:dyDescent="0.25">
      <c r="A342" s="270" t="s">
        <v>62</v>
      </c>
      <c r="B342" s="50">
        <f>SUM(C342:P342)</f>
        <v>1440</v>
      </c>
      <c r="C342" s="268">
        <v>163</v>
      </c>
      <c r="D342" s="269">
        <v>1033</v>
      </c>
      <c r="E342" s="267" t="s">
        <v>753</v>
      </c>
      <c r="F342" s="267" t="s">
        <v>753</v>
      </c>
      <c r="G342" s="267" t="s">
        <v>753</v>
      </c>
      <c r="H342" s="267">
        <v>244</v>
      </c>
      <c r="I342" s="267" t="s">
        <v>753</v>
      </c>
      <c r="J342" s="267" t="s">
        <v>753</v>
      </c>
      <c r="K342" s="267" t="s">
        <v>753</v>
      </c>
      <c r="L342" s="267" t="s">
        <v>753</v>
      </c>
      <c r="M342" s="267" t="s">
        <v>753</v>
      </c>
      <c r="N342" s="107" t="s">
        <v>753</v>
      </c>
      <c r="O342" s="32" t="s">
        <v>753</v>
      </c>
      <c r="P342" s="32" t="s">
        <v>753</v>
      </c>
    </row>
    <row r="343" spans="1:23" ht="15.75" customHeight="1" x14ac:dyDescent="0.25">
      <c r="A343" s="270" t="s">
        <v>775</v>
      </c>
      <c r="B343" s="50">
        <f>SUM(C343:P343)</f>
        <v>2042</v>
      </c>
      <c r="C343" s="268">
        <v>124</v>
      </c>
      <c r="D343" s="269">
        <v>1148</v>
      </c>
      <c r="E343" s="267" t="s">
        <v>753</v>
      </c>
      <c r="F343" s="267" t="s">
        <v>753</v>
      </c>
      <c r="G343" s="267" t="s">
        <v>753</v>
      </c>
      <c r="H343" s="267">
        <v>770</v>
      </c>
      <c r="I343" s="267" t="s">
        <v>753</v>
      </c>
      <c r="J343" s="267" t="s">
        <v>753</v>
      </c>
      <c r="K343" s="267" t="s">
        <v>753</v>
      </c>
      <c r="L343" s="267" t="s">
        <v>753</v>
      </c>
      <c r="M343" s="267" t="s">
        <v>753</v>
      </c>
      <c r="N343" s="107" t="s">
        <v>753</v>
      </c>
      <c r="O343" s="32" t="s">
        <v>753</v>
      </c>
      <c r="P343" s="32" t="s">
        <v>753</v>
      </c>
    </row>
    <row r="344" spans="1:23" ht="15.75" customHeight="1" x14ac:dyDescent="0.25">
      <c r="A344" s="270"/>
      <c r="B344" s="108"/>
      <c r="C344" s="108"/>
      <c r="D344" s="267"/>
      <c r="E344" s="267"/>
      <c r="F344" s="267"/>
      <c r="G344" s="267"/>
      <c r="H344" s="267"/>
      <c r="I344" s="267"/>
      <c r="J344" s="267"/>
      <c r="K344" s="267"/>
      <c r="L344" s="267"/>
      <c r="M344" s="267"/>
      <c r="N344" s="107"/>
      <c r="O344" s="32"/>
      <c r="P344" s="32"/>
    </row>
    <row r="345" spans="1:23" ht="15.75" customHeight="1" x14ac:dyDescent="0.25">
      <c r="A345" s="253" t="s">
        <v>834</v>
      </c>
      <c r="B345" s="103">
        <f>SUM(B347:B363,B372:B415)</f>
        <v>63429</v>
      </c>
      <c r="C345" s="103">
        <f>SUM(C347:C363,C372:C415)</f>
        <v>3197</v>
      </c>
      <c r="D345" s="103">
        <f>SUM(D347:D363,D372:D415)</f>
        <v>2530</v>
      </c>
      <c r="E345" s="262" t="s">
        <v>753</v>
      </c>
      <c r="F345" s="262" t="s">
        <v>753</v>
      </c>
      <c r="G345" s="262" t="s">
        <v>753</v>
      </c>
      <c r="H345" s="262">
        <f>SUM(H347:H363,H372:H415)</f>
        <v>5975</v>
      </c>
      <c r="I345" s="262" t="s">
        <v>753</v>
      </c>
      <c r="J345" s="103">
        <f>SUM(J347:J363,J372:J415)</f>
        <v>16644</v>
      </c>
      <c r="K345" s="262">
        <f>SUM(K347:K363,K372:K415)</f>
        <v>12178</v>
      </c>
      <c r="L345" s="103">
        <f>SUM(L347:L363,L372:L415)</f>
        <v>10634</v>
      </c>
      <c r="M345" s="104" t="s">
        <v>753</v>
      </c>
      <c r="N345" s="103">
        <f>SUM(N347:N363,N372:N415)</f>
        <v>12271</v>
      </c>
      <c r="O345" s="263" t="s">
        <v>753</v>
      </c>
      <c r="P345" s="263" t="s">
        <v>753</v>
      </c>
    </row>
    <row r="346" spans="1:23" ht="15.75" customHeight="1" x14ac:dyDescent="0.25">
      <c r="A346" s="270"/>
      <c r="B346" s="108"/>
      <c r="C346" s="267"/>
      <c r="D346" s="267"/>
      <c r="E346" s="52"/>
      <c r="F346" s="52"/>
      <c r="G346" s="267"/>
      <c r="H346" s="267"/>
      <c r="I346" s="50"/>
      <c r="J346" s="267"/>
      <c r="K346" s="267"/>
      <c r="L346" s="267"/>
      <c r="M346" s="52"/>
      <c r="N346" s="107"/>
      <c r="O346" s="32"/>
      <c r="P346" s="32"/>
    </row>
    <row r="347" spans="1:23" ht="15.75" customHeight="1" x14ac:dyDescent="0.25">
      <c r="A347" s="270" t="s">
        <v>424</v>
      </c>
      <c r="B347" s="50">
        <f t="shared" ref="B347:B363" si="17">SUM(C347:P347)</f>
        <v>1013</v>
      </c>
      <c r="C347" s="268">
        <v>90</v>
      </c>
      <c r="D347" s="269" t="s">
        <v>753</v>
      </c>
      <c r="E347" s="267" t="s">
        <v>753</v>
      </c>
      <c r="F347" s="267" t="s">
        <v>753</v>
      </c>
      <c r="G347" s="267" t="s">
        <v>753</v>
      </c>
      <c r="H347" s="267">
        <v>126</v>
      </c>
      <c r="I347" s="108" t="s">
        <v>753</v>
      </c>
      <c r="J347" s="50">
        <v>360</v>
      </c>
      <c r="K347" s="267" t="s">
        <v>753</v>
      </c>
      <c r="L347" s="50">
        <v>437</v>
      </c>
      <c r="M347" s="267" t="s">
        <v>753</v>
      </c>
      <c r="N347" s="107" t="s">
        <v>753</v>
      </c>
      <c r="O347" s="32" t="s">
        <v>753</v>
      </c>
      <c r="P347" s="32" t="s">
        <v>753</v>
      </c>
    </row>
    <row r="348" spans="1:23" ht="15.75" customHeight="1" x14ac:dyDescent="0.25">
      <c r="A348" s="270" t="s">
        <v>835</v>
      </c>
      <c r="B348" s="50">
        <f t="shared" si="17"/>
        <v>685</v>
      </c>
      <c r="C348" s="268">
        <v>90</v>
      </c>
      <c r="D348" s="269" t="s">
        <v>753</v>
      </c>
      <c r="E348" s="267" t="s">
        <v>753</v>
      </c>
      <c r="F348" s="267" t="s">
        <v>753</v>
      </c>
      <c r="G348" s="267" t="s">
        <v>753</v>
      </c>
      <c r="H348" s="267">
        <v>70</v>
      </c>
      <c r="I348" s="108" t="s">
        <v>753</v>
      </c>
      <c r="J348" s="50">
        <v>282</v>
      </c>
      <c r="K348" s="267" t="s">
        <v>753</v>
      </c>
      <c r="L348" s="50">
        <v>243</v>
      </c>
      <c r="M348" s="267" t="s">
        <v>753</v>
      </c>
      <c r="N348" s="107" t="s">
        <v>753</v>
      </c>
      <c r="O348" s="32" t="s">
        <v>753</v>
      </c>
      <c r="P348" s="32" t="s">
        <v>753</v>
      </c>
    </row>
    <row r="349" spans="1:23" ht="15.75" customHeight="1" x14ac:dyDescent="0.25">
      <c r="A349" s="270" t="s">
        <v>836</v>
      </c>
      <c r="B349" s="50">
        <f t="shared" si="17"/>
        <v>749</v>
      </c>
      <c r="C349" s="268">
        <v>55</v>
      </c>
      <c r="D349" s="269" t="s">
        <v>753</v>
      </c>
      <c r="E349" s="267" t="s">
        <v>753</v>
      </c>
      <c r="F349" s="267" t="s">
        <v>753</v>
      </c>
      <c r="G349" s="267" t="s">
        <v>753</v>
      </c>
      <c r="H349" s="267">
        <v>93</v>
      </c>
      <c r="I349" s="108" t="s">
        <v>753</v>
      </c>
      <c r="J349" s="50">
        <v>415</v>
      </c>
      <c r="K349" s="267" t="s">
        <v>753</v>
      </c>
      <c r="L349" s="50">
        <v>186</v>
      </c>
      <c r="M349" s="267" t="s">
        <v>753</v>
      </c>
      <c r="N349" s="107" t="s">
        <v>753</v>
      </c>
      <c r="O349" s="32" t="s">
        <v>753</v>
      </c>
      <c r="P349" s="32" t="s">
        <v>753</v>
      </c>
    </row>
    <row r="350" spans="1:23" ht="15.75" customHeight="1" x14ac:dyDescent="0.25">
      <c r="A350" s="270" t="s">
        <v>837</v>
      </c>
      <c r="B350" s="50">
        <f t="shared" si="17"/>
        <v>1228</v>
      </c>
      <c r="C350" s="268">
        <v>107</v>
      </c>
      <c r="D350" s="269" t="s">
        <v>753</v>
      </c>
      <c r="E350" s="267" t="s">
        <v>753</v>
      </c>
      <c r="F350" s="267" t="s">
        <v>753</v>
      </c>
      <c r="G350" s="267" t="s">
        <v>753</v>
      </c>
      <c r="H350" s="267">
        <v>98</v>
      </c>
      <c r="I350" s="108" t="s">
        <v>753</v>
      </c>
      <c r="J350" s="50">
        <v>358</v>
      </c>
      <c r="K350" s="267" t="s">
        <v>753</v>
      </c>
      <c r="L350" s="50">
        <v>209</v>
      </c>
      <c r="M350" s="267" t="s">
        <v>753</v>
      </c>
      <c r="N350" s="32">
        <v>456</v>
      </c>
      <c r="O350" s="32" t="s">
        <v>753</v>
      </c>
      <c r="P350" s="32" t="s">
        <v>753</v>
      </c>
    </row>
    <row r="351" spans="1:23" ht="15.75" customHeight="1" x14ac:dyDescent="0.25">
      <c r="A351" s="270" t="s">
        <v>838</v>
      </c>
      <c r="B351" s="50">
        <f t="shared" si="17"/>
        <v>499</v>
      </c>
      <c r="C351" s="268">
        <v>14</v>
      </c>
      <c r="D351" s="269" t="s">
        <v>753</v>
      </c>
      <c r="E351" s="267" t="s">
        <v>753</v>
      </c>
      <c r="F351" s="267" t="s">
        <v>753</v>
      </c>
      <c r="G351" s="267" t="s">
        <v>753</v>
      </c>
      <c r="H351" s="267">
        <v>20</v>
      </c>
      <c r="I351" s="108" t="s">
        <v>753</v>
      </c>
      <c r="J351" s="50">
        <v>135</v>
      </c>
      <c r="K351" s="52">
        <v>73</v>
      </c>
      <c r="L351" s="50">
        <v>73</v>
      </c>
      <c r="M351" s="267" t="s">
        <v>753</v>
      </c>
      <c r="N351" s="32">
        <v>184</v>
      </c>
      <c r="O351" s="32" t="s">
        <v>753</v>
      </c>
      <c r="P351" s="32" t="s">
        <v>753</v>
      </c>
    </row>
    <row r="352" spans="1:23" ht="15.75" customHeight="1" x14ac:dyDescent="0.25">
      <c r="A352" s="270" t="s">
        <v>426</v>
      </c>
      <c r="B352" s="50">
        <f t="shared" si="17"/>
        <v>628</v>
      </c>
      <c r="C352" s="268">
        <v>95</v>
      </c>
      <c r="D352" s="269" t="s">
        <v>753</v>
      </c>
      <c r="E352" s="267" t="s">
        <v>753</v>
      </c>
      <c r="F352" s="267" t="s">
        <v>753</v>
      </c>
      <c r="G352" s="267" t="s">
        <v>753</v>
      </c>
      <c r="H352" s="267">
        <v>114</v>
      </c>
      <c r="I352" s="108" t="s">
        <v>753</v>
      </c>
      <c r="J352" s="50">
        <v>419</v>
      </c>
      <c r="K352" s="267" t="s">
        <v>753</v>
      </c>
      <c r="L352" s="267" t="s">
        <v>753</v>
      </c>
      <c r="M352" s="267" t="s">
        <v>753</v>
      </c>
      <c r="N352" s="107" t="s">
        <v>753</v>
      </c>
      <c r="O352" s="32" t="s">
        <v>753</v>
      </c>
      <c r="P352" s="32" t="s">
        <v>753</v>
      </c>
    </row>
    <row r="353" spans="1:23" ht="15.75" customHeight="1" x14ac:dyDescent="0.25">
      <c r="A353" s="270" t="s">
        <v>831</v>
      </c>
      <c r="B353" s="50">
        <f t="shared" si="17"/>
        <v>991</v>
      </c>
      <c r="C353" s="268">
        <v>236</v>
      </c>
      <c r="D353" s="269" t="s">
        <v>753</v>
      </c>
      <c r="E353" s="267" t="s">
        <v>753</v>
      </c>
      <c r="F353" s="267" t="s">
        <v>753</v>
      </c>
      <c r="G353" s="267" t="s">
        <v>753</v>
      </c>
      <c r="H353" s="267">
        <v>209</v>
      </c>
      <c r="I353" s="108" t="s">
        <v>753</v>
      </c>
      <c r="J353" s="50">
        <v>546</v>
      </c>
      <c r="K353" s="267" t="s">
        <v>753</v>
      </c>
      <c r="L353" s="267" t="s">
        <v>753</v>
      </c>
      <c r="M353" s="267" t="s">
        <v>753</v>
      </c>
      <c r="N353" s="107" t="s">
        <v>753</v>
      </c>
      <c r="O353" s="32" t="s">
        <v>753</v>
      </c>
      <c r="P353" s="32" t="s">
        <v>753</v>
      </c>
    </row>
    <row r="354" spans="1:23" ht="15.75" customHeight="1" x14ac:dyDescent="0.25">
      <c r="A354" s="270" t="s">
        <v>839</v>
      </c>
      <c r="B354" s="50">
        <f t="shared" si="17"/>
        <v>2618</v>
      </c>
      <c r="C354" s="268">
        <v>113</v>
      </c>
      <c r="D354" s="269" t="s">
        <v>753</v>
      </c>
      <c r="E354" s="108" t="s">
        <v>753</v>
      </c>
      <c r="F354" s="267" t="s">
        <v>753</v>
      </c>
      <c r="G354" s="267" t="s">
        <v>753</v>
      </c>
      <c r="H354" s="267">
        <v>235</v>
      </c>
      <c r="I354" s="108" t="s">
        <v>753</v>
      </c>
      <c r="J354" s="50">
        <v>262</v>
      </c>
      <c r="K354" s="52">
        <v>1610</v>
      </c>
      <c r="L354" s="50">
        <v>249</v>
      </c>
      <c r="M354" s="267" t="s">
        <v>753</v>
      </c>
      <c r="N354" s="32">
        <v>149</v>
      </c>
      <c r="O354" s="32" t="s">
        <v>753</v>
      </c>
      <c r="P354" s="32" t="s">
        <v>753</v>
      </c>
    </row>
    <row r="355" spans="1:23" ht="15.75" customHeight="1" x14ac:dyDescent="0.25">
      <c r="A355" s="270" t="s">
        <v>840</v>
      </c>
      <c r="B355" s="50">
        <f t="shared" si="17"/>
        <v>732</v>
      </c>
      <c r="C355" s="268">
        <v>54</v>
      </c>
      <c r="D355" s="269" t="s">
        <v>753</v>
      </c>
      <c r="E355" s="108" t="s">
        <v>753</v>
      </c>
      <c r="F355" s="267" t="s">
        <v>753</v>
      </c>
      <c r="G355" s="267" t="s">
        <v>753</v>
      </c>
      <c r="H355" s="267">
        <v>65</v>
      </c>
      <c r="I355" s="108" t="s">
        <v>753</v>
      </c>
      <c r="J355" s="50">
        <v>173</v>
      </c>
      <c r="K355" s="52">
        <v>267</v>
      </c>
      <c r="L355" s="50">
        <v>72</v>
      </c>
      <c r="M355" s="267" t="s">
        <v>753</v>
      </c>
      <c r="N355" s="32">
        <v>101</v>
      </c>
      <c r="O355" s="32" t="s">
        <v>753</v>
      </c>
      <c r="P355" s="32" t="s">
        <v>753</v>
      </c>
    </row>
    <row r="356" spans="1:23" ht="15.75" customHeight="1" x14ac:dyDescent="0.25">
      <c r="A356" s="270" t="s">
        <v>59</v>
      </c>
      <c r="B356" s="50">
        <f t="shared" si="17"/>
        <v>1280</v>
      </c>
      <c r="C356" s="268">
        <v>137</v>
      </c>
      <c r="D356" s="269" t="s">
        <v>753</v>
      </c>
      <c r="E356" s="108" t="s">
        <v>753</v>
      </c>
      <c r="F356" s="267" t="s">
        <v>753</v>
      </c>
      <c r="G356" s="267" t="s">
        <v>753</v>
      </c>
      <c r="H356" s="267">
        <v>140</v>
      </c>
      <c r="I356" s="108" t="s">
        <v>753</v>
      </c>
      <c r="J356" s="50">
        <v>410</v>
      </c>
      <c r="K356" s="52">
        <v>342</v>
      </c>
      <c r="L356" s="50">
        <v>251</v>
      </c>
      <c r="M356" s="267" t="s">
        <v>753</v>
      </c>
      <c r="N356" s="81" t="s">
        <v>753</v>
      </c>
      <c r="O356" s="32" t="s">
        <v>753</v>
      </c>
      <c r="P356" s="32" t="s">
        <v>753</v>
      </c>
    </row>
    <row r="357" spans="1:23" ht="15.75" customHeight="1" x14ac:dyDescent="0.25">
      <c r="A357" s="270" t="s">
        <v>841</v>
      </c>
      <c r="B357" s="50">
        <f t="shared" si="17"/>
        <v>131</v>
      </c>
      <c r="C357" s="268">
        <v>3</v>
      </c>
      <c r="D357" s="269" t="s">
        <v>753</v>
      </c>
      <c r="E357" s="108" t="s">
        <v>753</v>
      </c>
      <c r="F357" s="267" t="s">
        <v>753</v>
      </c>
      <c r="G357" s="267" t="s">
        <v>753</v>
      </c>
      <c r="H357" s="267">
        <v>8</v>
      </c>
      <c r="I357" s="108" t="s">
        <v>753</v>
      </c>
      <c r="J357" s="50">
        <v>50</v>
      </c>
      <c r="K357" s="52">
        <v>13</v>
      </c>
      <c r="L357" s="50">
        <v>13</v>
      </c>
      <c r="M357" s="267" t="s">
        <v>753</v>
      </c>
      <c r="N357" s="32">
        <v>44</v>
      </c>
      <c r="O357" s="32" t="s">
        <v>753</v>
      </c>
      <c r="P357" s="32" t="s">
        <v>753</v>
      </c>
    </row>
    <row r="358" spans="1:23" ht="15.75" customHeight="1" x14ac:dyDescent="0.25">
      <c r="A358" s="270" t="s">
        <v>447</v>
      </c>
      <c r="B358" s="50">
        <f t="shared" si="17"/>
        <v>1050</v>
      </c>
      <c r="C358" s="268">
        <v>34</v>
      </c>
      <c r="D358" s="269" t="s">
        <v>753</v>
      </c>
      <c r="E358" s="108" t="s">
        <v>753</v>
      </c>
      <c r="F358" s="267" t="s">
        <v>753</v>
      </c>
      <c r="G358" s="267" t="s">
        <v>753</v>
      </c>
      <c r="H358" s="267">
        <v>42</v>
      </c>
      <c r="I358" s="108" t="s">
        <v>753</v>
      </c>
      <c r="J358" s="50">
        <v>362</v>
      </c>
      <c r="K358" s="52">
        <v>253</v>
      </c>
      <c r="L358" s="50">
        <v>149</v>
      </c>
      <c r="M358" s="267" t="s">
        <v>753</v>
      </c>
      <c r="N358" s="32">
        <v>210</v>
      </c>
      <c r="O358" s="32" t="s">
        <v>753</v>
      </c>
      <c r="P358" s="32" t="s">
        <v>753</v>
      </c>
    </row>
    <row r="359" spans="1:23" ht="15.75" customHeight="1" x14ac:dyDescent="0.25">
      <c r="A359" s="270" t="s">
        <v>441</v>
      </c>
      <c r="B359" s="50">
        <f t="shared" si="17"/>
        <v>3825</v>
      </c>
      <c r="C359" s="268">
        <v>122</v>
      </c>
      <c r="D359" s="269">
        <v>2136</v>
      </c>
      <c r="E359" s="108" t="s">
        <v>753</v>
      </c>
      <c r="F359" s="267" t="s">
        <v>753</v>
      </c>
      <c r="G359" s="267" t="s">
        <v>753</v>
      </c>
      <c r="H359" s="267">
        <v>596</v>
      </c>
      <c r="I359" s="108" t="s">
        <v>753</v>
      </c>
      <c r="J359" s="50">
        <v>365</v>
      </c>
      <c r="K359" s="267" t="s">
        <v>753</v>
      </c>
      <c r="L359" s="50">
        <v>606</v>
      </c>
      <c r="M359" s="267" t="s">
        <v>753</v>
      </c>
      <c r="N359" s="81" t="s">
        <v>753</v>
      </c>
      <c r="O359" s="32" t="s">
        <v>753</v>
      </c>
      <c r="P359" s="32" t="s">
        <v>753</v>
      </c>
    </row>
    <row r="360" spans="1:23" ht="15.75" customHeight="1" x14ac:dyDescent="0.25">
      <c r="A360" s="270" t="s">
        <v>842</v>
      </c>
      <c r="B360" s="50">
        <f t="shared" si="17"/>
        <v>581</v>
      </c>
      <c r="C360" s="268">
        <v>23</v>
      </c>
      <c r="D360" s="269" t="s">
        <v>753</v>
      </c>
      <c r="E360" s="108" t="s">
        <v>753</v>
      </c>
      <c r="F360" s="267" t="s">
        <v>753</v>
      </c>
      <c r="G360" s="267" t="s">
        <v>753</v>
      </c>
      <c r="H360" s="267">
        <v>83</v>
      </c>
      <c r="I360" s="108" t="s">
        <v>753</v>
      </c>
      <c r="J360" s="50">
        <v>97</v>
      </c>
      <c r="K360" s="52">
        <v>225</v>
      </c>
      <c r="L360" s="50">
        <v>51</v>
      </c>
      <c r="M360" s="267" t="s">
        <v>753</v>
      </c>
      <c r="N360" s="32">
        <v>102</v>
      </c>
      <c r="O360" s="32" t="s">
        <v>753</v>
      </c>
      <c r="P360" s="32" t="s">
        <v>753</v>
      </c>
    </row>
    <row r="361" spans="1:23" ht="15.75" customHeight="1" x14ac:dyDescent="0.25">
      <c r="A361" s="270" t="s">
        <v>843</v>
      </c>
      <c r="B361" s="50">
        <f t="shared" si="17"/>
        <v>927</v>
      </c>
      <c r="C361" s="268">
        <v>16</v>
      </c>
      <c r="D361" s="269" t="s">
        <v>753</v>
      </c>
      <c r="E361" s="108" t="s">
        <v>753</v>
      </c>
      <c r="F361" s="267" t="s">
        <v>753</v>
      </c>
      <c r="G361" s="267" t="s">
        <v>753</v>
      </c>
      <c r="H361" s="267">
        <v>47</v>
      </c>
      <c r="I361" s="108" t="s">
        <v>753</v>
      </c>
      <c r="J361" s="50">
        <v>144</v>
      </c>
      <c r="K361" s="52">
        <v>218</v>
      </c>
      <c r="L361" s="50">
        <v>221</v>
      </c>
      <c r="M361" s="267" t="s">
        <v>753</v>
      </c>
      <c r="N361" s="32">
        <v>281</v>
      </c>
      <c r="O361" s="32" t="s">
        <v>753</v>
      </c>
      <c r="P361" s="32" t="s">
        <v>753</v>
      </c>
    </row>
    <row r="362" spans="1:23" ht="15.75" customHeight="1" x14ac:dyDescent="0.25">
      <c r="A362" s="270" t="s">
        <v>934</v>
      </c>
      <c r="B362" s="50">
        <f t="shared" si="17"/>
        <v>506</v>
      </c>
      <c r="C362" s="268">
        <v>29</v>
      </c>
      <c r="D362" s="269" t="s">
        <v>753</v>
      </c>
      <c r="E362" s="267" t="s">
        <v>753</v>
      </c>
      <c r="F362" s="267" t="s">
        <v>753</v>
      </c>
      <c r="G362" s="267" t="s">
        <v>753</v>
      </c>
      <c r="H362" s="267">
        <v>40</v>
      </c>
      <c r="I362" s="108" t="s">
        <v>753</v>
      </c>
      <c r="J362" s="50">
        <v>159</v>
      </c>
      <c r="K362" s="52" t="s">
        <v>753</v>
      </c>
      <c r="L362" s="50">
        <v>79</v>
      </c>
      <c r="M362" s="267" t="s">
        <v>753</v>
      </c>
      <c r="N362" s="32">
        <v>199</v>
      </c>
      <c r="O362" s="32" t="s">
        <v>753</v>
      </c>
      <c r="P362" s="32" t="s">
        <v>753</v>
      </c>
    </row>
    <row r="363" spans="1:23" ht="15.75" customHeight="1" x14ac:dyDescent="0.25">
      <c r="A363" s="266" t="s">
        <v>845</v>
      </c>
      <c r="B363" s="50">
        <f t="shared" si="17"/>
        <v>1374</v>
      </c>
      <c r="C363" s="268">
        <v>69</v>
      </c>
      <c r="D363" s="268" t="s">
        <v>753</v>
      </c>
      <c r="E363" s="81" t="s">
        <v>753</v>
      </c>
      <c r="F363" s="81" t="s">
        <v>753</v>
      </c>
      <c r="G363" s="81" t="s">
        <v>753</v>
      </c>
      <c r="H363" s="81">
        <v>205</v>
      </c>
      <c r="I363" s="81" t="s">
        <v>753</v>
      </c>
      <c r="J363" s="50">
        <v>362</v>
      </c>
      <c r="K363" s="107" t="s">
        <v>753</v>
      </c>
      <c r="L363" s="32">
        <v>200</v>
      </c>
      <c r="M363" s="81" t="s">
        <v>753</v>
      </c>
      <c r="N363" s="32">
        <v>538</v>
      </c>
      <c r="O363" s="32" t="s">
        <v>753</v>
      </c>
      <c r="P363" s="32" t="s">
        <v>753</v>
      </c>
    </row>
    <row r="364" spans="1:23" ht="15.75" customHeight="1" x14ac:dyDescent="0.25">
      <c r="A364" s="275"/>
      <c r="B364" s="88"/>
      <c r="C364" s="276"/>
      <c r="D364" s="276"/>
      <c r="E364" s="283"/>
      <c r="F364" s="283"/>
      <c r="G364" s="283"/>
      <c r="H364" s="283"/>
      <c r="I364" s="283"/>
      <c r="J364" s="277"/>
      <c r="K364" s="284"/>
      <c r="L364" s="88"/>
      <c r="M364" s="283"/>
      <c r="N364" s="88"/>
      <c r="O364" s="88"/>
      <c r="P364" s="88"/>
    </row>
    <row r="365" spans="1:23" ht="15.75" customHeight="1" x14ac:dyDescent="0.25">
      <c r="A365" s="266"/>
      <c r="B365" s="107"/>
      <c r="C365" s="271"/>
      <c r="D365" s="271"/>
      <c r="E365" s="107"/>
      <c r="F365" s="107"/>
      <c r="G365" s="107"/>
      <c r="H365" s="107"/>
      <c r="I365" s="107"/>
      <c r="J365" s="271"/>
      <c r="K365" s="107"/>
      <c r="L365" s="271"/>
      <c r="M365" s="107"/>
      <c r="N365" s="271"/>
      <c r="O365" s="11"/>
      <c r="P365" s="11"/>
    </row>
    <row r="366" spans="1:23" ht="15.75" customHeight="1" x14ac:dyDescent="0.25">
      <c r="A366" s="91" t="s">
        <v>931</v>
      </c>
      <c r="B366" s="107"/>
      <c r="C366" s="271"/>
      <c r="D366" s="271"/>
      <c r="E366" s="107"/>
      <c r="F366" s="107"/>
      <c r="G366" s="107"/>
      <c r="H366" s="107"/>
      <c r="I366" s="107"/>
      <c r="J366" s="271"/>
      <c r="K366" s="107"/>
      <c r="L366" s="271"/>
      <c r="M366" s="107"/>
      <c r="N366" s="271"/>
      <c r="O366" s="11"/>
      <c r="P366" s="11"/>
    </row>
    <row r="367" spans="1:23" s="22" customFormat="1" ht="15.75" customHeight="1" x14ac:dyDescent="0.25">
      <c r="B367" s="278"/>
      <c r="C367" s="265"/>
      <c r="D367" s="265"/>
      <c r="E367" s="265"/>
      <c r="F367" s="265"/>
      <c r="G367" s="265"/>
      <c r="H367" s="265"/>
      <c r="I367" s="265"/>
      <c r="J367" s="265"/>
      <c r="K367" s="265"/>
      <c r="L367" s="265"/>
      <c r="M367" s="265"/>
      <c r="N367" s="265"/>
      <c r="O367" s="279"/>
      <c r="P367" s="279"/>
      <c r="V367" s="5"/>
      <c r="W367" s="5"/>
    </row>
    <row r="368" spans="1:23" s="22" customFormat="1" ht="15.75" customHeight="1" x14ac:dyDescent="0.25">
      <c r="A368" s="341" t="s">
        <v>747</v>
      </c>
      <c r="B368" s="339" t="s">
        <v>154</v>
      </c>
      <c r="C368" s="345" t="s">
        <v>155</v>
      </c>
      <c r="D368" s="345"/>
      <c r="E368" s="345"/>
      <c r="F368" s="345"/>
      <c r="G368" s="345"/>
      <c r="H368" s="345"/>
      <c r="I368" s="345"/>
      <c r="J368" s="345"/>
      <c r="K368" s="345"/>
      <c r="L368" s="345"/>
      <c r="M368" s="345"/>
      <c r="N368" s="345"/>
      <c r="O368" s="345"/>
      <c r="P368" s="345"/>
      <c r="V368" s="5"/>
      <c r="W368" s="5"/>
    </row>
    <row r="369" spans="1:23" s="22" customFormat="1" ht="15.75" customHeight="1" x14ac:dyDescent="0.25">
      <c r="A369" s="342"/>
      <c r="B369" s="344"/>
      <c r="C369" s="339" t="s">
        <v>252</v>
      </c>
      <c r="D369" s="339" t="s">
        <v>748</v>
      </c>
      <c r="E369" s="339" t="s">
        <v>749</v>
      </c>
      <c r="F369" s="339" t="s">
        <v>161</v>
      </c>
      <c r="G369" s="339" t="s">
        <v>750</v>
      </c>
      <c r="H369" s="339" t="s">
        <v>164</v>
      </c>
      <c r="I369" s="339" t="s">
        <v>165</v>
      </c>
      <c r="J369" s="339" t="s">
        <v>256</v>
      </c>
      <c r="K369" s="339" t="s">
        <v>168</v>
      </c>
      <c r="L369" s="337" t="s">
        <v>162</v>
      </c>
      <c r="M369" s="346" t="s">
        <v>166</v>
      </c>
      <c r="N369" s="346" t="s">
        <v>163</v>
      </c>
      <c r="O369" s="337" t="s">
        <v>257</v>
      </c>
      <c r="P369" s="351" t="s">
        <v>751</v>
      </c>
      <c r="V369" s="5"/>
      <c r="W369" s="5"/>
    </row>
    <row r="370" spans="1:23" s="22" customFormat="1" ht="15.75" customHeight="1" x14ac:dyDescent="0.25">
      <c r="A370" s="343"/>
      <c r="B370" s="340"/>
      <c r="C370" s="340"/>
      <c r="D370" s="340"/>
      <c r="E370" s="340"/>
      <c r="F370" s="340"/>
      <c r="G370" s="340"/>
      <c r="H370" s="340"/>
      <c r="I370" s="340"/>
      <c r="J370" s="340"/>
      <c r="K370" s="340"/>
      <c r="L370" s="338"/>
      <c r="M370" s="347"/>
      <c r="N370" s="347"/>
      <c r="O370" s="338"/>
      <c r="P370" s="352"/>
      <c r="V370" s="5"/>
      <c r="W370" s="5"/>
    </row>
    <row r="371" spans="1:23" ht="15.75" customHeight="1" x14ac:dyDescent="0.25">
      <c r="A371" s="270"/>
      <c r="B371" s="108"/>
      <c r="C371" s="268"/>
      <c r="D371" s="269"/>
      <c r="E371" s="267"/>
      <c r="F371" s="267"/>
      <c r="G371" s="267"/>
      <c r="H371" s="267"/>
      <c r="I371" s="267"/>
      <c r="J371" s="268"/>
      <c r="K371" s="81"/>
      <c r="L371" s="285"/>
      <c r="M371" s="267"/>
      <c r="N371" s="268"/>
      <c r="O371" s="32"/>
      <c r="P371" s="32"/>
    </row>
    <row r="372" spans="1:23" ht="15.75" customHeight="1" x14ac:dyDescent="0.25">
      <c r="A372" s="270" t="s">
        <v>846</v>
      </c>
      <c r="B372" s="50">
        <f t="shared" ref="B372:B415" si="18">SUM(C372:P372)</f>
        <v>959</v>
      </c>
      <c r="C372" s="274">
        <v>31</v>
      </c>
      <c r="D372" s="268" t="s">
        <v>753</v>
      </c>
      <c r="E372" s="267" t="s">
        <v>753</v>
      </c>
      <c r="F372" s="267" t="s">
        <v>753</v>
      </c>
      <c r="G372" s="267" t="s">
        <v>753</v>
      </c>
      <c r="H372" s="267">
        <v>114</v>
      </c>
      <c r="I372" s="108" t="s">
        <v>753</v>
      </c>
      <c r="J372" s="32">
        <v>256</v>
      </c>
      <c r="K372" s="81" t="s">
        <v>753</v>
      </c>
      <c r="L372" s="50">
        <v>98</v>
      </c>
      <c r="M372" s="267" t="s">
        <v>753</v>
      </c>
      <c r="N372" s="32">
        <v>460</v>
      </c>
      <c r="O372" s="32" t="s">
        <v>753</v>
      </c>
      <c r="P372" s="32" t="s">
        <v>753</v>
      </c>
    </row>
    <row r="373" spans="1:23" ht="15.75" customHeight="1" x14ac:dyDescent="0.25">
      <c r="A373" s="270" t="s">
        <v>431</v>
      </c>
      <c r="B373" s="50">
        <f t="shared" si="18"/>
        <v>1466</v>
      </c>
      <c r="C373" s="274">
        <v>37</v>
      </c>
      <c r="D373" s="268" t="s">
        <v>753</v>
      </c>
      <c r="E373" s="267" t="s">
        <v>753</v>
      </c>
      <c r="F373" s="267" t="s">
        <v>753</v>
      </c>
      <c r="G373" s="267" t="s">
        <v>753</v>
      </c>
      <c r="H373" s="267">
        <v>61</v>
      </c>
      <c r="I373" s="108" t="s">
        <v>753</v>
      </c>
      <c r="J373" s="32">
        <v>266</v>
      </c>
      <c r="K373" s="50">
        <v>715</v>
      </c>
      <c r="L373" s="50">
        <v>59</v>
      </c>
      <c r="M373" s="267" t="s">
        <v>753</v>
      </c>
      <c r="N373" s="32">
        <v>328</v>
      </c>
      <c r="O373" s="32" t="s">
        <v>753</v>
      </c>
      <c r="P373" s="32" t="s">
        <v>753</v>
      </c>
    </row>
    <row r="374" spans="1:23" ht="15.75" customHeight="1" x14ac:dyDescent="0.25">
      <c r="A374" s="270" t="s">
        <v>847</v>
      </c>
      <c r="B374" s="50">
        <f t="shared" si="18"/>
        <v>1125</v>
      </c>
      <c r="C374" s="274">
        <v>24</v>
      </c>
      <c r="D374" s="268" t="s">
        <v>753</v>
      </c>
      <c r="E374" s="267" t="s">
        <v>753</v>
      </c>
      <c r="F374" s="267" t="s">
        <v>753</v>
      </c>
      <c r="G374" s="267" t="s">
        <v>753</v>
      </c>
      <c r="H374" s="267">
        <v>9</v>
      </c>
      <c r="I374" s="108" t="s">
        <v>753</v>
      </c>
      <c r="J374" s="32">
        <v>101</v>
      </c>
      <c r="K374" s="50">
        <v>856</v>
      </c>
      <c r="L374" s="50">
        <v>47</v>
      </c>
      <c r="M374" s="267" t="s">
        <v>753</v>
      </c>
      <c r="N374" s="32">
        <v>88</v>
      </c>
      <c r="O374" s="32" t="s">
        <v>753</v>
      </c>
      <c r="P374" s="32" t="s">
        <v>753</v>
      </c>
    </row>
    <row r="375" spans="1:23" ht="15.75" customHeight="1" x14ac:dyDescent="0.25">
      <c r="A375" s="270" t="s">
        <v>848</v>
      </c>
      <c r="B375" s="50">
        <f t="shared" si="18"/>
        <v>813</v>
      </c>
      <c r="C375" s="274">
        <v>34</v>
      </c>
      <c r="D375" s="268" t="s">
        <v>753</v>
      </c>
      <c r="E375" s="267" t="s">
        <v>753</v>
      </c>
      <c r="F375" s="267" t="s">
        <v>753</v>
      </c>
      <c r="G375" s="267" t="s">
        <v>753</v>
      </c>
      <c r="H375" s="267">
        <v>66</v>
      </c>
      <c r="I375" s="108" t="s">
        <v>753</v>
      </c>
      <c r="J375" s="32">
        <v>203</v>
      </c>
      <c r="K375" s="108" t="s">
        <v>753</v>
      </c>
      <c r="L375" s="50">
        <v>190</v>
      </c>
      <c r="M375" s="267" t="s">
        <v>753</v>
      </c>
      <c r="N375" s="32">
        <v>320</v>
      </c>
      <c r="O375" s="32" t="s">
        <v>753</v>
      </c>
      <c r="P375" s="32" t="s">
        <v>753</v>
      </c>
    </row>
    <row r="376" spans="1:23" ht="15.75" customHeight="1" x14ac:dyDescent="0.25">
      <c r="A376" s="270" t="s">
        <v>437</v>
      </c>
      <c r="B376" s="50">
        <f t="shared" si="18"/>
        <v>748</v>
      </c>
      <c r="C376" s="274">
        <v>10</v>
      </c>
      <c r="D376" s="268" t="s">
        <v>753</v>
      </c>
      <c r="E376" s="267" t="s">
        <v>753</v>
      </c>
      <c r="F376" s="267" t="s">
        <v>753</v>
      </c>
      <c r="G376" s="267" t="s">
        <v>753</v>
      </c>
      <c r="H376" s="267">
        <v>114</v>
      </c>
      <c r="I376" s="108" t="s">
        <v>753</v>
      </c>
      <c r="J376" s="32">
        <v>296</v>
      </c>
      <c r="K376" s="50">
        <v>91</v>
      </c>
      <c r="L376" s="50">
        <v>237</v>
      </c>
      <c r="M376" s="267" t="s">
        <v>753</v>
      </c>
      <c r="N376" s="32" t="s">
        <v>753</v>
      </c>
      <c r="O376" s="32" t="s">
        <v>753</v>
      </c>
      <c r="P376" s="32" t="s">
        <v>753</v>
      </c>
    </row>
    <row r="377" spans="1:23" ht="15.75" customHeight="1" x14ac:dyDescent="0.25">
      <c r="A377" s="270" t="s">
        <v>435</v>
      </c>
      <c r="B377" s="50">
        <f t="shared" si="18"/>
        <v>671</v>
      </c>
      <c r="C377" s="274">
        <v>10</v>
      </c>
      <c r="D377" s="268" t="s">
        <v>753</v>
      </c>
      <c r="E377" s="267" t="s">
        <v>753</v>
      </c>
      <c r="F377" s="267" t="s">
        <v>753</v>
      </c>
      <c r="G377" s="267" t="s">
        <v>753</v>
      </c>
      <c r="H377" s="267">
        <v>24</v>
      </c>
      <c r="I377" s="108" t="s">
        <v>753</v>
      </c>
      <c r="J377" s="32">
        <v>196</v>
      </c>
      <c r="K377" s="50">
        <v>51</v>
      </c>
      <c r="L377" s="50">
        <v>137</v>
      </c>
      <c r="M377" s="267" t="s">
        <v>753</v>
      </c>
      <c r="N377" s="32">
        <v>253</v>
      </c>
      <c r="O377" s="32" t="s">
        <v>753</v>
      </c>
      <c r="P377" s="32" t="s">
        <v>753</v>
      </c>
    </row>
    <row r="378" spans="1:23" ht="15.75" customHeight="1" x14ac:dyDescent="0.25">
      <c r="A378" s="270" t="s">
        <v>436</v>
      </c>
      <c r="B378" s="50">
        <f t="shared" si="18"/>
        <v>541</v>
      </c>
      <c r="C378" s="274">
        <v>6</v>
      </c>
      <c r="D378" s="268" t="s">
        <v>753</v>
      </c>
      <c r="E378" s="267" t="s">
        <v>753</v>
      </c>
      <c r="F378" s="267" t="s">
        <v>753</v>
      </c>
      <c r="G378" s="267" t="s">
        <v>753</v>
      </c>
      <c r="H378" s="267">
        <v>31</v>
      </c>
      <c r="I378" s="108" t="s">
        <v>753</v>
      </c>
      <c r="J378" s="32">
        <v>172</v>
      </c>
      <c r="K378" s="50">
        <v>65</v>
      </c>
      <c r="L378" s="50">
        <v>82</v>
      </c>
      <c r="M378" s="267" t="s">
        <v>753</v>
      </c>
      <c r="N378" s="32">
        <v>185</v>
      </c>
      <c r="O378" s="32" t="s">
        <v>753</v>
      </c>
      <c r="P378" s="32" t="s">
        <v>753</v>
      </c>
    </row>
    <row r="379" spans="1:23" ht="15.75" customHeight="1" x14ac:dyDescent="0.25">
      <c r="A379" s="270" t="s">
        <v>321</v>
      </c>
      <c r="B379" s="50">
        <f t="shared" si="18"/>
        <v>864</v>
      </c>
      <c r="C379" s="274">
        <v>16</v>
      </c>
      <c r="D379" s="268" t="s">
        <v>753</v>
      </c>
      <c r="E379" s="267" t="s">
        <v>753</v>
      </c>
      <c r="F379" s="267" t="s">
        <v>753</v>
      </c>
      <c r="G379" s="267" t="s">
        <v>753</v>
      </c>
      <c r="H379" s="267">
        <v>75</v>
      </c>
      <c r="I379" s="108" t="s">
        <v>753</v>
      </c>
      <c r="J379" s="32">
        <v>120</v>
      </c>
      <c r="K379" s="50">
        <v>160</v>
      </c>
      <c r="L379" s="50">
        <v>141</v>
      </c>
      <c r="M379" s="267" t="s">
        <v>753</v>
      </c>
      <c r="N379" s="32">
        <v>352</v>
      </c>
      <c r="O379" s="32" t="s">
        <v>753</v>
      </c>
      <c r="P379" s="32" t="s">
        <v>753</v>
      </c>
      <c r="V379" s="22"/>
      <c r="W379" s="22"/>
    </row>
    <row r="380" spans="1:23" ht="15.75" customHeight="1" x14ac:dyDescent="0.25">
      <c r="A380" s="270" t="s">
        <v>445</v>
      </c>
      <c r="B380" s="50">
        <f t="shared" si="18"/>
        <v>1190</v>
      </c>
      <c r="C380" s="274">
        <v>120</v>
      </c>
      <c r="D380" s="268" t="s">
        <v>753</v>
      </c>
      <c r="E380" s="267" t="s">
        <v>753</v>
      </c>
      <c r="F380" s="267" t="s">
        <v>753</v>
      </c>
      <c r="G380" s="267" t="s">
        <v>753</v>
      </c>
      <c r="H380" s="267">
        <v>227</v>
      </c>
      <c r="I380" s="108" t="s">
        <v>753</v>
      </c>
      <c r="J380" s="32">
        <v>843</v>
      </c>
      <c r="K380" s="108" t="s">
        <v>753</v>
      </c>
      <c r="L380" s="108" t="s">
        <v>753</v>
      </c>
      <c r="M380" s="267" t="s">
        <v>753</v>
      </c>
      <c r="N380" s="107" t="s">
        <v>753</v>
      </c>
      <c r="O380" s="32" t="s">
        <v>753</v>
      </c>
      <c r="P380" s="32" t="s">
        <v>753</v>
      </c>
    </row>
    <row r="381" spans="1:23" ht="15.75" customHeight="1" x14ac:dyDescent="0.25">
      <c r="A381" s="270" t="s">
        <v>849</v>
      </c>
      <c r="B381" s="50">
        <f t="shared" si="18"/>
        <v>1387</v>
      </c>
      <c r="C381" s="274">
        <v>25</v>
      </c>
      <c r="D381" s="268" t="s">
        <v>753</v>
      </c>
      <c r="E381" s="267" t="s">
        <v>753</v>
      </c>
      <c r="F381" s="267" t="s">
        <v>753</v>
      </c>
      <c r="G381" s="267" t="s">
        <v>753</v>
      </c>
      <c r="H381" s="267">
        <v>93</v>
      </c>
      <c r="I381" s="108" t="s">
        <v>753</v>
      </c>
      <c r="J381" s="32">
        <v>335</v>
      </c>
      <c r="K381" s="108" t="s">
        <v>753</v>
      </c>
      <c r="L381" s="50">
        <v>219</v>
      </c>
      <c r="M381" s="267" t="s">
        <v>753</v>
      </c>
      <c r="N381" s="32">
        <v>715</v>
      </c>
      <c r="O381" s="32" t="s">
        <v>753</v>
      </c>
      <c r="P381" s="32" t="s">
        <v>753</v>
      </c>
    </row>
    <row r="382" spans="1:23" ht="15.75" customHeight="1" x14ac:dyDescent="0.25">
      <c r="A382" s="270" t="s">
        <v>850</v>
      </c>
      <c r="B382" s="50">
        <f t="shared" si="18"/>
        <v>391</v>
      </c>
      <c r="C382" s="274">
        <v>8</v>
      </c>
      <c r="D382" s="268" t="s">
        <v>753</v>
      </c>
      <c r="E382" s="267" t="s">
        <v>753</v>
      </c>
      <c r="F382" s="267" t="s">
        <v>753</v>
      </c>
      <c r="G382" s="267" t="s">
        <v>753</v>
      </c>
      <c r="H382" s="267">
        <v>14</v>
      </c>
      <c r="I382" s="108" t="s">
        <v>753</v>
      </c>
      <c r="J382" s="32">
        <v>76</v>
      </c>
      <c r="K382" s="50">
        <v>130</v>
      </c>
      <c r="L382" s="50">
        <v>33</v>
      </c>
      <c r="M382" s="267" t="s">
        <v>753</v>
      </c>
      <c r="N382" s="32">
        <v>130</v>
      </c>
      <c r="O382" s="32" t="s">
        <v>753</v>
      </c>
      <c r="P382" s="32" t="s">
        <v>753</v>
      </c>
    </row>
    <row r="383" spans="1:23" ht="15.75" customHeight="1" x14ac:dyDescent="0.25">
      <c r="A383" s="270" t="s">
        <v>446</v>
      </c>
      <c r="B383" s="50">
        <f t="shared" si="18"/>
        <v>1817</v>
      </c>
      <c r="C383" s="274">
        <v>102</v>
      </c>
      <c r="D383" s="268" t="s">
        <v>753</v>
      </c>
      <c r="E383" s="267" t="s">
        <v>753</v>
      </c>
      <c r="F383" s="267" t="s">
        <v>753</v>
      </c>
      <c r="G383" s="267" t="s">
        <v>753</v>
      </c>
      <c r="H383" s="267">
        <v>229</v>
      </c>
      <c r="I383" s="108" t="s">
        <v>753</v>
      </c>
      <c r="J383" s="32">
        <v>552</v>
      </c>
      <c r="K383" s="50">
        <v>627</v>
      </c>
      <c r="L383" s="50">
        <v>307</v>
      </c>
      <c r="M383" s="267" t="s">
        <v>753</v>
      </c>
      <c r="N383" s="32" t="s">
        <v>753</v>
      </c>
      <c r="O383" s="32" t="s">
        <v>753</v>
      </c>
      <c r="P383" s="32" t="s">
        <v>753</v>
      </c>
    </row>
    <row r="384" spans="1:23" ht="15.75" customHeight="1" x14ac:dyDescent="0.25">
      <c r="A384" s="270" t="s">
        <v>851</v>
      </c>
      <c r="B384" s="50">
        <f t="shared" si="18"/>
        <v>597</v>
      </c>
      <c r="C384" s="274">
        <v>17</v>
      </c>
      <c r="D384" s="268" t="s">
        <v>753</v>
      </c>
      <c r="E384" s="267" t="s">
        <v>753</v>
      </c>
      <c r="F384" s="267" t="s">
        <v>753</v>
      </c>
      <c r="G384" s="267" t="s">
        <v>753</v>
      </c>
      <c r="H384" s="267">
        <v>30</v>
      </c>
      <c r="I384" s="108" t="s">
        <v>753</v>
      </c>
      <c r="J384" s="32">
        <v>166</v>
      </c>
      <c r="K384" s="50">
        <v>84</v>
      </c>
      <c r="L384" s="50">
        <v>107</v>
      </c>
      <c r="M384" s="267" t="s">
        <v>753</v>
      </c>
      <c r="N384" s="32">
        <v>193</v>
      </c>
      <c r="O384" s="32" t="s">
        <v>753</v>
      </c>
      <c r="P384" s="32" t="s">
        <v>753</v>
      </c>
    </row>
    <row r="385" spans="1:16" ht="15.75" customHeight="1" x14ac:dyDescent="0.25">
      <c r="A385" s="270" t="s">
        <v>852</v>
      </c>
      <c r="B385" s="50">
        <f t="shared" si="18"/>
        <v>2277</v>
      </c>
      <c r="C385" s="274">
        <v>73</v>
      </c>
      <c r="D385" s="268" t="s">
        <v>753</v>
      </c>
      <c r="E385" s="267" t="s">
        <v>753</v>
      </c>
      <c r="F385" s="267" t="s">
        <v>753</v>
      </c>
      <c r="G385" s="267" t="s">
        <v>753</v>
      </c>
      <c r="H385" s="267" t="s">
        <v>753</v>
      </c>
      <c r="I385" s="108" t="s">
        <v>753</v>
      </c>
      <c r="J385" s="32">
        <v>183</v>
      </c>
      <c r="K385" s="50">
        <v>1193</v>
      </c>
      <c r="L385" s="50">
        <v>464</v>
      </c>
      <c r="M385" s="267" t="s">
        <v>753</v>
      </c>
      <c r="N385" s="32">
        <v>364</v>
      </c>
      <c r="O385" s="32" t="s">
        <v>753</v>
      </c>
      <c r="P385" s="32" t="s">
        <v>753</v>
      </c>
    </row>
    <row r="386" spans="1:16" ht="15.75" customHeight="1" x14ac:dyDescent="0.25">
      <c r="A386" s="270" t="s">
        <v>853</v>
      </c>
      <c r="B386" s="50">
        <f t="shared" si="18"/>
        <v>1817</v>
      </c>
      <c r="C386" s="274">
        <v>57</v>
      </c>
      <c r="D386" s="268" t="s">
        <v>753</v>
      </c>
      <c r="E386" s="267" t="s">
        <v>753</v>
      </c>
      <c r="F386" s="267" t="s">
        <v>753</v>
      </c>
      <c r="G386" s="267" t="s">
        <v>753</v>
      </c>
      <c r="H386" s="267" t="s">
        <v>753</v>
      </c>
      <c r="I386" s="108" t="s">
        <v>753</v>
      </c>
      <c r="J386" s="32">
        <v>392</v>
      </c>
      <c r="K386" s="50">
        <v>498</v>
      </c>
      <c r="L386" s="50">
        <v>216</v>
      </c>
      <c r="M386" s="267" t="s">
        <v>753</v>
      </c>
      <c r="N386" s="32">
        <v>654</v>
      </c>
      <c r="O386" s="32" t="s">
        <v>753</v>
      </c>
      <c r="P386" s="32" t="s">
        <v>753</v>
      </c>
    </row>
    <row r="387" spans="1:16" ht="15.75" customHeight="1" x14ac:dyDescent="0.25">
      <c r="A387" s="270" t="s">
        <v>854</v>
      </c>
      <c r="B387" s="50">
        <f t="shared" si="18"/>
        <v>541</v>
      </c>
      <c r="C387" s="274">
        <v>17</v>
      </c>
      <c r="D387" s="268" t="s">
        <v>753</v>
      </c>
      <c r="E387" s="267" t="s">
        <v>753</v>
      </c>
      <c r="F387" s="267" t="s">
        <v>753</v>
      </c>
      <c r="G387" s="267" t="s">
        <v>753</v>
      </c>
      <c r="H387" s="267">
        <v>9</v>
      </c>
      <c r="I387" s="108" t="s">
        <v>753</v>
      </c>
      <c r="J387" s="32">
        <v>43</v>
      </c>
      <c r="K387" s="50">
        <v>214</v>
      </c>
      <c r="L387" s="50">
        <v>102</v>
      </c>
      <c r="M387" s="267" t="s">
        <v>753</v>
      </c>
      <c r="N387" s="32">
        <v>156</v>
      </c>
      <c r="O387" s="32" t="s">
        <v>753</v>
      </c>
      <c r="P387" s="32" t="s">
        <v>753</v>
      </c>
    </row>
    <row r="388" spans="1:16" ht="15.75" customHeight="1" x14ac:dyDescent="0.25">
      <c r="A388" s="270" t="s">
        <v>451</v>
      </c>
      <c r="B388" s="50">
        <f t="shared" si="18"/>
        <v>585</v>
      </c>
      <c r="C388" s="274">
        <v>142</v>
      </c>
      <c r="D388" s="268" t="s">
        <v>753</v>
      </c>
      <c r="E388" s="267" t="s">
        <v>753</v>
      </c>
      <c r="F388" s="267" t="s">
        <v>753</v>
      </c>
      <c r="G388" s="267" t="s">
        <v>753</v>
      </c>
      <c r="H388" s="267">
        <v>0</v>
      </c>
      <c r="I388" s="108" t="s">
        <v>753</v>
      </c>
      <c r="J388" s="32">
        <v>443</v>
      </c>
      <c r="K388" s="108" t="s">
        <v>753</v>
      </c>
      <c r="L388" s="267" t="s">
        <v>753</v>
      </c>
      <c r="M388" s="267" t="s">
        <v>753</v>
      </c>
      <c r="N388" s="267" t="s">
        <v>753</v>
      </c>
      <c r="O388" s="32" t="s">
        <v>753</v>
      </c>
      <c r="P388" s="32" t="s">
        <v>753</v>
      </c>
    </row>
    <row r="389" spans="1:16" ht="15.75" customHeight="1" x14ac:dyDescent="0.25">
      <c r="A389" s="270" t="s">
        <v>452</v>
      </c>
      <c r="B389" s="50">
        <f t="shared" si="18"/>
        <v>1414</v>
      </c>
      <c r="C389" s="274">
        <v>34</v>
      </c>
      <c r="D389" s="268" t="s">
        <v>753</v>
      </c>
      <c r="E389" s="267" t="s">
        <v>753</v>
      </c>
      <c r="F389" s="267" t="s">
        <v>753</v>
      </c>
      <c r="G389" s="267" t="s">
        <v>753</v>
      </c>
      <c r="H389" s="267">
        <v>184</v>
      </c>
      <c r="I389" s="108" t="s">
        <v>753</v>
      </c>
      <c r="J389" s="32">
        <v>531</v>
      </c>
      <c r="K389" s="50">
        <v>665</v>
      </c>
      <c r="L389" s="50" t="s">
        <v>753</v>
      </c>
      <c r="M389" s="267" t="s">
        <v>753</v>
      </c>
      <c r="N389" s="32" t="s">
        <v>753</v>
      </c>
      <c r="O389" s="32" t="s">
        <v>753</v>
      </c>
      <c r="P389" s="32" t="s">
        <v>753</v>
      </c>
    </row>
    <row r="390" spans="1:16" ht="15.75" customHeight="1" x14ac:dyDescent="0.25">
      <c r="A390" s="270" t="s">
        <v>855</v>
      </c>
      <c r="B390" s="50">
        <f t="shared" si="18"/>
        <v>714</v>
      </c>
      <c r="C390" s="274">
        <v>27</v>
      </c>
      <c r="D390" s="268" t="s">
        <v>753</v>
      </c>
      <c r="E390" s="267" t="s">
        <v>753</v>
      </c>
      <c r="F390" s="267" t="s">
        <v>753</v>
      </c>
      <c r="G390" s="267" t="s">
        <v>753</v>
      </c>
      <c r="H390" s="267">
        <v>44</v>
      </c>
      <c r="I390" s="108" t="s">
        <v>753</v>
      </c>
      <c r="J390" s="32">
        <v>199</v>
      </c>
      <c r="K390" s="50">
        <v>76</v>
      </c>
      <c r="L390" s="50">
        <v>143</v>
      </c>
      <c r="M390" s="267" t="s">
        <v>753</v>
      </c>
      <c r="N390" s="32">
        <v>225</v>
      </c>
      <c r="O390" s="32" t="s">
        <v>753</v>
      </c>
      <c r="P390" s="32" t="s">
        <v>753</v>
      </c>
    </row>
    <row r="391" spans="1:16" ht="15.75" customHeight="1" x14ac:dyDescent="0.25">
      <c r="A391" s="270" t="s">
        <v>856</v>
      </c>
      <c r="B391" s="50">
        <f t="shared" si="18"/>
        <v>832</v>
      </c>
      <c r="C391" s="274">
        <v>19</v>
      </c>
      <c r="D391" s="268" t="s">
        <v>753</v>
      </c>
      <c r="E391" s="267" t="s">
        <v>753</v>
      </c>
      <c r="F391" s="267" t="s">
        <v>753</v>
      </c>
      <c r="G391" s="267" t="s">
        <v>753</v>
      </c>
      <c r="H391" s="267">
        <v>55</v>
      </c>
      <c r="I391" s="108" t="s">
        <v>753</v>
      </c>
      <c r="J391" s="32">
        <v>230</v>
      </c>
      <c r="K391" s="50">
        <v>121</v>
      </c>
      <c r="L391" s="50">
        <v>108</v>
      </c>
      <c r="M391" s="267" t="s">
        <v>753</v>
      </c>
      <c r="N391" s="32">
        <v>299</v>
      </c>
      <c r="O391" s="32" t="s">
        <v>753</v>
      </c>
      <c r="P391" s="32" t="s">
        <v>753</v>
      </c>
    </row>
    <row r="392" spans="1:16" ht="15.75" customHeight="1" x14ac:dyDescent="0.25">
      <c r="A392" s="270" t="s">
        <v>456</v>
      </c>
      <c r="B392" s="50">
        <f t="shared" si="18"/>
        <v>1223</v>
      </c>
      <c r="C392" s="274">
        <v>149</v>
      </c>
      <c r="D392" s="268" t="s">
        <v>753</v>
      </c>
      <c r="E392" s="267" t="s">
        <v>753</v>
      </c>
      <c r="F392" s="267" t="s">
        <v>753</v>
      </c>
      <c r="G392" s="267" t="s">
        <v>753</v>
      </c>
      <c r="H392" s="267">
        <v>262</v>
      </c>
      <c r="I392" s="108" t="s">
        <v>753</v>
      </c>
      <c r="J392" s="32">
        <v>373</v>
      </c>
      <c r="K392" s="50">
        <v>241</v>
      </c>
      <c r="L392" s="50">
        <v>198</v>
      </c>
      <c r="M392" s="267" t="s">
        <v>753</v>
      </c>
      <c r="N392" s="107" t="s">
        <v>753</v>
      </c>
      <c r="O392" s="32" t="s">
        <v>753</v>
      </c>
      <c r="P392" s="32" t="s">
        <v>753</v>
      </c>
    </row>
    <row r="393" spans="1:16" ht="15.75" customHeight="1" x14ac:dyDescent="0.25">
      <c r="A393" s="270" t="s">
        <v>857</v>
      </c>
      <c r="B393" s="50">
        <f t="shared" si="18"/>
        <v>637</v>
      </c>
      <c r="C393" s="274">
        <v>15</v>
      </c>
      <c r="D393" s="268" t="s">
        <v>753</v>
      </c>
      <c r="E393" s="267" t="s">
        <v>753</v>
      </c>
      <c r="F393" s="267" t="s">
        <v>753</v>
      </c>
      <c r="G393" s="267" t="s">
        <v>753</v>
      </c>
      <c r="H393" s="267">
        <v>55</v>
      </c>
      <c r="I393" s="108" t="s">
        <v>753</v>
      </c>
      <c r="J393" s="32">
        <v>126</v>
      </c>
      <c r="K393" s="50">
        <v>82</v>
      </c>
      <c r="L393" s="50">
        <v>102</v>
      </c>
      <c r="M393" s="267" t="s">
        <v>753</v>
      </c>
      <c r="N393" s="32">
        <v>257</v>
      </c>
      <c r="O393" s="32" t="s">
        <v>753</v>
      </c>
      <c r="P393" s="32" t="s">
        <v>753</v>
      </c>
    </row>
    <row r="394" spans="1:16" ht="15.75" customHeight="1" x14ac:dyDescent="0.25">
      <c r="A394" s="270" t="s">
        <v>858</v>
      </c>
      <c r="B394" s="50">
        <f t="shared" si="18"/>
        <v>692</v>
      </c>
      <c r="C394" s="274">
        <v>174</v>
      </c>
      <c r="D394" s="268" t="s">
        <v>753</v>
      </c>
      <c r="E394" s="267" t="s">
        <v>753</v>
      </c>
      <c r="F394" s="267" t="s">
        <v>753</v>
      </c>
      <c r="G394" s="267" t="s">
        <v>753</v>
      </c>
      <c r="H394" s="267">
        <v>83</v>
      </c>
      <c r="I394" s="108" t="s">
        <v>753</v>
      </c>
      <c r="J394" s="32">
        <v>132</v>
      </c>
      <c r="K394" s="50">
        <v>102</v>
      </c>
      <c r="L394" s="50">
        <v>51</v>
      </c>
      <c r="M394" s="267" t="s">
        <v>753</v>
      </c>
      <c r="N394" s="32">
        <v>150</v>
      </c>
      <c r="O394" s="32" t="s">
        <v>753</v>
      </c>
      <c r="P394" s="32" t="s">
        <v>753</v>
      </c>
    </row>
    <row r="395" spans="1:16" ht="15.75" customHeight="1" x14ac:dyDescent="0.25">
      <c r="A395" s="270" t="s">
        <v>859</v>
      </c>
      <c r="B395" s="50">
        <f t="shared" si="18"/>
        <v>383</v>
      </c>
      <c r="C395" s="274">
        <v>14</v>
      </c>
      <c r="D395" s="268" t="s">
        <v>753</v>
      </c>
      <c r="E395" s="267" t="s">
        <v>753</v>
      </c>
      <c r="F395" s="267" t="s">
        <v>753</v>
      </c>
      <c r="G395" s="267" t="s">
        <v>753</v>
      </c>
      <c r="H395" s="267">
        <v>38</v>
      </c>
      <c r="I395" s="108" t="s">
        <v>753</v>
      </c>
      <c r="J395" s="32">
        <v>127</v>
      </c>
      <c r="K395" s="50">
        <v>34</v>
      </c>
      <c r="L395" s="50">
        <v>57</v>
      </c>
      <c r="M395" s="267" t="s">
        <v>753</v>
      </c>
      <c r="N395" s="32">
        <v>113</v>
      </c>
      <c r="O395" s="32" t="s">
        <v>753</v>
      </c>
      <c r="P395" s="32" t="s">
        <v>753</v>
      </c>
    </row>
    <row r="396" spans="1:16" ht="15.75" customHeight="1" x14ac:dyDescent="0.25">
      <c r="A396" s="270" t="s">
        <v>860</v>
      </c>
      <c r="B396" s="50">
        <f t="shared" si="18"/>
        <v>1748</v>
      </c>
      <c r="C396" s="274">
        <v>113</v>
      </c>
      <c r="D396" s="268" t="s">
        <v>753</v>
      </c>
      <c r="E396" s="267" t="s">
        <v>753</v>
      </c>
      <c r="F396" s="267" t="s">
        <v>753</v>
      </c>
      <c r="G396" s="267" t="s">
        <v>753</v>
      </c>
      <c r="H396" s="267">
        <v>386</v>
      </c>
      <c r="I396" s="108" t="s">
        <v>753</v>
      </c>
      <c r="J396" s="32">
        <v>234</v>
      </c>
      <c r="K396" s="50">
        <v>120</v>
      </c>
      <c r="L396" s="50">
        <v>179</v>
      </c>
      <c r="M396" s="267" t="s">
        <v>753</v>
      </c>
      <c r="N396" s="32">
        <v>716</v>
      </c>
      <c r="O396" s="32" t="s">
        <v>753</v>
      </c>
      <c r="P396" s="32" t="s">
        <v>753</v>
      </c>
    </row>
    <row r="397" spans="1:16" ht="15.75" customHeight="1" x14ac:dyDescent="0.25">
      <c r="A397" s="270" t="s">
        <v>861</v>
      </c>
      <c r="B397" s="50">
        <f t="shared" si="18"/>
        <v>164</v>
      </c>
      <c r="C397" s="274">
        <v>31</v>
      </c>
      <c r="D397" s="268" t="s">
        <v>753</v>
      </c>
      <c r="E397" s="267" t="s">
        <v>753</v>
      </c>
      <c r="F397" s="267" t="s">
        <v>753</v>
      </c>
      <c r="G397" s="267" t="s">
        <v>753</v>
      </c>
      <c r="H397" s="267">
        <v>4</v>
      </c>
      <c r="I397" s="108" t="s">
        <v>753</v>
      </c>
      <c r="J397" s="32">
        <v>65</v>
      </c>
      <c r="K397" s="50">
        <v>17</v>
      </c>
      <c r="L397" s="50">
        <v>23</v>
      </c>
      <c r="M397" s="267" t="s">
        <v>753</v>
      </c>
      <c r="N397" s="32">
        <v>24</v>
      </c>
      <c r="O397" s="32" t="s">
        <v>753</v>
      </c>
      <c r="P397" s="32" t="s">
        <v>753</v>
      </c>
    </row>
    <row r="398" spans="1:16" ht="15.75" customHeight="1" x14ac:dyDescent="0.25">
      <c r="A398" s="270" t="s">
        <v>862</v>
      </c>
      <c r="B398" s="50">
        <f t="shared" si="18"/>
        <v>915</v>
      </c>
      <c r="C398" s="274">
        <v>20</v>
      </c>
      <c r="D398" s="268" t="s">
        <v>753</v>
      </c>
      <c r="E398" s="267" t="s">
        <v>753</v>
      </c>
      <c r="F398" s="267" t="s">
        <v>753</v>
      </c>
      <c r="G398" s="267" t="s">
        <v>753</v>
      </c>
      <c r="H398" s="267" t="s">
        <v>753</v>
      </c>
      <c r="I398" s="108" t="s">
        <v>753</v>
      </c>
      <c r="J398" s="32">
        <v>211</v>
      </c>
      <c r="K398" s="108" t="s">
        <v>753</v>
      </c>
      <c r="L398" s="50">
        <v>220</v>
      </c>
      <c r="M398" s="267" t="s">
        <v>753</v>
      </c>
      <c r="N398" s="32">
        <v>464</v>
      </c>
      <c r="O398" s="32" t="s">
        <v>753</v>
      </c>
      <c r="P398" s="32" t="s">
        <v>753</v>
      </c>
    </row>
    <row r="399" spans="1:16" ht="15.75" customHeight="1" x14ac:dyDescent="0.25">
      <c r="A399" s="270" t="s">
        <v>863</v>
      </c>
      <c r="B399" s="50">
        <f t="shared" si="18"/>
        <v>478</v>
      </c>
      <c r="C399" s="274">
        <v>15</v>
      </c>
      <c r="D399" s="268" t="s">
        <v>753</v>
      </c>
      <c r="E399" s="267" t="s">
        <v>753</v>
      </c>
      <c r="F399" s="267" t="s">
        <v>753</v>
      </c>
      <c r="G399" s="267" t="s">
        <v>753</v>
      </c>
      <c r="H399" s="267" t="s">
        <v>753</v>
      </c>
      <c r="I399" s="108" t="s">
        <v>753</v>
      </c>
      <c r="J399" s="32">
        <v>69</v>
      </c>
      <c r="K399" s="108" t="s">
        <v>753</v>
      </c>
      <c r="L399" s="50">
        <v>255</v>
      </c>
      <c r="M399" s="267" t="s">
        <v>753</v>
      </c>
      <c r="N399" s="32">
        <v>139</v>
      </c>
      <c r="O399" s="32" t="s">
        <v>753</v>
      </c>
      <c r="P399" s="32" t="s">
        <v>753</v>
      </c>
    </row>
    <row r="400" spans="1:16" ht="15.75" customHeight="1" x14ac:dyDescent="0.25">
      <c r="A400" s="270" t="s">
        <v>132</v>
      </c>
      <c r="B400" s="50">
        <f t="shared" si="18"/>
        <v>1514</v>
      </c>
      <c r="C400" s="274">
        <v>37</v>
      </c>
      <c r="D400" s="268" t="s">
        <v>753</v>
      </c>
      <c r="E400" s="267" t="s">
        <v>753</v>
      </c>
      <c r="F400" s="267" t="s">
        <v>753</v>
      </c>
      <c r="G400" s="267" t="s">
        <v>753</v>
      </c>
      <c r="H400" s="267">
        <v>82</v>
      </c>
      <c r="I400" s="108" t="s">
        <v>753</v>
      </c>
      <c r="J400" s="32">
        <v>229</v>
      </c>
      <c r="K400" s="50">
        <v>675</v>
      </c>
      <c r="L400" s="50">
        <v>126</v>
      </c>
      <c r="M400" s="267" t="s">
        <v>753</v>
      </c>
      <c r="N400" s="32">
        <v>365</v>
      </c>
      <c r="O400" s="32" t="s">
        <v>753</v>
      </c>
      <c r="P400" s="32" t="s">
        <v>753</v>
      </c>
    </row>
    <row r="401" spans="1:24" ht="15.75" customHeight="1" x14ac:dyDescent="0.25">
      <c r="A401" s="270" t="s">
        <v>864</v>
      </c>
      <c r="B401" s="50">
        <f t="shared" si="18"/>
        <v>472</v>
      </c>
      <c r="C401" s="274">
        <v>29</v>
      </c>
      <c r="D401" s="268" t="s">
        <v>753</v>
      </c>
      <c r="E401" s="267" t="s">
        <v>753</v>
      </c>
      <c r="F401" s="267" t="s">
        <v>753</v>
      </c>
      <c r="G401" s="267" t="s">
        <v>753</v>
      </c>
      <c r="H401" s="267">
        <v>19</v>
      </c>
      <c r="I401" s="108" t="s">
        <v>753</v>
      </c>
      <c r="J401" s="32">
        <v>160</v>
      </c>
      <c r="K401" s="50">
        <v>45</v>
      </c>
      <c r="L401" s="50">
        <v>80</v>
      </c>
      <c r="M401" s="267" t="s">
        <v>753</v>
      </c>
      <c r="N401" s="32">
        <v>139</v>
      </c>
      <c r="O401" s="32" t="s">
        <v>753</v>
      </c>
      <c r="P401" s="32" t="s">
        <v>753</v>
      </c>
    </row>
    <row r="402" spans="1:24" ht="15.75" customHeight="1" x14ac:dyDescent="0.25">
      <c r="A402" s="270" t="s">
        <v>634</v>
      </c>
      <c r="B402" s="50">
        <f t="shared" si="18"/>
        <v>554</v>
      </c>
      <c r="C402" s="274">
        <v>13</v>
      </c>
      <c r="D402" s="268" t="s">
        <v>753</v>
      </c>
      <c r="E402" s="267" t="s">
        <v>753</v>
      </c>
      <c r="F402" s="267" t="s">
        <v>753</v>
      </c>
      <c r="G402" s="267" t="s">
        <v>753</v>
      </c>
      <c r="H402" s="267">
        <v>62</v>
      </c>
      <c r="I402" s="108" t="s">
        <v>753</v>
      </c>
      <c r="J402" s="32">
        <v>188</v>
      </c>
      <c r="K402" s="50">
        <v>117</v>
      </c>
      <c r="L402" s="50">
        <v>57</v>
      </c>
      <c r="M402" s="267" t="s">
        <v>753</v>
      </c>
      <c r="N402" s="32">
        <v>117</v>
      </c>
      <c r="O402" s="32" t="s">
        <v>753</v>
      </c>
      <c r="P402" s="32" t="s">
        <v>753</v>
      </c>
    </row>
    <row r="403" spans="1:24" ht="15.75" customHeight="1" x14ac:dyDescent="0.25">
      <c r="A403" s="270" t="s">
        <v>865</v>
      </c>
      <c r="B403" s="50">
        <f>SUM(C403:P403)</f>
        <v>222</v>
      </c>
      <c r="C403" s="274">
        <v>2</v>
      </c>
      <c r="D403" s="268" t="s">
        <v>753</v>
      </c>
      <c r="E403" s="267" t="s">
        <v>753</v>
      </c>
      <c r="F403" s="267" t="s">
        <v>753</v>
      </c>
      <c r="G403" s="267" t="s">
        <v>753</v>
      </c>
      <c r="H403" s="267">
        <v>31</v>
      </c>
      <c r="I403" s="108" t="s">
        <v>753</v>
      </c>
      <c r="J403" s="32">
        <v>27</v>
      </c>
      <c r="K403" s="50">
        <v>43</v>
      </c>
      <c r="L403" s="50">
        <v>20</v>
      </c>
      <c r="M403" s="267" t="s">
        <v>753</v>
      </c>
      <c r="N403" s="32">
        <v>99</v>
      </c>
      <c r="O403" s="32" t="s">
        <v>753</v>
      </c>
      <c r="P403" s="32" t="s">
        <v>753</v>
      </c>
    </row>
    <row r="404" spans="1:24" ht="15.75" customHeight="1" x14ac:dyDescent="0.25">
      <c r="A404" s="270" t="s">
        <v>666</v>
      </c>
      <c r="B404" s="50">
        <f t="shared" si="18"/>
        <v>1172</v>
      </c>
      <c r="C404" s="274">
        <v>47</v>
      </c>
      <c r="D404" s="268" t="s">
        <v>753</v>
      </c>
      <c r="E404" s="267" t="s">
        <v>753</v>
      </c>
      <c r="F404" s="267" t="s">
        <v>753</v>
      </c>
      <c r="G404" s="267" t="s">
        <v>753</v>
      </c>
      <c r="H404" s="267">
        <v>110</v>
      </c>
      <c r="I404" s="108" t="s">
        <v>753</v>
      </c>
      <c r="J404" s="32">
        <v>386</v>
      </c>
      <c r="K404" s="50">
        <v>376</v>
      </c>
      <c r="L404" s="50">
        <v>253</v>
      </c>
      <c r="M404" s="267" t="s">
        <v>753</v>
      </c>
      <c r="N404" s="107" t="s">
        <v>753</v>
      </c>
      <c r="O404" s="32" t="s">
        <v>753</v>
      </c>
      <c r="P404" s="32" t="s">
        <v>753</v>
      </c>
    </row>
    <row r="405" spans="1:24" ht="15.75" customHeight="1" x14ac:dyDescent="0.25">
      <c r="A405" s="270" t="s">
        <v>866</v>
      </c>
      <c r="B405" s="50">
        <f t="shared" si="18"/>
        <v>1143</v>
      </c>
      <c r="C405" s="274">
        <v>12</v>
      </c>
      <c r="D405" s="268" t="s">
        <v>753</v>
      </c>
      <c r="E405" s="267" t="s">
        <v>753</v>
      </c>
      <c r="F405" s="267" t="s">
        <v>753</v>
      </c>
      <c r="G405" s="267" t="s">
        <v>753</v>
      </c>
      <c r="H405" s="267">
        <v>160</v>
      </c>
      <c r="I405" s="108"/>
      <c r="J405" s="32">
        <v>204</v>
      </c>
      <c r="K405" s="50">
        <v>230</v>
      </c>
      <c r="L405" s="50">
        <v>201</v>
      </c>
      <c r="M405" s="267" t="s">
        <v>753</v>
      </c>
      <c r="N405" s="107">
        <v>336</v>
      </c>
      <c r="O405" s="32"/>
      <c r="P405" s="32"/>
    </row>
    <row r="406" spans="1:24" ht="15.75" customHeight="1" x14ac:dyDescent="0.25">
      <c r="A406" s="270" t="s">
        <v>140</v>
      </c>
      <c r="B406" s="50">
        <f t="shared" si="18"/>
        <v>1243</v>
      </c>
      <c r="C406" s="274">
        <v>31</v>
      </c>
      <c r="D406" s="268">
        <v>394</v>
      </c>
      <c r="E406" s="267" t="s">
        <v>753</v>
      </c>
      <c r="F406" s="267" t="s">
        <v>753</v>
      </c>
      <c r="G406" s="267" t="s">
        <v>753</v>
      </c>
      <c r="H406" s="267">
        <v>124</v>
      </c>
      <c r="I406" s="108" t="s">
        <v>753</v>
      </c>
      <c r="J406" s="32">
        <v>338</v>
      </c>
      <c r="K406" s="50">
        <v>212</v>
      </c>
      <c r="L406" s="50">
        <v>144</v>
      </c>
      <c r="M406" s="267" t="s">
        <v>753</v>
      </c>
      <c r="N406" s="107" t="s">
        <v>753</v>
      </c>
      <c r="O406" s="32" t="s">
        <v>753</v>
      </c>
      <c r="P406" s="32" t="s">
        <v>753</v>
      </c>
    </row>
    <row r="407" spans="1:24" ht="15.75" customHeight="1" x14ac:dyDescent="0.25">
      <c r="A407" s="270" t="s">
        <v>141</v>
      </c>
      <c r="B407" s="50">
        <f t="shared" si="18"/>
        <v>1125</v>
      </c>
      <c r="C407" s="274">
        <v>31</v>
      </c>
      <c r="D407" s="268" t="s">
        <v>753</v>
      </c>
      <c r="E407" s="267" t="s">
        <v>753</v>
      </c>
      <c r="F407" s="267" t="s">
        <v>753</v>
      </c>
      <c r="G407" s="267" t="s">
        <v>753</v>
      </c>
      <c r="H407" s="267">
        <v>99</v>
      </c>
      <c r="I407" s="108" t="s">
        <v>753</v>
      </c>
      <c r="J407" s="32">
        <v>274</v>
      </c>
      <c r="K407" s="50">
        <v>420</v>
      </c>
      <c r="L407" s="50">
        <v>301</v>
      </c>
      <c r="M407" s="267" t="s">
        <v>753</v>
      </c>
      <c r="N407" s="107" t="s">
        <v>753</v>
      </c>
      <c r="O407" s="32" t="s">
        <v>753</v>
      </c>
      <c r="P407" s="32" t="s">
        <v>753</v>
      </c>
    </row>
    <row r="408" spans="1:24" ht="15.75" customHeight="1" x14ac:dyDescent="0.25">
      <c r="A408" s="270" t="s">
        <v>66</v>
      </c>
      <c r="B408" s="50">
        <f t="shared" si="18"/>
        <v>1920</v>
      </c>
      <c r="C408" s="274">
        <v>172</v>
      </c>
      <c r="D408" s="268" t="s">
        <v>753</v>
      </c>
      <c r="E408" s="267" t="s">
        <v>753</v>
      </c>
      <c r="F408" s="267" t="s">
        <v>753</v>
      </c>
      <c r="G408" s="267" t="s">
        <v>753</v>
      </c>
      <c r="H408" s="267">
        <v>213</v>
      </c>
      <c r="I408" s="108" t="s">
        <v>753</v>
      </c>
      <c r="J408" s="32">
        <v>467</v>
      </c>
      <c r="K408" s="50">
        <v>405</v>
      </c>
      <c r="L408" s="50">
        <v>663</v>
      </c>
      <c r="M408" s="267" t="s">
        <v>753</v>
      </c>
      <c r="N408" s="107" t="s">
        <v>753</v>
      </c>
      <c r="O408" s="32" t="s">
        <v>753</v>
      </c>
      <c r="P408" s="32" t="s">
        <v>753</v>
      </c>
    </row>
    <row r="409" spans="1:24" ht="15.75" customHeight="1" x14ac:dyDescent="0.25">
      <c r="A409" s="270" t="s">
        <v>136</v>
      </c>
      <c r="B409" s="50">
        <f t="shared" si="18"/>
        <v>634</v>
      </c>
      <c r="C409" s="274">
        <v>16</v>
      </c>
      <c r="D409" s="268" t="s">
        <v>753</v>
      </c>
      <c r="E409" s="267" t="s">
        <v>753</v>
      </c>
      <c r="F409" s="267" t="s">
        <v>753</v>
      </c>
      <c r="G409" s="267" t="s">
        <v>753</v>
      </c>
      <c r="H409" s="267">
        <v>58</v>
      </c>
      <c r="I409" s="108" t="s">
        <v>753</v>
      </c>
      <c r="J409" s="32">
        <v>244</v>
      </c>
      <c r="K409" s="50">
        <v>164</v>
      </c>
      <c r="L409" s="50">
        <v>152</v>
      </c>
      <c r="M409" s="267" t="s">
        <v>753</v>
      </c>
      <c r="N409" s="107" t="s">
        <v>753</v>
      </c>
      <c r="O409" s="32" t="s">
        <v>753</v>
      </c>
      <c r="P409" s="32" t="s">
        <v>753</v>
      </c>
    </row>
    <row r="410" spans="1:24" ht="15.75" customHeight="1" x14ac:dyDescent="0.25">
      <c r="A410" s="270" t="s">
        <v>143</v>
      </c>
      <c r="B410" s="50">
        <f t="shared" si="18"/>
        <v>1469</v>
      </c>
      <c r="C410" s="274">
        <v>42</v>
      </c>
      <c r="D410" s="268" t="s">
        <v>753</v>
      </c>
      <c r="E410" s="267" t="s">
        <v>753</v>
      </c>
      <c r="F410" s="267" t="s">
        <v>753</v>
      </c>
      <c r="G410" s="267" t="s">
        <v>753</v>
      </c>
      <c r="H410" s="267">
        <v>99</v>
      </c>
      <c r="I410" s="108" t="s">
        <v>753</v>
      </c>
      <c r="J410" s="32">
        <v>275</v>
      </c>
      <c r="K410" s="50">
        <v>200</v>
      </c>
      <c r="L410" s="50">
        <v>345</v>
      </c>
      <c r="M410" s="267" t="s">
        <v>753</v>
      </c>
      <c r="N410" s="32">
        <v>508</v>
      </c>
      <c r="O410" s="32" t="s">
        <v>753</v>
      </c>
      <c r="P410" s="32" t="s">
        <v>753</v>
      </c>
    </row>
    <row r="411" spans="1:24" ht="15.75" customHeight="1" x14ac:dyDescent="0.25">
      <c r="A411" s="270" t="s">
        <v>633</v>
      </c>
      <c r="B411" s="50">
        <f>SUM(C411:P411)</f>
        <v>406</v>
      </c>
      <c r="C411" s="274">
        <v>7</v>
      </c>
      <c r="D411" s="268" t="s">
        <v>753</v>
      </c>
      <c r="E411" s="267" t="s">
        <v>753</v>
      </c>
      <c r="F411" s="267" t="s">
        <v>753</v>
      </c>
      <c r="G411" s="267" t="s">
        <v>753</v>
      </c>
      <c r="H411" s="267">
        <v>13</v>
      </c>
      <c r="I411" s="108" t="s">
        <v>753</v>
      </c>
      <c r="J411" s="32">
        <v>113</v>
      </c>
      <c r="K411" s="50">
        <v>33</v>
      </c>
      <c r="L411" s="50">
        <v>96</v>
      </c>
      <c r="M411" s="267" t="s">
        <v>753</v>
      </c>
      <c r="N411" s="32">
        <v>144</v>
      </c>
      <c r="O411" s="32" t="s">
        <v>753</v>
      </c>
      <c r="P411" s="32" t="s">
        <v>753</v>
      </c>
      <c r="Q411" s="22"/>
      <c r="R411" s="22"/>
      <c r="S411" s="22"/>
      <c r="T411" s="22"/>
      <c r="U411" s="22"/>
      <c r="X411" s="22"/>
    </row>
    <row r="412" spans="1:24" s="22" customFormat="1" ht="15.75" customHeight="1" x14ac:dyDescent="0.25">
      <c r="A412" s="270" t="s">
        <v>635</v>
      </c>
      <c r="B412" s="50">
        <f t="shared" si="18"/>
        <v>1157</v>
      </c>
      <c r="C412" s="274">
        <v>15</v>
      </c>
      <c r="D412" s="268" t="s">
        <v>753</v>
      </c>
      <c r="E412" s="267" t="s">
        <v>753</v>
      </c>
      <c r="F412" s="267" t="s">
        <v>753</v>
      </c>
      <c r="G412" s="267" t="s">
        <v>753</v>
      </c>
      <c r="H412" s="267">
        <v>43</v>
      </c>
      <c r="I412" s="108" t="s">
        <v>753</v>
      </c>
      <c r="J412" s="32">
        <v>292</v>
      </c>
      <c r="K412" s="268">
        <v>115</v>
      </c>
      <c r="L412" s="50">
        <v>125</v>
      </c>
      <c r="M412" s="267" t="s">
        <v>753</v>
      </c>
      <c r="N412" s="32">
        <v>567</v>
      </c>
      <c r="O412" s="32" t="s">
        <v>753</v>
      </c>
      <c r="P412" s="32" t="s">
        <v>753</v>
      </c>
      <c r="V412" s="5"/>
      <c r="W412" s="5"/>
    </row>
    <row r="413" spans="1:24" ht="15.75" customHeight="1" x14ac:dyDescent="0.25">
      <c r="A413" s="270" t="s">
        <v>867</v>
      </c>
      <c r="B413" s="50">
        <f t="shared" si="18"/>
        <v>1746</v>
      </c>
      <c r="C413" s="274">
        <v>19</v>
      </c>
      <c r="D413" s="268" t="s">
        <v>753</v>
      </c>
      <c r="E413" s="267" t="s">
        <v>753</v>
      </c>
      <c r="F413" s="267" t="s">
        <v>753</v>
      </c>
      <c r="G413" s="267" t="s">
        <v>753</v>
      </c>
      <c r="H413" s="267">
        <v>76</v>
      </c>
      <c r="I413" s="108" t="s">
        <v>753</v>
      </c>
      <c r="J413" s="32">
        <v>400</v>
      </c>
      <c r="K413" s="108" t="s">
        <v>753</v>
      </c>
      <c r="L413" s="50">
        <v>552</v>
      </c>
      <c r="M413" s="267" t="s">
        <v>753</v>
      </c>
      <c r="N413" s="32">
        <v>699</v>
      </c>
      <c r="O413" s="32" t="s">
        <v>753</v>
      </c>
      <c r="P413" s="32" t="s">
        <v>753</v>
      </c>
    </row>
    <row r="414" spans="1:24" ht="15.75" customHeight="1" x14ac:dyDescent="0.25">
      <c r="A414" s="270" t="s">
        <v>868</v>
      </c>
      <c r="B414" s="50">
        <f t="shared" si="18"/>
        <v>1845</v>
      </c>
      <c r="C414" s="274">
        <v>29</v>
      </c>
      <c r="D414" s="268" t="s">
        <v>753</v>
      </c>
      <c r="E414" s="267" t="s">
        <v>753</v>
      </c>
      <c r="F414" s="267" t="s">
        <v>753</v>
      </c>
      <c r="G414" s="267" t="s">
        <v>753</v>
      </c>
      <c r="H414" s="267">
        <v>168</v>
      </c>
      <c r="I414" s="108" t="s">
        <v>753</v>
      </c>
      <c r="J414" s="32">
        <v>495</v>
      </c>
      <c r="K414" s="108" t="s">
        <v>753</v>
      </c>
      <c r="L414" s="50">
        <v>705</v>
      </c>
      <c r="M414" s="267" t="s">
        <v>753</v>
      </c>
      <c r="N414" s="32">
        <v>448</v>
      </c>
      <c r="O414" s="32" t="s">
        <v>753</v>
      </c>
      <c r="P414" s="32" t="s">
        <v>753</v>
      </c>
    </row>
    <row r="415" spans="1:24" ht="15.75" customHeight="1" x14ac:dyDescent="0.25">
      <c r="A415" s="270" t="s">
        <v>151</v>
      </c>
      <c r="B415" s="50">
        <f t="shared" si="18"/>
        <v>1001</v>
      </c>
      <c r="C415" s="274">
        <v>68</v>
      </c>
      <c r="D415" s="268" t="s">
        <v>753</v>
      </c>
      <c r="E415" s="267" t="s">
        <v>753</v>
      </c>
      <c r="F415" s="267" t="s">
        <v>753</v>
      </c>
      <c r="G415" s="267" t="s">
        <v>753</v>
      </c>
      <c r="H415" s="267">
        <v>220</v>
      </c>
      <c r="I415" s="108" t="s">
        <v>753</v>
      </c>
      <c r="J415" s="32">
        <v>713</v>
      </c>
      <c r="K415" s="108" t="s">
        <v>753</v>
      </c>
      <c r="L415" s="267" t="s">
        <v>753</v>
      </c>
      <c r="M415" s="267" t="s">
        <v>753</v>
      </c>
      <c r="N415" s="267" t="s">
        <v>753</v>
      </c>
      <c r="O415" s="32" t="s">
        <v>753</v>
      </c>
      <c r="P415" s="32" t="s">
        <v>753</v>
      </c>
    </row>
    <row r="416" spans="1:24" ht="15.75" customHeight="1" x14ac:dyDescent="0.25">
      <c r="A416" s="270"/>
      <c r="B416" s="108"/>
      <c r="C416" s="268"/>
      <c r="D416" s="269"/>
      <c r="E416" s="267"/>
      <c r="F416" s="267"/>
      <c r="G416" s="267"/>
      <c r="H416" s="267"/>
      <c r="I416" s="108"/>
      <c r="J416" s="269"/>
      <c r="K416" s="267"/>
      <c r="L416" s="267"/>
      <c r="M416" s="267"/>
      <c r="N416" s="271"/>
      <c r="O416" s="32"/>
      <c r="P416" s="32"/>
    </row>
    <row r="417" spans="1:16" ht="15.75" customHeight="1" x14ac:dyDescent="0.25">
      <c r="A417" s="253" t="s">
        <v>869</v>
      </c>
      <c r="B417" s="273">
        <f>SUM(B419:B421)</f>
        <v>5879</v>
      </c>
      <c r="C417" s="273">
        <f>SUM(C419:C421)</f>
        <v>256</v>
      </c>
      <c r="D417" s="273">
        <f>SUM(D419:D421)</f>
        <v>2860</v>
      </c>
      <c r="E417" s="273" t="str">
        <f>+E420</f>
        <v>-</v>
      </c>
      <c r="F417" s="273" t="str">
        <f>+F420</f>
        <v>-</v>
      </c>
      <c r="G417" s="273" t="str">
        <f>+G420</f>
        <v>-</v>
      </c>
      <c r="H417" s="273">
        <f>SUM(H419:H421)</f>
        <v>873</v>
      </c>
      <c r="I417" s="273" t="str">
        <f>+I420</f>
        <v>-</v>
      </c>
      <c r="J417" s="273" t="str">
        <f>+J420</f>
        <v>-</v>
      </c>
      <c r="K417" s="273">
        <f>SUM(K419:K421)</f>
        <v>1890</v>
      </c>
      <c r="L417" s="273" t="str">
        <f>+L420</f>
        <v>-</v>
      </c>
      <c r="M417" s="273" t="str">
        <f>+M420</f>
        <v>-</v>
      </c>
      <c r="N417" s="273" t="str">
        <f>+N420</f>
        <v>-</v>
      </c>
      <c r="O417" s="286" t="str">
        <f>+O420</f>
        <v>-</v>
      </c>
      <c r="P417" s="286" t="str">
        <f>+P420</f>
        <v>-</v>
      </c>
    </row>
    <row r="418" spans="1:16" ht="15.75" customHeight="1" x14ac:dyDescent="0.25">
      <c r="A418" s="270"/>
      <c r="B418" s="108"/>
      <c r="C418" s="268"/>
      <c r="D418" s="269"/>
      <c r="E418" s="267"/>
      <c r="F418" s="267"/>
      <c r="G418" s="267"/>
      <c r="H418" s="267"/>
      <c r="I418" s="267"/>
      <c r="J418" s="269"/>
      <c r="K418" s="267"/>
      <c r="L418" s="267"/>
      <c r="M418" s="267"/>
      <c r="N418" s="271"/>
      <c r="O418" s="32"/>
      <c r="P418" s="32"/>
    </row>
    <row r="419" spans="1:16" ht="15.75" customHeight="1" x14ac:dyDescent="0.25">
      <c r="A419" s="270" t="s">
        <v>768</v>
      </c>
      <c r="B419" s="50">
        <f>SUM(C419:P419)</f>
        <v>2678</v>
      </c>
      <c r="C419" s="268">
        <v>108</v>
      </c>
      <c r="D419" s="269">
        <v>1172</v>
      </c>
      <c r="E419" s="267" t="s">
        <v>753</v>
      </c>
      <c r="F419" s="267" t="s">
        <v>753</v>
      </c>
      <c r="G419" s="267" t="s">
        <v>753</v>
      </c>
      <c r="H419" s="267">
        <v>617</v>
      </c>
      <c r="I419" s="267" t="s">
        <v>753</v>
      </c>
      <c r="J419" s="267" t="s">
        <v>753</v>
      </c>
      <c r="K419" s="52">
        <v>781</v>
      </c>
      <c r="L419" s="267" t="s">
        <v>753</v>
      </c>
      <c r="M419" s="267" t="s">
        <v>753</v>
      </c>
      <c r="N419" s="267" t="s">
        <v>753</v>
      </c>
      <c r="O419" s="107" t="s">
        <v>753</v>
      </c>
      <c r="P419" s="81" t="s">
        <v>753</v>
      </c>
    </row>
    <row r="420" spans="1:16" ht="15.75" customHeight="1" x14ac:dyDescent="0.25">
      <c r="A420" s="270" t="s">
        <v>325</v>
      </c>
      <c r="B420" s="50">
        <f>SUM(C420:P420)</f>
        <v>947</v>
      </c>
      <c r="C420" s="268">
        <v>148</v>
      </c>
      <c r="D420" s="269" t="s">
        <v>753</v>
      </c>
      <c r="E420" s="267" t="s">
        <v>753</v>
      </c>
      <c r="F420" s="267" t="s">
        <v>753</v>
      </c>
      <c r="G420" s="267" t="s">
        <v>753</v>
      </c>
      <c r="H420" s="267">
        <v>256</v>
      </c>
      <c r="I420" s="267" t="s">
        <v>753</v>
      </c>
      <c r="J420" s="267" t="s">
        <v>753</v>
      </c>
      <c r="K420" s="267">
        <v>543</v>
      </c>
      <c r="L420" s="267" t="s">
        <v>753</v>
      </c>
      <c r="M420" s="267" t="s">
        <v>753</v>
      </c>
      <c r="N420" s="267" t="s">
        <v>753</v>
      </c>
      <c r="O420" s="32" t="s">
        <v>753</v>
      </c>
      <c r="P420" s="32" t="s">
        <v>753</v>
      </c>
    </row>
    <row r="421" spans="1:16" ht="15.75" customHeight="1" x14ac:dyDescent="0.25">
      <c r="A421" s="270" t="s">
        <v>64</v>
      </c>
      <c r="B421" s="50">
        <f>SUM(C421:P421)</f>
        <v>2254</v>
      </c>
      <c r="C421" s="4" t="s">
        <v>753</v>
      </c>
      <c r="D421" s="50">
        <v>1688</v>
      </c>
      <c r="E421" s="108" t="s">
        <v>753</v>
      </c>
      <c r="F421" s="267" t="s">
        <v>753</v>
      </c>
      <c r="G421" s="267" t="s">
        <v>753</v>
      </c>
      <c r="H421" s="267" t="s">
        <v>753</v>
      </c>
      <c r="I421" s="267" t="s">
        <v>753</v>
      </c>
      <c r="J421" s="267" t="s">
        <v>753</v>
      </c>
      <c r="K421" s="11">
        <v>566</v>
      </c>
      <c r="L421" s="108" t="s">
        <v>753</v>
      </c>
      <c r="M421" s="267" t="s">
        <v>753</v>
      </c>
      <c r="N421" s="267" t="s">
        <v>753</v>
      </c>
      <c r="O421" s="107" t="s">
        <v>753</v>
      </c>
      <c r="P421" s="81" t="s">
        <v>753</v>
      </c>
    </row>
    <row r="422" spans="1:16" ht="15.75" customHeight="1" x14ac:dyDescent="0.25">
      <c r="A422" s="264"/>
      <c r="B422" s="50"/>
      <c r="C422" s="50"/>
      <c r="D422" s="52"/>
      <c r="E422" s="267"/>
      <c r="F422" s="52"/>
      <c r="G422" s="267"/>
      <c r="H422" s="267"/>
      <c r="I422" s="267"/>
      <c r="J422" s="52"/>
      <c r="K422" s="52"/>
      <c r="L422" s="267"/>
      <c r="M422" s="52"/>
      <c r="O422" s="32"/>
      <c r="P422" s="32"/>
    </row>
    <row r="423" spans="1:16" ht="15.75" customHeight="1" x14ac:dyDescent="0.25">
      <c r="A423" s="253" t="s">
        <v>870</v>
      </c>
      <c r="B423" s="103">
        <f>SUM(B425:B503)</f>
        <v>184373</v>
      </c>
      <c r="C423" s="262" t="s">
        <v>753</v>
      </c>
      <c r="D423" s="262" t="s">
        <v>753</v>
      </c>
      <c r="E423" s="262" t="s">
        <v>753</v>
      </c>
      <c r="F423" s="262" t="s">
        <v>753</v>
      </c>
      <c r="G423" s="262" t="s">
        <v>753</v>
      </c>
      <c r="H423" s="262" t="s">
        <v>753</v>
      </c>
      <c r="I423" s="103">
        <f>SUM(I425:I503)</f>
        <v>175298</v>
      </c>
      <c r="J423" s="262" t="s">
        <v>753</v>
      </c>
      <c r="K423" s="262" t="s">
        <v>753</v>
      </c>
      <c r="L423" s="262" t="s">
        <v>753</v>
      </c>
      <c r="M423" s="103">
        <f>SUM(M425:M503)</f>
        <v>9075</v>
      </c>
      <c r="N423" s="104" t="s">
        <v>753</v>
      </c>
      <c r="O423" s="263" t="s">
        <v>753</v>
      </c>
      <c r="P423" s="263" t="s">
        <v>753</v>
      </c>
    </row>
    <row r="424" spans="1:16" ht="15.75" customHeight="1" x14ac:dyDescent="0.25">
      <c r="A424" s="270"/>
      <c r="B424" s="108"/>
      <c r="C424" s="267"/>
      <c r="D424" s="267"/>
      <c r="E424" s="267"/>
      <c r="F424" s="267"/>
      <c r="G424" s="267"/>
      <c r="H424" s="267"/>
      <c r="I424" s="51"/>
      <c r="J424" s="267"/>
      <c r="K424" s="267"/>
      <c r="L424" s="267"/>
      <c r="M424" s="267"/>
      <c r="N424" s="107"/>
      <c r="O424" s="32"/>
      <c r="P424" s="32"/>
    </row>
    <row r="425" spans="1:16" ht="15.75" customHeight="1" x14ac:dyDescent="0.25">
      <c r="A425" s="270" t="s">
        <v>871</v>
      </c>
      <c r="B425" s="50">
        <f t="shared" ref="B425:B503" si="19">SUM(C425:P425)</f>
        <v>9679</v>
      </c>
      <c r="C425" s="267" t="s">
        <v>753</v>
      </c>
      <c r="D425" s="267" t="s">
        <v>753</v>
      </c>
      <c r="E425" s="267" t="s">
        <v>753</v>
      </c>
      <c r="F425" s="267" t="s">
        <v>753</v>
      </c>
      <c r="G425" s="267" t="s">
        <v>753</v>
      </c>
      <c r="H425" s="267" t="s">
        <v>753</v>
      </c>
      <c r="I425" s="268">
        <v>9679</v>
      </c>
      <c r="J425" s="267" t="s">
        <v>753</v>
      </c>
      <c r="K425" s="267" t="s">
        <v>753</v>
      </c>
      <c r="L425" s="267" t="s">
        <v>753</v>
      </c>
      <c r="M425" s="267" t="s">
        <v>753</v>
      </c>
      <c r="N425" s="107" t="s">
        <v>753</v>
      </c>
      <c r="O425" s="32" t="s">
        <v>753</v>
      </c>
      <c r="P425" s="32" t="s">
        <v>753</v>
      </c>
    </row>
    <row r="426" spans="1:16" ht="15.75" customHeight="1" x14ac:dyDescent="0.25">
      <c r="A426" s="270" t="s">
        <v>872</v>
      </c>
      <c r="B426" s="50">
        <f t="shared" si="19"/>
        <v>4131</v>
      </c>
      <c r="C426" s="267" t="s">
        <v>753</v>
      </c>
      <c r="D426" s="267" t="s">
        <v>753</v>
      </c>
      <c r="E426" s="267" t="s">
        <v>753</v>
      </c>
      <c r="F426" s="267" t="s">
        <v>753</v>
      </c>
      <c r="G426" s="267" t="s">
        <v>753</v>
      </c>
      <c r="H426" s="267" t="s">
        <v>753</v>
      </c>
      <c r="I426" s="268">
        <v>4131</v>
      </c>
      <c r="J426" s="267" t="s">
        <v>753</v>
      </c>
      <c r="K426" s="267" t="s">
        <v>753</v>
      </c>
      <c r="L426" s="267" t="s">
        <v>753</v>
      </c>
      <c r="M426" s="267" t="s">
        <v>753</v>
      </c>
      <c r="N426" s="107" t="s">
        <v>753</v>
      </c>
      <c r="O426" s="32" t="s">
        <v>753</v>
      </c>
      <c r="P426" s="32" t="s">
        <v>753</v>
      </c>
    </row>
    <row r="427" spans="1:16" ht="15.75" customHeight="1" x14ac:dyDescent="0.25">
      <c r="A427" s="270" t="s">
        <v>417</v>
      </c>
      <c r="B427" s="50">
        <f t="shared" si="19"/>
        <v>3518</v>
      </c>
      <c r="C427" s="267" t="s">
        <v>753</v>
      </c>
      <c r="D427" s="267" t="s">
        <v>753</v>
      </c>
      <c r="E427" s="267" t="s">
        <v>753</v>
      </c>
      <c r="F427" s="267" t="s">
        <v>753</v>
      </c>
      <c r="G427" s="267" t="s">
        <v>753</v>
      </c>
      <c r="H427" s="267" t="s">
        <v>753</v>
      </c>
      <c r="I427" s="268">
        <v>3518</v>
      </c>
      <c r="J427" s="267" t="s">
        <v>753</v>
      </c>
      <c r="K427" s="267" t="s">
        <v>753</v>
      </c>
      <c r="L427" s="267" t="s">
        <v>753</v>
      </c>
      <c r="M427" s="267" t="s">
        <v>753</v>
      </c>
      <c r="N427" s="107" t="s">
        <v>753</v>
      </c>
      <c r="O427" s="32" t="s">
        <v>753</v>
      </c>
      <c r="P427" s="32" t="s">
        <v>753</v>
      </c>
    </row>
    <row r="428" spans="1:16" ht="15.75" customHeight="1" x14ac:dyDescent="0.25">
      <c r="A428" s="270" t="s">
        <v>873</v>
      </c>
      <c r="B428" s="50">
        <f t="shared" si="19"/>
        <v>180</v>
      </c>
      <c r="C428" s="267" t="s">
        <v>753</v>
      </c>
      <c r="D428" s="267" t="s">
        <v>753</v>
      </c>
      <c r="E428" s="267" t="s">
        <v>753</v>
      </c>
      <c r="F428" s="267" t="s">
        <v>753</v>
      </c>
      <c r="G428" s="267" t="s">
        <v>753</v>
      </c>
      <c r="H428" s="267" t="s">
        <v>753</v>
      </c>
      <c r="I428" s="268">
        <v>180</v>
      </c>
      <c r="J428" s="267" t="s">
        <v>753</v>
      </c>
      <c r="K428" s="267" t="s">
        <v>753</v>
      </c>
      <c r="L428" s="267" t="s">
        <v>753</v>
      </c>
      <c r="M428" s="267" t="s">
        <v>753</v>
      </c>
      <c r="N428" s="107" t="s">
        <v>753</v>
      </c>
      <c r="O428" s="32" t="s">
        <v>753</v>
      </c>
      <c r="P428" s="32" t="s">
        <v>753</v>
      </c>
    </row>
    <row r="429" spans="1:16" ht="15.75" customHeight="1" x14ac:dyDescent="0.25">
      <c r="A429" s="270" t="s">
        <v>874</v>
      </c>
      <c r="B429" s="50">
        <f t="shared" si="19"/>
        <v>155</v>
      </c>
      <c r="C429" s="267" t="s">
        <v>753</v>
      </c>
      <c r="D429" s="267" t="s">
        <v>753</v>
      </c>
      <c r="E429" s="267" t="s">
        <v>753</v>
      </c>
      <c r="F429" s="267" t="s">
        <v>753</v>
      </c>
      <c r="G429" s="267" t="s">
        <v>753</v>
      </c>
      <c r="H429" s="267" t="s">
        <v>753</v>
      </c>
      <c r="I429" s="268">
        <v>155</v>
      </c>
      <c r="J429" s="267" t="s">
        <v>753</v>
      </c>
      <c r="K429" s="267" t="s">
        <v>753</v>
      </c>
      <c r="L429" s="267" t="s">
        <v>753</v>
      </c>
      <c r="M429" s="267" t="s">
        <v>753</v>
      </c>
      <c r="N429" s="107" t="s">
        <v>753</v>
      </c>
      <c r="O429" s="32" t="s">
        <v>753</v>
      </c>
      <c r="P429" s="32" t="s">
        <v>753</v>
      </c>
    </row>
    <row r="430" spans="1:16" ht="15.75" customHeight="1" x14ac:dyDescent="0.25">
      <c r="A430" s="266" t="s">
        <v>935</v>
      </c>
      <c r="B430" s="50">
        <f t="shared" si="19"/>
        <v>74</v>
      </c>
      <c r="C430" s="267" t="s">
        <v>753</v>
      </c>
      <c r="D430" s="267" t="s">
        <v>753</v>
      </c>
      <c r="E430" s="267" t="s">
        <v>753</v>
      </c>
      <c r="F430" s="267" t="s">
        <v>753</v>
      </c>
      <c r="G430" s="267" t="s">
        <v>753</v>
      </c>
      <c r="H430" s="267" t="s">
        <v>753</v>
      </c>
      <c r="I430" s="268">
        <v>74</v>
      </c>
      <c r="J430" s="267" t="s">
        <v>753</v>
      </c>
      <c r="K430" s="267" t="s">
        <v>753</v>
      </c>
      <c r="L430" s="267" t="s">
        <v>753</v>
      </c>
      <c r="M430" s="267" t="s">
        <v>753</v>
      </c>
      <c r="N430" s="267" t="s">
        <v>753</v>
      </c>
      <c r="O430" s="267" t="s">
        <v>753</v>
      </c>
      <c r="P430" s="32" t="s">
        <v>753</v>
      </c>
    </row>
    <row r="431" spans="1:16" ht="15.75" customHeight="1" x14ac:dyDescent="0.25">
      <c r="A431" s="266" t="s">
        <v>936</v>
      </c>
      <c r="B431" s="50">
        <f t="shared" si="19"/>
        <v>1878</v>
      </c>
      <c r="C431" s="267" t="s">
        <v>753</v>
      </c>
      <c r="D431" s="267" t="s">
        <v>753</v>
      </c>
      <c r="E431" s="267" t="s">
        <v>753</v>
      </c>
      <c r="F431" s="267" t="s">
        <v>753</v>
      </c>
      <c r="G431" s="267" t="s">
        <v>753</v>
      </c>
      <c r="H431" s="267" t="s">
        <v>753</v>
      </c>
      <c r="I431" s="268">
        <v>1878</v>
      </c>
      <c r="J431" s="267" t="s">
        <v>753</v>
      </c>
      <c r="K431" s="267" t="s">
        <v>753</v>
      </c>
      <c r="L431" s="267" t="s">
        <v>753</v>
      </c>
      <c r="M431" s="267" t="s">
        <v>753</v>
      </c>
      <c r="N431" s="267" t="s">
        <v>753</v>
      </c>
      <c r="O431" s="267" t="s">
        <v>753</v>
      </c>
      <c r="P431" s="32" t="s">
        <v>753</v>
      </c>
    </row>
    <row r="432" spans="1:16" ht="15.75" customHeight="1" x14ac:dyDescent="0.25">
      <c r="A432" s="266" t="s">
        <v>937</v>
      </c>
      <c r="B432" s="50">
        <f t="shared" si="19"/>
        <v>2634</v>
      </c>
      <c r="C432" s="267" t="s">
        <v>753</v>
      </c>
      <c r="D432" s="267" t="s">
        <v>753</v>
      </c>
      <c r="E432" s="267" t="s">
        <v>753</v>
      </c>
      <c r="F432" s="267" t="s">
        <v>753</v>
      </c>
      <c r="G432" s="267" t="s">
        <v>753</v>
      </c>
      <c r="H432" s="267" t="s">
        <v>753</v>
      </c>
      <c r="I432" s="268">
        <v>2634</v>
      </c>
      <c r="J432" s="267" t="s">
        <v>753</v>
      </c>
      <c r="K432" s="267" t="s">
        <v>753</v>
      </c>
      <c r="L432" s="267" t="s">
        <v>753</v>
      </c>
      <c r="M432" s="267" t="s">
        <v>753</v>
      </c>
      <c r="N432" s="267" t="s">
        <v>753</v>
      </c>
      <c r="O432" s="267" t="s">
        <v>753</v>
      </c>
      <c r="P432" s="32" t="s">
        <v>753</v>
      </c>
    </row>
    <row r="433" spans="1:16" ht="15.75" customHeight="1" x14ac:dyDescent="0.25">
      <c r="A433" s="266" t="s">
        <v>878</v>
      </c>
      <c r="B433" s="50">
        <f t="shared" si="19"/>
        <v>281</v>
      </c>
      <c r="C433" s="267" t="s">
        <v>753</v>
      </c>
      <c r="D433" s="267" t="s">
        <v>753</v>
      </c>
      <c r="E433" s="267" t="s">
        <v>753</v>
      </c>
      <c r="F433" s="267" t="s">
        <v>753</v>
      </c>
      <c r="G433" s="267" t="s">
        <v>753</v>
      </c>
      <c r="H433" s="267" t="s">
        <v>753</v>
      </c>
      <c r="I433" s="268">
        <v>281</v>
      </c>
      <c r="J433" s="267" t="s">
        <v>753</v>
      </c>
      <c r="K433" s="267" t="s">
        <v>753</v>
      </c>
      <c r="L433" s="267" t="s">
        <v>753</v>
      </c>
      <c r="M433" s="267" t="s">
        <v>753</v>
      </c>
      <c r="N433" s="267" t="s">
        <v>753</v>
      </c>
      <c r="O433" s="267" t="s">
        <v>753</v>
      </c>
      <c r="P433" s="32" t="s">
        <v>753</v>
      </c>
    </row>
    <row r="434" spans="1:16" ht="15.75" customHeight="1" x14ac:dyDescent="0.25">
      <c r="A434" s="266" t="s">
        <v>938</v>
      </c>
      <c r="B434" s="50">
        <f t="shared" si="19"/>
        <v>61</v>
      </c>
      <c r="C434" s="267" t="s">
        <v>753</v>
      </c>
      <c r="D434" s="267" t="s">
        <v>753</v>
      </c>
      <c r="E434" s="267" t="s">
        <v>753</v>
      </c>
      <c r="F434" s="267" t="s">
        <v>753</v>
      </c>
      <c r="G434" s="267" t="s">
        <v>753</v>
      </c>
      <c r="H434" s="267" t="s">
        <v>753</v>
      </c>
      <c r="I434" s="268">
        <v>61</v>
      </c>
      <c r="J434" s="267" t="s">
        <v>753</v>
      </c>
      <c r="K434" s="267" t="s">
        <v>753</v>
      </c>
      <c r="L434" s="267" t="s">
        <v>753</v>
      </c>
      <c r="M434" s="267" t="s">
        <v>753</v>
      </c>
      <c r="N434" s="267" t="s">
        <v>753</v>
      </c>
      <c r="O434" s="267" t="s">
        <v>753</v>
      </c>
      <c r="P434" s="32" t="s">
        <v>753</v>
      </c>
    </row>
    <row r="435" spans="1:16" ht="15.75" customHeight="1" x14ac:dyDescent="0.25">
      <c r="A435" s="266" t="s">
        <v>880</v>
      </c>
      <c r="B435" s="50">
        <f t="shared" si="19"/>
        <v>33</v>
      </c>
      <c r="C435" s="267" t="s">
        <v>753</v>
      </c>
      <c r="D435" s="267" t="s">
        <v>753</v>
      </c>
      <c r="E435" s="267" t="s">
        <v>753</v>
      </c>
      <c r="F435" s="267" t="s">
        <v>753</v>
      </c>
      <c r="G435" s="267" t="s">
        <v>753</v>
      </c>
      <c r="H435" s="267" t="s">
        <v>753</v>
      </c>
      <c r="I435" s="268">
        <v>33</v>
      </c>
      <c r="J435" s="267" t="s">
        <v>753</v>
      </c>
      <c r="K435" s="267" t="s">
        <v>753</v>
      </c>
      <c r="L435" s="267" t="s">
        <v>753</v>
      </c>
      <c r="M435" s="267" t="s">
        <v>753</v>
      </c>
      <c r="N435" s="267" t="s">
        <v>753</v>
      </c>
      <c r="O435" s="267" t="s">
        <v>753</v>
      </c>
      <c r="P435" s="32" t="s">
        <v>753</v>
      </c>
    </row>
    <row r="436" spans="1:16" ht="15.75" customHeight="1" x14ac:dyDescent="0.25">
      <c r="A436" s="266" t="s">
        <v>419</v>
      </c>
      <c r="B436" s="50">
        <f t="shared" si="19"/>
        <v>1425</v>
      </c>
      <c r="C436" s="267" t="s">
        <v>753</v>
      </c>
      <c r="D436" s="267" t="s">
        <v>753</v>
      </c>
      <c r="E436" s="267" t="s">
        <v>753</v>
      </c>
      <c r="F436" s="267" t="s">
        <v>753</v>
      </c>
      <c r="G436" s="267" t="s">
        <v>753</v>
      </c>
      <c r="H436" s="267" t="s">
        <v>753</v>
      </c>
      <c r="I436" s="268">
        <v>1352</v>
      </c>
      <c r="J436" s="267" t="s">
        <v>753</v>
      </c>
      <c r="K436" s="267" t="s">
        <v>753</v>
      </c>
      <c r="L436" s="267" t="s">
        <v>753</v>
      </c>
      <c r="M436" s="267">
        <v>73</v>
      </c>
      <c r="N436" s="267" t="s">
        <v>753</v>
      </c>
      <c r="O436" s="267" t="s">
        <v>753</v>
      </c>
      <c r="P436" s="32" t="s">
        <v>753</v>
      </c>
    </row>
    <row r="437" spans="1:16" ht="15.75" customHeight="1" x14ac:dyDescent="0.25">
      <c r="A437" s="266" t="s">
        <v>660</v>
      </c>
      <c r="B437" s="50">
        <f t="shared" si="19"/>
        <v>34</v>
      </c>
      <c r="C437" s="267" t="s">
        <v>753</v>
      </c>
      <c r="D437" s="267" t="s">
        <v>753</v>
      </c>
      <c r="E437" s="267" t="s">
        <v>753</v>
      </c>
      <c r="F437" s="267" t="s">
        <v>753</v>
      </c>
      <c r="G437" s="267" t="s">
        <v>753</v>
      </c>
      <c r="H437" s="267" t="s">
        <v>753</v>
      </c>
      <c r="I437" s="268">
        <v>34</v>
      </c>
      <c r="J437" s="267" t="s">
        <v>753</v>
      </c>
      <c r="K437" s="267" t="s">
        <v>753</v>
      </c>
      <c r="L437" s="267" t="s">
        <v>753</v>
      </c>
      <c r="M437" s="267" t="s">
        <v>753</v>
      </c>
      <c r="N437" s="267" t="s">
        <v>753</v>
      </c>
      <c r="O437" s="267" t="s">
        <v>753</v>
      </c>
      <c r="P437" s="107" t="s">
        <v>753</v>
      </c>
    </row>
    <row r="438" spans="1:16" ht="15.75" customHeight="1" x14ac:dyDescent="0.25">
      <c r="A438" s="270" t="s">
        <v>939</v>
      </c>
      <c r="B438" s="50">
        <f t="shared" si="19"/>
        <v>13866</v>
      </c>
      <c r="C438" s="267" t="s">
        <v>753</v>
      </c>
      <c r="D438" s="267" t="s">
        <v>753</v>
      </c>
      <c r="E438" s="267" t="s">
        <v>753</v>
      </c>
      <c r="F438" s="267" t="s">
        <v>753</v>
      </c>
      <c r="G438" s="267" t="s">
        <v>753</v>
      </c>
      <c r="H438" s="267" t="s">
        <v>753</v>
      </c>
      <c r="I438" s="268">
        <v>13866</v>
      </c>
      <c r="J438" s="267" t="s">
        <v>753</v>
      </c>
      <c r="K438" s="267" t="s">
        <v>753</v>
      </c>
      <c r="L438" s="267" t="s">
        <v>753</v>
      </c>
      <c r="M438" s="267" t="s">
        <v>753</v>
      </c>
      <c r="N438" s="107" t="s">
        <v>753</v>
      </c>
      <c r="O438" s="32" t="s">
        <v>753</v>
      </c>
      <c r="P438" s="32" t="s">
        <v>753</v>
      </c>
    </row>
    <row r="439" spans="1:16" ht="15.75" customHeight="1" x14ac:dyDescent="0.25">
      <c r="A439" s="270" t="s">
        <v>883</v>
      </c>
      <c r="B439" s="50">
        <f t="shared" si="19"/>
        <v>875</v>
      </c>
      <c r="C439" s="267" t="s">
        <v>753</v>
      </c>
      <c r="D439" s="267" t="s">
        <v>753</v>
      </c>
      <c r="E439" s="267" t="s">
        <v>753</v>
      </c>
      <c r="F439" s="267" t="s">
        <v>753</v>
      </c>
      <c r="G439" s="267" t="s">
        <v>753</v>
      </c>
      <c r="H439" s="267" t="s">
        <v>753</v>
      </c>
      <c r="I439" s="268">
        <v>875</v>
      </c>
      <c r="J439" s="267" t="s">
        <v>753</v>
      </c>
      <c r="K439" s="267" t="s">
        <v>753</v>
      </c>
      <c r="L439" s="267" t="s">
        <v>753</v>
      </c>
      <c r="M439" s="267" t="s">
        <v>753</v>
      </c>
      <c r="N439" s="107" t="s">
        <v>753</v>
      </c>
      <c r="O439" s="32" t="s">
        <v>753</v>
      </c>
      <c r="P439" s="32" t="s">
        <v>753</v>
      </c>
    </row>
    <row r="440" spans="1:16" ht="15.75" customHeight="1" x14ac:dyDescent="0.25">
      <c r="A440" s="270" t="s">
        <v>884</v>
      </c>
      <c r="B440" s="50">
        <f t="shared" si="19"/>
        <v>3145</v>
      </c>
      <c r="C440" s="267" t="s">
        <v>753</v>
      </c>
      <c r="D440" s="267" t="s">
        <v>753</v>
      </c>
      <c r="E440" s="267" t="s">
        <v>753</v>
      </c>
      <c r="F440" s="267" t="s">
        <v>753</v>
      </c>
      <c r="G440" s="267" t="s">
        <v>753</v>
      </c>
      <c r="H440" s="267" t="s">
        <v>753</v>
      </c>
      <c r="I440" s="268">
        <v>3145</v>
      </c>
      <c r="J440" s="267" t="s">
        <v>753</v>
      </c>
      <c r="K440" s="267" t="s">
        <v>753</v>
      </c>
      <c r="L440" s="267" t="s">
        <v>753</v>
      </c>
      <c r="M440" s="267" t="s">
        <v>753</v>
      </c>
      <c r="N440" s="107" t="s">
        <v>753</v>
      </c>
      <c r="O440" s="32" t="s">
        <v>753</v>
      </c>
      <c r="P440" s="32" t="s">
        <v>753</v>
      </c>
    </row>
    <row r="441" spans="1:16" ht="15.75" customHeight="1" x14ac:dyDescent="0.25">
      <c r="A441" s="270" t="s">
        <v>885</v>
      </c>
      <c r="B441" s="50">
        <f t="shared" si="19"/>
        <v>4327</v>
      </c>
      <c r="C441" s="267" t="s">
        <v>753</v>
      </c>
      <c r="D441" s="267" t="s">
        <v>753</v>
      </c>
      <c r="E441" s="267" t="s">
        <v>753</v>
      </c>
      <c r="F441" s="267" t="s">
        <v>753</v>
      </c>
      <c r="G441" s="267" t="s">
        <v>753</v>
      </c>
      <c r="H441" s="267" t="s">
        <v>753</v>
      </c>
      <c r="I441" s="268">
        <v>4327</v>
      </c>
      <c r="J441" s="267" t="s">
        <v>753</v>
      </c>
      <c r="K441" s="267" t="s">
        <v>753</v>
      </c>
      <c r="L441" s="267" t="s">
        <v>753</v>
      </c>
      <c r="M441" s="267" t="s">
        <v>753</v>
      </c>
      <c r="N441" s="107" t="s">
        <v>753</v>
      </c>
      <c r="O441" s="32" t="s">
        <v>753</v>
      </c>
      <c r="P441" s="32" t="s">
        <v>753</v>
      </c>
    </row>
    <row r="442" spans="1:16" ht="15.75" customHeight="1" x14ac:dyDescent="0.25">
      <c r="A442" s="270" t="s">
        <v>886</v>
      </c>
      <c r="B442" s="50">
        <f t="shared" si="19"/>
        <v>3377</v>
      </c>
      <c r="C442" s="267" t="s">
        <v>753</v>
      </c>
      <c r="D442" s="267" t="s">
        <v>753</v>
      </c>
      <c r="E442" s="267" t="s">
        <v>753</v>
      </c>
      <c r="F442" s="267" t="s">
        <v>753</v>
      </c>
      <c r="G442" s="267" t="s">
        <v>753</v>
      </c>
      <c r="H442" s="267" t="s">
        <v>753</v>
      </c>
      <c r="I442" s="268">
        <v>3377</v>
      </c>
      <c r="J442" s="267" t="s">
        <v>753</v>
      </c>
      <c r="K442" s="267" t="s">
        <v>753</v>
      </c>
      <c r="L442" s="267" t="s">
        <v>753</v>
      </c>
      <c r="M442" s="267" t="s">
        <v>753</v>
      </c>
      <c r="N442" s="107" t="s">
        <v>753</v>
      </c>
      <c r="O442" s="32" t="s">
        <v>753</v>
      </c>
      <c r="P442" s="32" t="s">
        <v>753</v>
      </c>
    </row>
    <row r="443" spans="1:16" ht="15.75" customHeight="1" x14ac:dyDescent="0.25">
      <c r="A443" s="270" t="s">
        <v>427</v>
      </c>
      <c r="B443" s="50">
        <f t="shared" si="19"/>
        <v>712</v>
      </c>
      <c r="C443" s="267" t="s">
        <v>753</v>
      </c>
      <c r="D443" s="267" t="s">
        <v>753</v>
      </c>
      <c r="E443" s="267" t="s">
        <v>753</v>
      </c>
      <c r="F443" s="267" t="s">
        <v>753</v>
      </c>
      <c r="G443" s="267" t="s">
        <v>753</v>
      </c>
      <c r="H443" s="267" t="s">
        <v>753</v>
      </c>
      <c r="I443" s="268">
        <v>712</v>
      </c>
      <c r="J443" s="267" t="s">
        <v>753</v>
      </c>
      <c r="K443" s="267" t="s">
        <v>753</v>
      </c>
      <c r="L443" s="267" t="s">
        <v>753</v>
      </c>
      <c r="M443" s="108" t="s">
        <v>753</v>
      </c>
      <c r="N443" s="107" t="s">
        <v>753</v>
      </c>
      <c r="O443" s="32" t="s">
        <v>753</v>
      </c>
      <c r="P443" s="32" t="s">
        <v>753</v>
      </c>
    </row>
    <row r="444" spans="1:16" ht="15.75" customHeight="1" x14ac:dyDescent="0.25">
      <c r="A444" s="109" t="s">
        <v>888</v>
      </c>
      <c r="B444" s="50">
        <f t="shared" si="19"/>
        <v>2824</v>
      </c>
      <c r="C444" s="267" t="s">
        <v>753</v>
      </c>
      <c r="D444" s="267" t="s">
        <v>753</v>
      </c>
      <c r="E444" s="267" t="s">
        <v>753</v>
      </c>
      <c r="F444" s="267" t="s">
        <v>753</v>
      </c>
      <c r="G444" s="267" t="s">
        <v>753</v>
      </c>
      <c r="H444" s="267" t="s">
        <v>753</v>
      </c>
      <c r="I444" s="268" t="s">
        <v>753</v>
      </c>
      <c r="J444" s="267" t="s">
        <v>753</v>
      </c>
      <c r="K444" s="267" t="s">
        <v>753</v>
      </c>
      <c r="L444" s="267" t="s">
        <v>753</v>
      </c>
      <c r="M444" s="108">
        <v>2824</v>
      </c>
      <c r="N444" s="107" t="s">
        <v>753</v>
      </c>
      <c r="O444" s="32" t="s">
        <v>753</v>
      </c>
      <c r="P444" s="32" t="s">
        <v>753</v>
      </c>
    </row>
    <row r="445" spans="1:16" ht="15.75" customHeight="1" x14ac:dyDescent="0.25">
      <c r="A445" s="109" t="s">
        <v>889</v>
      </c>
      <c r="B445" s="50">
        <f t="shared" si="19"/>
        <v>5154</v>
      </c>
      <c r="C445" s="267" t="s">
        <v>753</v>
      </c>
      <c r="D445" s="267" t="s">
        <v>753</v>
      </c>
      <c r="E445" s="267" t="s">
        <v>753</v>
      </c>
      <c r="F445" s="267" t="s">
        <v>753</v>
      </c>
      <c r="G445" s="267" t="s">
        <v>753</v>
      </c>
      <c r="H445" s="267" t="s">
        <v>753</v>
      </c>
      <c r="I445" s="268">
        <v>4812</v>
      </c>
      <c r="J445" s="267" t="s">
        <v>753</v>
      </c>
      <c r="K445" s="267" t="s">
        <v>753</v>
      </c>
      <c r="L445" s="267" t="s">
        <v>753</v>
      </c>
      <c r="M445" s="267">
        <v>342</v>
      </c>
      <c r="N445" s="107" t="s">
        <v>753</v>
      </c>
      <c r="O445" s="32" t="s">
        <v>753</v>
      </c>
      <c r="P445" s="32" t="s">
        <v>753</v>
      </c>
    </row>
    <row r="446" spans="1:16" ht="15.75" customHeight="1" x14ac:dyDescent="0.25">
      <c r="A446" s="109" t="s">
        <v>760</v>
      </c>
      <c r="B446" s="50">
        <f t="shared" si="19"/>
        <v>580</v>
      </c>
      <c r="C446" s="267" t="s">
        <v>753</v>
      </c>
      <c r="D446" s="267" t="s">
        <v>753</v>
      </c>
      <c r="E446" s="267" t="s">
        <v>753</v>
      </c>
      <c r="F446" s="267" t="s">
        <v>753</v>
      </c>
      <c r="G446" s="267" t="s">
        <v>753</v>
      </c>
      <c r="H446" s="267" t="s">
        <v>753</v>
      </c>
      <c r="I446" s="268">
        <v>580</v>
      </c>
      <c r="J446" s="267" t="s">
        <v>753</v>
      </c>
      <c r="K446" s="267" t="s">
        <v>753</v>
      </c>
      <c r="L446" s="267" t="s">
        <v>753</v>
      </c>
      <c r="M446" s="267" t="s">
        <v>753</v>
      </c>
      <c r="N446" s="267" t="s">
        <v>753</v>
      </c>
      <c r="O446" s="267" t="s">
        <v>753</v>
      </c>
      <c r="P446" s="32" t="s">
        <v>753</v>
      </c>
    </row>
    <row r="447" spans="1:16" ht="15.75" customHeight="1" x14ac:dyDescent="0.25">
      <c r="A447" s="109" t="s">
        <v>940</v>
      </c>
      <c r="B447" s="50">
        <f t="shared" si="19"/>
        <v>703</v>
      </c>
      <c r="C447" s="267" t="s">
        <v>753</v>
      </c>
      <c r="D447" s="267" t="s">
        <v>753</v>
      </c>
      <c r="E447" s="267" t="s">
        <v>753</v>
      </c>
      <c r="F447" s="267" t="s">
        <v>753</v>
      </c>
      <c r="G447" s="267" t="s">
        <v>753</v>
      </c>
      <c r="H447" s="267" t="s">
        <v>753</v>
      </c>
      <c r="I447" s="268">
        <v>703</v>
      </c>
      <c r="J447" s="267" t="s">
        <v>753</v>
      </c>
      <c r="K447" s="267" t="s">
        <v>753</v>
      </c>
      <c r="L447" s="267" t="s">
        <v>753</v>
      </c>
      <c r="M447" s="108" t="s">
        <v>753</v>
      </c>
      <c r="N447" s="107" t="s">
        <v>753</v>
      </c>
      <c r="O447" s="32" t="s">
        <v>753</v>
      </c>
      <c r="P447" s="32" t="s">
        <v>753</v>
      </c>
    </row>
    <row r="448" spans="1:16" ht="15.75" customHeight="1" x14ac:dyDescent="0.25">
      <c r="A448" s="109" t="s">
        <v>892</v>
      </c>
      <c r="B448" s="50">
        <f t="shared" si="19"/>
        <v>12035</v>
      </c>
      <c r="C448" s="267" t="s">
        <v>753</v>
      </c>
      <c r="D448" s="267" t="s">
        <v>753</v>
      </c>
      <c r="E448" s="267"/>
      <c r="F448" s="267" t="s">
        <v>753</v>
      </c>
      <c r="G448" s="267" t="s">
        <v>753</v>
      </c>
      <c r="H448" s="267" t="s">
        <v>753</v>
      </c>
      <c r="I448" s="268">
        <v>11455</v>
      </c>
      <c r="J448" s="267" t="s">
        <v>753</v>
      </c>
      <c r="K448" s="267" t="s">
        <v>753</v>
      </c>
      <c r="L448" s="267" t="s">
        <v>753</v>
      </c>
      <c r="M448" s="267">
        <v>580</v>
      </c>
      <c r="N448" s="107" t="s">
        <v>753</v>
      </c>
      <c r="O448" s="32"/>
      <c r="P448" s="32"/>
    </row>
    <row r="449" spans="1:16" ht="15.75" customHeight="1" x14ac:dyDescent="0.25">
      <c r="A449" s="270" t="s">
        <v>893</v>
      </c>
      <c r="B449" s="50">
        <f t="shared" si="19"/>
        <v>418</v>
      </c>
      <c r="C449" s="267" t="s">
        <v>753</v>
      </c>
      <c r="D449" s="267" t="s">
        <v>753</v>
      </c>
      <c r="E449" s="267" t="s">
        <v>753</v>
      </c>
      <c r="F449" s="267" t="s">
        <v>753</v>
      </c>
      <c r="G449" s="267" t="s">
        <v>753</v>
      </c>
      <c r="H449" s="267" t="s">
        <v>753</v>
      </c>
      <c r="I449" s="268">
        <v>418</v>
      </c>
      <c r="J449" s="267" t="s">
        <v>753</v>
      </c>
      <c r="K449" s="267" t="s">
        <v>753</v>
      </c>
      <c r="L449" s="267" t="s">
        <v>753</v>
      </c>
      <c r="M449" s="108" t="s">
        <v>753</v>
      </c>
      <c r="N449" s="107" t="s">
        <v>753</v>
      </c>
      <c r="O449" s="32" t="s">
        <v>753</v>
      </c>
      <c r="P449" s="32" t="s">
        <v>753</v>
      </c>
    </row>
    <row r="450" spans="1:16" ht="15.75" customHeight="1" x14ac:dyDescent="0.25">
      <c r="A450" s="109" t="s">
        <v>431</v>
      </c>
      <c r="B450" s="50">
        <f t="shared" si="19"/>
        <v>1728</v>
      </c>
      <c r="C450" s="267" t="s">
        <v>753</v>
      </c>
      <c r="D450" s="267" t="s">
        <v>753</v>
      </c>
      <c r="E450" s="267" t="s">
        <v>753</v>
      </c>
      <c r="F450" s="267" t="s">
        <v>753</v>
      </c>
      <c r="G450" s="267" t="s">
        <v>753</v>
      </c>
      <c r="H450" s="267" t="s">
        <v>753</v>
      </c>
      <c r="I450" s="268">
        <v>1728</v>
      </c>
      <c r="J450" s="267" t="s">
        <v>753</v>
      </c>
      <c r="K450" s="267" t="s">
        <v>753</v>
      </c>
      <c r="L450" s="267" t="s">
        <v>753</v>
      </c>
      <c r="M450" s="267" t="s">
        <v>753</v>
      </c>
      <c r="N450" s="267" t="s">
        <v>753</v>
      </c>
      <c r="O450" s="267" t="s">
        <v>753</v>
      </c>
      <c r="P450" s="32" t="s">
        <v>753</v>
      </c>
    </row>
    <row r="451" spans="1:16" ht="15.75" customHeight="1" x14ac:dyDescent="0.25">
      <c r="A451" s="270" t="s">
        <v>441</v>
      </c>
      <c r="B451" s="50">
        <f t="shared" si="19"/>
        <v>2939</v>
      </c>
      <c r="C451" s="267" t="s">
        <v>753</v>
      </c>
      <c r="D451" s="267" t="s">
        <v>753</v>
      </c>
      <c r="E451" s="267" t="s">
        <v>753</v>
      </c>
      <c r="F451" s="267" t="s">
        <v>753</v>
      </c>
      <c r="G451" s="267" t="s">
        <v>753</v>
      </c>
      <c r="H451" s="267" t="s">
        <v>753</v>
      </c>
      <c r="I451" s="268">
        <v>2771</v>
      </c>
      <c r="J451" s="267" t="s">
        <v>753</v>
      </c>
      <c r="K451" s="267" t="s">
        <v>753</v>
      </c>
      <c r="L451" s="267" t="s">
        <v>753</v>
      </c>
      <c r="M451" s="108">
        <v>168</v>
      </c>
      <c r="N451" s="107" t="s">
        <v>753</v>
      </c>
      <c r="O451" s="32" t="s">
        <v>753</v>
      </c>
      <c r="P451" s="32" t="s">
        <v>753</v>
      </c>
    </row>
    <row r="452" spans="1:16" ht="15.75" customHeight="1" x14ac:dyDescent="0.25">
      <c r="A452" s="270" t="s">
        <v>895</v>
      </c>
      <c r="B452" s="50">
        <f t="shared" si="19"/>
        <v>2775</v>
      </c>
      <c r="C452" s="267" t="s">
        <v>753</v>
      </c>
      <c r="D452" s="267" t="s">
        <v>753</v>
      </c>
      <c r="E452" s="267" t="s">
        <v>753</v>
      </c>
      <c r="F452" s="267" t="s">
        <v>753</v>
      </c>
      <c r="G452" s="267" t="s">
        <v>753</v>
      </c>
      <c r="H452" s="267" t="s">
        <v>753</v>
      </c>
      <c r="I452" s="268">
        <v>2635</v>
      </c>
      <c r="J452" s="267" t="s">
        <v>753</v>
      </c>
      <c r="K452" s="267" t="s">
        <v>753</v>
      </c>
      <c r="L452" s="267" t="s">
        <v>753</v>
      </c>
      <c r="M452" s="267">
        <v>140</v>
      </c>
      <c r="N452" s="107" t="s">
        <v>753</v>
      </c>
      <c r="O452" s="32" t="s">
        <v>753</v>
      </c>
      <c r="P452" s="32" t="s">
        <v>753</v>
      </c>
    </row>
    <row r="453" spans="1:16" ht="15.75" customHeight="1" x14ac:dyDescent="0.25">
      <c r="A453" s="270" t="s">
        <v>896</v>
      </c>
      <c r="B453" s="50">
        <f t="shared" si="19"/>
        <v>371</v>
      </c>
      <c r="C453" s="267" t="s">
        <v>753</v>
      </c>
      <c r="D453" s="267" t="s">
        <v>753</v>
      </c>
      <c r="E453" s="267" t="s">
        <v>753</v>
      </c>
      <c r="F453" s="267" t="s">
        <v>753</v>
      </c>
      <c r="G453" s="267" t="s">
        <v>753</v>
      </c>
      <c r="H453" s="267" t="s">
        <v>753</v>
      </c>
      <c r="I453" s="268">
        <v>371</v>
      </c>
      <c r="J453" s="267" t="s">
        <v>753</v>
      </c>
      <c r="K453" s="267" t="s">
        <v>753</v>
      </c>
      <c r="L453" s="267" t="s">
        <v>753</v>
      </c>
      <c r="M453" s="108" t="s">
        <v>753</v>
      </c>
      <c r="N453" s="107" t="s">
        <v>753</v>
      </c>
      <c r="O453" s="32" t="s">
        <v>753</v>
      </c>
      <c r="P453" s="32" t="s">
        <v>753</v>
      </c>
    </row>
    <row r="454" spans="1:16" ht="15.75" customHeight="1" x14ac:dyDescent="0.25">
      <c r="A454" s="270" t="s">
        <v>897</v>
      </c>
      <c r="B454" s="50">
        <f t="shared" si="19"/>
        <v>5480</v>
      </c>
      <c r="C454" s="267" t="s">
        <v>753</v>
      </c>
      <c r="D454" s="267" t="s">
        <v>753</v>
      </c>
      <c r="E454" s="267" t="s">
        <v>753</v>
      </c>
      <c r="F454" s="267" t="s">
        <v>753</v>
      </c>
      <c r="G454" s="267" t="s">
        <v>753</v>
      </c>
      <c r="H454" s="267" t="s">
        <v>753</v>
      </c>
      <c r="I454" s="268">
        <v>5147</v>
      </c>
      <c r="J454" s="267" t="s">
        <v>753</v>
      </c>
      <c r="K454" s="267" t="s">
        <v>753</v>
      </c>
      <c r="L454" s="267" t="s">
        <v>753</v>
      </c>
      <c r="M454" s="267">
        <v>333</v>
      </c>
      <c r="N454" s="107" t="s">
        <v>753</v>
      </c>
      <c r="O454" s="32" t="s">
        <v>753</v>
      </c>
      <c r="P454" s="32" t="s">
        <v>753</v>
      </c>
    </row>
    <row r="455" spans="1:16" ht="15.75" customHeight="1" x14ac:dyDescent="0.25">
      <c r="A455" s="270" t="s">
        <v>898</v>
      </c>
      <c r="B455" s="50">
        <f t="shared" si="19"/>
        <v>667</v>
      </c>
      <c r="C455" s="267" t="s">
        <v>753</v>
      </c>
      <c r="D455" s="267" t="s">
        <v>753</v>
      </c>
      <c r="E455" s="267" t="s">
        <v>753</v>
      </c>
      <c r="F455" s="267" t="s">
        <v>753</v>
      </c>
      <c r="G455" s="267" t="s">
        <v>753</v>
      </c>
      <c r="H455" s="267" t="s">
        <v>753</v>
      </c>
      <c r="I455" s="268">
        <v>667</v>
      </c>
      <c r="J455" s="267" t="s">
        <v>753</v>
      </c>
      <c r="K455" s="267" t="s">
        <v>753</v>
      </c>
      <c r="L455" s="267" t="s">
        <v>753</v>
      </c>
      <c r="M455" s="267" t="s">
        <v>753</v>
      </c>
      <c r="N455" s="107" t="s">
        <v>753</v>
      </c>
      <c r="O455" s="32"/>
      <c r="P455" s="32"/>
    </row>
    <row r="456" spans="1:16" ht="15.75" customHeight="1" x14ac:dyDescent="0.25">
      <c r="A456" s="270" t="s">
        <v>899</v>
      </c>
      <c r="B456" s="50">
        <f t="shared" si="19"/>
        <v>1185</v>
      </c>
      <c r="C456" s="267" t="s">
        <v>753</v>
      </c>
      <c r="D456" s="267" t="s">
        <v>753</v>
      </c>
      <c r="E456" s="267" t="s">
        <v>753</v>
      </c>
      <c r="F456" s="267" t="s">
        <v>753</v>
      </c>
      <c r="G456" s="267" t="s">
        <v>753</v>
      </c>
      <c r="H456" s="267" t="s">
        <v>753</v>
      </c>
      <c r="I456" s="268">
        <v>1165</v>
      </c>
      <c r="J456" s="267" t="s">
        <v>753</v>
      </c>
      <c r="K456" s="267" t="s">
        <v>753</v>
      </c>
      <c r="L456" s="267" t="s">
        <v>753</v>
      </c>
      <c r="M456" s="267">
        <v>20</v>
      </c>
      <c r="N456" s="267" t="s">
        <v>753</v>
      </c>
      <c r="O456" s="267" t="s">
        <v>753</v>
      </c>
      <c r="P456" s="32" t="s">
        <v>753</v>
      </c>
    </row>
    <row r="457" spans="1:16" ht="15.75" customHeight="1" x14ac:dyDescent="0.25">
      <c r="A457" s="270" t="s">
        <v>437</v>
      </c>
      <c r="B457" s="50">
        <f t="shared" si="19"/>
        <v>1285</v>
      </c>
      <c r="C457" s="267" t="s">
        <v>753</v>
      </c>
      <c r="D457" s="267" t="s">
        <v>753</v>
      </c>
      <c r="E457" s="267" t="s">
        <v>753</v>
      </c>
      <c r="F457" s="267" t="s">
        <v>753</v>
      </c>
      <c r="G457" s="267" t="s">
        <v>753</v>
      </c>
      <c r="H457" s="267" t="s">
        <v>753</v>
      </c>
      <c r="I457" s="268">
        <v>1272</v>
      </c>
      <c r="J457" s="267" t="s">
        <v>753</v>
      </c>
      <c r="K457" s="267" t="s">
        <v>753</v>
      </c>
      <c r="L457" s="267" t="s">
        <v>753</v>
      </c>
      <c r="M457" s="267">
        <v>13</v>
      </c>
      <c r="N457" s="107" t="s">
        <v>753</v>
      </c>
      <c r="O457" s="32" t="s">
        <v>753</v>
      </c>
      <c r="P457" s="32" t="s">
        <v>753</v>
      </c>
    </row>
    <row r="458" spans="1:16" ht="15.75" customHeight="1" x14ac:dyDescent="0.25">
      <c r="A458" s="270" t="s">
        <v>661</v>
      </c>
      <c r="B458" s="50">
        <f t="shared" si="19"/>
        <v>7</v>
      </c>
      <c r="C458" s="267" t="s">
        <v>753</v>
      </c>
      <c r="D458" s="267" t="s">
        <v>753</v>
      </c>
      <c r="E458" s="267" t="s">
        <v>753</v>
      </c>
      <c r="F458" s="267" t="s">
        <v>753</v>
      </c>
      <c r="G458" s="267" t="s">
        <v>753</v>
      </c>
      <c r="H458" s="267" t="s">
        <v>753</v>
      </c>
      <c r="I458" s="268">
        <v>7</v>
      </c>
      <c r="J458" s="267" t="s">
        <v>753</v>
      </c>
      <c r="K458" s="267" t="s">
        <v>753</v>
      </c>
      <c r="L458" s="267" t="s">
        <v>753</v>
      </c>
      <c r="M458" s="267" t="s">
        <v>753</v>
      </c>
      <c r="N458" s="267" t="s">
        <v>753</v>
      </c>
      <c r="O458" s="267" t="s">
        <v>753</v>
      </c>
      <c r="P458" s="107" t="s">
        <v>753</v>
      </c>
    </row>
    <row r="459" spans="1:16" ht="15.75" customHeight="1" x14ac:dyDescent="0.25">
      <c r="A459" s="270" t="s">
        <v>901</v>
      </c>
      <c r="B459" s="50">
        <f t="shared" si="19"/>
        <v>916</v>
      </c>
      <c r="C459" s="267" t="s">
        <v>753</v>
      </c>
      <c r="D459" s="267" t="s">
        <v>753</v>
      </c>
      <c r="E459" s="267" t="s">
        <v>753</v>
      </c>
      <c r="F459" s="267" t="s">
        <v>753</v>
      </c>
      <c r="G459" s="267" t="s">
        <v>753</v>
      </c>
      <c r="H459" s="267" t="s">
        <v>753</v>
      </c>
      <c r="I459" s="268">
        <v>891</v>
      </c>
      <c r="J459" s="267" t="s">
        <v>753</v>
      </c>
      <c r="K459" s="267" t="s">
        <v>753</v>
      </c>
      <c r="L459" s="267" t="s">
        <v>753</v>
      </c>
      <c r="M459" s="267">
        <v>25</v>
      </c>
      <c r="N459" s="107" t="s">
        <v>753</v>
      </c>
      <c r="O459" s="32" t="s">
        <v>753</v>
      </c>
      <c r="P459" s="32" t="s">
        <v>753</v>
      </c>
    </row>
    <row r="460" spans="1:16" ht="15.75" customHeight="1" x14ac:dyDescent="0.25">
      <c r="A460" s="270" t="s">
        <v>902</v>
      </c>
      <c r="B460" s="50">
        <f t="shared" si="19"/>
        <v>558</v>
      </c>
      <c r="C460" s="267" t="s">
        <v>753</v>
      </c>
      <c r="D460" s="267" t="s">
        <v>753</v>
      </c>
      <c r="E460" s="267" t="s">
        <v>753</v>
      </c>
      <c r="F460" s="267" t="s">
        <v>753</v>
      </c>
      <c r="G460" s="267" t="s">
        <v>753</v>
      </c>
      <c r="H460" s="267" t="s">
        <v>753</v>
      </c>
      <c r="I460" s="268">
        <v>526</v>
      </c>
      <c r="J460" s="267" t="s">
        <v>753</v>
      </c>
      <c r="K460" s="267" t="s">
        <v>753</v>
      </c>
      <c r="L460" s="267" t="s">
        <v>753</v>
      </c>
      <c r="M460" s="267">
        <v>32</v>
      </c>
      <c r="N460" s="107" t="s">
        <v>753</v>
      </c>
      <c r="O460" s="32" t="s">
        <v>753</v>
      </c>
      <c r="P460" s="32" t="s">
        <v>753</v>
      </c>
    </row>
    <row r="461" spans="1:16" ht="15.75" customHeight="1" x14ac:dyDescent="0.25">
      <c r="A461" s="270" t="s">
        <v>824</v>
      </c>
      <c r="B461" s="50">
        <f t="shared" si="19"/>
        <v>9348</v>
      </c>
      <c r="C461" s="267" t="s">
        <v>753</v>
      </c>
      <c r="D461" s="267" t="s">
        <v>753</v>
      </c>
      <c r="E461" s="267" t="s">
        <v>753</v>
      </c>
      <c r="F461" s="267" t="s">
        <v>753</v>
      </c>
      <c r="G461" s="267" t="s">
        <v>753</v>
      </c>
      <c r="H461" s="267" t="s">
        <v>753</v>
      </c>
      <c r="I461" s="268">
        <v>8715</v>
      </c>
      <c r="J461" s="108" t="s">
        <v>753</v>
      </c>
      <c r="K461" s="267" t="s">
        <v>753</v>
      </c>
      <c r="L461" s="267" t="s">
        <v>753</v>
      </c>
      <c r="M461" s="267">
        <v>633</v>
      </c>
      <c r="N461" s="107" t="s">
        <v>753</v>
      </c>
      <c r="O461" s="32"/>
      <c r="P461" s="32"/>
    </row>
    <row r="462" spans="1:16" ht="15.75" customHeight="1" x14ac:dyDescent="0.25">
      <c r="A462" s="270" t="s">
        <v>903</v>
      </c>
      <c r="B462" s="50">
        <f t="shared" si="19"/>
        <v>288</v>
      </c>
      <c r="C462" s="267" t="s">
        <v>753</v>
      </c>
      <c r="D462" s="267" t="s">
        <v>753</v>
      </c>
      <c r="E462" s="267" t="s">
        <v>753</v>
      </c>
      <c r="F462" s="267" t="s">
        <v>753</v>
      </c>
      <c r="G462" s="267" t="s">
        <v>753</v>
      </c>
      <c r="H462" s="267" t="s">
        <v>753</v>
      </c>
      <c r="I462" s="268">
        <v>288</v>
      </c>
      <c r="J462" s="108" t="s">
        <v>753</v>
      </c>
      <c r="K462" s="267" t="s">
        <v>753</v>
      </c>
      <c r="L462" s="267" t="s">
        <v>753</v>
      </c>
      <c r="M462" s="267" t="s">
        <v>753</v>
      </c>
      <c r="N462" s="107" t="s">
        <v>753</v>
      </c>
      <c r="O462" s="32" t="s">
        <v>753</v>
      </c>
      <c r="P462" s="32" t="s">
        <v>753</v>
      </c>
    </row>
    <row r="463" spans="1:16" ht="15.75" customHeight="1" x14ac:dyDescent="0.25">
      <c r="A463" s="270" t="s">
        <v>941</v>
      </c>
      <c r="B463" s="50">
        <f t="shared" si="19"/>
        <v>2558</v>
      </c>
      <c r="C463" s="267" t="s">
        <v>753</v>
      </c>
      <c r="D463" s="267" t="s">
        <v>753</v>
      </c>
      <c r="E463" s="267" t="s">
        <v>753</v>
      </c>
      <c r="F463" s="267" t="s">
        <v>753</v>
      </c>
      <c r="G463" s="267" t="s">
        <v>753</v>
      </c>
      <c r="H463" s="267" t="s">
        <v>753</v>
      </c>
      <c r="I463" s="268">
        <v>2558</v>
      </c>
      <c r="J463" s="108" t="s">
        <v>753</v>
      </c>
      <c r="K463" s="267" t="s">
        <v>753</v>
      </c>
      <c r="L463" s="267" t="s">
        <v>753</v>
      </c>
      <c r="M463" s="108" t="s">
        <v>753</v>
      </c>
      <c r="N463" s="107" t="s">
        <v>753</v>
      </c>
      <c r="O463" s="32" t="s">
        <v>753</v>
      </c>
      <c r="P463" s="32" t="s">
        <v>753</v>
      </c>
    </row>
    <row r="464" spans="1:16" ht="15.75" customHeight="1" x14ac:dyDescent="0.25">
      <c r="A464" s="270" t="s">
        <v>603</v>
      </c>
      <c r="B464" s="50">
        <f t="shared" si="19"/>
        <v>485</v>
      </c>
      <c r="C464" s="267" t="s">
        <v>753</v>
      </c>
      <c r="D464" s="267" t="s">
        <v>753</v>
      </c>
      <c r="E464" s="267" t="s">
        <v>753</v>
      </c>
      <c r="F464" s="267" t="s">
        <v>753</v>
      </c>
      <c r="G464" s="267" t="s">
        <v>753</v>
      </c>
      <c r="H464" s="267" t="s">
        <v>753</v>
      </c>
      <c r="I464" s="268">
        <v>485</v>
      </c>
      <c r="J464" s="108" t="s">
        <v>753</v>
      </c>
      <c r="K464" s="267" t="s">
        <v>753</v>
      </c>
      <c r="L464" s="267" t="s">
        <v>753</v>
      </c>
      <c r="M464" s="108" t="s">
        <v>753</v>
      </c>
      <c r="N464" s="107" t="s">
        <v>753</v>
      </c>
      <c r="O464" s="32" t="s">
        <v>753</v>
      </c>
      <c r="P464" s="32" t="s">
        <v>753</v>
      </c>
    </row>
    <row r="465" spans="1:16" ht="15.75" customHeight="1" x14ac:dyDescent="0.25">
      <c r="A465" s="270" t="s">
        <v>446</v>
      </c>
      <c r="B465" s="50">
        <f t="shared" si="19"/>
        <v>3859</v>
      </c>
      <c r="C465" s="267" t="s">
        <v>753</v>
      </c>
      <c r="D465" s="267" t="s">
        <v>753</v>
      </c>
      <c r="E465" s="267" t="s">
        <v>753</v>
      </c>
      <c r="F465" s="267" t="s">
        <v>753</v>
      </c>
      <c r="G465" s="267" t="s">
        <v>753</v>
      </c>
      <c r="H465" s="267" t="s">
        <v>753</v>
      </c>
      <c r="I465" s="268">
        <v>3706</v>
      </c>
      <c r="J465" s="108" t="s">
        <v>753</v>
      </c>
      <c r="K465" s="267" t="s">
        <v>753</v>
      </c>
      <c r="L465" s="267" t="s">
        <v>753</v>
      </c>
      <c r="M465" s="108">
        <v>153</v>
      </c>
      <c r="N465" s="107" t="s">
        <v>753</v>
      </c>
      <c r="O465" s="32" t="s">
        <v>753</v>
      </c>
      <c r="P465" s="32" t="s">
        <v>753</v>
      </c>
    </row>
    <row r="466" spans="1:16" ht="15.75" customHeight="1" x14ac:dyDescent="0.25">
      <c r="A466" s="270" t="s">
        <v>178</v>
      </c>
      <c r="B466" s="50">
        <f t="shared" si="19"/>
        <v>11846</v>
      </c>
      <c r="C466" s="267" t="s">
        <v>753</v>
      </c>
      <c r="D466" s="267" t="s">
        <v>753</v>
      </c>
      <c r="E466" s="267" t="s">
        <v>753</v>
      </c>
      <c r="F466" s="267" t="s">
        <v>753</v>
      </c>
      <c r="G466" s="267" t="s">
        <v>753</v>
      </c>
      <c r="H466" s="267" t="s">
        <v>753</v>
      </c>
      <c r="I466" s="268">
        <v>11381</v>
      </c>
      <c r="J466" s="267" t="s">
        <v>753</v>
      </c>
      <c r="K466" s="267" t="s">
        <v>753</v>
      </c>
      <c r="L466" s="267" t="s">
        <v>753</v>
      </c>
      <c r="M466" s="267">
        <v>465</v>
      </c>
      <c r="N466" s="107" t="s">
        <v>753</v>
      </c>
      <c r="O466" s="32"/>
      <c r="P466" s="32"/>
    </row>
    <row r="467" spans="1:16" ht="15.75" customHeight="1" x14ac:dyDescent="0.25">
      <c r="A467" s="270" t="s">
        <v>767</v>
      </c>
      <c r="B467" s="50">
        <f t="shared" si="19"/>
        <v>951</v>
      </c>
      <c r="C467" s="267" t="s">
        <v>753</v>
      </c>
      <c r="D467" s="267" t="s">
        <v>753</v>
      </c>
      <c r="E467" s="267" t="s">
        <v>753</v>
      </c>
      <c r="F467" s="267" t="s">
        <v>753</v>
      </c>
      <c r="G467" s="267" t="s">
        <v>753</v>
      </c>
      <c r="H467" s="267" t="s">
        <v>753</v>
      </c>
      <c r="I467" s="268">
        <v>951</v>
      </c>
      <c r="J467" s="267" t="s">
        <v>753</v>
      </c>
      <c r="K467" s="267" t="s">
        <v>753</v>
      </c>
      <c r="L467" s="267" t="s">
        <v>753</v>
      </c>
      <c r="M467" s="267" t="s">
        <v>753</v>
      </c>
      <c r="N467" s="107" t="s">
        <v>753</v>
      </c>
      <c r="O467" s="32" t="s">
        <v>753</v>
      </c>
      <c r="P467" s="32" t="s">
        <v>753</v>
      </c>
    </row>
    <row r="468" spans="1:16" ht="15.75" customHeight="1" x14ac:dyDescent="0.25">
      <c r="A468" s="270" t="s">
        <v>451</v>
      </c>
      <c r="B468" s="50">
        <f t="shared" si="19"/>
        <v>1784</v>
      </c>
      <c r="C468" s="267" t="s">
        <v>753</v>
      </c>
      <c r="D468" s="267" t="s">
        <v>753</v>
      </c>
      <c r="E468" s="267" t="s">
        <v>753</v>
      </c>
      <c r="F468" s="267" t="s">
        <v>753</v>
      </c>
      <c r="G468" s="267" t="s">
        <v>753</v>
      </c>
      <c r="H468" s="267" t="s">
        <v>753</v>
      </c>
      <c r="I468" s="268">
        <v>1784</v>
      </c>
      <c r="J468" s="267" t="s">
        <v>753</v>
      </c>
      <c r="K468" s="267" t="s">
        <v>753</v>
      </c>
      <c r="L468" s="267" t="s">
        <v>753</v>
      </c>
      <c r="M468" s="267" t="s">
        <v>753</v>
      </c>
      <c r="N468" s="107" t="s">
        <v>753</v>
      </c>
      <c r="O468" s="32" t="s">
        <v>753</v>
      </c>
      <c r="P468" s="32" t="s">
        <v>753</v>
      </c>
    </row>
    <row r="469" spans="1:16" ht="15.75" customHeight="1" x14ac:dyDescent="0.25">
      <c r="A469" s="270" t="s">
        <v>907</v>
      </c>
      <c r="B469" s="50">
        <f t="shared" si="19"/>
        <v>2489</v>
      </c>
      <c r="C469" s="267" t="s">
        <v>753</v>
      </c>
      <c r="D469" s="267" t="s">
        <v>753</v>
      </c>
      <c r="E469" s="267" t="s">
        <v>753</v>
      </c>
      <c r="F469" s="267" t="s">
        <v>753</v>
      </c>
      <c r="G469" s="267" t="s">
        <v>753</v>
      </c>
      <c r="H469" s="267" t="s">
        <v>753</v>
      </c>
      <c r="I469" s="268">
        <v>2353</v>
      </c>
      <c r="J469" s="267" t="s">
        <v>753</v>
      </c>
      <c r="K469" s="267" t="s">
        <v>753</v>
      </c>
      <c r="L469" s="267" t="s">
        <v>753</v>
      </c>
      <c r="M469" s="108">
        <v>136</v>
      </c>
      <c r="N469" s="107" t="s">
        <v>753</v>
      </c>
      <c r="O469" s="32" t="s">
        <v>753</v>
      </c>
      <c r="P469" s="32" t="s">
        <v>753</v>
      </c>
    </row>
    <row r="470" spans="1:16" ht="15.75" customHeight="1" x14ac:dyDescent="0.25">
      <c r="A470" s="270" t="s">
        <v>768</v>
      </c>
      <c r="B470" s="50">
        <f t="shared" si="19"/>
        <v>4643</v>
      </c>
      <c r="C470" s="267" t="s">
        <v>753</v>
      </c>
      <c r="D470" s="267" t="s">
        <v>753</v>
      </c>
      <c r="E470" s="267" t="s">
        <v>753</v>
      </c>
      <c r="F470" s="267" t="s">
        <v>753</v>
      </c>
      <c r="G470" s="267" t="s">
        <v>753</v>
      </c>
      <c r="H470" s="267" t="s">
        <v>753</v>
      </c>
      <c r="I470" s="268">
        <v>4373</v>
      </c>
      <c r="J470" s="267" t="s">
        <v>753</v>
      </c>
      <c r="K470" s="267" t="s">
        <v>753</v>
      </c>
      <c r="L470" s="267" t="s">
        <v>753</v>
      </c>
      <c r="M470" s="108">
        <v>270</v>
      </c>
      <c r="N470" s="107" t="s">
        <v>753</v>
      </c>
      <c r="O470" s="32" t="s">
        <v>753</v>
      </c>
      <c r="P470" s="32" t="s">
        <v>753</v>
      </c>
    </row>
    <row r="471" spans="1:16" ht="15.75" customHeight="1" x14ac:dyDescent="0.25">
      <c r="A471" s="270" t="s">
        <v>769</v>
      </c>
      <c r="B471" s="50">
        <f t="shared" si="19"/>
        <v>504</v>
      </c>
      <c r="C471" s="267" t="s">
        <v>753</v>
      </c>
      <c r="D471" s="267" t="s">
        <v>753</v>
      </c>
      <c r="E471" s="267" t="s">
        <v>753</v>
      </c>
      <c r="F471" s="267" t="s">
        <v>753</v>
      </c>
      <c r="G471" s="267" t="s">
        <v>753</v>
      </c>
      <c r="H471" s="267" t="s">
        <v>753</v>
      </c>
      <c r="I471" s="268">
        <v>504</v>
      </c>
      <c r="J471" s="267" t="s">
        <v>753</v>
      </c>
      <c r="K471" s="267" t="s">
        <v>753</v>
      </c>
      <c r="L471" s="267" t="s">
        <v>753</v>
      </c>
      <c r="M471" s="108" t="s">
        <v>753</v>
      </c>
      <c r="N471" s="107" t="s">
        <v>753</v>
      </c>
      <c r="O471" s="32" t="s">
        <v>753</v>
      </c>
      <c r="P471" s="32" t="s">
        <v>753</v>
      </c>
    </row>
    <row r="472" spans="1:16" ht="15.75" customHeight="1" x14ac:dyDescent="0.25">
      <c r="A472" s="270" t="s">
        <v>456</v>
      </c>
      <c r="B472" s="50">
        <f t="shared" si="19"/>
        <v>3052</v>
      </c>
      <c r="C472" s="267" t="s">
        <v>753</v>
      </c>
      <c r="D472" s="267" t="s">
        <v>753</v>
      </c>
      <c r="E472" s="267" t="s">
        <v>753</v>
      </c>
      <c r="F472" s="267" t="s">
        <v>753</v>
      </c>
      <c r="G472" s="267" t="s">
        <v>753</v>
      </c>
      <c r="H472" s="267" t="s">
        <v>753</v>
      </c>
      <c r="I472" s="268">
        <v>2933</v>
      </c>
      <c r="J472" s="267" t="s">
        <v>753</v>
      </c>
      <c r="K472" s="267" t="s">
        <v>753</v>
      </c>
      <c r="L472" s="267" t="s">
        <v>753</v>
      </c>
      <c r="M472" s="108">
        <v>119</v>
      </c>
      <c r="N472" s="107" t="s">
        <v>753</v>
      </c>
      <c r="O472" s="32" t="s">
        <v>753</v>
      </c>
      <c r="P472" s="32" t="s">
        <v>753</v>
      </c>
    </row>
    <row r="473" spans="1:16" ht="15.75" customHeight="1" x14ac:dyDescent="0.25">
      <c r="A473" s="270" t="s">
        <v>662</v>
      </c>
      <c r="B473" s="50">
        <f t="shared" si="19"/>
        <v>11</v>
      </c>
      <c r="C473" s="267" t="s">
        <v>753</v>
      </c>
      <c r="D473" s="267" t="s">
        <v>753</v>
      </c>
      <c r="E473" s="267" t="s">
        <v>753</v>
      </c>
      <c r="F473" s="267" t="s">
        <v>753</v>
      </c>
      <c r="G473" s="267" t="s">
        <v>753</v>
      </c>
      <c r="H473" s="267" t="s">
        <v>753</v>
      </c>
      <c r="I473" s="268">
        <v>11</v>
      </c>
      <c r="J473" s="267" t="s">
        <v>753</v>
      </c>
      <c r="K473" s="267" t="s">
        <v>753</v>
      </c>
      <c r="L473" s="267" t="s">
        <v>753</v>
      </c>
      <c r="M473" s="267" t="s">
        <v>753</v>
      </c>
      <c r="N473" s="267" t="s">
        <v>753</v>
      </c>
      <c r="O473" s="267" t="s">
        <v>753</v>
      </c>
      <c r="P473" s="107" t="s">
        <v>753</v>
      </c>
    </row>
    <row r="474" spans="1:16" ht="15.75" customHeight="1" x14ac:dyDescent="0.25">
      <c r="A474" s="270" t="s">
        <v>663</v>
      </c>
      <c r="B474" s="50">
        <f t="shared" si="19"/>
        <v>16</v>
      </c>
      <c r="C474" s="267" t="s">
        <v>753</v>
      </c>
      <c r="D474" s="267" t="s">
        <v>753</v>
      </c>
      <c r="E474" s="267" t="s">
        <v>753</v>
      </c>
      <c r="F474" s="267" t="s">
        <v>753</v>
      </c>
      <c r="G474" s="267" t="s">
        <v>753</v>
      </c>
      <c r="H474" s="267" t="s">
        <v>753</v>
      </c>
      <c r="I474" s="268">
        <v>16</v>
      </c>
      <c r="J474" s="267" t="s">
        <v>753</v>
      </c>
      <c r="K474" s="267" t="s">
        <v>753</v>
      </c>
      <c r="L474" s="267" t="s">
        <v>753</v>
      </c>
      <c r="M474" s="267" t="s">
        <v>753</v>
      </c>
      <c r="N474" s="267" t="s">
        <v>753</v>
      </c>
      <c r="O474" s="267" t="s">
        <v>753</v>
      </c>
      <c r="P474" s="107" t="s">
        <v>753</v>
      </c>
    </row>
    <row r="475" spans="1:16" ht="15.75" customHeight="1" x14ac:dyDescent="0.25">
      <c r="A475" s="270" t="s">
        <v>325</v>
      </c>
      <c r="B475" s="50">
        <f t="shared" si="19"/>
        <v>3843</v>
      </c>
      <c r="C475" s="267" t="s">
        <v>753</v>
      </c>
      <c r="D475" s="267" t="s">
        <v>753</v>
      </c>
      <c r="E475" s="267" t="s">
        <v>753</v>
      </c>
      <c r="F475" s="267" t="s">
        <v>753</v>
      </c>
      <c r="G475" s="267" t="s">
        <v>753</v>
      </c>
      <c r="H475" s="267" t="s">
        <v>753</v>
      </c>
      <c r="I475" s="268">
        <v>3582</v>
      </c>
      <c r="J475" s="267" t="s">
        <v>753</v>
      </c>
      <c r="K475" s="267" t="s">
        <v>753</v>
      </c>
      <c r="L475" s="267" t="s">
        <v>753</v>
      </c>
      <c r="M475" s="108">
        <v>261</v>
      </c>
      <c r="N475" s="107" t="s">
        <v>753</v>
      </c>
      <c r="O475" s="32" t="s">
        <v>753</v>
      </c>
      <c r="P475" s="32" t="s">
        <v>753</v>
      </c>
    </row>
    <row r="476" spans="1:16" ht="15.75" customHeight="1" x14ac:dyDescent="0.25">
      <c r="A476" s="270" t="s">
        <v>64</v>
      </c>
      <c r="B476" s="50">
        <f t="shared" si="19"/>
        <v>5307</v>
      </c>
      <c r="C476" s="267" t="s">
        <v>753</v>
      </c>
      <c r="D476" s="267" t="s">
        <v>753</v>
      </c>
      <c r="E476" s="267" t="s">
        <v>753</v>
      </c>
      <c r="F476" s="267" t="s">
        <v>753</v>
      </c>
      <c r="G476" s="267" t="s">
        <v>753</v>
      </c>
      <c r="H476" s="267" t="s">
        <v>753</v>
      </c>
      <c r="I476" s="268">
        <v>5170</v>
      </c>
      <c r="J476" s="267" t="s">
        <v>753</v>
      </c>
      <c r="K476" s="267" t="s">
        <v>753</v>
      </c>
      <c r="L476" s="267" t="s">
        <v>753</v>
      </c>
      <c r="M476" s="108">
        <v>137</v>
      </c>
      <c r="N476" s="107" t="s">
        <v>753</v>
      </c>
      <c r="O476" s="32" t="s">
        <v>753</v>
      </c>
      <c r="P476" s="32" t="s">
        <v>753</v>
      </c>
    </row>
    <row r="477" spans="1:16" ht="15.75" customHeight="1" x14ac:dyDescent="0.25">
      <c r="A477" s="270" t="s">
        <v>770</v>
      </c>
      <c r="B477" s="50">
        <f t="shared" si="19"/>
        <v>606</v>
      </c>
      <c r="C477" s="267" t="s">
        <v>753</v>
      </c>
      <c r="D477" s="267" t="s">
        <v>753</v>
      </c>
      <c r="E477" s="267" t="s">
        <v>753</v>
      </c>
      <c r="F477" s="267" t="s">
        <v>753</v>
      </c>
      <c r="G477" s="267" t="s">
        <v>753</v>
      </c>
      <c r="H477" s="267" t="s">
        <v>753</v>
      </c>
      <c r="I477" s="268">
        <v>606</v>
      </c>
      <c r="J477" s="267" t="s">
        <v>753</v>
      </c>
      <c r="K477" s="267" t="s">
        <v>753</v>
      </c>
      <c r="L477" s="267" t="s">
        <v>753</v>
      </c>
      <c r="M477" s="267" t="s">
        <v>753</v>
      </c>
      <c r="N477" s="107" t="s">
        <v>753</v>
      </c>
      <c r="O477" s="32" t="s">
        <v>753</v>
      </c>
      <c r="P477" s="32" t="s">
        <v>753</v>
      </c>
    </row>
    <row r="478" spans="1:16" ht="15.75" customHeight="1" x14ac:dyDescent="0.25">
      <c r="A478" s="270" t="s">
        <v>664</v>
      </c>
      <c r="B478" s="50">
        <f t="shared" si="19"/>
        <v>22</v>
      </c>
      <c r="C478" s="267" t="s">
        <v>753</v>
      </c>
      <c r="D478" s="267" t="s">
        <v>753</v>
      </c>
      <c r="E478" s="267" t="s">
        <v>753</v>
      </c>
      <c r="F478" s="267" t="s">
        <v>753</v>
      </c>
      <c r="G478" s="267" t="s">
        <v>753</v>
      </c>
      <c r="H478" s="267" t="s">
        <v>753</v>
      </c>
      <c r="I478" s="268">
        <v>22</v>
      </c>
      <c r="J478" s="267" t="s">
        <v>753</v>
      </c>
      <c r="K478" s="267" t="s">
        <v>753</v>
      </c>
      <c r="L478" s="267" t="s">
        <v>753</v>
      </c>
      <c r="M478" s="267" t="s">
        <v>753</v>
      </c>
      <c r="N478" s="107" t="s">
        <v>753</v>
      </c>
      <c r="O478" s="32" t="s">
        <v>753</v>
      </c>
      <c r="P478" s="32" t="s">
        <v>753</v>
      </c>
    </row>
    <row r="479" spans="1:16" ht="15.75" customHeight="1" x14ac:dyDescent="0.25">
      <c r="A479" s="270" t="s">
        <v>665</v>
      </c>
      <c r="B479" s="50">
        <f t="shared" si="19"/>
        <v>28</v>
      </c>
      <c r="C479" s="267" t="s">
        <v>753</v>
      </c>
      <c r="D479" s="267" t="s">
        <v>753</v>
      </c>
      <c r="E479" s="267" t="s">
        <v>753</v>
      </c>
      <c r="F479" s="267" t="s">
        <v>753</v>
      </c>
      <c r="G479" s="267" t="s">
        <v>753</v>
      </c>
      <c r="H479" s="267" t="s">
        <v>753</v>
      </c>
      <c r="I479" s="268">
        <v>28</v>
      </c>
      <c r="J479" s="267" t="s">
        <v>753</v>
      </c>
      <c r="K479" s="267" t="s">
        <v>753</v>
      </c>
      <c r="L479" s="267" t="s">
        <v>753</v>
      </c>
      <c r="M479" s="267" t="s">
        <v>753</v>
      </c>
      <c r="N479" s="107" t="s">
        <v>753</v>
      </c>
      <c r="O479" s="32" t="s">
        <v>753</v>
      </c>
      <c r="P479" s="32" t="s">
        <v>753</v>
      </c>
    </row>
    <row r="480" spans="1:16" ht="15.75" customHeight="1" x14ac:dyDescent="0.25">
      <c r="A480" s="270" t="s">
        <v>181</v>
      </c>
      <c r="B480" s="50">
        <f t="shared" si="19"/>
        <v>6263</v>
      </c>
      <c r="C480" s="267" t="s">
        <v>753</v>
      </c>
      <c r="D480" s="267" t="s">
        <v>753</v>
      </c>
      <c r="E480" s="267" t="s">
        <v>753</v>
      </c>
      <c r="F480" s="267" t="s">
        <v>753</v>
      </c>
      <c r="G480" s="267" t="s">
        <v>753</v>
      </c>
      <c r="H480" s="267" t="s">
        <v>753</v>
      </c>
      <c r="I480" s="268">
        <v>5783</v>
      </c>
      <c r="J480" s="267" t="s">
        <v>753</v>
      </c>
      <c r="K480" s="267" t="s">
        <v>753</v>
      </c>
      <c r="L480" s="267" t="s">
        <v>753</v>
      </c>
      <c r="M480" s="267">
        <v>480</v>
      </c>
      <c r="N480" s="107" t="s">
        <v>753</v>
      </c>
      <c r="O480" s="32" t="s">
        <v>753</v>
      </c>
      <c r="P480" s="32" t="s">
        <v>753</v>
      </c>
    </row>
    <row r="481" spans="1:16" ht="15.75" customHeight="1" x14ac:dyDescent="0.25">
      <c r="A481" s="270" t="s">
        <v>771</v>
      </c>
      <c r="B481" s="50">
        <f t="shared" si="19"/>
        <v>612</v>
      </c>
      <c r="C481" s="267" t="s">
        <v>753</v>
      </c>
      <c r="D481" s="267" t="s">
        <v>753</v>
      </c>
      <c r="E481" s="267" t="s">
        <v>753</v>
      </c>
      <c r="F481" s="267" t="s">
        <v>753</v>
      </c>
      <c r="G481" s="267" t="s">
        <v>753</v>
      </c>
      <c r="H481" s="267" t="s">
        <v>753</v>
      </c>
      <c r="I481" s="268">
        <v>612</v>
      </c>
      <c r="J481" s="267" t="s">
        <v>753</v>
      </c>
      <c r="K481" s="267" t="s">
        <v>753</v>
      </c>
      <c r="L481" s="267" t="s">
        <v>753</v>
      </c>
      <c r="M481" s="108" t="s">
        <v>753</v>
      </c>
      <c r="N481" s="107" t="s">
        <v>753</v>
      </c>
      <c r="O481" s="32" t="s">
        <v>753</v>
      </c>
      <c r="P481" s="32" t="s">
        <v>753</v>
      </c>
    </row>
    <row r="482" spans="1:16" ht="15.75" customHeight="1" x14ac:dyDescent="0.25">
      <c r="A482" s="270" t="s">
        <v>132</v>
      </c>
      <c r="B482" s="50">
        <f t="shared" si="19"/>
        <v>2067</v>
      </c>
      <c r="C482" s="267" t="s">
        <v>753</v>
      </c>
      <c r="D482" s="267" t="s">
        <v>753</v>
      </c>
      <c r="E482" s="267" t="s">
        <v>753</v>
      </c>
      <c r="F482" s="267" t="s">
        <v>753</v>
      </c>
      <c r="G482" s="267" t="s">
        <v>753</v>
      </c>
      <c r="H482" s="267" t="s">
        <v>753</v>
      </c>
      <c r="I482" s="268">
        <v>2028</v>
      </c>
      <c r="J482" s="267" t="s">
        <v>753</v>
      </c>
      <c r="K482" s="267" t="s">
        <v>753</v>
      </c>
      <c r="L482" s="267" t="s">
        <v>753</v>
      </c>
      <c r="M482" s="108">
        <v>39</v>
      </c>
      <c r="N482" s="107" t="s">
        <v>753</v>
      </c>
      <c r="O482" s="32" t="s">
        <v>753</v>
      </c>
      <c r="P482" s="32" t="s">
        <v>753</v>
      </c>
    </row>
    <row r="483" spans="1:16" ht="15.75" customHeight="1" x14ac:dyDescent="0.25">
      <c r="A483" s="270" t="s">
        <v>634</v>
      </c>
      <c r="B483" s="50">
        <f t="shared" si="19"/>
        <v>859</v>
      </c>
      <c r="C483" s="267" t="s">
        <v>753</v>
      </c>
      <c r="D483" s="267" t="s">
        <v>753</v>
      </c>
      <c r="E483" s="267" t="s">
        <v>753</v>
      </c>
      <c r="F483" s="267" t="s">
        <v>753</v>
      </c>
      <c r="G483" s="267" t="s">
        <v>753</v>
      </c>
      <c r="H483" s="267" t="s">
        <v>753</v>
      </c>
      <c r="I483" s="268">
        <v>833</v>
      </c>
      <c r="J483" s="267" t="s">
        <v>753</v>
      </c>
      <c r="K483" s="267" t="s">
        <v>753</v>
      </c>
      <c r="L483" s="267" t="s">
        <v>753</v>
      </c>
      <c r="M483" s="108">
        <v>26</v>
      </c>
      <c r="N483" s="107" t="s">
        <v>753</v>
      </c>
      <c r="O483" s="32" t="s">
        <v>753</v>
      </c>
      <c r="P483" s="32" t="s">
        <v>753</v>
      </c>
    </row>
    <row r="484" spans="1:16" ht="15.75" customHeight="1" x14ac:dyDescent="0.25">
      <c r="A484" s="270" t="s">
        <v>666</v>
      </c>
      <c r="B484" s="50">
        <f t="shared" si="19"/>
        <v>2778</v>
      </c>
      <c r="C484" s="267" t="s">
        <v>753</v>
      </c>
      <c r="D484" s="267" t="s">
        <v>753</v>
      </c>
      <c r="E484" s="267" t="s">
        <v>753</v>
      </c>
      <c r="F484" s="267" t="s">
        <v>753</v>
      </c>
      <c r="G484" s="267" t="s">
        <v>753</v>
      </c>
      <c r="H484" s="267" t="s">
        <v>753</v>
      </c>
      <c r="I484" s="268">
        <v>2644</v>
      </c>
      <c r="J484" s="267" t="s">
        <v>753</v>
      </c>
      <c r="K484" s="267" t="s">
        <v>753</v>
      </c>
      <c r="L484" s="267" t="s">
        <v>753</v>
      </c>
      <c r="M484" s="108">
        <v>134</v>
      </c>
      <c r="N484" s="107" t="s">
        <v>753</v>
      </c>
      <c r="O484" s="32" t="s">
        <v>753</v>
      </c>
      <c r="P484" s="32" t="s">
        <v>753</v>
      </c>
    </row>
    <row r="485" spans="1:16" ht="15.75" customHeight="1" x14ac:dyDescent="0.25">
      <c r="A485" s="270" t="s">
        <v>667</v>
      </c>
      <c r="B485" s="50">
        <f t="shared" si="19"/>
        <v>24</v>
      </c>
      <c r="C485" s="267" t="s">
        <v>753</v>
      </c>
      <c r="D485" s="267" t="s">
        <v>753</v>
      </c>
      <c r="E485" s="267" t="s">
        <v>753</v>
      </c>
      <c r="F485" s="267" t="s">
        <v>753</v>
      </c>
      <c r="G485" s="267" t="s">
        <v>753</v>
      </c>
      <c r="H485" s="267" t="s">
        <v>753</v>
      </c>
      <c r="I485" s="268">
        <v>24</v>
      </c>
      <c r="J485" s="267" t="s">
        <v>753</v>
      </c>
      <c r="K485" s="267" t="s">
        <v>753</v>
      </c>
      <c r="L485" s="267" t="s">
        <v>753</v>
      </c>
      <c r="M485" s="267" t="s">
        <v>753</v>
      </c>
      <c r="N485" s="267" t="s">
        <v>753</v>
      </c>
      <c r="O485" s="267" t="s">
        <v>753</v>
      </c>
      <c r="P485" s="107" t="s">
        <v>753</v>
      </c>
    </row>
    <row r="486" spans="1:16" ht="15.75" customHeight="1" x14ac:dyDescent="0.25">
      <c r="A486" s="270" t="s">
        <v>140</v>
      </c>
      <c r="B486" s="50">
        <f t="shared" si="19"/>
        <v>1734</v>
      </c>
      <c r="C486" s="267" t="s">
        <v>753</v>
      </c>
      <c r="D486" s="267" t="s">
        <v>753</v>
      </c>
      <c r="E486" s="267" t="s">
        <v>753</v>
      </c>
      <c r="F486" s="267" t="s">
        <v>753</v>
      </c>
      <c r="G486" s="267" t="s">
        <v>753</v>
      </c>
      <c r="H486" s="267" t="s">
        <v>753</v>
      </c>
      <c r="I486" s="268">
        <v>1695</v>
      </c>
      <c r="J486" s="267" t="s">
        <v>753</v>
      </c>
      <c r="K486" s="267" t="s">
        <v>753</v>
      </c>
      <c r="L486" s="267" t="s">
        <v>753</v>
      </c>
      <c r="M486" s="108">
        <v>39</v>
      </c>
      <c r="N486" s="107" t="s">
        <v>753</v>
      </c>
      <c r="O486" s="32" t="s">
        <v>753</v>
      </c>
      <c r="P486" s="32" t="s">
        <v>753</v>
      </c>
    </row>
    <row r="487" spans="1:16" ht="15.75" customHeight="1" x14ac:dyDescent="0.25">
      <c r="A487" s="270" t="s">
        <v>141</v>
      </c>
      <c r="B487" s="50">
        <f t="shared" si="19"/>
        <v>2185</v>
      </c>
      <c r="C487" s="267" t="s">
        <v>753</v>
      </c>
      <c r="D487" s="267" t="s">
        <v>753</v>
      </c>
      <c r="E487" s="267" t="s">
        <v>753</v>
      </c>
      <c r="F487" s="267" t="s">
        <v>753</v>
      </c>
      <c r="G487" s="267" t="s">
        <v>753</v>
      </c>
      <c r="H487" s="267" t="s">
        <v>753</v>
      </c>
      <c r="I487" s="268">
        <v>2107</v>
      </c>
      <c r="J487" s="267" t="s">
        <v>753</v>
      </c>
      <c r="K487" s="267" t="s">
        <v>753</v>
      </c>
      <c r="L487" s="267" t="s">
        <v>753</v>
      </c>
      <c r="M487" s="267">
        <v>78</v>
      </c>
      <c r="N487" s="107" t="s">
        <v>753</v>
      </c>
      <c r="O487" s="32" t="s">
        <v>753</v>
      </c>
      <c r="P487" s="32" t="s">
        <v>753</v>
      </c>
    </row>
    <row r="488" spans="1:16" ht="15.75" customHeight="1" x14ac:dyDescent="0.25">
      <c r="A488" s="270" t="s">
        <v>942</v>
      </c>
      <c r="B488" s="50">
        <f t="shared" si="19"/>
        <v>125</v>
      </c>
      <c r="C488" s="267" t="s">
        <v>753</v>
      </c>
      <c r="D488" s="267" t="s">
        <v>753</v>
      </c>
      <c r="E488" s="267" t="s">
        <v>753</v>
      </c>
      <c r="F488" s="267" t="s">
        <v>753</v>
      </c>
      <c r="G488" s="267" t="s">
        <v>753</v>
      </c>
      <c r="H488" s="267" t="s">
        <v>753</v>
      </c>
      <c r="I488" s="268">
        <v>125</v>
      </c>
      <c r="J488" s="267" t="s">
        <v>753</v>
      </c>
      <c r="K488" s="267" t="s">
        <v>753</v>
      </c>
      <c r="L488" s="267" t="s">
        <v>753</v>
      </c>
      <c r="M488" s="267" t="s">
        <v>753</v>
      </c>
      <c r="N488" s="107" t="s">
        <v>753</v>
      </c>
      <c r="O488" s="32" t="s">
        <v>753</v>
      </c>
      <c r="P488" s="32" t="s">
        <v>753</v>
      </c>
    </row>
    <row r="489" spans="1:16" ht="15.75" customHeight="1" x14ac:dyDescent="0.25">
      <c r="A489" s="270" t="s">
        <v>66</v>
      </c>
      <c r="B489" s="50">
        <f t="shared" si="19"/>
        <v>1971</v>
      </c>
      <c r="C489" s="267" t="s">
        <v>753</v>
      </c>
      <c r="D489" s="267" t="s">
        <v>753</v>
      </c>
      <c r="E489" s="267" t="s">
        <v>753</v>
      </c>
      <c r="F489" s="267" t="s">
        <v>753</v>
      </c>
      <c r="G489" s="267" t="s">
        <v>753</v>
      </c>
      <c r="H489" s="267" t="s">
        <v>753</v>
      </c>
      <c r="I489" s="268">
        <v>1735</v>
      </c>
      <c r="J489" s="267" t="s">
        <v>753</v>
      </c>
      <c r="K489" s="267" t="s">
        <v>753</v>
      </c>
      <c r="L489" s="267" t="s">
        <v>753</v>
      </c>
      <c r="M489" s="108">
        <v>236</v>
      </c>
      <c r="N489" s="107" t="s">
        <v>753</v>
      </c>
      <c r="O489" s="32" t="s">
        <v>753</v>
      </c>
      <c r="P489" s="32" t="s">
        <v>753</v>
      </c>
    </row>
    <row r="490" spans="1:16" ht="15.75" customHeight="1" x14ac:dyDescent="0.25">
      <c r="A490" s="270" t="s">
        <v>772</v>
      </c>
      <c r="B490" s="50">
        <f t="shared" si="19"/>
        <v>319</v>
      </c>
      <c r="C490" s="267" t="s">
        <v>753</v>
      </c>
      <c r="D490" s="267" t="s">
        <v>753</v>
      </c>
      <c r="E490" s="267" t="s">
        <v>753</v>
      </c>
      <c r="F490" s="267" t="s">
        <v>753</v>
      </c>
      <c r="G490" s="267" t="s">
        <v>753</v>
      </c>
      <c r="H490" s="267" t="s">
        <v>753</v>
      </c>
      <c r="I490" s="268">
        <v>319</v>
      </c>
      <c r="J490" s="267" t="s">
        <v>753</v>
      </c>
      <c r="K490" s="267" t="s">
        <v>753</v>
      </c>
      <c r="L490" s="267" t="s">
        <v>753</v>
      </c>
      <c r="M490" s="108" t="s">
        <v>753</v>
      </c>
      <c r="N490" s="107" t="s">
        <v>753</v>
      </c>
      <c r="O490" s="32" t="s">
        <v>753</v>
      </c>
      <c r="P490" s="32" t="s">
        <v>753</v>
      </c>
    </row>
    <row r="491" spans="1:16" ht="15.75" customHeight="1" x14ac:dyDescent="0.25">
      <c r="A491" s="270" t="s">
        <v>143</v>
      </c>
      <c r="B491" s="50">
        <f t="shared" si="19"/>
        <v>1185</v>
      </c>
      <c r="C491" s="267" t="s">
        <v>753</v>
      </c>
      <c r="D491" s="267" t="s">
        <v>753</v>
      </c>
      <c r="E491" s="267" t="s">
        <v>753</v>
      </c>
      <c r="F491" s="267" t="s">
        <v>753</v>
      </c>
      <c r="G491" s="267" t="s">
        <v>753</v>
      </c>
      <c r="H491" s="267" t="s">
        <v>753</v>
      </c>
      <c r="I491" s="268">
        <v>1107</v>
      </c>
      <c r="J491" s="267" t="s">
        <v>753</v>
      </c>
      <c r="K491" s="267" t="s">
        <v>753</v>
      </c>
      <c r="L491" s="108" t="s">
        <v>753</v>
      </c>
      <c r="M491" s="108">
        <v>78</v>
      </c>
      <c r="N491" s="107" t="s">
        <v>753</v>
      </c>
      <c r="O491" s="32" t="s">
        <v>753</v>
      </c>
      <c r="P491" s="32" t="s">
        <v>753</v>
      </c>
    </row>
    <row r="492" spans="1:16" ht="15.75" customHeight="1" x14ac:dyDescent="0.25">
      <c r="A492" s="270" t="s">
        <v>669</v>
      </c>
      <c r="B492" s="50">
        <f t="shared" si="19"/>
        <v>15</v>
      </c>
      <c r="C492" s="267" t="s">
        <v>753</v>
      </c>
      <c r="D492" s="267" t="s">
        <v>753</v>
      </c>
      <c r="E492" s="267" t="s">
        <v>753</v>
      </c>
      <c r="F492" s="267" t="s">
        <v>753</v>
      </c>
      <c r="G492" s="267" t="s">
        <v>753</v>
      </c>
      <c r="H492" s="267" t="s">
        <v>753</v>
      </c>
      <c r="I492" s="268">
        <v>15</v>
      </c>
      <c r="J492" s="267" t="s">
        <v>753</v>
      </c>
      <c r="K492" s="267" t="s">
        <v>753</v>
      </c>
      <c r="L492" s="108" t="s">
        <v>753</v>
      </c>
      <c r="M492" s="108" t="s">
        <v>753</v>
      </c>
      <c r="N492" s="108" t="s">
        <v>753</v>
      </c>
      <c r="O492" s="108" t="s">
        <v>753</v>
      </c>
      <c r="P492" s="81" t="s">
        <v>753</v>
      </c>
    </row>
    <row r="493" spans="1:16" ht="15.75" customHeight="1" x14ac:dyDescent="0.25">
      <c r="A493" s="270" t="s">
        <v>136</v>
      </c>
      <c r="B493" s="50">
        <f t="shared" si="19"/>
        <v>1746</v>
      </c>
      <c r="C493" s="267" t="s">
        <v>753</v>
      </c>
      <c r="D493" s="267" t="s">
        <v>753</v>
      </c>
      <c r="E493" s="267" t="s">
        <v>753</v>
      </c>
      <c r="F493" s="267" t="s">
        <v>753</v>
      </c>
      <c r="G493" s="267" t="s">
        <v>753</v>
      </c>
      <c r="H493" s="267" t="s">
        <v>753</v>
      </c>
      <c r="I493" s="268">
        <v>1641</v>
      </c>
      <c r="J493" s="267" t="s">
        <v>753</v>
      </c>
      <c r="K493" s="267" t="s">
        <v>753</v>
      </c>
      <c r="L493" s="108" t="s">
        <v>753</v>
      </c>
      <c r="M493" s="108">
        <v>105</v>
      </c>
      <c r="N493" s="107" t="s">
        <v>753</v>
      </c>
      <c r="O493" s="32" t="s">
        <v>753</v>
      </c>
      <c r="P493" s="32" t="s">
        <v>753</v>
      </c>
    </row>
    <row r="494" spans="1:16" ht="15.75" customHeight="1" x14ac:dyDescent="0.25">
      <c r="A494" s="270" t="s">
        <v>668</v>
      </c>
      <c r="B494" s="50">
        <f t="shared" si="19"/>
        <v>9</v>
      </c>
      <c r="C494" s="267" t="s">
        <v>753</v>
      </c>
      <c r="D494" s="267" t="s">
        <v>753</v>
      </c>
      <c r="E494" s="267" t="s">
        <v>753</v>
      </c>
      <c r="F494" s="267" t="s">
        <v>753</v>
      </c>
      <c r="G494" s="267" t="s">
        <v>753</v>
      </c>
      <c r="H494" s="267" t="s">
        <v>753</v>
      </c>
      <c r="I494" s="268">
        <v>9</v>
      </c>
      <c r="J494" s="267" t="s">
        <v>753</v>
      </c>
      <c r="K494" s="267" t="s">
        <v>753</v>
      </c>
      <c r="L494" s="108" t="s">
        <v>753</v>
      </c>
      <c r="M494" s="108" t="s">
        <v>753</v>
      </c>
      <c r="N494" s="108" t="s">
        <v>753</v>
      </c>
      <c r="O494" s="108" t="s">
        <v>753</v>
      </c>
      <c r="P494" s="81" t="s">
        <v>753</v>
      </c>
    </row>
    <row r="495" spans="1:16" ht="15.75" customHeight="1" x14ac:dyDescent="0.25">
      <c r="A495" s="270" t="s">
        <v>773</v>
      </c>
      <c r="B495" s="50">
        <f t="shared" si="19"/>
        <v>5893</v>
      </c>
      <c r="C495" s="107" t="s">
        <v>753</v>
      </c>
      <c r="D495" s="81" t="s">
        <v>753</v>
      </c>
      <c r="E495" s="108" t="s">
        <v>753</v>
      </c>
      <c r="F495" s="267" t="s">
        <v>753</v>
      </c>
      <c r="G495" s="267" t="s">
        <v>753</v>
      </c>
      <c r="H495" s="267" t="s">
        <v>753</v>
      </c>
      <c r="I495" s="268">
        <v>5481</v>
      </c>
      <c r="J495" s="267" t="s">
        <v>753</v>
      </c>
      <c r="K495" s="267" t="s">
        <v>753</v>
      </c>
      <c r="L495" s="108" t="s">
        <v>753</v>
      </c>
      <c r="M495" s="108">
        <v>412</v>
      </c>
      <c r="N495" s="107" t="s">
        <v>753</v>
      </c>
      <c r="O495" s="32" t="s">
        <v>753</v>
      </c>
      <c r="P495" s="32" t="s">
        <v>753</v>
      </c>
    </row>
    <row r="496" spans="1:16" ht="15.75" customHeight="1" x14ac:dyDescent="0.25">
      <c r="A496" s="270" t="s">
        <v>922</v>
      </c>
      <c r="B496" s="50">
        <f t="shared" si="19"/>
        <v>428</v>
      </c>
      <c r="C496" s="267" t="s">
        <v>753</v>
      </c>
      <c r="D496" s="267" t="s">
        <v>753</v>
      </c>
      <c r="E496" s="267" t="s">
        <v>753</v>
      </c>
      <c r="F496" s="267" t="s">
        <v>753</v>
      </c>
      <c r="G496" s="267" t="s">
        <v>753</v>
      </c>
      <c r="H496" s="267" t="s">
        <v>753</v>
      </c>
      <c r="I496" s="268">
        <v>428</v>
      </c>
      <c r="J496" s="267" t="s">
        <v>753</v>
      </c>
      <c r="K496" s="267" t="s">
        <v>753</v>
      </c>
      <c r="L496" s="108" t="s">
        <v>753</v>
      </c>
      <c r="M496" s="108" t="s">
        <v>753</v>
      </c>
      <c r="N496" s="107" t="s">
        <v>753</v>
      </c>
      <c r="O496" s="32" t="s">
        <v>753</v>
      </c>
      <c r="P496" s="32" t="s">
        <v>753</v>
      </c>
    </row>
    <row r="497" spans="1:16" ht="15.75" customHeight="1" x14ac:dyDescent="0.25">
      <c r="A497" s="270" t="s">
        <v>147</v>
      </c>
      <c r="B497" s="50">
        <f t="shared" si="19"/>
        <v>2131</v>
      </c>
      <c r="C497" s="107" t="s">
        <v>753</v>
      </c>
      <c r="D497" s="81" t="s">
        <v>753</v>
      </c>
      <c r="E497" s="108" t="s">
        <v>753</v>
      </c>
      <c r="F497" s="267" t="s">
        <v>753</v>
      </c>
      <c r="G497" s="267" t="s">
        <v>753</v>
      </c>
      <c r="H497" s="267" t="s">
        <v>753</v>
      </c>
      <c r="I497" s="268">
        <v>2031</v>
      </c>
      <c r="J497" s="267" t="s">
        <v>753</v>
      </c>
      <c r="K497" s="267" t="s">
        <v>753</v>
      </c>
      <c r="L497" s="108" t="s">
        <v>753</v>
      </c>
      <c r="M497" s="108">
        <v>100</v>
      </c>
      <c r="N497" s="107" t="s">
        <v>753</v>
      </c>
      <c r="O497" s="32" t="s">
        <v>753</v>
      </c>
      <c r="P497" s="32" t="s">
        <v>753</v>
      </c>
    </row>
    <row r="498" spans="1:16" ht="15.75" customHeight="1" x14ac:dyDescent="0.25">
      <c r="A498" s="270" t="s">
        <v>670</v>
      </c>
      <c r="B498" s="50">
        <f t="shared" si="19"/>
        <v>859</v>
      </c>
      <c r="C498" s="107" t="s">
        <v>753</v>
      </c>
      <c r="D498" s="81" t="s">
        <v>753</v>
      </c>
      <c r="E498" s="108" t="s">
        <v>753</v>
      </c>
      <c r="F498" s="267" t="s">
        <v>753</v>
      </c>
      <c r="G498" s="267" t="s">
        <v>753</v>
      </c>
      <c r="H498" s="267" t="s">
        <v>753</v>
      </c>
      <c r="I498" s="268">
        <v>859</v>
      </c>
      <c r="J498" s="267" t="s">
        <v>753</v>
      </c>
      <c r="K498" s="267" t="s">
        <v>753</v>
      </c>
      <c r="L498" s="108" t="s">
        <v>753</v>
      </c>
      <c r="M498" s="108" t="s">
        <v>753</v>
      </c>
      <c r="N498" s="108" t="s">
        <v>753</v>
      </c>
      <c r="O498" s="108" t="s">
        <v>753</v>
      </c>
      <c r="P498" s="81" t="s">
        <v>753</v>
      </c>
    </row>
    <row r="499" spans="1:16" ht="15.75" customHeight="1" x14ac:dyDescent="0.25">
      <c r="A499" s="270" t="s">
        <v>775</v>
      </c>
      <c r="B499" s="50">
        <f t="shared" si="19"/>
        <v>7655</v>
      </c>
      <c r="C499" s="267" t="s">
        <v>753</v>
      </c>
      <c r="D499" s="267" t="s">
        <v>753</v>
      </c>
      <c r="E499" s="267" t="s">
        <v>753</v>
      </c>
      <c r="F499" s="267" t="s">
        <v>753</v>
      </c>
      <c r="G499" s="267" t="s">
        <v>753</v>
      </c>
      <c r="H499" s="267" t="s">
        <v>753</v>
      </c>
      <c r="I499" s="268">
        <v>7189</v>
      </c>
      <c r="J499" s="267" t="s">
        <v>753</v>
      </c>
      <c r="K499" s="267" t="s">
        <v>753</v>
      </c>
      <c r="L499" s="108" t="s">
        <v>753</v>
      </c>
      <c r="M499" s="108">
        <v>466</v>
      </c>
      <c r="N499" s="107" t="s">
        <v>753</v>
      </c>
      <c r="O499" s="32" t="s">
        <v>753</v>
      </c>
      <c r="P499" s="32" t="s">
        <v>753</v>
      </c>
    </row>
    <row r="500" spans="1:16" ht="15.75" customHeight="1" x14ac:dyDescent="0.25">
      <c r="A500" s="270" t="s">
        <v>776</v>
      </c>
      <c r="B500" s="50">
        <f t="shared" si="19"/>
        <v>511</v>
      </c>
      <c r="C500" s="107" t="s">
        <v>753</v>
      </c>
      <c r="D500" s="81" t="s">
        <v>753</v>
      </c>
      <c r="E500" s="108" t="s">
        <v>753</v>
      </c>
      <c r="F500" s="267" t="s">
        <v>753</v>
      </c>
      <c r="G500" s="267" t="s">
        <v>753</v>
      </c>
      <c r="H500" s="267" t="s">
        <v>753</v>
      </c>
      <c r="I500" s="268">
        <v>511</v>
      </c>
      <c r="J500" s="267" t="s">
        <v>753</v>
      </c>
      <c r="K500" s="267" t="s">
        <v>753</v>
      </c>
      <c r="L500" s="108" t="s">
        <v>753</v>
      </c>
      <c r="M500" s="108" t="s">
        <v>753</v>
      </c>
      <c r="N500" s="107" t="s">
        <v>753</v>
      </c>
      <c r="O500" s="32" t="s">
        <v>753</v>
      </c>
      <c r="P500" s="32" t="s">
        <v>753</v>
      </c>
    </row>
    <row r="501" spans="1:16" ht="15.75" customHeight="1" x14ac:dyDescent="0.25">
      <c r="A501" s="270" t="s">
        <v>151</v>
      </c>
      <c r="B501" s="50">
        <f t="shared" si="19"/>
        <v>2826</v>
      </c>
      <c r="C501" s="267" t="s">
        <v>753</v>
      </c>
      <c r="D501" s="267" t="s">
        <v>753</v>
      </c>
      <c r="E501" s="267" t="s">
        <v>753</v>
      </c>
      <c r="F501" s="267" t="s">
        <v>753</v>
      </c>
      <c r="G501" s="267" t="s">
        <v>753</v>
      </c>
      <c r="H501" s="267" t="s">
        <v>753</v>
      </c>
      <c r="I501" s="268">
        <v>2683</v>
      </c>
      <c r="J501" s="267" t="s">
        <v>753</v>
      </c>
      <c r="K501" s="267" t="s">
        <v>753</v>
      </c>
      <c r="L501" s="108" t="s">
        <v>753</v>
      </c>
      <c r="M501" s="108">
        <v>143</v>
      </c>
      <c r="N501" s="107" t="s">
        <v>753</v>
      </c>
      <c r="O501" s="32" t="s">
        <v>753</v>
      </c>
      <c r="P501" s="32" t="s">
        <v>753</v>
      </c>
    </row>
    <row r="502" spans="1:16" ht="15.75" customHeight="1" x14ac:dyDescent="0.25">
      <c r="A502" s="270" t="s">
        <v>943</v>
      </c>
      <c r="B502" s="50">
        <f t="shared" si="19"/>
        <v>355</v>
      </c>
      <c r="C502" s="267" t="s">
        <v>753</v>
      </c>
      <c r="D502" s="267" t="s">
        <v>753</v>
      </c>
      <c r="E502" s="267" t="s">
        <v>753</v>
      </c>
      <c r="F502" s="267" t="s">
        <v>753</v>
      </c>
      <c r="G502" s="267" t="s">
        <v>753</v>
      </c>
      <c r="H502" s="267" t="s">
        <v>753</v>
      </c>
      <c r="I502" s="267">
        <v>340</v>
      </c>
      <c r="J502" s="267" t="s">
        <v>753</v>
      </c>
      <c r="K502" s="267" t="s">
        <v>753</v>
      </c>
      <c r="L502" s="108" t="s">
        <v>753</v>
      </c>
      <c r="M502" s="108">
        <v>15</v>
      </c>
      <c r="N502" s="107" t="s">
        <v>753</v>
      </c>
      <c r="O502" s="32" t="s">
        <v>753</v>
      </c>
      <c r="P502" s="32" t="s">
        <v>753</v>
      </c>
    </row>
    <row r="503" spans="1:16" ht="15.75" customHeight="1" x14ac:dyDescent="0.25">
      <c r="A503" s="266" t="s">
        <v>632</v>
      </c>
      <c r="B503" s="50">
        <f t="shared" si="19"/>
        <v>173</v>
      </c>
      <c r="C503" s="267" t="s">
        <v>753</v>
      </c>
      <c r="D503" s="267" t="s">
        <v>753</v>
      </c>
      <c r="E503" s="267" t="s">
        <v>753</v>
      </c>
      <c r="F503" s="267" t="s">
        <v>753</v>
      </c>
      <c r="G503" s="267" t="s">
        <v>753</v>
      </c>
      <c r="H503" s="267" t="s">
        <v>753</v>
      </c>
      <c r="I503" s="267">
        <v>173</v>
      </c>
      <c r="J503" s="267" t="s">
        <v>753</v>
      </c>
      <c r="K503" s="267" t="s">
        <v>753</v>
      </c>
      <c r="L503" s="108" t="s">
        <v>753</v>
      </c>
      <c r="M503" s="108" t="s">
        <v>753</v>
      </c>
      <c r="N503" s="107" t="s">
        <v>753</v>
      </c>
      <c r="O503" s="32" t="s">
        <v>753</v>
      </c>
      <c r="P503" s="32" t="s">
        <v>753</v>
      </c>
    </row>
    <row r="504" spans="1:16" ht="15.75" customHeight="1" x14ac:dyDescent="0.25">
      <c r="A504" s="275"/>
      <c r="B504" s="283"/>
      <c r="C504" s="283"/>
      <c r="D504" s="283"/>
      <c r="E504" s="283"/>
      <c r="F504" s="283"/>
      <c r="G504" s="283"/>
      <c r="H504" s="283"/>
      <c r="I504" s="283"/>
      <c r="J504" s="283"/>
      <c r="K504" s="283"/>
      <c r="L504" s="287"/>
      <c r="M504" s="287"/>
      <c r="N504" s="284"/>
      <c r="O504" s="96"/>
      <c r="P504" s="96"/>
    </row>
    <row r="505" spans="1:16" ht="15.75" customHeight="1" x14ac:dyDescent="0.25">
      <c r="A505" s="291" t="s">
        <v>944</v>
      </c>
    </row>
    <row r="506" spans="1:16" ht="15.75" customHeight="1" x14ac:dyDescent="0.25">
      <c r="A506" s="291" t="s">
        <v>945</v>
      </c>
    </row>
    <row r="507" spans="1:16" ht="15.75" customHeight="1" x14ac:dyDescent="0.25">
      <c r="A507" s="9" t="s">
        <v>637</v>
      </c>
    </row>
  </sheetData>
  <sheetProtection selectLockedCells="1" selectUnlockedCells="1"/>
  <mergeCells count="69">
    <mergeCell ref="A3:P3"/>
    <mergeCell ref="A5:A7"/>
    <mergeCell ref="B5:B7"/>
    <mergeCell ref="C5:P5"/>
    <mergeCell ref="C6:C7"/>
    <mergeCell ref="D6:D7"/>
    <mergeCell ref="E6:E7"/>
    <mergeCell ref="F6:F7"/>
    <mergeCell ref="G6:G7"/>
    <mergeCell ref="H6:H7"/>
    <mergeCell ref="O6:O7"/>
    <mergeCell ref="P6:P7"/>
    <mergeCell ref="I6:I7"/>
    <mergeCell ref="J6:J7"/>
    <mergeCell ref="K6:K7"/>
    <mergeCell ref="L6:L7"/>
    <mergeCell ref="A144:A146"/>
    <mergeCell ref="B144:B146"/>
    <mergeCell ref="C144:P14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6:M7"/>
    <mergeCell ref="N6:N7"/>
    <mergeCell ref="N145:N146"/>
    <mergeCell ref="O145:O146"/>
    <mergeCell ref="P145:P146"/>
    <mergeCell ref="M145:M146"/>
    <mergeCell ref="A263:A265"/>
    <mergeCell ref="B263:B265"/>
    <mergeCell ref="C263:P263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M264:M265"/>
    <mergeCell ref="N264:N265"/>
    <mergeCell ref="O264:O265"/>
    <mergeCell ref="P264:P265"/>
    <mergeCell ref="A368:A370"/>
    <mergeCell ref="B368:B370"/>
    <mergeCell ref="C368:P368"/>
    <mergeCell ref="C369:C370"/>
    <mergeCell ref="D369:D370"/>
    <mergeCell ref="E369:E370"/>
    <mergeCell ref="K369:K370"/>
    <mergeCell ref="M369:M370"/>
    <mergeCell ref="N369:N370"/>
    <mergeCell ref="O369:O370"/>
    <mergeCell ref="P369:P370"/>
    <mergeCell ref="L264:L265"/>
    <mergeCell ref="F369:F370"/>
    <mergeCell ref="G369:G370"/>
    <mergeCell ref="H369:H370"/>
    <mergeCell ref="I369:I370"/>
    <mergeCell ref="J369:J370"/>
    <mergeCell ref="L369:L370"/>
  </mergeCells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 r:id="rId1"/>
  <headerFooter alignWithMargins="0"/>
  <rowBreaks count="2" manualBreakCount="2">
    <brk id="138" max="16383" man="1"/>
    <brk id="25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2BE5-C3AA-4B88-8269-2B0710C9CC5D}">
  <dimension ref="A1:XFC511"/>
  <sheetViews>
    <sheetView workbookViewId="0">
      <pane ySplit="9" topLeftCell="A10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64" style="14" customWidth="1"/>
    <col min="2" max="2" width="14.85546875" style="4" customWidth="1"/>
    <col min="3" max="3" width="17" style="4" customWidth="1"/>
    <col min="4" max="4" width="17.7109375" style="4" customWidth="1"/>
    <col min="5" max="5" width="18.85546875" style="4" customWidth="1"/>
    <col min="6" max="6" width="15.85546875" style="4" customWidth="1"/>
    <col min="7" max="7" width="17.5703125" style="4" customWidth="1"/>
    <col min="8" max="8" width="16.140625" style="4" customWidth="1"/>
    <col min="9" max="9" width="14.85546875" style="4" customWidth="1"/>
    <col min="10" max="10" width="17" style="4" customWidth="1"/>
    <col min="11" max="11" width="16.5703125" style="4" customWidth="1"/>
    <col min="12" max="12" width="20.140625" style="4" customWidth="1"/>
    <col min="13" max="13" width="12.28515625" style="4" customWidth="1"/>
    <col min="14" max="14" width="19.42578125" style="11" customWidth="1"/>
    <col min="15" max="16" width="16.28515625" style="279" customWidth="1"/>
    <col min="17" max="16383" width="11.42578125" style="5" hidden="1"/>
    <col min="16384" max="16384" width="3" style="5" hidden="1"/>
  </cols>
  <sheetData>
    <row r="1" spans="1:18" s="9" customFormat="1" ht="15.75" customHeight="1" x14ac:dyDescent="0.25">
      <c r="A1" s="248" t="s">
        <v>946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s="11"/>
      <c r="N1" s="11"/>
      <c r="O1" s="11"/>
      <c r="P1" s="11"/>
    </row>
    <row r="2" spans="1:18" s="22" customFormat="1" ht="15.75" customHeight="1" x14ac:dyDescent="0.25">
      <c r="A2" s="14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s="22" customFormat="1" ht="15.75" customHeight="1" x14ac:dyDescent="0.25">
      <c r="A3" s="350" t="s">
        <v>947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</row>
    <row r="4" spans="1:18" s="22" customFormat="1" ht="15.75" customHeight="1" x14ac:dyDescent="0.25">
      <c r="A4" s="251"/>
      <c r="B4" s="278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79"/>
      <c r="P4" s="288"/>
    </row>
    <row r="5" spans="1:18" s="22" customFormat="1" ht="15.75" customHeight="1" x14ac:dyDescent="0.25">
      <c r="A5" s="341" t="s">
        <v>747</v>
      </c>
      <c r="B5" s="339" t="s">
        <v>154</v>
      </c>
      <c r="C5" s="345" t="s">
        <v>155</v>
      </c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1:18" s="22" customFormat="1" ht="15.75" customHeight="1" x14ac:dyDescent="0.25">
      <c r="A6" s="342"/>
      <c r="B6" s="344"/>
      <c r="C6" s="339" t="s">
        <v>252</v>
      </c>
      <c r="D6" s="339" t="s">
        <v>748</v>
      </c>
      <c r="E6" s="339" t="s">
        <v>749</v>
      </c>
      <c r="F6" s="339" t="s">
        <v>161</v>
      </c>
      <c r="G6" s="339" t="s">
        <v>750</v>
      </c>
      <c r="H6" s="339" t="s">
        <v>164</v>
      </c>
      <c r="I6" s="339" t="s">
        <v>165</v>
      </c>
      <c r="J6" s="339" t="s">
        <v>256</v>
      </c>
      <c r="K6" s="339" t="s">
        <v>168</v>
      </c>
      <c r="L6" s="337" t="s">
        <v>162</v>
      </c>
      <c r="M6" s="337" t="s">
        <v>166</v>
      </c>
      <c r="N6" s="346" t="s">
        <v>163</v>
      </c>
      <c r="O6" s="339" t="s">
        <v>257</v>
      </c>
      <c r="P6" s="351" t="s">
        <v>751</v>
      </c>
    </row>
    <row r="7" spans="1:18" s="22" customFormat="1" ht="15.75" customHeight="1" x14ac:dyDescent="0.25">
      <c r="A7" s="343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38"/>
      <c r="M7" s="355"/>
      <c r="N7" s="347"/>
      <c r="O7" s="340"/>
      <c r="P7" s="352"/>
    </row>
    <row r="8" spans="1:18" s="22" customFormat="1" ht="15.75" customHeight="1" x14ac:dyDescent="0.25">
      <c r="A8" s="253"/>
      <c r="B8" s="256"/>
      <c r="C8" s="255"/>
      <c r="D8" s="255"/>
      <c r="E8" s="258"/>
      <c r="F8" s="258"/>
      <c r="G8" s="258"/>
      <c r="H8" s="258"/>
      <c r="I8" s="258"/>
      <c r="J8" s="258"/>
      <c r="K8" s="255"/>
      <c r="L8" s="292"/>
      <c r="M8" s="293"/>
      <c r="N8" s="259"/>
      <c r="O8" s="289"/>
      <c r="P8" s="294"/>
    </row>
    <row r="9" spans="1:18" s="22" customFormat="1" ht="15.75" customHeight="1" x14ac:dyDescent="0.25">
      <c r="A9" s="301" t="s">
        <v>154</v>
      </c>
      <c r="B9" s="105">
        <f>+B11+B13+B15+B59+B75+B86+B92+B96+B112+B127+B148+B162+B204+B216+B237+B249+B267+B276+B288+B304+B318+B327+B331+B340+B348+B420+B426</f>
        <v>1090205</v>
      </c>
      <c r="C9" s="262">
        <f>+SUM(C59,C216,C249,C340,C348,C420)</f>
        <v>59524</v>
      </c>
      <c r="D9" s="262">
        <f>+SUM(D75,D249,D340,D348,D420)</f>
        <v>536846</v>
      </c>
      <c r="E9" s="262">
        <f>SUM(E86)</f>
        <v>18193</v>
      </c>
      <c r="F9" s="262">
        <f>+SUM(F96,F216,F237)</f>
        <v>20356</v>
      </c>
      <c r="G9" s="262">
        <f>SUM(G59,G127,G216)</f>
        <v>7044</v>
      </c>
      <c r="H9" s="262">
        <f>SUM(H148,H216,H340,H348,H420)</f>
        <v>44622</v>
      </c>
      <c r="I9" s="262">
        <f>SUM(I15,I162,I426)</f>
        <v>114377</v>
      </c>
      <c r="J9" s="262">
        <f>+SUM(J276,J318,J327,J348)</f>
        <v>23217</v>
      </c>
      <c r="K9" s="262">
        <f>+SUM(K288,K327,K348,K420)</f>
        <v>30462</v>
      </c>
      <c r="L9" s="262">
        <f>SUM(L304,L318,L331,L348)</f>
        <v>178187</v>
      </c>
      <c r="M9" s="262">
        <f>+SUM(M204,M216,M237,M426)</f>
        <v>9040</v>
      </c>
      <c r="N9" s="104">
        <f>SUM(N112,N216,N237,N331,N348)</f>
        <v>42793</v>
      </c>
      <c r="O9" s="263">
        <f>SUM(O13)</f>
        <v>1718</v>
      </c>
      <c r="P9" s="263">
        <f>SUM(P11)</f>
        <v>3826</v>
      </c>
      <c r="Q9" s="5"/>
      <c r="R9" s="5"/>
    </row>
    <row r="10" spans="1:18" ht="15.75" customHeight="1" x14ac:dyDescent="0.25">
      <c r="A10" s="264"/>
      <c r="B10" s="50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O10" s="48"/>
      <c r="P10" s="48"/>
    </row>
    <row r="11" spans="1:18" ht="15.75" customHeight="1" x14ac:dyDescent="0.25">
      <c r="A11" s="264" t="s">
        <v>752</v>
      </c>
      <c r="B11" s="50">
        <f>SUM(C11:P11)</f>
        <v>3826</v>
      </c>
      <c r="C11" s="52" t="s">
        <v>753</v>
      </c>
      <c r="D11" s="52" t="s">
        <v>753</v>
      </c>
      <c r="E11" s="52" t="s">
        <v>753</v>
      </c>
      <c r="F11" s="52" t="s">
        <v>753</v>
      </c>
      <c r="G11" s="52" t="s">
        <v>753</v>
      </c>
      <c r="H11" s="52" t="s">
        <v>753</v>
      </c>
      <c r="I11" s="52" t="s">
        <v>753</v>
      </c>
      <c r="J11" s="52" t="s">
        <v>753</v>
      </c>
      <c r="K11" s="52" t="s">
        <v>753</v>
      </c>
      <c r="L11" s="52" t="s">
        <v>753</v>
      </c>
      <c r="M11" s="52" t="s">
        <v>753</v>
      </c>
      <c r="N11" s="11" t="s">
        <v>753</v>
      </c>
      <c r="O11" s="50" t="s">
        <v>753</v>
      </c>
      <c r="P11" s="32">
        <v>3826</v>
      </c>
    </row>
    <row r="12" spans="1:18" ht="15.75" customHeight="1" x14ac:dyDescent="0.25">
      <c r="A12" s="264"/>
      <c r="B12" s="5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O12" s="48"/>
      <c r="P12" s="48"/>
    </row>
    <row r="13" spans="1:18" ht="15.75" customHeight="1" x14ac:dyDescent="0.25">
      <c r="A13" s="264" t="s">
        <v>754</v>
      </c>
      <c r="B13" s="50">
        <f>SUM(C13:P13)</f>
        <v>1718</v>
      </c>
      <c r="C13" s="52" t="s">
        <v>753</v>
      </c>
      <c r="D13" s="52" t="s">
        <v>753</v>
      </c>
      <c r="E13" s="52" t="s">
        <v>753</v>
      </c>
      <c r="F13" s="52" t="s">
        <v>753</v>
      </c>
      <c r="G13" s="52" t="s">
        <v>753</v>
      </c>
      <c r="H13" s="52" t="s">
        <v>753</v>
      </c>
      <c r="I13" s="52" t="s">
        <v>753</v>
      </c>
      <c r="J13" s="52" t="s">
        <v>753</v>
      </c>
      <c r="K13" s="52" t="s">
        <v>753</v>
      </c>
      <c r="L13" s="52" t="s">
        <v>753</v>
      </c>
      <c r="M13" s="52" t="s">
        <v>753</v>
      </c>
      <c r="N13" s="11" t="s">
        <v>753</v>
      </c>
      <c r="O13" s="32">
        <v>1718</v>
      </c>
      <c r="P13" s="263" t="s">
        <v>753</v>
      </c>
    </row>
    <row r="14" spans="1:18" ht="15.75" customHeight="1" x14ac:dyDescent="0.25">
      <c r="A14" s="264"/>
      <c r="B14" s="50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O14" s="48"/>
      <c r="P14" s="48"/>
    </row>
    <row r="15" spans="1:18" s="22" customFormat="1" ht="15.75" customHeight="1" x14ac:dyDescent="0.25">
      <c r="A15" s="253" t="s">
        <v>755</v>
      </c>
      <c r="B15" s="103">
        <f>SUM(B17:B55)</f>
        <v>32942</v>
      </c>
      <c r="C15" s="262" t="s">
        <v>753</v>
      </c>
      <c r="D15" s="262" t="s">
        <v>753</v>
      </c>
      <c r="E15" s="262" t="s">
        <v>753</v>
      </c>
      <c r="F15" s="262" t="s">
        <v>753</v>
      </c>
      <c r="G15" s="262" t="s">
        <v>753</v>
      </c>
      <c r="H15" s="262" t="s">
        <v>753</v>
      </c>
      <c r="I15" s="103">
        <f>SUM(I17:I55)</f>
        <v>32942</v>
      </c>
      <c r="J15" s="262" t="s">
        <v>753</v>
      </c>
      <c r="K15" s="262" t="s">
        <v>753</v>
      </c>
      <c r="L15" s="262" t="s">
        <v>753</v>
      </c>
      <c r="M15" s="262" t="s">
        <v>753</v>
      </c>
      <c r="N15" s="104" t="s">
        <v>753</v>
      </c>
      <c r="O15" s="263" t="s">
        <v>753</v>
      </c>
      <c r="P15" s="263" t="s">
        <v>753</v>
      </c>
      <c r="Q15" s="5"/>
      <c r="R15" s="5"/>
    </row>
    <row r="16" spans="1:18" s="22" customFormat="1" ht="15.75" customHeight="1" x14ac:dyDescent="0.25">
      <c r="A16" s="253"/>
      <c r="B16" s="103"/>
      <c r="C16" s="106"/>
      <c r="D16" s="106"/>
      <c r="E16" s="106"/>
      <c r="F16" s="106"/>
      <c r="G16" s="106"/>
      <c r="H16" s="106"/>
      <c r="I16" s="103"/>
      <c r="J16" s="106"/>
      <c r="K16" s="106"/>
      <c r="L16" s="106"/>
      <c r="M16" s="106"/>
      <c r="N16" s="265"/>
      <c r="O16" s="32"/>
      <c r="P16" s="32"/>
      <c r="Q16" s="5"/>
      <c r="R16" s="5"/>
    </row>
    <row r="17" spans="1:18" ht="15.75" customHeight="1" x14ac:dyDescent="0.25">
      <c r="A17" s="266" t="s">
        <v>756</v>
      </c>
      <c r="B17" s="50">
        <f>SUM(C17:P17)</f>
        <v>1965</v>
      </c>
      <c r="C17" s="267" t="s">
        <v>753</v>
      </c>
      <c r="D17" s="267" t="s">
        <v>753</v>
      </c>
      <c r="E17" s="267" t="s">
        <v>753</v>
      </c>
      <c r="F17" s="267" t="s">
        <v>753</v>
      </c>
      <c r="G17" s="267" t="s">
        <v>753</v>
      </c>
      <c r="H17" s="267" t="s">
        <v>753</v>
      </c>
      <c r="I17" s="268">
        <v>1965</v>
      </c>
      <c r="J17" s="267" t="s">
        <v>753</v>
      </c>
      <c r="K17" s="267" t="s">
        <v>753</v>
      </c>
      <c r="L17" s="267" t="s">
        <v>753</v>
      </c>
      <c r="M17" s="267" t="s">
        <v>753</v>
      </c>
      <c r="N17" s="107" t="s">
        <v>753</v>
      </c>
      <c r="O17" s="32" t="s">
        <v>753</v>
      </c>
      <c r="P17" s="32" t="s">
        <v>753</v>
      </c>
    </row>
    <row r="18" spans="1:18" ht="15.75" customHeight="1" x14ac:dyDescent="0.25">
      <c r="A18" s="266" t="s">
        <v>757</v>
      </c>
      <c r="B18" s="50">
        <f t="shared" ref="B18:B55" si="0">SUM(C18:P18)</f>
        <v>764</v>
      </c>
      <c r="C18" s="267" t="s">
        <v>753</v>
      </c>
      <c r="D18" s="267" t="s">
        <v>753</v>
      </c>
      <c r="E18" s="267" t="s">
        <v>753</v>
      </c>
      <c r="F18" s="267" t="s">
        <v>753</v>
      </c>
      <c r="G18" s="267" t="s">
        <v>753</v>
      </c>
      <c r="H18" s="267" t="s">
        <v>753</v>
      </c>
      <c r="I18" s="268">
        <v>764</v>
      </c>
      <c r="J18" s="267" t="s">
        <v>753</v>
      </c>
      <c r="K18" s="267" t="s">
        <v>753</v>
      </c>
      <c r="L18" s="267" t="s">
        <v>753</v>
      </c>
      <c r="M18" s="267" t="s">
        <v>753</v>
      </c>
      <c r="N18" s="107" t="s">
        <v>753</v>
      </c>
      <c r="O18" s="32" t="s">
        <v>753</v>
      </c>
      <c r="P18" s="32" t="s">
        <v>753</v>
      </c>
    </row>
    <row r="19" spans="1:18" ht="15.75" customHeight="1" x14ac:dyDescent="0.25">
      <c r="A19" s="266" t="s">
        <v>426</v>
      </c>
      <c r="B19" s="50">
        <f t="shared" si="0"/>
        <v>2102</v>
      </c>
      <c r="C19" s="267" t="s">
        <v>753</v>
      </c>
      <c r="D19" s="267" t="s">
        <v>753</v>
      </c>
      <c r="E19" s="267" t="s">
        <v>753</v>
      </c>
      <c r="F19" s="267" t="s">
        <v>753</v>
      </c>
      <c r="G19" s="267" t="s">
        <v>753</v>
      </c>
      <c r="H19" s="267" t="s">
        <v>753</v>
      </c>
      <c r="I19" s="268">
        <v>2102</v>
      </c>
      <c r="J19" s="267" t="s">
        <v>753</v>
      </c>
      <c r="K19" s="267" t="s">
        <v>753</v>
      </c>
      <c r="L19" s="267" t="s">
        <v>753</v>
      </c>
      <c r="M19" s="267" t="s">
        <v>753</v>
      </c>
      <c r="N19" s="107" t="s">
        <v>753</v>
      </c>
      <c r="O19" s="32" t="s">
        <v>753</v>
      </c>
      <c r="P19" s="32" t="s">
        <v>753</v>
      </c>
    </row>
    <row r="20" spans="1:18" ht="15.75" customHeight="1" x14ac:dyDescent="0.25">
      <c r="A20" s="266" t="s">
        <v>948</v>
      </c>
      <c r="B20" s="50">
        <f t="shared" si="0"/>
        <v>429</v>
      </c>
      <c r="C20" s="267" t="s">
        <v>753</v>
      </c>
      <c r="D20" s="267" t="s">
        <v>753</v>
      </c>
      <c r="E20" s="267" t="s">
        <v>753</v>
      </c>
      <c r="F20" s="267" t="s">
        <v>753</v>
      </c>
      <c r="G20" s="267" t="s">
        <v>753</v>
      </c>
      <c r="H20" s="267" t="s">
        <v>753</v>
      </c>
      <c r="I20" s="268">
        <v>429</v>
      </c>
      <c r="J20" s="267" t="s">
        <v>753</v>
      </c>
      <c r="K20" s="267" t="s">
        <v>753</v>
      </c>
      <c r="L20" s="267" t="s">
        <v>753</v>
      </c>
      <c r="M20" s="267" t="s">
        <v>753</v>
      </c>
      <c r="N20" s="107" t="s">
        <v>753</v>
      </c>
      <c r="O20" s="32" t="s">
        <v>753</v>
      </c>
      <c r="P20" s="32" t="s">
        <v>753</v>
      </c>
    </row>
    <row r="21" spans="1:18" ht="15.75" customHeight="1" x14ac:dyDescent="0.25">
      <c r="A21" s="266" t="s">
        <v>758</v>
      </c>
      <c r="B21" s="50">
        <f t="shared" si="0"/>
        <v>2125</v>
      </c>
      <c r="C21" s="267" t="s">
        <v>753</v>
      </c>
      <c r="D21" s="267" t="s">
        <v>753</v>
      </c>
      <c r="E21" s="267" t="s">
        <v>753</v>
      </c>
      <c r="F21" s="267" t="s">
        <v>753</v>
      </c>
      <c r="G21" s="267" t="s">
        <v>753</v>
      </c>
      <c r="H21" s="267" t="s">
        <v>753</v>
      </c>
      <c r="I21" s="268">
        <v>2125</v>
      </c>
      <c r="J21" s="267" t="s">
        <v>753</v>
      </c>
      <c r="K21" s="267" t="s">
        <v>753</v>
      </c>
      <c r="L21" s="267" t="s">
        <v>753</v>
      </c>
      <c r="M21" s="267" t="s">
        <v>753</v>
      </c>
      <c r="N21" s="107" t="s">
        <v>753</v>
      </c>
      <c r="O21" s="32" t="s">
        <v>753</v>
      </c>
      <c r="P21" s="32" t="s">
        <v>753</v>
      </c>
    </row>
    <row r="22" spans="1:18" ht="15.75" customHeight="1" x14ac:dyDescent="0.25">
      <c r="A22" s="266" t="s">
        <v>759</v>
      </c>
      <c r="B22" s="50">
        <f t="shared" si="0"/>
        <v>560</v>
      </c>
      <c r="C22" s="267" t="s">
        <v>753</v>
      </c>
      <c r="D22" s="267" t="s">
        <v>753</v>
      </c>
      <c r="E22" s="267" t="s">
        <v>753</v>
      </c>
      <c r="F22" s="267" t="s">
        <v>753</v>
      </c>
      <c r="G22" s="267" t="s">
        <v>753</v>
      </c>
      <c r="H22" s="267" t="s">
        <v>753</v>
      </c>
      <c r="I22" s="268">
        <v>560</v>
      </c>
      <c r="J22" s="267" t="s">
        <v>753</v>
      </c>
      <c r="K22" s="267" t="s">
        <v>753</v>
      </c>
      <c r="L22" s="267" t="s">
        <v>753</v>
      </c>
      <c r="M22" s="267" t="s">
        <v>753</v>
      </c>
      <c r="N22" s="107" t="s">
        <v>753</v>
      </c>
      <c r="O22" s="32" t="s">
        <v>753</v>
      </c>
      <c r="P22" s="32" t="s">
        <v>753</v>
      </c>
    </row>
    <row r="23" spans="1:18" ht="15.75" customHeight="1" x14ac:dyDescent="0.25">
      <c r="A23" s="266" t="s">
        <v>65</v>
      </c>
      <c r="B23" s="50">
        <f t="shared" si="0"/>
        <v>213</v>
      </c>
      <c r="C23" s="267" t="s">
        <v>753</v>
      </c>
      <c r="D23" s="267" t="s">
        <v>753</v>
      </c>
      <c r="E23" s="267" t="s">
        <v>753</v>
      </c>
      <c r="F23" s="267" t="s">
        <v>753</v>
      </c>
      <c r="G23" s="267" t="s">
        <v>753</v>
      </c>
      <c r="H23" s="267" t="s">
        <v>753</v>
      </c>
      <c r="I23" s="268">
        <v>213</v>
      </c>
      <c r="J23" s="267" t="s">
        <v>753</v>
      </c>
      <c r="K23" s="267" t="s">
        <v>753</v>
      </c>
      <c r="L23" s="267" t="s">
        <v>753</v>
      </c>
      <c r="M23" s="267" t="s">
        <v>753</v>
      </c>
      <c r="N23" s="107" t="s">
        <v>753</v>
      </c>
      <c r="O23" s="32" t="s">
        <v>753</v>
      </c>
      <c r="P23" s="32" t="s">
        <v>753</v>
      </c>
    </row>
    <row r="24" spans="1:18" ht="15.75" customHeight="1" x14ac:dyDescent="0.25">
      <c r="A24" s="266" t="s">
        <v>760</v>
      </c>
      <c r="B24" s="50">
        <f t="shared" si="0"/>
        <v>152</v>
      </c>
      <c r="C24" s="267" t="s">
        <v>753</v>
      </c>
      <c r="D24" s="267" t="s">
        <v>753</v>
      </c>
      <c r="E24" s="267" t="s">
        <v>753</v>
      </c>
      <c r="F24" s="267" t="s">
        <v>753</v>
      </c>
      <c r="G24" s="267" t="s">
        <v>753</v>
      </c>
      <c r="H24" s="267" t="s">
        <v>753</v>
      </c>
      <c r="I24" s="268">
        <v>152</v>
      </c>
      <c r="J24" s="267" t="s">
        <v>753</v>
      </c>
      <c r="K24" s="267" t="s">
        <v>753</v>
      </c>
      <c r="L24" s="267" t="s">
        <v>753</v>
      </c>
      <c r="M24" s="267" t="s">
        <v>753</v>
      </c>
      <c r="N24" s="107" t="s">
        <v>753</v>
      </c>
      <c r="O24" s="32" t="s">
        <v>753</v>
      </c>
      <c r="P24" s="32" t="s">
        <v>753</v>
      </c>
    </row>
    <row r="25" spans="1:18" ht="15.75" customHeight="1" x14ac:dyDescent="0.25">
      <c r="A25" s="266" t="s">
        <v>761</v>
      </c>
      <c r="B25" s="50">
        <f t="shared" si="0"/>
        <v>1181</v>
      </c>
      <c r="C25" s="267" t="s">
        <v>753</v>
      </c>
      <c r="D25" s="267" t="s">
        <v>753</v>
      </c>
      <c r="E25" s="267" t="s">
        <v>753</v>
      </c>
      <c r="F25" s="267" t="s">
        <v>753</v>
      </c>
      <c r="G25" s="267" t="s">
        <v>753</v>
      </c>
      <c r="H25" s="267" t="s">
        <v>753</v>
      </c>
      <c r="I25" s="268">
        <v>1181</v>
      </c>
      <c r="J25" s="267" t="s">
        <v>753</v>
      </c>
      <c r="K25" s="267" t="s">
        <v>753</v>
      </c>
      <c r="L25" s="267" t="s">
        <v>753</v>
      </c>
      <c r="M25" s="267" t="s">
        <v>753</v>
      </c>
      <c r="N25" s="107" t="s">
        <v>753</v>
      </c>
      <c r="O25" s="32" t="s">
        <v>753</v>
      </c>
      <c r="P25" s="32" t="s">
        <v>753</v>
      </c>
    </row>
    <row r="26" spans="1:18" ht="15.75" customHeight="1" x14ac:dyDescent="0.25">
      <c r="A26" s="266" t="s">
        <v>762</v>
      </c>
      <c r="B26" s="50">
        <f t="shared" si="0"/>
        <v>231</v>
      </c>
      <c r="C26" s="267" t="s">
        <v>753</v>
      </c>
      <c r="D26" s="267" t="s">
        <v>753</v>
      </c>
      <c r="E26" s="267" t="s">
        <v>753</v>
      </c>
      <c r="F26" s="267" t="s">
        <v>753</v>
      </c>
      <c r="G26" s="267" t="s">
        <v>753</v>
      </c>
      <c r="H26" s="267" t="s">
        <v>753</v>
      </c>
      <c r="I26" s="268">
        <v>231</v>
      </c>
      <c r="J26" s="267" t="s">
        <v>753</v>
      </c>
      <c r="K26" s="267" t="s">
        <v>753</v>
      </c>
      <c r="L26" s="267" t="s">
        <v>753</v>
      </c>
      <c r="M26" s="267" t="s">
        <v>753</v>
      </c>
      <c r="N26" s="107" t="s">
        <v>753</v>
      </c>
      <c r="O26" s="32" t="s">
        <v>753</v>
      </c>
      <c r="P26" s="32" t="s">
        <v>753</v>
      </c>
      <c r="Q26" s="22"/>
      <c r="R26" s="22"/>
    </row>
    <row r="27" spans="1:18" ht="15.75" customHeight="1" x14ac:dyDescent="0.25">
      <c r="A27" s="266" t="s">
        <v>62</v>
      </c>
      <c r="B27" s="50">
        <f t="shared" si="0"/>
        <v>270</v>
      </c>
      <c r="C27" s="267" t="s">
        <v>753</v>
      </c>
      <c r="D27" s="267" t="s">
        <v>753</v>
      </c>
      <c r="E27" s="267" t="s">
        <v>753</v>
      </c>
      <c r="F27" s="267" t="s">
        <v>753</v>
      </c>
      <c r="G27" s="267" t="s">
        <v>753</v>
      </c>
      <c r="H27" s="267" t="s">
        <v>753</v>
      </c>
      <c r="I27" s="268">
        <v>270</v>
      </c>
      <c r="J27" s="267" t="s">
        <v>753</v>
      </c>
      <c r="K27" s="267" t="s">
        <v>753</v>
      </c>
      <c r="L27" s="267" t="s">
        <v>753</v>
      </c>
      <c r="M27" s="267" t="s">
        <v>753</v>
      </c>
      <c r="N27" s="107" t="s">
        <v>753</v>
      </c>
      <c r="O27" s="32" t="s">
        <v>753</v>
      </c>
      <c r="P27" s="32" t="s">
        <v>753</v>
      </c>
      <c r="Q27" s="22"/>
      <c r="R27" s="22"/>
    </row>
    <row r="28" spans="1:18" ht="15.75" customHeight="1" x14ac:dyDescent="0.25">
      <c r="A28" s="266" t="s">
        <v>763</v>
      </c>
      <c r="B28" s="50">
        <f t="shared" si="0"/>
        <v>355</v>
      </c>
      <c r="C28" s="267" t="s">
        <v>753</v>
      </c>
      <c r="D28" s="267" t="s">
        <v>753</v>
      </c>
      <c r="E28" s="267" t="s">
        <v>753</v>
      </c>
      <c r="F28" s="267" t="s">
        <v>753</v>
      </c>
      <c r="G28" s="267" t="s">
        <v>753</v>
      </c>
      <c r="H28" s="267" t="s">
        <v>753</v>
      </c>
      <c r="I28" s="268">
        <v>355</v>
      </c>
      <c r="J28" s="267" t="s">
        <v>753</v>
      </c>
      <c r="K28" s="267" t="s">
        <v>753</v>
      </c>
      <c r="L28" s="267" t="s">
        <v>753</v>
      </c>
      <c r="M28" s="267" t="s">
        <v>753</v>
      </c>
      <c r="N28" s="107" t="s">
        <v>753</v>
      </c>
      <c r="O28" s="32" t="s">
        <v>753</v>
      </c>
      <c r="P28" s="32" t="s">
        <v>753</v>
      </c>
      <c r="Q28" s="22"/>
      <c r="R28" s="22"/>
    </row>
    <row r="29" spans="1:18" ht="15.75" customHeight="1" x14ac:dyDescent="0.25">
      <c r="A29" s="266" t="s">
        <v>441</v>
      </c>
      <c r="B29" s="50">
        <f t="shared" si="0"/>
        <v>112</v>
      </c>
      <c r="C29" s="267" t="s">
        <v>753</v>
      </c>
      <c r="D29" s="267" t="s">
        <v>753</v>
      </c>
      <c r="E29" s="267" t="s">
        <v>753</v>
      </c>
      <c r="F29" s="267" t="s">
        <v>753</v>
      </c>
      <c r="G29" s="267" t="s">
        <v>753</v>
      </c>
      <c r="H29" s="267" t="s">
        <v>753</v>
      </c>
      <c r="I29" s="268">
        <v>112</v>
      </c>
      <c r="J29" s="267" t="s">
        <v>753</v>
      </c>
      <c r="K29" s="267" t="s">
        <v>753</v>
      </c>
      <c r="L29" s="267" t="s">
        <v>753</v>
      </c>
      <c r="M29" s="267" t="s">
        <v>753</v>
      </c>
      <c r="N29" s="107" t="s">
        <v>753</v>
      </c>
      <c r="O29" s="32" t="s">
        <v>753</v>
      </c>
      <c r="P29" s="32" t="s">
        <v>753</v>
      </c>
    </row>
    <row r="30" spans="1:18" ht="15.75" customHeight="1" x14ac:dyDescent="0.25">
      <c r="A30" s="266" t="s">
        <v>764</v>
      </c>
      <c r="B30" s="50">
        <f t="shared" si="0"/>
        <v>490</v>
      </c>
      <c r="C30" s="267" t="s">
        <v>753</v>
      </c>
      <c r="D30" s="267" t="s">
        <v>753</v>
      </c>
      <c r="E30" s="267" t="s">
        <v>753</v>
      </c>
      <c r="F30" s="267" t="s">
        <v>753</v>
      </c>
      <c r="G30" s="267" t="s">
        <v>753</v>
      </c>
      <c r="H30" s="267" t="s">
        <v>753</v>
      </c>
      <c r="I30" s="268">
        <v>490</v>
      </c>
      <c r="J30" s="267" t="s">
        <v>753</v>
      </c>
      <c r="K30" s="267" t="s">
        <v>753</v>
      </c>
      <c r="L30" s="267" t="s">
        <v>753</v>
      </c>
      <c r="M30" s="267" t="s">
        <v>753</v>
      </c>
      <c r="N30" s="107" t="s">
        <v>753</v>
      </c>
      <c r="O30" s="32" t="s">
        <v>753</v>
      </c>
      <c r="P30" s="32" t="s">
        <v>753</v>
      </c>
    </row>
    <row r="31" spans="1:18" ht="15.75" customHeight="1" x14ac:dyDescent="0.25">
      <c r="A31" s="266" t="s">
        <v>765</v>
      </c>
      <c r="B31" s="50">
        <f t="shared" si="0"/>
        <v>717</v>
      </c>
      <c r="C31" s="267" t="s">
        <v>753</v>
      </c>
      <c r="D31" s="267" t="s">
        <v>753</v>
      </c>
      <c r="E31" s="267" t="s">
        <v>753</v>
      </c>
      <c r="F31" s="267" t="s">
        <v>753</v>
      </c>
      <c r="G31" s="267" t="s">
        <v>753</v>
      </c>
      <c r="H31" s="267" t="s">
        <v>753</v>
      </c>
      <c r="I31" s="268">
        <v>717</v>
      </c>
      <c r="J31" s="267" t="s">
        <v>753</v>
      </c>
      <c r="K31" s="267" t="s">
        <v>753</v>
      </c>
      <c r="L31" s="267" t="s">
        <v>753</v>
      </c>
      <c r="M31" s="267" t="s">
        <v>753</v>
      </c>
      <c r="N31" s="107" t="s">
        <v>753</v>
      </c>
      <c r="O31" s="32" t="s">
        <v>753</v>
      </c>
      <c r="P31" s="32" t="s">
        <v>753</v>
      </c>
    </row>
    <row r="32" spans="1:18" ht="15.75" customHeight="1" x14ac:dyDescent="0.25">
      <c r="A32" s="266" t="s">
        <v>177</v>
      </c>
      <c r="B32" s="50">
        <f t="shared" si="0"/>
        <v>1682</v>
      </c>
      <c r="C32" s="267" t="s">
        <v>753</v>
      </c>
      <c r="D32" s="267" t="s">
        <v>753</v>
      </c>
      <c r="E32" s="267" t="s">
        <v>753</v>
      </c>
      <c r="F32" s="267" t="s">
        <v>753</v>
      </c>
      <c r="G32" s="267" t="s">
        <v>753</v>
      </c>
      <c r="H32" s="267" t="s">
        <v>753</v>
      </c>
      <c r="I32" s="268">
        <v>1682</v>
      </c>
      <c r="J32" s="267" t="s">
        <v>753</v>
      </c>
      <c r="K32" s="267" t="s">
        <v>753</v>
      </c>
      <c r="L32" s="267" t="s">
        <v>753</v>
      </c>
      <c r="M32" s="267" t="s">
        <v>753</v>
      </c>
      <c r="N32" s="107" t="s">
        <v>753</v>
      </c>
      <c r="O32" s="32" t="s">
        <v>753</v>
      </c>
      <c r="P32" s="32" t="s">
        <v>753</v>
      </c>
    </row>
    <row r="33" spans="1:18" ht="15.75" customHeight="1" x14ac:dyDescent="0.25">
      <c r="A33" s="266" t="s">
        <v>766</v>
      </c>
      <c r="B33" s="50">
        <f t="shared" si="0"/>
        <v>187</v>
      </c>
      <c r="C33" s="267" t="s">
        <v>753</v>
      </c>
      <c r="D33" s="267" t="s">
        <v>753</v>
      </c>
      <c r="E33" s="267" t="s">
        <v>753</v>
      </c>
      <c r="F33" s="267" t="s">
        <v>753</v>
      </c>
      <c r="G33" s="267" t="s">
        <v>753</v>
      </c>
      <c r="H33" s="267" t="s">
        <v>753</v>
      </c>
      <c r="I33" s="268">
        <v>187</v>
      </c>
      <c r="J33" s="267" t="s">
        <v>753</v>
      </c>
      <c r="K33" s="267" t="s">
        <v>753</v>
      </c>
      <c r="L33" s="267" t="s">
        <v>753</v>
      </c>
      <c r="M33" s="267" t="s">
        <v>753</v>
      </c>
      <c r="N33" s="107" t="s">
        <v>753</v>
      </c>
      <c r="O33" s="32" t="s">
        <v>753</v>
      </c>
      <c r="P33" s="32" t="s">
        <v>753</v>
      </c>
    </row>
    <row r="34" spans="1:18" ht="15.75" customHeight="1" x14ac:dyDescent="0.25">
      <c r="A34" s="266" t="s">
        <v>446</v>
      </c>
      <c r="B34" s="50">
        <f t="shared" si="0"/>
        <v>451</v>
      </c>
      <c r="C34" s="267" t="s">
        <v>753</v>
      </c>
      <c r="D34" s="267" t="s">
        <v>753</v>
      </c>
      <c r="E34" s="267" t="s">
        <v>753</v>
      </c>
      <c r="F34" s="267" t="s">
        <v>753</v>
      </c>
      <c r="G34" s="267" t="s">
        <v>753</v>
      </c>
      <c r="H34" s="267" t="s">
        <v>753</v>
      </c>
      <c r="I34" s="268">
        <v>451</v>
      </c>
      <c r="J34" s="267" t="s">
        <v>753</v>
      </c>
      <c r="K34" s="267" t="s">
        <v>753</v>
      </c>
      <c r="L34" s="267" t="s">
        <v>753</v>
      </c>
      <c r="M34" s="267" t="s">
        <v>753</v>
      </c>
      <c r="N34" s="107" t="s">
        <v>753</v>
      </c>
      <c r="O34" s="32" t="s">
        <v>753</v>
      </c>
      <c r="P34" s="32" t="s">
        <v>753</v>
      </c>
    </row>
    <row r="35" spans="1:18" ht="15.75" customHeight="1" x14ac:dyDescent="0.25">
      <c r="A35" s="266" t="s">
        <v>389</v>
      </c>
      <c r="B35" s="50">
        <f t="shared" si="0"/>
        <v>1866</v>
      </c>
      <c r="C35" s="267" t="s">
        <v>753</v>
      </c>
      <c r="D35" s="267" t="s">
        <v>753</v>
      </c>
      <c r="E35" s="267" t="s">
        <v>753</v>
      </c>
      <c r="F35" s="267" t="s">
        <v>753</v>
      </c>
      <c r="G35" s="267" t="s">
        <v>753</v>
      </c>
      <c r="H35" s="267" t="s">
        <v>753</v>
      </c>
      <c r="I35" s="268">
        <v>1866</v>
      </c>
      <c r="J35" s="267" t="s">
        <v>753</v>
      </c>
      <c r="K35" s="267" t="s">
        <v>753</v>
      </c>
      <c r="L35" s="267" t="s">
        <v>753</v>
      </c>
      <c r="M35" s="267" t="s">
        <v>753</v>
      </c>
      <c r="N35" s="107" t="s">
        <v>753</v>
      </c>
      <c r="O35" s="32" t="s">
        <v>753</v>
      </c>
      <c r="P35" s="32" t="s">
        <v>753</v>
      </c>
    </row>
    <row r="36" spans="1:18" ht="15.75" customHeight="1" x14ac:dyDescent="0.25">
      <c r="A36" s="266" t="s">
        <v>767</v>
      </c>
      <c r="B36" s="50">
        <f t="shared" si="0"/>
        <v>978</v>
      </c>
      <c r="C36" s="267" t="s">
        <v>753</v>
      </c>
      <c r="D36" s="267" t="s">
        <v>753</v>
      </c>
      <c r="E36" s="267" t="s">
        <v>753</v>
      </c>
      <c r="F36" s="267" t="s">
        <v>753</v>
      </c>
      <c r="G36" s="267" t="s">
        <v>753</v>
      </c>
      <c r="H36" s="267" t="s">
        <v>753</v>
      </c>
      <c r="I36" s="268">
        <v>978</v>
      </c>
      <c r="J36" s="267" t="s">
        <v>753</v>
      </c>
      <c r="K36" s="267" t="s">
        <v>753</v>
      </c>
      <c r="L36" s="267" t="s">
        <v>753</v>
      </c>
      <c r="M36" s="267" t="s">
        <v>753</v>
      </c>
      <c r="N36" s="107" t="s">
        <v>753</v>
      </c>
      <c r="O36" s="32" t="s">
        <v>753</v>
      </c>
      <c r="P36" s="32" t="s">
        <v>753</v>
      </c>
    </row>
    <row r="37" spans="1:18" ht="15.75" customHeight="1" x14ac:dyDescent="0.25">
      <c r="A37" s="266" t="s">
        <v>452</v>
      </c>
      <c r="B37" s="50">
        <f t="shared" si="0"/>
        <v>405</v>
      </c>
      <c r="C37" s="267" t="s">
        <v>753</v>
      </c>
      <c r="D37" s="267" t="s">
        <v>753</v>
      </c>
      <c r="E37" s="267" t="s">
        <v>753</v>
      </c>
      <c r="F37" s="267" t="s">
        <v>753</v>
      </c>
      <c r="G37" s="267" t="s">
        <v>753</v>
      </c>
      <c r="H37" s="267" t="s">
        <v>753</v>
      </c>
      <c r="I37" s="268">
        <v>405</v>
      </c>
      <c r="J37" s="267" t="s">
        <v>753</v>
      </c>
      <c r="K37" s="267" t="s">
        <v>753</v>
      </c>
      <c r="L37" s="267" t="s">
        <v>753</v>
      </c>
      <c r="M37" s="267" t="s">
        <v>753</v>
      </c>
      <c r="N37" s="107" t="s">
        <v>753</v>
      </c>
      <c r="O37" s="32" t="s">
        <v>753</v>
      </c>
      <c r="P37" s="32" t="s">
        <v>753</v>
      </c>
    </row>
    <row r="38" spans="1:18" ht="15.75" customHeight="1" x14ac:dyDescent="0.25">
      <c r="A38" s="266" t="s">
        <v>768</v>
      </c>
      <c r="B38" s="50">
        <f t="shared" si="0"/>
        <v>1574</v>
      </c>
      <c r="C38" s="267" t="s">
        <v>753</v>
      </c>
      <c r="D38" s="267" t="s">
        <v>753</v>
      </c>
      <c r="E38" s="267" t="s">
        <v>753</v>
      </c>
      <c r="F38" s="267" t="s">
        <v>753</v>
      </c>
      <c r="G38" s="267" t="s">
        <v>753</v>
      </c>
      <c r="H38" s="267" t="s">
        <v>753</v>
      </c>
      <c r="I38" s="268">
        <v>1574</v>
      </c>
      <c r="J38" s="267" t="s">
        <v>753</v>
      </c>
      <c r="K38" s="267" t="s">
        <v>753</v>
      </c>
      <c r="L38" s="267" t="s">
        <v>753</v>
      </c>
      <c r="M38" s="267" t="s">
        <v>753</v>
      </c>
      <c r="N38" s="107" t="s">
        <v>753</v>
      </c>
      <c r="O38" s="32" t="s">
        <v>753</v>
      </c>
      <c r="P38" s="32" t="s">
        <v>753</v>
      </c>
    </row>
    <row r="39" spans="1:18" ht="15.75" customHeight="1" x14ac:dyDescent="0.25">
      <c r="A39" s="266" t="s">
        <v>769</v>
      </c>
      <c r="B39" s="50">
        <f t="shared" si="0"/>
        <v>761</v>
      </c>
      <c r="C39" s="267" t="s">
        <v>753</v>
      </c>
      <c r="D39" s="267" t="s">
        <v>753</v>
      </c>
      <c r="E39" s="267" t="s">
        <v>753</v>
      </c>
      <c r="F39" s="267" t="s">
        <v>753</v>
      </c>
      <c r="G39" s="267" t="s">
        <v>753</v>
      </c>
      <c r="H39" s="267" t="s">
        <v>753</v>
      </c>
      <c r="I39" s="268">
        <v>761</v>
      </c>
      <c r="J39" s="267" t="s">
        <v>753</v>
      </c>
      <c r="K39" s="267" t="s">
        <v>753</v>
      </c>
      <c r="L39" s="267" t="s">
        <v>753</v>
      </c>
      <c r="M39" s="267" t="s">
        <v>753</v>
      </c>
      <c r="N39" s="107" t="s">
        <v>753</v>
      </c>
      <c r="O39" s="32" t="s">
        <v>753</v>
      </c>
      <c r="P39" s="32" t="s">
        <v>753</v>
      </c>
    </row>
    <row r="40" spans="1:18" ht="15.75" customHeight="1" x14ac:dyDescent="0.25">
      <c r="A40" s="266" t="s">
        <v>456</v>
      </c>
      <c r="B40" s="50">
        <f t="shared" si="0"/>
        <v>542</v>
      </c>
      <c r="C40" s="267" t="s">
        <v>753</v>
      </c>
      <c r="D40" s="267" t="s">
        <v>753</v>
      </c>
      <c r="E40" s="267" t="s">
        <v>753</v>
      </c>
      <c r="F40" s="267" t="s">
        <v>753</v>
      </c>
      <c r="G40" s="267" t="s">
        <v>753</v>
      </c>
      <c r="H40" s="267" t="s">
        <v>753</v>
      </c>
      <c r="I40" s="268">
        <v>542</v>
      </c>
      <c r="J40" s="267" t="s">
        <v>753</v>
      </c>
      <c r="K40" s="267" t="s">
        <v>753</v>
      </c>
      <c r="L40" s="267" t="s">
        <v>753</v>
      </c>
      <c r="M40" s="267" t="s">
        <v>753</v>
      </c>
      <c r="N40" s="107" t="s">
        <v>753</v>
      </c>
      <c r="O40" s="32" t="s">
        <v>753</v>
      </c>
      <c r="P40" s="32" t="s">
        <v>753</v>
      </c>
    </row>
    <row r="41" spans="1:18" ht="15.75" customHeight="1" x14ac:dyDescent="0.25">
      <c r="A41" s="266" t="s">
        <v>325</v>
      </c>
      <c r="B41" s="50">
        <f t="shared" si="0"/>
        <v>1023</v>
      </c>
      <c r="C41" s="267" t="s">
        <v>753</v>
      </c>
      <c r="D41" s="267" t="s">
        <v>753</v>
      </c>
      <c r="E41" s="267" t="s">
        <v>753</v>
      </c>
      <c r="F41" s="267" t="s">
        <v>753</v>
      </c>
      <c r="G41" s="267" t="s">
        <v>753</v>
      </c>
      <c r="H41" s="267" t="s">
        <v>753</v>
      </c>
      <c r="I41" s="268">
        <v>1023</v>
      </c>
      <c r="J41" s="267" t="s">
        <v>753</v>
      </c>
      <c r="K41" s="267" t="s">
        <v>753</v>
      </c>
      <c r="L41" s="267" t="s">
        <v>753</v>
      </c>
      <c r="M41" s="267" t="s">
        <v>753</v>
      </c>
      <c r="N41" s="107" t="s">
        <v>753</v>
      </c>
      <c r="O41" s="32" t="s">
        <v>753</v>
      </c>
      <c r="P41" s="32" t="s">
        <v>753</v>
      </c>
      <c r="Q41" s="22"/>
      <c r="R41" s="22"/>
    </row>
    <row r="42" spans="1:18" ht="15.75" customHeight="1" x14ac:dyDescent="0.25">
      <c r="A42" s="266" t="s">
        <v>64</v>
      </c>
      <c r="B42" s="50">
        <f t="shared" si="0"/>
        <v>1044</v>
      </c>
      <c r="C42" s="267" t="s">
        <v>753</v>
      </c>
      <c r="D42" s="267" t="s">
        <v>753</v>
      </c>
      <c r="E42" s="267" t="s">
        <v>753</v>
      </c>
      <c r="F42" s="267" t="s">
        <v>753</v>
      </c>
      <c r="G42" s="267" t="s">
        <v>753</v>
      </c>
      <c r="H42" s="267" t="s">
        <v>753</v>
      </c>
      <c r="I42" s="268">
        <v>1044</v>
      </c>
      <c r="J42" s="267" t="s">
        <v>753</v>
      </c>
      <c r="K42" s="267" t="s">
        <v>753</v>
      </c>
      <c r="L42" s="267" t="s">
        <v>753</v>
      </c>
      <c r="M42" s="267" t="s">
        <v>753</v>
      </c>
      <c r="N42" s="107" t="s">
        <v>753</v>
      </c>
      <c r="O42" s="32" t="s">
        <v>753</v>
      </c>
      <c r="P42" s="32" t="s">
        <v>753</v>
      </c>
    </row>
    <row r="43" spans="1:18" ht="15.75" customHeight="1" x14ac:dyDescent="0.25">
      <c r="A43" s="266" t="s">
        <v>770</v>
      </c>
      <c r="B43" s="50">
        <f t="shared" si="0"/>
        <v>643</v>
      </c>
      <c r="C43" s="267" t="s">
        <v>753</v>
      </c>
      <c r="D43" s="267" t="s">
        <v>753</v>
      </c>
      <c r="E43" s="267" t="s">
        <v>753</v>
      </c>
      <c r="F43" s="267" t="s">
        <v>753</v>
      </c>
      <c r="G43" s="267" t="s">
        <v>753</v>
      </c>
      <c r="H43" s="267" t="s">
        <v>753</v>
      </c>
      <c r="I43" s="268">
        <v>643</v>
      </c>
      <c r="J43" s="267" t="s">
        <v>753</v>
      </c>
      <c r="K43" s="267" t="s">
        <v>753</v>
      </c>
      <c r="L43" s="267" t="s">
        <v>753</v>
      </c>
      <c r="M43" s="267" t="s">
        <v>753</v>
      </c>
      <c r="N43" s="107" t="s">
        <v>753</v>
      </c>
      <c r="O43" s="32" t="s">
        <v>753</v>
      </c>
      <c r="P43" s="32" t="s">
        <v>753</v>
      </c>
    </row>
    <row r="44" spans="1:18" ht="15.75" customHeight="1" x14ac:dyDescent="0.25">
      <c r="A44" s="19" t="s">
        <v>181</v>
      </c>
      <c r="B44" s="50">
        <f t="shared" si="0"/>
        <v>1504</v>
      </c>
      <c r="C44" s="267" t="s">
        <v>753</v>
      </c>
      <c r="D44" s="267" t="s">
        <v>753</v>
      </c>
      <c r="E44" s="267" t="s">
        <v>753</v>
      </c>
      <c r="F44" s="267" t="s">
        <v>753</v>
      </c>
      <c r="G44" s="267" t="s">
        <v>753</v>
      </c>
      <c r="H44" s="267" t="s">
        <v>753</v>
      </c>
      <c r="I44" s="268">
        <v>1504</v>
      </c>
      <c r="J44" s="267" t="s">
        <v>753</v>
      </c>
      <c r="K44" s="267" t="s">
        <v>753</v>
      </c>
      <c r="L44" s="267" t="s">
        <v>753</v>
      </c>
      <c r="M44" s="267" t="s">
        <v>753</v>
      </c>
      <c r="N44" s="107" t="s">
        <v>753</v>
      </c>
      <c r="O44" s="32" t="s">
        <v>753</v>
      </c>
      <c r="P44" s="32" t="s">
        <v>753</v>
      </c>
    </row>
    <row r="45" spans="1:18" ht="15.75" customHeight="1" x14ac:dyDescent="0.25">
      <c r="A45" s="19" t="s">
        <v>771</v>
      </c>
      <c r="B45" s="50">
        <f t="shared" si="0"/>
        <v>420</v>
      </c>
      <c r="C45" s="267" t="s">
        <v>753</v>
      </c>
      <c r="D45" s="267" t="s">
        <v>753</v>
      </c>
      <c r="E45" s="267" t="s">
        <v>753</v>
      </c>
      <c r="F45" s="267" t="s">
        <v>753</v>
      </c>
      <c r="G45" s="267" t="s">
        <v>753</v>
      </c>
      <c r="H45" s="267" t="s">
        <v>753</v>
      </c>
      <c r="I45" s="268">
        <v>420</v>
      </c>
      <c r="J45" s="267" t="s">
        <v>753</v>
      </c>
      <c r="K45" s="267" t="s">
        <v>753</v>
      </c>
      <c r="L45" s="267" t="s">
        <v>753</v>
      </c>
      <c r="M45" s="267" t="s">
        <v>753</v>
      </c>
      <c r="N45" s="107" t="s">
        <v>753</v>
      </c>
      <c r="O45" s="32" t="s">
        <v>753</v>
      </c>
      <c r="P45" s="32" t="s">
        <v>753</v>
      </c>
    </row>
    <row r="46" spans="1:18" ht="15.75" customHeight="1" x14ac:dyDescent="0.25">
      <c r="A46" s="19" t="s">
        <v>666</v>
      </c>
      <c r="B46" s="50">
        <f t="shared" si="0"/>
        <v>364</v>
      </c>
      <c r="C46" s="267" t="s">
        <v>753</v>
      </c>
      <c r="D46" s="267" t="s">
        <v>753</v>
      </c>
      <c r="E46" s="267" t="s">
        <v>753</v>
      </c>
      <c r="F46" s="267" t="s">
        <v>753</v>
      </c>
      <c r="G46" s="267" t="s">
        <v>753</v>
      </c>
      <c r="H46" s="267" t="s">
        <v>753</v>
      </c>
      <c r="I46" s="268">
        <v>364</v>
      </c>
      <c r="J46" s="267" t="s">
        <v>753</v>
      </c>
      <c r="K46" s="267" t="s">
        <v>753</v>
      </c>
      <c r="L46" s="267" t="s">
        <v>753</v>
      </c>
      <c r="M46" s="267" t="s">
        <v>753</v>
      </c>
      <c r="N46" s="107" t="s">
        <v>753</v>
      </c>
      <c r="O46" s="32" t="s">
        <v>753</v>
      </c>
      <c r="P46" s="32" t="s">
        <v>753</v>
      </c>
    </row>
    <row r="47" spans="1:18" ht="15.75" customHeight="1" x14ac:dyDescent="0.25">
      <c r="A47" s="19" t="s">
        <v>140</v>
      </c>
      <c r="B47" s="50">
        <f t="shared" si="0"/>
        <v>623</v>
      </c>
      <c r="C47" s="267" t="s">
        <v>753</v>
      </c>
      <c r="D47" s="267" t="s">
        <v>753</v>
      </c>
      <c r="E47" s="267" t="s">
        <v>753</v>
      </c>
      <c r="F47" s="267" t="s">
        <v>753</v>
      </c>
      <c r="G47" s="267" t="s">
        <v>753</v>
      </c>
      <c r="H47" s="267" t="s">
        <v>753</v>
      </c>
      <c r="I47" s="268">
        <v>623</v>
      </c>
      <c r="J47" s="267" t="s">
        <v>753</v>
      </c>
      <c r="K47" s="267" t="s">
        <v>753</v>
      </c>
      <c r="L47" s="267" t="s">
        <v>753</v>
      </c>
      <c r="M47" s="267" t="s">
        <v>753</v>
      </c>
      <c r="N47" s="107" t="s">
        <v>753</v>
      </c>
      <c r="O47" s="32" t="s">
        <v>753</v>
      </c>
      <c r="P47" s="32" t="s">
        <v>753</v>
      </c>
    </row>
    <row r="48" spans="1:18" ht="15.75" customHeight="1" x14ac:dyDescent="0.25">
      <c r="A48" s="19" t="s">
        <v>141</v>
      </c>
      <c r="B48" s="50">
        <f t="shared" si="0"/>
        <v>292</v>
      </c>
      <c r="C48" s="267" t="s">
        <v>753</v>
      </c>
      <c r="D48" s="267" t="s">
        <v>753</v>
      </c>
      <c r="E48" s="267" t="s">
        <v>753</v>
      </c>
      <c r="F48" s="267" t="s">
        <v>753</v>
      </c>
      <c r="G48" s="267" t="s">
        <v>753</v>
      </c>
      <c r="H48" s="267" t="s">
        <v>753</v>
      </c>
      <c r="I48" s="268">
        <v>292</v>
      </c>
      <c r="J48" s="108" t="s">
        <v>753</v>
      </c>
      <c r="K48" s="267" t="s">
        <v>753</v>
      </c>
      <c r="L48" s="267" t="s">
        <v>753</v>
      </c>
      <c r="M48" s="267" t="s">
        <v>753</v>
      </c>
      <c r="N48" s="107" t="s">
        <v>753</v>
      </c>
      <c r="O48" s="32" t="s">
        <v>753</v>
      </c>
      <c r="P48" s="32" t="s">
        <v>753</v>
      </c>
    </row>
    <row r="49" spans="1:18" ht="15.75" customHeight="1" x14ac:dyDescent="0.25">
      <c r="A49" s="19" t="s">
        <v>66</v>
      </c>
      <c r="B49" s="50">
        <f t="shared" si="0"/>
        <v>921</v>
      </c>
      <c r="C49" s="267" t="s">
        <v>753</v>
      </c>
      <c r="D49" s="267" t="s">
        <v>753</v>
      </c>
      <c r="E49" s="267" t="s">
        <v>753</v>
      </c>
      <c r="F49" s="267" t="s">
        <v>753</v>
      </c>
      <c r="G49" s="267" t="s">
        <v>753</v>
      </c>
      <c r="H49" s="267" t="s">
        <v>753</v>
      </c>
      <c r="I49" s="268">
        <v>921</v>
      </c>
      <c r="J49" s="108" t="s">
        <v>753</v>
      </c>
      <c r="K49" s="267" t="s">
        <v>753</v>
      </c>
      <c r="L49" s="267" t="s">
        <v>753</v>
      </c>
      <c r="M49" s="267" t="s">
        <v>753</v>
      </c>
      <c r="N49" s="107" t="s">
        <v>753</v>
      </c>
      <c r="O49" s="32" t="s">
        <v>753</v>
      </c>
      <c r="P49" s="32" t="s">
        <v>753</v>
      </c>
    </row>
    <row r="50" spans="1:18" ht="15.75" customHeight="1" x14ac:dyDescent="0.25">
      <c r="A50" s="19" t="s">
        <v>772</v>
      </c>
      <c r="B50" s="50">
        <f t="shared" si="0"/>
        <v>253</v>
      </c>
      <c r="C50" s="267" t="s">
        <v>753</v>
      </c>
      <c r="D50" s="267" t="s">
        <v>753</v>
      </c>
      <c r="E50" s="267" t="s">
        <v>753</v>
      </c>
      <c r="F50" s="267" t="s">
        <v>753</v>
      </c>
      <c r="G50" s="267" t="s">
        <v>753</v>
      </c>
      <c r="H50" s="267" t="s">
        <v>753</v>
      </c>
      <c r="I50" s="268">
        <v>253</v>
      </c>
      <c r="J50" s="267" t="s">
        <v>753</v>
      </c>
      <c r="K50" s="267" t="s">
        <v>753</v>
      </c>
      <c r="L50" s="267" t="s">
        <v>753</v>
      </c>
      <c r="M50" s="267" t="s">
        <v>753</v>
      </c>
      <c r="N50" s="107" t="s">
        <v>753</v>
      </c>
      <c r="O50" s="32" t="s">
        <v>753</v>
      </c>
      <c r="P50" s="32" t="s">
        <v>753</v>
      </c>
    </row>
    <row r="51" spans="1:18" ht="15.75" customHeight="1" x14ac:dyDescent="0.25">
      <c r="A51" s="266" t="s">
        <v>773</v>
      </c>
      <c r="B51" s="50">
        <f t="shared" si="0"/>
        <v>3044</v>
      </c>
      <c r="C51" s="267" t="s">
        <v>753</v>
      </c>
      <c r="D51" s="267" t="s">
        <v>753</v>
      </c>
      <c r="E51" s="267" t="s">
        <v>753</v>
      </c>
      <c r="F51" s="267" t="s">
        <v>753</v>
      </c>
      <c r="G51" s="267" t="s">
        <v>753</v>
      </c>
      <c r="H51" s="267" t="s">
        <v>753</v>
      </c>
      <c r="I51" s="268">
        <v>3044</v>
      </c>
      <c r="J51" s="108" t="s">
        <v>753</v>
      </c>
      <c r="K51" s="267" t="s">
        <v>753</v>
      </c>
      <c r="L51" s="267" t="s">
        <v>753</v>
      </c>
      <c r="M51" s="267" t="s">
        <v>753</v>
      </c>
      <c r="N51" s="107" t="s">
        <v>753</v>
      </c>
      <c r="O51" s="32" t="s">
        <v>753</v>
      </c>
      <c r="P51" s="32" t="s">
        <v>753</v>
      </c>
    </row>
    <row r="52" spans="1:18" ht="15.75" customHeight="1" x14ac:dyDescent="0.25">
      <c r="A52" s="266" t="s">
        <v>774</v>
      </c>
      <c r="B52" s="50">
        <f t="shared" si="0"/>
        <v>309</v>
      </c>
      <c r="C52" s="267" t="s">
        <v>753</v>
      </c>
      <c r="D52" s="267" t="s">
        <v>753</v>
      </c>
      <c r="E52" s="267" t="s">
        <v>753</v>
      </c>
      <c r="F52" s="267" t="s">
        <v>753</v>
      </c>
      <c r="G52" s="267" t="s">
        <v>753</v>
      </c>
      <c r="H52" s="267" t="s">
        <v>753</v>
      </c>
      <c r="I52" s="268">
        <v>309</v>
      </c>
      <c r="J52" s="108" t="s">
        <v>753</v>
      </c>
      <c r="K52" s="267" t="s">
        <v>753</v>
      </c>
      <c r="L52" s="267" t="s">
        <v>753</v>
      </c>
      <c r="M52" s="267" t="s">
        <v>753</v>
      </c>
      <c r="N52" s="107" t="s">
        <v>753</v>
      </c>
      <c r="O52" s="32" t="s">
        <v>753</v>
      </c>
      <c r="P52" s="32" t="s">
        <v>753</v>
      </c>
    </row>
    <row r="53" spans="1:18" ht="15.75" customHeight="1" x14ac:dyDescent="0.25">
      <c r="A53" s="266" t="s">
        <v>775</v>
      </c>
      <c r="B53" s="50">
        <f t="shared" si="0"/>
        <v>1821</v>
      </c>
      <c r="C53" s="267" t="s">
        <v>753</v>
      </c>
      <c r="D53" s="267" t="s">
        <v>753</v>
      </c>
      <c r="E53" s="267" t="s">
        <v>753</v>
      </c>
      <c r="F53" s="267" t="s">
        <v>753</v>
      </c>
      <c r="G53" s="267" t="s">
        <v>753</v>
      </c>
      <c r="H53" s="267" t="s">
        <v>753</v>
      </c>
      <c r="I53" s="269">
        <v>1821</v>
      </c>
      <c r="J53" s="108" t="s">
        <v>753</v>
      </c>
      <c r="K53" s="267" t="s">
        <v>753</v>
      </c>
      <c r="L53" s="267" t="s">
        <v>753</v>
      </c>
      <c r="M53" s="267" t="s">
        <v>753</v>
      </c>
      <c r="N53" s="107" t="s">
        <v>753</v>
      </c>
      <c r="O53" s="32" t="s">
        <v>753</v>
      </c>
      <c r="P53" s="32" t="s">
        <v>753</v>
      </c>
    </row>
    <row r="54" spans="1:18" ht="15.75" customHeight="1" x14ac:dyDescent="0.25">
      <c r="A54" s="266" t="s">
        <v>776</v>
      </c>
      <c r="B54" s="50">
        <f t="shared" si="0"/>
        <v>498</v>
      </c>
      <c r="C54" s="267" t="s">
        <v>753</v>
      </c>
      <c r="D54" s="267" t="s">
        <v>753</v>
      </c>
      <c r="E54" s="267" t="s">
        <v>753</v>
      </c>
      <c r="F54" s="267" t="s">
        <v>753</v>
      </c>
      <c r="G54" s="267" t="s">
        <v>753</v>
      </c>
      <c r="H54" s="267" t="s">
        <v>753</v>
      </c>
      <c r="I54" s="269">
        <v>498</v>
      </c>
      <c r="J54" s="108" t="s">
        <v>753</v>
      </c>
      <c r="K54" s="267" t="s">
        <v>753</v>
      </c>
      <c r="L54" s="267" t="s">
        <v>753</v>
      </c>
      <c r="M54" s="267" t="s">
        <v>753</v>
      </c>
      <c r="N54" s="107" t="s">
        <v>753</v>
      </c>
      <c r="O54" s="32" t="s">
        <v>753</v>
      </c>
      <c r="P54" s="32" t="s">
        <v>753</v>
      </c>
    </row>
    <row r="55" spans="1:18" ht="15.75" customHeight="1" x14ac:dyDescent="0.25">
      <c r="A55" s="266" t="s">
        <v>151</v>
      </c>
      <c r="B55" s="50">
        <f t="shared" si="0"/>
        <v>71</v>
      </c>
      <c r="C55" s="267" t="s">
        <v>753</v>
      </c>
      <c r="D55" s="267" t="s">
        <v>753</v>
      </c>
      <c r="E55" s="267" t="s">
        <v>753</v>
      </c>
      <c r="F55" s="267" t="s">
        <v>753</v>
      </c>
      <c r="G55" s="267" t="s">
        <v>753</v>
      </c>
      <c r="H55" s="267" t="s">
        <v>753</v>
      </c>
      <c r="I55" s="269">
        <v>71</v>
      </c>
      <c r="J55" s="108" t="s">
        <v>753</v>
      </c>
      <c r="K55" s="267" t="s">
        <v>753</v>
      </c>
      <c r="L55" s="267" t="s">
        <v>753</v>
      </c>
      <c r="M55" s="267" t="s">
        <v>753</v>
      </c>
      <c r="N55" s="107" t="s">
        <v>753</v>
      </c>
      <c r="O55" s="32" t="s">
        <v>753</v>
      </c>
      <c r="P55" s="32" t="s">
        <v>753</v>
      </c>
      <c r="Q55" s="22"/>
      <c r="R55" s="22"/>
    </row>
    <row r="56" spans="1:18" ht="15.75" customHeight="1" x14ac:dyDescent="0.25">
      <c r="A56" s="264"/>
      <c r="B56" s="50"/>
      <c r="C56" s="52"/>
      <c r="D56" s="52"/>
      <c r="E56" s="52"/>
      <c r="F56" s="52"/>
      <c r="G56" s="52"/>
      <c r="H56" s="52"/>
      <c r="I56" s="52"/>
      <c r="J56" s="267"/>
      <c r="K56" s="267"/>
      <c r="L56" s="267"/>
      <c r="M56" s="267"/>
      <c r="N56" s="107"/>
      <c r="O56" s="48"/>
      <c r="P56" s="48"/>
    </row>
    <row r="57" spans="1:18" s="22" customFormat="1" ht="15.75" customHeight="1" x14ac:dyDescent="0.25">
      <c r="A57" s="253" t="s">
        <v>777</v>
      </c>
      <c r="B57" s="105"/>
      <c r="C57" s="106"/>
      <c r="D57" s="106"/>
      <c r="E57" s="106"/>
      <c r="F57" s="106"/>
      <c r="G57" s="106"/>
      <c r="H57" s="106"/>
      <c r="I57" s="106"/>
      <c r="J57" s="106"/>
      <c r="K57" s="106"/>
      <c r="L57" s="267"/>
      <c r="M57" s="106"/>
      <c r="N57" s="265"/>
      <c r="O57" s="48"/>
      <c r="P57" s="48"/>
      <c r="Q57" s="5"/>
      <c r="R57" s="5"/>
    </row>
    <row r="58" spans="1:18" s="22" customFormat="1" ht="15.75" customHeight="1" x14ac:dyDescent="0.25">
      <c r="A58" s="253"/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267"/>
      <c r="M58" s="106"/>
      <c r="N58" s="265"/>
      <c r="O58" s="48"/>
      <c r="P58" s="48"/>
      <c r="Q58" s="5"/>
      <c r="R58" s="5"/>
    </row>
    <row r="59" spans="1:18" s="22" customFormat="1" ht="15.75" customHeight="1" x14ac:dyDescent="0.25">
      <c r="A59" s="253" t="s">
        <v>778</v>
      </c>
      <c r="B59" s="262">
        <f>SUM(B61:B73)</f>
        <v>19910</v>
      </c>
      <c r="C59" s="262">
        <f>SUM(C61:C73)</f>
        <v>19421</v>
      </c>
      <c r="D59" s="262" t="s">
        <v>753</v>
      </c>
      <c r="E59" s="262" t="s">
        <v>753</v>
      </c>
      <c r="F59" s="262" t="s">
        <v>753</v>
      </c>
      <c r="G59" s="262">
        <f>SUM(G61:G73)</f>
        <v>489</v>
      </c>
      <c r="H59" s="262" t="s">
        <v>753</v>
      </c>
      <c r="I59" s="262" t="s">
        <v>753</v>
      </c>
      <c r="J59" s="262" t="s">
        <v>753</v>
      </c>
      <c r="K59" s="262" t="s">
        <v>753</v>
      </c>
      <c r="L59" s="262" t="s">
        <v>753</v>
      </c>
      <c r="M59" s="262" t="s">
        <v>753</v>
      </c>
      <c r="N59" s="104" t="s">
        <v>753</v>
      </c>
      <c r="O59" s="263" t="s">
        <v>753</v>
      </c>
      <c r="P59" s="263" t="s">
        <v>753</v>
      </c>
      <c r="Q59" s="5"/>
      <c r="R59" s="5"/>
    </row>
    <row r="60" spans="1:18" ht="15.75" customHeight="1" x14ac:dyDescent="0.25">
      <c r="A60" s="270"/>
      <c r="B60" s="108"/>
      <c r="C60" s="267"/>
      <c r="D60" s="107"/>
      <c r="E60" s="50"/>
      <c r="F60" s="52"/>
      <c r="G60" s="52"/>
      <c r="H60" s="52"/>
      <c r="I60" s="52"/>
      <c r="J60" s="52"/>
      <c r="K60" s="52"/>
      <c r="L60" s="267"/>
      <c r="M60" s="52"/>
      <c r="N60" s="107"/>
      <c r="O60" s="32"/>
      <c r="P60" s="32"/>
    </row>
    <row r="61" spans="1:18" ht="15.75" customHeight="1" x14ac:dyDescent="0.25">
      <c r="A61" s="270" t="s">
        <v>779</v>
      </c>
      <c r="B61" s="50">
        <f t="shared" ref="B61:B73" si="1">SUM(C61:P61)</f>
        <v>1524</v>
      </c>
      <c r="C61" s="267">
        <v>1524</v>
      </c>
      <c r="D61" s="271" t="s">
        <v>753</v>
      </c>
      <c r="E61" s="108" t="s">
        <v>753</v>
      </c>
      <c r="F61" s="267" t="s">
        <v>753</v>
      </c>
      <c r="G61" s="267" t="s">
        <v>753</v>
      </c>
      <c r="H61" s="267" t="s">
        <v>753</v>
      </c>
      <c r="I61" s="267" t="s">
        <v>753</v>
      </c>
      <c r="J61" s="267" t="s">
        <v>753</v>
      </c>
      <c r="K61" s="267" t="s">
        <v>753</v>
      </c>
      <c r="L61" s="267" t="s">
        <v>753</v>
      </c>
      <c r="M61" s="267" t="s">
        <v>753</v>
      </c>
      <c r="N61" s="107" t="s">
        <v>753</v>
      </c>
      <c r="O61" s="32" t="s">
        <v>753</v>
      </c>
      <c r="P61" s="32" t="s">
        <v>753</v>
      </c>
    </row>
    <row r="62" spans="1:18" ht="15.75" customHeight="1" x14ac:dyDescent="0.25">
      <c r="A62" s="270" t="s">
        <v>780</v>
      </c>
      <c r="B62" s="50">
        <f t="shared" si="1"/>
        <v>2441</v>
      </c>
      <c r="C62" s="267">
        <v>2441</v>
      </c>
      <c r="D62" s="271" t="s">
        <v>753</v>
      </c>
      <c r="E62" s="108" t="s">
        <v>753</v>
      </c>
      <c r="F62" s="267" t="s">
        <v>753</v>
      </c>
      <c r="G62" s="267" t="s">
        <v>753</v>
      </c>
      <c r="H62" s="267" t="s">
        <v>753</v>
      </c>
      <c r="I62" s="267" t="s">
        <v>753</v>
      </c>
      <c r="J62" s="267" t="s">
        <v>753</v>
      </c>
      <c r="K62" s="267" t="s">
        <v>753</v>
      </c>
      <c r="L62" s="267" t="s">
        <v>753</v>
      </c>
      <c r="M62" s="267" t="s">
        <v>753</v>
      </c>
      <c r="N62" s="107" t="s">
        <v>753</v>
      </c>
      <c r="O62" s="32" t="s">
        <v>753</v>
      </c>
      <c r="P62" s="32" t="s">
        <v>753</v>
      </c>
    </row>
    <row r="63" spans="1:18" ht="15.75" customHeight="1" x14ac:dyDescent="0.25">
      <c r="A63" s="270" t="s">
        <v>781</v>
      </c>
      <c r="B63" s="50">
        <f t="shared" si="1"/>
        <v>1512</v>
      </c>
      <c r="C63" s="267">
        <v>1512</v>
      </c>
      <c r="D63" s="271" t="s">
        <v>753</v>
      </c>
      <c r="E63" s="108" t="s">
        <v>753</v>
      </c>
      <c r="F63" s="267" t="s">
        <v>753</v>
      </c>
      <c r="G63" s="267" t="s">
        <v>753</v>
      </c>
      <c r="H63" s="267" t="s">
        <v>753</v>
      </c>
      <c r="I63" s="267" t="s">
        <v>753</v>
      </c>
      <c r="J63" s="267" t="s">
        <v>753</v>
      </c>
      <c r="K63" s="267" t="s">
        <v>753</v>
      </c>
      <c r="L63" s="267" t="s">
        <v>753</v>
      </c>
      <c r="M63" s="267" t="s">
        <v>753</v>
      </c>
      <c r="N63" s="107" t="s">
        <v>753</v>
      </c>
      <c r="O63" s="32" t="s">
        <v>753</v>
      </c>
      <c r="P63" s="32" t="s">
        <v>753</v>
      </c>
    </row>
    <row r="64" spans="1:18" ht="15.75" customHeight="1" x14ac:dyDescent="0.25">
      <c r="A64" s="270" t="s">
        <v>782</v>
      </c>
      <c r="B64" s="50">
        <f t="shared" si="1"/>
        <v>1865</v>
      </c>
      <c r="C64" s="267">
        <v>1865</v>
      </c>
      <c r="D64" s="271" t="s">
        <v>753</v>
      </c>
      <c r="E64" s="108" t="s">
        <v>753</v>
      </c>
      <c r="F64" s="267" t="s">
        <v>753</v>
      </c>
      <c r="G64" s="267" t="s">
        <v>753</v>
      </c>
      <c r="H64" s="267" t="s">
        <v>753</v>
      </c>
      <c r="I64" s="267" t="s">
        <v>753</v>
      </c>
      <c r="J64" s="267" t="s">
        <v>753</v>
      </c>
      <c r="K64" s="267" t="s">
        <v>753</v>
      </c>
      <c r="L64" s="267" t="s">
        <v>753</v>
      </c>
      <c r="M64" s="267" t="s">
        <v>753</v>
      </c>
      <c r="N64" s="107" t="s">
        <v>753</v>
      </c>
      <c r="O64" s="32" t="s">
        <v>753</v>
      </c>
      <c r="P64" s="32" t="s">
        <v>753</v>
      </c>
    </row>
    <row r="65" spans="1:18" ht="15.75" customHeight="1" x14ac:dyDescent="0.25">
      <c r="A65" s="270" t="s">
        <v>758</v>
      </c>
      <c r="B65" s="50">
        <f t="shared" si="1"/>
        <v>2047</v>
      </c>
      <c r="C65" s="268">
        <v>2047</v>
      </c>
      <c r="D65" s="271" t="s">
        <v>753</v>
      </c>
      <c r="E65" s="108" t="s">
        <v>753</v>
      </c>
      <c r="F65" s="267" t="s">
        <v>753</v>
      </c>
      <c r="G65" s="268" t="s">
        <v>753</v>
      </c>
      <c r="H65" s="268" t="s">
        <v>753</v>
      </c>
      <c r="I65" s="267" t="s">
        <v>753</v>
      </c>
      <c r="J65" s="267" t="s">
        <v>753</v>
      </c>
      <c r="K65" s="267" t="s">
        <v>753</v>
      </c>
      <c r="L65" s="267" t="s">
        <v>753</v>
      </c>
      <c r="M65" s="267" t="s">
        <v>753</v>
      </c>
      <c r="N65" s="107" t="s">
        <v>753</v>
      </c>
      <c r="O65" s="32" t="s">
        <v>753</v>
      </c>
      <c r="P65" s="32" t="s">
        <v>753</v>
      </c>
    </row>
    <row r="66" spans="1:18" ht="15.75" customHeight="1" x14ac:dyDescent="0.25">
      <c r="A66" s="270" t="s">
        <v>783</v>
      </c>
      <c r="B66" s="50">
        <f t="shared" si="1"/>
        <v>120</v>
      </c>
      <c r="C66" s="268">
        <v>120</v>
      </c>
      <c r="D66" s="271" t="s">
        <v>753</v>
      </c>
      <c r="E66" s="108" t="s">
        <v>753</v>
      </c>
      <c r="F66" s="267" t="s">
        <v>753</v>
      </c>
      <c r="G66" s="267" t="s">
        <v>753</v>
      </c>
      <c r="H66" s="267" t="s">
        <v>753</v>
      </c>
      <c r="I66" s="267" t="s">
        <v>753</v>
      </c>
      <c r="J66" s="267" t="s">
        <v>753</v>
      </c>
      <c r="K66" s="267" t="s">
        <v>753</v>
      </c>
      <c r="L66" s="267" t="s">
        <v>753</v>
      </c>
      <c r="M66" s="267" t="s">
        <v>753</v>
      </c>
      <c r="N66" s="107" t="s">
        <v>753</v>
      </c>
      <c r="O66" s="32" t="s">
        <v>753</v>
      </c>
      <c r="P66" s="32" t="s">
        <v>753</v>
      </c>
    </row>
    <row r="67" spans="1:18" ht="15.75" customHeight="1" x14ac:dyDescent="0.25">
      <c r="A67" s="270" t="s">
        <v>761</v>
      </c>
      <c r="B67" s="50">
        <f t="shared" si="1"/>
        <v>1375</v>
      </c>
      <c r="C67" s="268">
        <v>1375</v>
      </c>
      <c r="D67" s="271" t="s">
        <v>753</v>
      </c>
      <c r="E67" s="108" t="s">
        <v>753</v>
      </c>
      <c r="F67" s="267" t="s">
        <v>753</v>
      </c>
      <c r="G67" s="267" t="s">
        <v>753</v>
      </c>
      <c r="H67" s="267" t="s">
        <v>753</v>
      </c>
      <c r="I67" s="267" t="s">
        <v>753</v>
      </c>
      <c r="J67" s="267" t="s">
        <v>753</v>
      </c>
      <c r="K67" s="267" t="s">
        <v>753</v>
      </c>
      <c r="L67" s="267" t="s">
        <v>753</v>
      </c>
      <c r="M67" s="267" t="s">
        <v>753</v>
      </c>
      <c r="N67" s="107" t="s">
        <v>753</v>
      </c>
      <c r="O67" s="32" t="s">
        <v>753</v>
      </c>
      <c r="P67" s="32" t="s">
        <v>753</v>
      </c>
    </row>
    <row r="68" spans="1:18" ht="15.75" customHeight="1" x14ac:dyDescent="0.25">
      <c r="A68" s="270" t="s">
        <v>177</v>
      </c>
      <c r="B68" s="50">
        <f t="shared" si="1"/>
        <v>1804</v>
      </c>
      <c r="C68" s="268">
        <v>1804</v>
      </c>
      <c r="D68" s="271" t="s">
        <v>753</v>
      </c>
      <c r="E68" s="108" t="s">
        <v>753</v>
      </c>
      <c r="F68" s="267" t="s">
        <v>753</v>
      </c>
      <c r="G68" s="268" t="s">
        <v>753</v>
      </c>
      <c r="H68" s="268" t="s">
        <v>753</v>
      </c>
      <c r="I68" s="267" t="s">
        <v>753</v>
      </c>
      <c r="J68" s="267" t="s">
        <v>753</v>
      </c>
      <c r="K68" s="267" t="s">
        <v>753</v>
      </c>
      <c r="L68" s="267" t="s">
        <v>753</v>
      </c>
      <c r="M68" s="267" t="s">
        <v>753</v>
      </c>
      <c r="N68" s="107" t="s">
        <v>753</v>
      </c>
      <c r="O68" s="32" t="s">
        <v>753</v>
      </c>
      <c r="P68" s="32" t="s">
        <v>753</v>
      </c>
    </row>
    <row r="69" spans="1:18" ht="15.75" customHeight="1" x14ac:dyDescent="0.25">
      <c r="A69" s="270" t="s">
        <v>389</v>
      </c>
      <c r="B69" s="50">
        <f t="shared" si="1"/>
        <v>2691</v>
      </c>
      <c r="C69" s="268">
        <v>2691</v>
      </c>
      <c r="D69" s="271" t="s">
        <v>753</v>
      </c>
      <c r="E69" s="108" t="s">
        <v>753</v>
      </c>
      <c r="F69" s="267" t="s">
        <v>753</v>
      </c>
      <c r="G69" s="108" t="s">
        <v>753</v>
      </c>
      <c r="H69" s="108" t="s">
        <v>753</v>
      </c>
      <c r="I69" s="267" t="s">
        <v>753</v>
      </c>
      <c r="J69" s="267" t="s">
        <v>753</v>
      </c>
      <c r="K69" s="267" t="s">
        <v>753</v>
      </c>
      <c r="L69" s="267" t="s">
        <v>753</v>
      </c>
      <c r="M69" s="267" t="s">
        <v>753</v>
      </c>
      <c r="N69" s="107" t="s">
        <v>753</v>
      </c>
      <c r="O69" s="32" t="s">
        <v>753</v>
      </c>
      <c r="P69" s="32" t="s">
        <v>753</v>
      </c>
    </row>
    <row r="70" spans="1:18" ht="15.75" customHeight="1" x14ac:dyDescent="0.25">
      <c r="A70" s="270" t="s">
        <v>64</v>
      </c>
      <c r="B70" s="50">
        <f t="shared" si="1"/>
        <v>1250</v>
      </c>
      <c r="C70" s="268">
        <v>1250</v>
      </c>
      <c r="D70" s="271" t="s">
        <v>753</v>
      </c>
      <c r="E70" s="108" t="s">
        <v>753</v>
      </c>
      <c r="F70" s="267" t="s">
        <v>753</v>
      </c>
      <c r="G70" s="108" t="s">
        <v>753</v>
      </c>
      <c r="H70" s="108" t="s">
        <v>753</v>
      </c>
      <c r="I70" s="267" t="s">
        <v>753</v>
      </c>
      <c r="J70" s="267" t="s">
        <v>753</v>
      </c>
      <c r="K70" s="267" t="s">
        <v>753</v>
      </c>
      <c r="L70" s="267" t="s">
        <v>753</v>
      </c>
      <c r="M70" s="267" t="s">
        <v>753</v>
      </c>
      <c r="N70" s="107" t="s">
        <v>753</v>
      </c>
      <c r="O70" s="32" t="s">
        <v>753</v>
      </c>
      <c r="P70" s="32" t="s">
        <v>753</v>
      </c>
    </row>
    <row r="71" spans="1:18" ht="15.75" customHeight="1" x14ac:dyDescent="0.25">
      <c r="A71" s="270" t="s">
        <v>181</v>
      </c>
      <c r="B71" s="50">
        <f t="shared" si="1"/>
        <v>1668</v>
      </c>
      <c r="C71" s="268">
        <v>1179</v>
      </c>
      <c r="D71" s="271" t="s">
        <v>753</v>
      </c>
      <c r="E71" s="108" t="s">
        <v>753</v>
      </c>
      <c r="F71" s="267" t="s">
        <v>753</v>
      </c>
      <c r="G71" s="268">
        <v>489</v>
      </c>
      <c r="H71" s="268" t="s">
        <v>753</v>
      </c>
      <c r="I71" s="267" t="s">
        <v>753</v>
      </c>
      <c r="J71" s="267" t="s">
        <v>753</v>
      </c>
      <c r="K71" s="267" t="s">
        <v>753</v>
      </c>
      <c r="L71" s="267" t="s">
        <v>753</v>
      </c>
      <c r="M71" s="267" t="s">
        <v>753</v>
      </c>
      <c r="N71" s="107" t="s">
        <v>753</v>
      </c>
      <c r="O71" s="32" t="s">
        <v>753</v>
      </c>
      <c r="P71" s="32" t="s">
        <v>753</v>
      </c>
    </row>
    <row r="72" spans="1:18" ht="15.75" customHeight="1" x14ac:dyDescent="0.25">
      <c r="A72" s="270" t="s">
        <v>773</v>
      </c>
      <c r="B72" s="50">
        <f t="shared" si="1"/>
        <v>746</v>
      </c>
      <c r="C72" s="268">
        <v>746</v>
      </c>
      <c r="D72" s="271" t="s">
        <v>753</v>
      </c>
      <c r="E72" s="108" t="s">
        <v>753</v>
      </c>
      <c r="F72" s="267" t="s">
        <v>753</v>
      </c>
      <c r="G72" s="267" t="s">
        <v>753</v>
      </c>
      <c r="H72" s="267" t="s">
        <v>753</v>
      </c>
      <c r="I72" s="267" t="s">
        <v>753</v>
      </c>
      <c r="J72" s="267" t="s">
        <v>753</v>
      </c>
      <c r="K72" s="267" t="s">
        <v>753</v>
      </c>
      <c r="L72" s="267" t="s">
        <v>753</v>
      </c>
      <c r="M72" s="267" t="s">
        <v>753</v>
      </c>
      <c r="N72" s="107" t="s">
        <v>753</v>
      </c>
      <c r="O72" s="32" t="s">
        <v>753</v>
      </c>
      <c r="P72" s="32" t="s">
        <v>753</v>
      </c>
    </row>
    <row r="73" spans="1:18" s="22" customFormat="1" ht="15.75" customHeight="1" x14ac:dyDescent="0.25">
      <c r="A73" s="270" t="s">
        <v>775</v>
      </c>
      <c r="B73" s="50">
        <f t="shared" si="1"/>
        <v>867</v>
      </c>
      <c r="C73" s="268">
        <v>867</v>
      </c>
      <c r="D73" s="271" t="s">
        <v>753</v>
      </c>
      <c r="E73" s="108" t="s">
        <v>753</v>
      </c>
      <c r="F73" s="267" t="s">
        <v>753</v>
      </c>
      <c r="G73" s="267" t="s">
        <v>753</v>
      </c>
      <c r="H73" s="267" t="s">
        <v>753</v>
      </c>
      <c r="I73" s="267" t="s">
        <v>753</v>
      </c>
      <c r="J73" s="267" t="s">
        <v>753</v>
      </c>
      <c r="K73" s="267" t="s">
        <v>753</v>
      </c>
      <c r="L73" s="267" t="s">
        <v>753</v>
      </c>
      <c r="M73" s="267" t="s">
        <v>753</v>
      </c>
      <c r="N73" s="107" t="s">
        <v>753</v>
      </c>
      <c r="O73" s="32" t="s">
        <v>753</v>
      </c>
      <c r="P73" s="32" t="s">
        <v>753</v>
      </c>
      <c r="Q73" s="5"/>
      <c r="R73" s="5"/>
    </row>
    <row r="74" spans="1:18" ht="15.75" customHeight="1" x14ac:dyDescent="0.25">
      <c r="A74" s="264"/>
      <c r="B74" s="50"/>
      <c r="C74" s="50"/>
      <c r="D74" s="11"/>
      <c r="E74" s="50"/>
      <c r="F74" s="52"/>
      <c r="G74" s="52"/>
      <c r="H74" s="52"/>
      <c r="I74" s="52"/>
      <c r="J74" s="52"/>
      <c r="K74" s="52"/>
      <c r="L74" s="267"/>
      <c r="M74" s="52"/>
      <c r="O74" s="32"/>
      <c r="P74" s="32"/>
    </row>
    <row r="75" spans="1:18" ht="15.75" customHeight="1" x14ac:dyDescent="0.25">
      <c r="A75" s="253" t="s">
        <v>158</v>
      </c>
      <c r="B75" s="103">
        <f>SUM(B77:B84)</f>
        <v>368786</v>
      </c>
      <c r="C75" s="103" t="s">
        <v>753</v>
      </c>
      <c r="D75" s="77">
        <f>SUM(D77:D84)</f>
        <v>368786</v>
      </c>
      <c r="E75" s="108" t="s">
        <v>753</v>
      </c>
      <c r="F75" s="262" t="s">
        <v>753</v>
      </c>
      <c r="G75" s="262" t="s">
        <v>753</v>
      </c>
      <c r="H75" s="262" t="s">
        <v>753</v>
      </c>
      <c r="I75" s="262" t="s">
        <v>753</v>
      </c>
      <c r="J75" s="262" t="s">
        <v>753</v>
      </c>
      <c r="K75" s="262" t="s">
        <v>753</v>
      </c>
      <c r="L75" s="262" t="s">
        <v>753</v>
      </c>
      <c r="M75" s="262" t="s">
        <v>753</v>
      </c>
      <c r="N75" s="104" t="s">
        <v>753</v>
      </c>
      <c r="O75" s="263" t="s">
        <v>753</v>
      </c>
      <c r="P75" s="263" t="s">
        <v>753</v>
      </c>
    </row>
    <row r="76" spans="1:18" ht="15.75" customHeight="1" x14ac:dyDescent="0.25">
      <c r="A76" s="264"/>
      <c r="B76" s="50"/>
      <c r="C76" s="50"/>
      <c r="D76" s="52"/>
      <c r="E76" s="52"/>
      <c r="F76" s="52"/>
      <c r="G76" s="52"/>
      <c r="H76" s="52"/>
      <c r="I76" s="52"/>
      <c r="J76" s="52"/>
      <c r="K76" s="52"/>
      <c r="L76" s="267"/>
      <c r="M76" s="52"/>
      <c r="O76" s="32"/>
      <c r="P76" s="32"/>
    </row>
    <row r="77" spans="1:18" ht="15.75" customHeight="1" x14ac:dyDescent="0.25">
      <c r="A77" s="270" t="s">
        <v>785</v>
      </c>
      <c r="B77" s="50">
        <f>SUM(C77:P77)</f>
        <v>77061</v>
      </c>
      <c r="C77" s="268" t="s">
        <v>753</v>
      </c>
      <c r="D77" s="269">
        <v>77061</v>
      </c>
      <c r="E77" s="267" t="s">
        <v>753</v>
      </c>
      <c r="F77" s="267" t="s">
        <v>753</v>
      </c>
      <c r="G77" s="267" t="s">
        <v>753</v>
      </c>
      <c r="H77" s="267" t="s">
        <v>753</v>
      </c>
      <c r="I77" s="267" t="s">
        <v>753</v>
      </c>
      <c r="J77" s="267" t="s">
        <v>753</v>
      </c>
      <c r="K77" s="267" t="s">
        <v>753</v>
      </c>
      <c r="L77" s="267" t="s">
        <v>753</v>
      </c>
      <c r="M77" s="267" t="s">
        <v>753</v>
      </c>
      <c r="N77" s="107" t="s">
        <v>753</v>
      </c>
      <c r="O77" s="32" t="s">
        <v>753</v>
      </c>
      <c r="P77" s="32" t="s">
        <v>753</v>
      </c>
    </row>
    <row r="78" spans="1:18" ht="15.75" customHeight="1" x14ac:dyDescent="0.25">
      <c r="A78" s="270" t="s">
        <v>786</v>
      </c>
      <c r="B78" s="50">
        <f t="shared" ref="B78:B84" si="2">SUM(C78:P78)</f>
        <v>69172</v>
      </c>
      <c r="C78" s="267" t="s">
        <v>753</v>
      </c>
      <c r="D78" s="269">
        <v>69172</v>
      </c>
      <c r="E78" s="267" t="s">
        <v>753</v>
      </c>
      <c r="F78" s="267" t="s">
        <v>753</v>
      </c>
      <c r="G78" s="267" t="s">
        <v>753</v>
      </c>
      <c r="H78" s="267" t="s">
        <v>753</v>
      </c>
      <c r="I78" s="267" t="s">
        <v>753</v>
      </c>
      <c r="J78" s="267" t="s">
        <v>753</v>
      </c>
      <c r="K78" s="267" t="s">
        <v>753</v>
      </c>
      <c r="L78" s="267" t="s">
        <v>753</v>
      </c>
      <c r="M78" s="267" t="s">
        <v>753</v>
      </c>
      <c r="N78" s="107" t="s">
        <v>753</v>
      </c>
      <c r="O78" s="32" t="s">
        <v>753</v>
      </c>
      <c r="P78" s="32" t="s">
        <v>753</v>
      </c>
    </row>
    <row r="79" spans="1:18" ht="15.75" customHeight="1" x14ac:dyDescent="0.25">
      <c r="A79" s="270" t="s">
        <v>787</v>
      </c>
      <c r="B79" s="50">
        <f t="shared" si="2"/>
        <v>58836</v>
      </c>
      <c r="C79" s="267" t="s">
        <v>753</v>
      </c>
      <c r="D79" s="269">
        <v>58836</v>
      </c>
      <c r="E79" s="267" t="s">
        <v>753</v>
      </c>
      <c r="F79" s="267" t="s">
        <v>753</v>
      </c>
      <c r="G79" s="267" t="s">
        <v>753</v>
      </c>
      <c r="H79" s="267" t="s">
        <v>753</v>
      </c>
      <c r="I79" s="267" t="s">
        <v>753</v>
      </c>
      <c r="J79" s="267" t="s">
        <v>753</v>
      </c>
      <c r="K79" s="267" t="s">
        <v>753</v>
      </c>
      <c r="L79" s="267" t="s">
        <v>753</v>
      </c>
      <c r="M79" s="267" t="s">
        <v>753</v>
      </c>
      <c r="N79" s="107" t="s">
        <v>753</v>
      </c>
      <c r="O79" s="272" t="s">
        <v>753</v>
      </c>
      <c r="P79" s="11" t="s">
        <v>753</v>
      </c>
    </row>
    <row r="80" spans="1:18" ht="15.75" customHeight="1" x14ac:dyDescent="0.25">
      <c r="A80" s="270" t="s">
        <v>949</v>
      </c>
      <c r="B80" s="50">
        <f t="shared" si="2"/>
        <v>0</v>
      </c>
      <c r="C80" s="267" t="s">
        <v>753</v>
      </c>
      <c r="D80" s="267">
        <v>0</v>
      </c>
      <c r="E80" s="267" t="s">
        <v>753</v>
      </c>
      <c r="F80" s="267" t="s">
        <v>753</v>
      </c>
      <c r="G80" s="267" t="s">
        <v>753</v>
      </c>
      <c r="H80" s="267" t="s">
        <v>753</v>
      </c>
      <c r="I80" s="267" t="s">
        <v>753</v>
      </c>
      <c r="J80" s="267" t="s">
        <v>753</v>
      </c>
      <c r="K80" s="267" t="s">
        <v>753</v>
      </c>
      <c r="L80" s="267" t="s">
        <v>753</v>
      </c>
      <c r="M80" s="267" t="s">
        <v>753</v>
      </c>
      <c r="N80" s="267" t="s">
        <v>753</v>
      </c>
      <c r="O80" s="267" t="s">
        <v>753</v>
      </c>
      <c r="P80" s="107" t="s">
        <v>753</v>
      </c>
    </row>
    <row r="81" spans="1:18" ht="15.75" customHeight="1" x14ac:dyDescent="0.25">
      <c r="A81" s="270" t="s">
        <v>789</v>
      </c>
      <c r="B81" s="50">
        <f t="shared" si="2"/>
        <v>40121</v>
      </c>
      <c r="C81" s="267" t="s">
        <v>753</v>
      </c>
      <c r="D81" s="267">
        <v>40121</v>
      </c>
      <c r="E81" s="267" t="s">
        <v>753</v>
      </c>
      <c r="F81" s="267" t="s">
        <v>753</v>
      </c>
      <c r="G81" s="267" t="s">
        <v>753</v>
      </c>
      <c r="H81" s="267" t="s">
        <v>753</v>
      </c>
      <c r="I81" s="267" t="s">
        <v>753</v>
      </c>
      <c r="J81" s="267" t="s">
        <v>753</v>
      </c>
      <c r="K81" s="267" t="s">
        <v>753</v>
      </c>
      <c r="L81" s="267" t="s">
        <v>753</v>
      </c>
      <c r="M81" s="267" t="s">
        <v>753</v>
      </c>
      <c r="N81" s="267" t="s">
        <v>753</v>
      </c>
      <c r="O81" s="267" t="s">
        <v>753</v>
      </c>
      <c r="P81" s="107" t="s">
        <v>753</v>
      </c>
    </row>
    <row r="82" spans="1:18" ht="15.75" customHeight="1" x14ac:dyDescent="0.25">
      <c r="A82" s="270" t="s">
        <v>790</v>
      </c>
      <c r="B82" s="50">
        <f t="shared" si="2"/>
        <v>38434</v>
      </c>
      <c r="C82" s="267" t="s">
        <v>753</v>
      </c>
      <c r="D82" s="267">
        <v>38434</v>
      </c>
      <c r="E82" s="267" t="s">
        <v>753</v>
      </c>
      <c r="F82" s="267" t="s">
        <v>753</v>
      </c>
      <c r="G82" s="267" t="s">
        <v>753</v>
      </c>
      <c r="H82" s="267" t="s">
        <v>753</v>
      </c>
      <c r="I82" s="267" t="s">
        <v>753</v>
      </c>
      <c r="J82" s="267" t="s">
        <v>753</v>
      </c>
      <c r="K82" s="267" t="s">
        <v>753</v>
      </c>
      <c r="L82" s="267" t="s">
        <v>753</v>
      </c>
      <c r="M82" s="267" t="s">
        <v>753</v>
      </c>
      <c r="N82" s="267" t="s">
        <v>753</v>
      </c>
      <c r="O82" s="267" t="s">
        <v>753</v>
      </c>
      <c r="P82" s="107" t="s">
        <v>753</v>
      </c>
    </row>
    <row r="83" spans="1:18" ht="15.75" customHeight="1" x14ac:dyDescent="0.25">
      <c r="A83" s="270" t="s">
        <v>791</v>
      </c>
      <c r="B83" s="50">
        <f t="shared" si="2"/>
        <v>50035</v>
      </c>
      <c r="C83" s="267" t="s">
        <v>753</v>
      </c>
      <c r="D83" s="267">
        <v>50035</v>
      </c>
      <c r="E83" s="267" t="s">
        <v>753</v>
      </c>
      <c r="F83" s="267" t="s">
        <v>753</v>
      </c>
      <c r="G83" s="267" t="s">
        <v>753</v>
      </c>
      <c r="H83" s="267" t="s">
        <v>753</v>
      </c>
      <c r="I83" s="267" t="s">
        <v>753</v>
      </c>
      <c r="J83" s="267" t="s">
        <v>753</v>
      </c>
      <c r="K83" s="267" t="s">
        <v>753</v>
      </c>
      <c r="L83" s="267" t="s">
        <v>753</v>
      </c>
      <c r="M83" s="267" t="s">
        <v>753</v>
      </c>
      <c r="N83" s="267" t="s">
        <v>753</v>
      </c>
      <c r="O83" s="267" t="s">
        <v>753</v>
      </c>
      <c r="P83" s="107" t="s">
        <v>753</v>
      </c>
    </row>
    <row r="84" spans="1:18" ht="15.75" customHeight="1" x14ac:dyDescent="0.25">
      <c r="A84" s="270" t="s">
        <v>792</v>
      </c>
      <c r="B84" s="50">
        <f t="shared" si="2"/>
        <v>35127</v>
      </c>
      <c r="C84" s="267" t="s">
        <v>753</v>
      </c>
      <c r="D84" s="267">
        <v>35127</v>
      </c>
      <c r="E84" s="267" t="s">
        <v>753</v>
      </c>
      <c r="F84" s="267" t="s">
        <v>753</v>
      </c>
      <c r="G84" s="267" t="s">
        <v>753</v>
      </c>
      <c r="H84" s="267" t="s">
        <v>753</v>
      </c>
      <c r="I84" s="267" t="s">
        <v>753</v>
      </c>
      <c r="J84" s="267" t="s">
        <v>753</v>
      </c>
      <c r="K84" s="267" t="s">
        <v>753</v>
      </c>
      <c r="L84" s="267" t="s">
        <v>753</v>
      </c>
      <c r="M84" s="267" t="s">
        <v>753</v>
      </c>
      <c r="N84" s="267" t="s">
        <v>753</v>
      </c>
      <c r="O84" s="267" t="s">
        <v>753</v>
      </c>
      <c r="P84" s="107" t="s">
        <v>753</v>
      </c>
    </row>
    <row r="85" spans="1:18" ht="15.75" customHeight="1" x14ac:dyDescent="0.25">
      <c r="A85" s="264"/>
      <c r="B85" s="50"/>
      <c r="C85" s="50"/>
      <c r="D85" s="267"/>
      <c r="E85" s="52"/>
      <c r="F85" s="52"/>
      <c r="G85" s="52"/>
      <c r="H85" s="52"/>
      <c r="I85" s="52"/>
      <c r="J85" s="52"/>
      <c r="K85" s="52"/>
      <c r="L85" s="267"/>
      <c r="M85" s="52"/>
      <c r="O85" s="32"/>
      <c r="P85" s="32"/>
    </row>
    <row r="86" spans="1:18" ht="15.75" customHeight="1" x14ac:dyDescent="0.25">
      <c r="A86" s="253" t="s">
        <v>749</v>
      </c>
      <c r="B86" s="103">
        <f>SUM(B88:B90)</f>
        <v>18193</v>
      </c>
      <c r="C86" s="103" t="s">
        <v>753</v>
      </c>
      <c r="D86" s="103" t="s">
        <v>753</v>
      </c>
      <c r="E86" s="273">
        <f>SUM(E88:E90)</f>
        <v>18193</v>
      </c>
      <c r="F86" s="262" t="s">
        <v>753</v>
      </c>
      <c r="G86" s="262" t="s">
        <v>753</v>
      </c>
      <c r="H86" s="262" t="s">
        <v>753</v>
      </c>
      <c r="I86" s="262" t="s">
        <v>753</v>
      </c>
      <c r="J86" s="262" t="s">
        <v>753</v>
      </c>
      <c r="K86" s="262" t="s">
        <v>753</v>
      </c>
      <c r="L86" s="262" t="s">
        <v>753</v>
      </c>
      <c r="M86" s="262" t="s">
        <v>753</v>
      </c>
      <c r="N86" s="104" t="s">
        <v>753</v>
      </c>
      <c r="O86" s="263" t="s">
        <v>753</v>
      </c>
      <c r="P86" s="263" t="s">
        <v>753</v>
      </c>
    </row>
    <row r="87" spans="1:18" ht="15.75" customHeight="1" x14ac:dyDescent="0.25">
      <c r="A87" s="270"/>
      <c r="B87" s="108"/>
      <c r="C87" s="50"/>
      <c r="D87" s="52"/>
      <c r="E87" s="267"/>
      <c r="F87" s="52"/>
      <c r="G87" s="52"/>
      <c r="H87" s="52"/>
      <c r="I87" s="52"/>
      <c r="J87" s="52"/>
      <c r="K87" s="52"/>
      <c r="L87" s="267"/>
      <c r="M87" s="52"/>
      <c r="O87" s="32"/>
      <c r="P87" s="32"/>
    </row>
    <row r="88" spans="1:18" ht="15.75" customHeight="1" x14ac:dyDescent="0.25">
      <c r="A88" s="270" t="s">
        <v>793</v>
      </c>
      <c r="B88" s="50">
        <f>SUM(C88:P88)</f>
        <v>145</v>
      </c>
      <c r="C88" s="108" t="s">
        <v>753</v>
      </c>
      <c r="D88" s="108" t="s">
        <v>753</v>
      </c>
      <c r="E88" s="268">
        <v>145</v>
      </c>
      <c r="F88" s="267" t="s">
        <v>753</v>
      </c>
      <c r="G88" s="267" t="s">
        <v>753</v>
      </c>
      <c r="H88" s="267" t="s">
        <v>753</v>
      </c>
      <c r="I88" s="267" t="s">
        <v>753</v>
      </c>
      <c r="J88" s="267" t="s">
        <v>753</v>
      </c>
      <c r="K88" s="267" t="s">
        <v>753</v>
      </c>
      <c r="L88" s="267" t="s">
        <v>753</v>
      </c>
      <c r="M88" s="267" t="s">
        <v>753</v>
      </c>
      <c r="N88" s="107" t="s">
        <v>753</v>
      </c>
      <c r="O88" s="32" t="s">
        <v>753</v>
      </c>
      <c r="P88" s="32" t="s">
        <v>753</v>
      </c>
      <c r="Q88" s="22"/>
      <c r="R88" s="22"/>
    </row>
    <row r="89" spans="1:18" ht="15.75" customHeight="1" x14ac:dyDescent="0.25">
      <c r="A89" s="270" t="s">
        <v>794</v>
      </c>
      <c r="B89" s="50">
        <f>SUM(C89:P89)</f>
        <v>3126</v>
      </c>
      <c r="C89" s="108" t="s">
        <v>753</v>
      </c>
      <c r="D89" s="108" t="s">
        <v>753</v>
      </c>
      <c r="E89" s="268">
        <v>3126</v>
      </c>
      <c r="F89" s="267" t="s">
        <v>753</v>
      </c>
      <c r="G89" s="267" t="s">
        <v>753</v>
      </c>
      <c r="H89" s="267" t="s">
        <v>753</v>
      </c>
      <c r="I89" s="267" t="s">
        <v>753</v>
      </c>
      <c r="J89" s="267" t="s">
        <v>753</v>
      </c>
      <c r="K89" s="267" t="s">
        <v>753</v>
      </c>
      <c r="L89" s="267" t="s">
        <v>753</v>
      </c>
      <c r="M89" s="267" t="s">
        <v>753</v>
      </c>
      <c r="N89" s="107" t="s">
        <v>753</v>
      </c>
      <c r="O89" s="32" t="s">
        <v>753</v>
      </c>
      <c r="P89" s="32" t="s">
        <v>753</v>
      </c>
    </row>
    <row r="90" spans="1:18" ht="15.75" customHeight="1" x14ac:dyDescent="0.25">
      <c r="A90" s="270" t="s">
        <v>795</v>
      </c>
      <c r="B90" s="50">
        <f>SUM(C90:P90)</f>
        <v>14922</v>
      </c>
      <c r="C90" s="108" t="s">
        <v>753</v>
      </c>
      <c r="D90" s="108" t="s">
        <v>753</v>
      </c>
      <c r="E90" s="268">
        <v>14922</v>
      </c>
      <c r="F90" s="267" t="s">
        <v>753</v>
      </c>
      <c r="G90" s="267" t="s">
        <v>753</v>
      </c>
      <c r="H90" s="267" t="s">
        <v>753</v>
      </c>
      <c r="I90" s="267" t="s">
        <v>753</v>
      </c>
      <c r="J90" s="267" t="s">
        <v>753</v>
      </c>
      <c r="K90" s="267" t="s">
        <v>753</v>
      </c>
      <c r="L90" s="267" t="s">
        <v>753</v>
      </c>
      <c r="M90" s="267" t="s">
        <v>753</v>
      </c>
      <c r="N90" s="107" t="s">
        <v>753</v>
      </c>
      <c r="O90" s="32" t="s">
        <v>753</v>
      </c>
      <c r="P90" s="32" t="s">
        <v>753</v>
      </c>
      <c r="Q90" s="23"/>
      <c r="R90" s="23"/>
    </row>
    <row r="91" spans="1:18" ht="15.75" customHeight="1" x14ac:dyDescent="0.25">
      <c r="A91" s="264"/>
      <c r="B91" s="50"/>
      <c r="C91" s="52"/>
      <c r="D91" s="52"/>
      <c r="E91" s="52"/>
      <c r="F91" s="52"/>
      <c r="G91" s="52"/>
      <c r="H91" s="52"/>
      <c r="I91" s="52"/>
      <c r="J91" s="52"/>
      <c r="K91" s="52"/>
      <c r="L91" s="267"/>
      <c r="M91" s="52"/>
      <c r="O91" s="32"/>
      <c r="P91" s="32"/>
    </row>
    <row r="92" spans="1:18" s="22" customFormat="1" ht="15.75" customHeight="1" x14ac:dyDescent="0.25">
      <c r="A92" s="253" t="s">
        <v>796</v>
      </c>
      <c r="B92" s="103">
        <f>SUM(B94:B94)</f>
        <v>0</v>
      </c>
      <c r="C92" s="104" t="s">
        <v>753</v>
      </c>
      <c r="D92" s="273">
        <f>SUM(D94:D94)</f>
        <v>0</v>
      </c>
      <c r="E92" s="103" t="s">
        <v>753</v>
      </c>
      <c r="F92" s="262" t="s">
        <v>753</v>
      </c>
      <c r="G92" s="262" t="s">
        <v>753</v>
      </c>
      <c r="H92" s="262" t="s">
        <v>753</v>
      </c>
      <c r="I92" s="262" t="s">
        <v>753</v>
      </c>
      <c r="J92" s="262" t="s">
        <v>753</v>
      </c>
      <c r="K92" s="262" t="s">
        <v>753</v>
      </c>
      <c r="L92" s="262" t="s">
        <v>753</v>
      </c>
      <c r="M92" s="262" t="s">
        <v>753</v>
      </c>
      <c r="N92" s="104" t="s">
        <v>753</v>
      </c>
      <c r="O92" s="263" t="s">
        <v>753</v>
      </c>
      <c r="P92" s="263" t="s">
        <v>753</v>
      </c>
      <c r="Q92" s="5"/>
      <c r="R92" s="5"/>
    </row>
    <row r="93" spans="1:18" ht="15.75" customHeight="1" x14ac:dyDescent="0.25">
      <c r="A93" s="270"/>
      <c r="B93" s="108"/>
      <c r="C93" s="52"/>
      <c r="D93" s="52"/>
      <c r="E93" s="267"/>
      <c r="F93" s="52"/>
      <c r="G93" s="52"/>
      <c r="H93" s="52"/>
      <c r="I93" s="52"/>
      <c r="J93" s="52"/>
      <c r="K93" s="52"/>
      <c r="L93" s="267"/>
      <c r="M93" s="52"/>
      <c r="O93" s="32"/>
      <c r="P93" s="32"/>
    </row>
    <row r="94" spans="1:18" ht="15.75" customHeight="1" x14ac:dyDescent="0.25">
      <c r="A94" s="270" t="s">
        <v>797</v>
      </c>
      <c r="B94" s="50">
        <f>SUM(C94:P94)</f>
        <v>0</v>
      </c>
      <c r="C94" s="107" t="s">
        <v>753</v>
      </c>
      <c r="D94" s="108">
        <f>[9]cobro!G18</f>
        <v>0</v>
      </c>
      <c r="E94" s="108" t="s">
        <v>753</v>
      </c>
      <c r="F94" s="267" t="s">
        <v>753</v>
      </c>
      <c r="G94" s="267" t="s">
        <v>753</v>
      </c>
      <c r="H94" s="267" t="s">
        <v>753</v>
      </c>
      <c r="I94" s="267" t="s">
        <v>753</v>
      </c>
      <c r="J94" s="267" t="s">
        <v>753</v>
      </c>
      <c r="K94" s="267" t="s">
        <v>753</v>
      </c>
      <c r="L94" s="267" t="s">
        <v>753</v>
      </c>
      <c r="M94" s="267" t="s">
        <v>753</v>
      </c>
      <c r="N94" s="107" t="s">
        <v>753</v>
      </c>
      <c r="O94" s="32" t="s">
        <v>753</v>
      </c>
      <c r="P94" s="32" t="s">
        <v>753</v>
      </c>
    </row>
    <row r="95" spans="1:18" ht="15.75" customHeight="1" x14ac:dyDescent="0.25">
      <c r="A95" s="264"/>
      <c r="B95" s="50"/>
      <c r="C95" s="52"/>
      <c r="D95" s="52"/>
      <c r="E95" s="52"/>
      <c r="F95" s="52"/>
      <c r="G95" s="52"/>
      <c r="H95" s="52"/>
      <c r="I95" s="52"/>
      <c r="J95" s="52"/>
      <c r="K95" s="52"/>
      <c r="L95" s="267"/>
      <c r="M95" s="52"/>
      <c r="O95" s="32"/>
      <c r="P95" s="32"/>
    </row>
    <row r="96" spans="1:18" ht="15.75" customHeight="1" x14ac:dyDescent="0.25">
      <c r="A96" s="253" t="s">
        <v>161</v>
      </c>
      <c r="B96" s="103">
        <f>SUM(B98:B110)</f>
        <v>14538</v>
      </c>
      <c r="C96" s="262" t="s">
        <v>753</v>
      </c>
      <c r="D96" s="262" t="s">
        <v>753</v>
      </c>
      <c r="E96" s="262" t="s">
        <v>753</v>
      </c>
      <c r="F96" s="103">
        <f>SUM(F98:F110)</f>
        <v>14538</v>
      </c>
      <c r="G96" s="103" t="s">
        <v>753</v>
      </c>
      <c r="H96" s="103" t="s">
        <v>753</v>
      </c>
      <c r="I96" s="262" t="s">
        <v>753</v>
      </c>
      <c r="J96" s="262" t="s">
        <v>753</v>
      </c>
      <c r="K96" s="262" t="s">
        <v>753</v>
      </c>
      <c r="L96" s="262" t="s">
        <v>753</v>
      </c>
      <c r="M96" s="262" t="s">
        <v>753</v>
      </c>
      <c r="N96" s="104" t="s">
        <v>753</v>
      </c>
      <c r="O96" s="263" t="s">
        <v>753</v>
      </c>
      <c r="P96" s="263" t="s">
        <v>753</v>
      </c>
    </row>
    <row r="97" spans="1:18" ht="15.75" customHeight="1" x14ac:dyDescent="0.25">
      <c r="A97" s="270"/>
      <c r="B97" s="108"/>
      <c r="C97" s="52"/>
      <c r="D97" s="52"/>
      <c r="E97" s="52"/>
      <c r="F97" s="267"/>
      <c r="G97" s="52"/>
      <c r="H97" s="52"/>
      <c r="I97" s="52"/>
      <c r="J97" s="52"/>
      <c r="K97" s="52"/>
      <c r="L97" s="267"/>
      <c r="M97" s="52"/>
      <c r="N97" s="107"/>
      <c r="O97" s="32"/>
      <c r="P97" s="32"/>
    </row>
    <row r="98" spans="1:18" ht="15.75" customHeight="1" x14ac:dyDescent="0.25">
      <c r="A98" s="270" t="s">
        <v>779</v>
      </c>
      <c r="B98" s="50">
        <f t="shared" ref="B98:B110" si="3">SUM(C98:P98)</f>
        <v>1506</v>
      </c>
      <c r="C98" s="267" t="s">
        <v>753</v>
      </c>
      <c r="D98" s="267" t="s">
        <v>753</v>
      </c>
      <c r="E98" s="267" t="s">
        <v>753</v>
      </c>
      <c r="F98" s="32">
        <v>1506</v>
      </c>
      <c r="G98" s="108" t="s">
        <v>753</v>
      </c>
      <c r="H98" s="108" t="s">
        <v>753</v>
      </c>
      <c r="I98" s="267" t="s">
        <v>753</v>
      </c>
      <c r="J98" s="267" t="s">
        <v>753</v>
      </c>
      <c r="K98" s="267" t="s">
        <v>753</v>
      </c>
      <c r="L98" s="267" t="s">
        <v>753</v>
      </c>
      <c r="M98" s="267" t="s">
        <v>753</v>
      </c>
      <c r="N98" s="107" t="s">
        <v>753</v>
      </c>
      <c r="O98" s="32" t="s">
        <v>753</v>
      </c>
      <c r="P98" s="32" t="s">
        <v>753</v>
      </c>
    </row>
    <row r="99" spans="1:18" ht="15.75" customHeight="1" x14ac:dyDescent="0.25">
      <c r="A99" s="270" t="s">
        <v>780</v>
      </c>
      <c r="B99" s="50">
        <f t="shared" si="3"/>
        <v>1502</v>
      </c>
      <c r="C99" s="267" t="s">
        <v>753</v>
      </c>
      <c r="D99" s="267" t="s">
        <v>753</v>
      </c>
      <c r="E99" s="267" t="s">
        <v>753</v>
      </c>
      <c r="F99" s="32">
        <v>1502</v>
      </c>
      <c r="G99" s="108" t="s">
        <v>753</v>
      </c>
      <c r="H99" s="108" t="s">
        <v>753</v>
      </c>
      <c r="I99" s="267" t="s">
        <v>753</v>
      </c>
      <c r="J99" s="267" t="s">
        <v>753</v>
      </c>
      <c r="K99" s="267" t="s">
        <v>753</v>
      </c>
      <c r="L99" s="267" t="s">
        <v>753</v>
      </c>
      <c r="M99" s="267" t="s">
        <v>753</v>
      </c>
      <c r="N99" s="107" t="s">
        <v>753</v>
      </c>
      <c r="O99" s="32" t="s">
        <v>753</v>
      </c>
      <c r="P99" s="32" t="s">
        <v>753</v>
      </c>
    </row>
    <row r="100" spans="1:18" ht="15.75" customHeight="1" x14ac:dyDescent="0.25">
      <c r="A100" s="270" t="s">
        <v>798</v>
      </c>
      <c r="B100" s="50">
        <f t="shared" si="3"/>
        <v>840</v>
      </c>
      <c r="C100" s="267" t="s">
        <v>753</v>
      </c>
      <c r="D100" s="267" t="s">
        <v>753</v>
      </c>
      <c r="E100" s="267" t="s">
        <v>753</v>
      </c>
      <c r="F100" s="32">
        <v>840</v>
      </c>
      <c r="G100" s="108" t="s">
        <v>753</v>
      </c>
      <c r="H100" s="108" t="s">
        <v>753</v>
      </c>
      <c r="I100" s="267" t="s">
        <v>753</v>
      </c>
      <c r="J100" s="267" t="s">
        <v>753</v>
      </c>
      <c r="K100" s="267" t="s">
        <v>753</v>
      </c>
      <c r="L100" s="267" t="s">
        <v>753</v>
      </c>
      <c r="M100" s="267" t="s">
        <v>753</v>
      </c>
      <c r="N100" s="107" t="s">
        <v>753</v>
      </c>
      <c r="O100" s="32" t="s">
        <v>753</v>
      </c>
      <c r="P100" s="32" t="s">
        <v>753</v>
      </c>
    </row>
    <row r="101" spans="1:18" ht="15.75" customHeight="1" x14ac:dyDescent="0.25">
      <c r="A101" s="270" t="s">
        <v>758</v>
      </c>
      <c r="B101" s="50">
        <f t="shared" si="3"/>
        <v>1642</v>
      </c>
      <c r="C101" s="267" t="s">
        <v>753</v>
      </c>
      <c r="D101" s="267" t="s">
        <v>753</v>
      </c>
      <c r="E101" s="267" t="s">
        <v>753</v>
      </c>
      <c r="F101" s="32">
        <v>1642</v>
      </c>
      <c r="G101" s="108" t="s">
        <v>753</v>
      </c>
      <c r="H101" s="108" t="s">
        <v>753</v>
      </c>
      <c r="I101" s="267" t="s">
        <v>753</v>
      </c>
      <c r="J101" s="267" t="s">
        <v>753</v>
      </c>
      <c r="K101" s="267" t="s">
        <v>753</v>
      </c>
      <c r="L101" s="267" t="s">
        <v>753</v>
      </c>
      <c r="M101" s="267" t="s">
        <v>753</v>
      </c>
      <c r="N101" s="107" t="s">
        <v>753</v>
      </c>
      <c r="O101" s="32" t="s">
        <v>753</v>
      </c>
      <c r="P101" s="32" t="s">
        <v>753</v>
      </c>
      <c r="Q101" s="22"/>
      <c r="R101" s="22"/>
    </row>
    <row r="102" spans="1:18" ht="15.75" customHeight="1" x14ac:dyDescent="0.25">
      <c r="A102" s="270" t="s">
        <v>425</v>
      </c>
      <c r="B102" s="50">
        <f t="shared" si="3"/>
        <v>903</v>
      </c>
      <c r="C102" s="267" t="s">
        <v>753</v>
      </c>
      <c r="D102" s="267" t="s">
        <v>753</v>
      </c>
      <c r="E102" s="267" t="s">
        <v>753</v>
      </c>
      <c r="F102" s="32">
        <v>903</v>
      </c>
      <c r="G102" s="108" t="s">
        <v>753</v>
      </c>
      <c r="H102" s="108" t="s">
        <v>753</v>
      </c>
      <c r="I102" s="267" t="s">
        <v>753</v>
      </c>
      <c r="J102" s="267" t="s">
        <v>753</v>
      </c>
      <c r="K102" s="267" t="s">
        <v>753</v>
      </c>
      <c r="L102" s="267" t="s">
        <v>753</v>
      </c>
      <c r="M102" s="267" t="s">
        <v>753</v>
      </c>
      <c r="N102" s="107" t="s">
        <v>753</v>
      </c>
      <c r="O102" s="32" t="s">
        <v>753</v>
      </c>
      <c r="P102" s="32" t="s">
        <v>753</v>
      </c>
    </row>
    <row r="103" spans="1:18" ht="15.75" customHeight="1" x14ac:dyDescent="0.25">
      <c r="A103" s="270" t="s">
        <v>799</v>
      </c>
      <c r="B103" s="50">
        <f t="shared" si="3"/>
        <v>331</v>
      </c>
      <c r="C103" s="267" t="s">
        <v>753</v>
      </c>
      <c r="D103" s="267" t="s">
        <v>753</v>
      </c>
      <c r="E103" s="267" t="s">
        <v>753</v>
      </c>
      <c r="F103" s="32">
        <v>331</v>
      </c>
      <c r="G103" s="267" t="s">
        <v>753</v>
      </c>
      <c r="H103" s="267" t="s">
        <v>753</v>
      </c>
      <c r="I103" s="267" t="s">
        <v>753</v>
      </c>
      <c r="J103" s="267" t="s">
        <v>753</v>
      </c>
      <c r="K103" s="267" t="s">
        <v>753</v>
      </c>
      <c r="L103" s="267" t="s">
        <v>753</v>
      </c>
      <c r="M103" s="267" t="s">
        <v>753</v>
      </c>
      <c r="N103" s="267" t="s">
        <v>753</v>
      </c>
      <c r="O103" s="267" t="s">
        <v>753</v>
      </c>
      <c r="P103" s="107" t="s">
        <v>753</v>
      </c>
    </row>
    <row r="104" spans="1:18" ht="15.75" customHeight="1" x14ac:dyDescent="0.25">
      <c r="A104" s="270" t="s">
        <v>761</v>
      </c>
      <c r="B104" s="50">
        <f t="shared" si="3"/>
        <v>1822</v>
      </c>
      <c r="C104" s="267" t="s">
        <v>753</v>
      </c>
      <c r="D104" s="267" t="s">
        <v>753</v>
      </c>
      <c r="E104" s="267" t="s">
        <v>753</v>
      </c>
      <c r="F104" s="32">
        <v>1822</v>
      </c>
      <c r="G104" s="108" t="s">
        <v>753</v>
      </c>
      <c r="H104" s="108" t="s">
        <v>753</v>
      </c>
      <c r="I104" s="267" t="s">
        <v>753</v>
      </c>
      <c r="J104" s="267" t="s">
        <v>753</v>
      </c>
      <c r="K104" s="267" t="s">
        <v>753</v>
      </c>
      <c r="L104" s="267" t="s">
        <v>753</v>
      </c>
      <c r="M104" s="267" t="s">
        <v>753</v>
      </c>
      <c r="N104" s="107" t="s">
        <v>753</v>
      </c>
      <c r="O104" s="32" t="s">
        <v>753</v>
      </c>
      <c r="P104" s="32" t="s">
        <v>753</v>
      </c>
    </row>
    <row r="105" spans="1:18" ht="15.75" customHeight="1" x14ac:dyDescent="0.25">
      <c r="A105" s="270" t="s">
        <v>764</v>
      </c>
      <c r="B105" s="50">
        <f t="shared" si="3"/>
        <v>322</v>
      </c>
      <c r="C105" s="267" t="s">
        <v>753</v>
      </c>
      <c r="D105" s="267" t="s">
        <v>753</v>
      </c>
      <c r="E105" s="267" t="s">
        <v>753</v>
      </c>
      <c r="F105" s="32">
        <v>322</v>
      </c>
      <c r="G105" s="108" t="s">
        <v>753</v>
      </c>
      <c r="H105" s="108" t="s">
        <v>753</v>
      </c>
      <c r="I105" s="267" t="s">
        <v>753</v>
      </c>
      <c r="J105" s="267" t="s">
        <v>753</v>
      </c>
      <c r="K105" s="267" t="s">
        <v>753</v>
      </c>
      <c r="L105" s="267" t="s">
        <v>753</v>
      </c>
      <c r="M105" s="108" t="s">
        <v>753</v>
      </c>
      <c r="N105" s="81" t="s">
        <v>753</v>
      </c>
      <c r="O105" s="32" t="s">
        <v>753</v>
      </c>
      <c r="P105" s="32" t="s">
        <v>753</v>
      </c>
    </row>
    <row r="106" spans="1:18" ht="15.75" customHeight="1" x14ac:dyDescent="0.25">
      <c r="A106" s="270" t="s">
        <v>177</v>
      </c>
      <c r="B106" s="50">
        <f t="shared" si="3"/>
        <v>1744</v>
      </c>
      <c r="C106" s="267" t="s">
        <v>753</v>
      </c>
      <c r="D106" s="267" t="s">
        <v>753</v>
      </c>
      <c r="E106" s="267" t="s">
        <v>753</v>
      </c>
      <c r="F106" s="32">
        <v>1744</v>
      </c>
      <c r="G106" s="108" t="s">
        <v>753</v>
      </c>
      <c r="H106" s="108" t="s">
        <v>753</v>
      </c>
      <c r="I106" s="267" t="s">
        <v>753</v>
      </c>
      <c r="J106" s="267" t="s">
        <v>753</v>
      </c>
      <c r="K106" s="267" t="s">
        <v>753</v>
      </c>
      <c r="L106" s="267" t="s">
        <v>753</v>
      </c>
      <c r="M106" s="267" t="s">
        <v>753</v>
      </c>
      <c r="N106" s="107" t="s">
        <v>753</v>
      </c>
      <c r="O106" s="32" t="s">
        <v>753</v>
      </c>
      <c r="P106" s="32" t="s">
        <v>753</v>
      </c>
    </row>
    <row r="107" spans="1:18" ht="15.75" customHeight="1" x14ac:dyDescent="0.25">
      <c r="A107" s="270" t="s">
        <v>389</v>
      </c>
      <c r="B107" s="50">
        <f t="shared" si="3"/>
        <v>2055</v>
      </c>
      <c r="C107" s="267" t="s">
        <v>753</v>
      </c>
      <c r="D107" s="267" t="s">
        <v>753</v>
      </c>
      <c r="E107" s="267" t="s">
        <v>753</v>
      </c>
      <c r="F107" s="32">
        <v>2055</v>
      </c>
      <c r="G107" s="108" t="s">
        <v>753</v>
      </c>
      <c r="H107" s="108" t="s">
        <v>753</v>
      </c>
      <c r="I107" s="267" t="s">
        <v>753</v>
      </c>
      <c r="J107" s="267" t="s">
        <v>753</v>
      </c>
      <c r="K107" s="267" t="s">
        <v>753</v>
      </c>
      <c r="L107" s="267" t="s">
        <v>753</v>
      </c>
      <c r="M107" s="267" t="s">
        <v>753</v>
      </c>
      <c r="N107" s="107" t="s">
        <v>753</v>
      </c>
      <c r="O107" s="32" t="s">
        <v>753</v>
      </c>
      <c r="P107" s="32" t="s">
        <v>753</v>
      </c>
    </row>
    <row r="108" spans="1:18" ht="15.75" customHeight="1" x14ac:dyDescent="0.25">
      <c r="A108" s="270" t="s">
        <v>181</v>
      </c>
      <c r="B108" s="50">
        <f t="shared" si="3"/>
        <v>616</v>
      </c>
      <c r="C108" s="267" t="s">
        <v>753</v>
      </c>
      <c r="D108" s="267" t="s">
        <v>753</v>
      </c>
      <c r="E108" s="267" t="s">
        <v>753</v>
      </c>
      <c r="F108" s="32">
        <v>616</v>
      </c>
      <c r="G108" s="108" t="s">
        <v>753</v>
      </c>
      <c r="H108" s="108" t="s">
        <v>753</v>
      </c>
      <c r="I108" s="267" t="s">
        <v>753</v>
      </c>
      <c r="J108" s="267" t="s">
        <v>753</v>
      </c>
      <c r="K108" s="267" t="s">
        <v>753</v>
      </c>
      <c r="L108" s="267" t="s">
        <v>753</v>
      </c>
      <c r="M108" s="267" t="s">
        <v>753</v>
      </c>
      <c r="N108" s="107" t="s">
        <v>753</v>
      </c>
      <c r="O108" s="32" t="s">
        <v>753</v>
      </c>
      <c r="P108" s="32" t="s">
        <v>753</v>
      </c>
    </row>
    <row r="109" spans="1:18" ht="15.75" customHeight="1" x14ac:dyDescent="0.25">
      <c r="A109" s="270" t="s">
        <v>773</v>
      </c>
      <c r="B109" s="50">
        <f t="shared" si="3"/>
        <v>489</v>
      </c>
      <c r="C109" s="267" t="s">
        <v>753</v>
      </c>
      <c r="D109" s="267" t="s">
        <v>753</v>
      </c>
      <c r="E109" s="267" t="s">
        <v>753</v>
      </c>
      <c r="F109" s="32">
        <v>489</v>
      </c>
      <c r="G109" s="108" t="s">
        <v>753</v>
      </c>
      <c r="H109" s="108" t="s">
        <v>753</v>
      </c>
      <c r="I109" s="267" t="s">
        <v>753</v>
      </c>
      <c r="J109" s="267" t="s">
        <v>753</v>
      </c>
      <c r="K109" s="267" t="s">
        <v>753</v>
      </c>
      <c r="L109" s="267" t="s">
        <v>753</v>
      </c>
      <c r="M109" s="267" t="s">
        <v>753</v>
      </c>
      <c r="N109" s="107" t="s">
        <v>753</v>
      </c>
      <c r="O109" s="32" t="s">
        <v>753</v>
      </c>
      <c r="P109" s="32" t="s">
        <v>753</v>
      </c>
    </row>
    <row r="110" spans="1:18" ht="15.75" customHeight="1" x14ac:dyDescent="0.25">
      <c r="A110" s="270" t="s">
        <v>775</v>
      </c>
      <c r="B110" s="50">
        <f t="shared" si="3"/>
        <v>766</v>
      </c>
      <c r="C110" s="267" t="s">
        <v>753</v>
      </c>
      <c r="D110" s="267" t="s">
        <v>753</v>
      </c>
      <c r="E110" s="267" t="s">
        <v>753</v>
      </c>
      <c r="F110" s="32">
        <v>766</v>
      </c>
      <c r="G110" s="108" t="s">
        <v>753</v>
      </c>
      <c r="H110" s="108" t="s">
        <v>753</v>
      </c>
      <c r="I110" s="267" t="s">
        <v>753</v>
      </c>
      <c r="J110" s="267" t="s">
        <v>753</v>
      </c>
      <c r="K110" s="267" t="s">
        <v>753</v>
      </c>
      <c r="L110" s="267" t="s">
        <v>753</v>
      </c>
      <c r="M110" s="267" t="s">
        <v>753</v>
      </c>
      <c r="N110" s="107" t="s">
        <v>753</v>
      </c>
      <c r="O110" s="32" t="s">
        <v>753</v>
      </c>
      <c r="P110" s="32" t="s">
        <v>753</v>
      </c>
    </row>
    <row r="111" spans="1:18" ht="15.75" customHeight="1" x14ac:dyDescent="0.25">
      <c r="A111" s="270"/>
      <c r="B111" s="108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107"/>
      <c r="O111" s="32"/>
      <c r="P111" s="32"/>
      <c r="Q111" s="22"/>
      <c r="R111" s="22"/>
    </row>
    <row r="112" spans="1:18" ht="15.75" customHeight="1" x14ac:dyDescent="0.25">
      <c r="A112" s="253" t="s">
        <v>163</v>
      </c>
      <c r="B112" s="103">
        <f>SUM(B114:B125)</f>
        <v>19626</v>
      </c>
      <c r="C112" s="262" t="s">
        <v>753</v>
      </c>
      <c r="D112" s="262" t="s">
        <v>753</v>
      </c>
      <c r="E112" s="262" t="s">
        <v>753</v>
      </c>
      <c r="F112" s="262" t="s">
        <v>753</v>
      </c>
      <c r="G112" s="103" t="s">
        <v>753</v>
      </c>
      <c r="H112" s="103" t="s">
        <v>753</v>
      </c>
      <c r="I112" s="262" t="s">
        <v>753</v>
      </c>
      <c r="J112" s="262" t="s">
        <v>753</v>
      </c>
      <c r="K112" s="262" t="s">
        <v>753</v>
      </c>
      <c r="L112" s="262" t="s">
        <v>753</v>
      </c>
      <c r="M112" s="262" t="s">
        <v>753</v>
      </c>
      <c r="N112" s="77">
        <f>SUM(N114:N125)</f>
        <v>19626</v>
      </c>
      <c r="O112" s="263" t="s">
        <v>753</v>
      </c>
      <c r="P112" s="263" t="s">
        <v>753</v>
      </c>
      <c r="Q112" s="22"/>
      <c r="R112" s="22"/>
    </row>
    <row r="113" spans="1:18" ht="15.75" customHeight="1" x14ac:dyDescent="0.25">
      <c r="A113" s="270"/>
      <c r="B113" s="108"/>
      <c r="C113" s="52"/>
      <c r="D113" s="52"/>
      <c r="E113" s="52"/>
      <c r="F113" s="267"/>
      <c r="G113" s="52"/>
      <c r="H113" s="52"/>
      <c r="I113" s="52"/>
      <c r="J113" s="52"/>
      <c r="K113" s="52"/>
      <c r="L113" s="267"/>
      <c r="M113" s="52"/>
      <c r="N113" s="107"/>
      <c r="O113" s="32"/>
      <c r="P113" s="32"/>
      <c r="Q113" s="22"/>
      <c r="R113" s="22"/>
    </row>
    <row r="114" spans="1:18" ht="15.75" customHeight="1" x14ac:dyDescent="0.25">
      <c r="A114" s="270" t="s">
        <v>756</v>
      </c>
      <c r="B114" s="50">
        <f t="shared" ref="B114:B125" si="4">SUM(C114:P114)</f>
        <v>1072</v>
      </c>
      <c r="C114" s="267" t="s">
        <v>753</v>
      </c>
      <c r="D114" s="267" t="s">
        <v>753</v>
      </c>
      <c r="E114" s="267" t="s">
        <v>753</v>
      </c>
      <c r="F114" s="267" t="s">
        <v>753</v>
      </c>
      <c r="G114" s="267" t="s">
        <v>753</v>
      </c>
      <c r="H114" s="267" t="s">
        <v>753</v>
      </c>
      <c r="I114" s="267" t="s">
        <v>753</v>
      </c>
      <c r="J114" s="267" t="s">
        <v>753</v>
      </c>
      <c r="K114" s="267" t="s">
        <v>753</v>
      </c>
      <c r="L114" s="267" t="s">
        <v>753</v>
      </c>
      <c r="M114" s="267" t="s">
        <v>753</v>
      </c>
      <c r="N114" s="32">
        <v>1072</v>
      </c>
      <c r="O114" s="32" t="s">
        <v>753</v>
      </c>
      <c r="P114" s="32" t="s">
        <v>753</v>
      </c>
      <c r="Q114" s="22"/>
      <c r="R114" s="22"/>
    </row>
    <row r="115" spans="1:18" ht="15.75" customHeight="1" x14ac:dyDescent="0.25">
      <c r="A115" s="270" t="s">
        <v>758</v>
      </c>
      <c r="B115" s="50">
        <f t="shared" si="4"/>
        <v>4543</v>
      </c>
      <c r="C115" s="267" t="s">
        <v>753</v>
      </c>
      <c r="D115" s="267" t="s">
        <v>753</v>
      </c>
      <c r="E115" s="267" t="s">
        <v>753</v>
      </c>
      <c r="F115" s="267" t="s">
        <v>753</v>
      </c>
      <c r="G115" s="267" t="s">
        <v>753</v>
      </c>
      <c r="H115" s="267" t="s">
        <v>753</v>
      </c>
      <c r="I115" s="267" t="s">
        <v>753</v>
      </c>
      <c r="J115" s="267" t="s">
        <v>753</v>
      </c>
      <c r="K115" s="267" t="s">
        <v>753</v>
      </c>
      <c r="L115" s="267" t="s">
        <v>753</v>
      </c>
      <c r="M115" s="267" t="s">
        <v>753</v>
      </c>
      <c r="N115" s="32">
        <v>4543</v>
      </c>
      <c r="O115" s="32" t="s">
        <v>753</v>
      </c>
      <c r="P115" s="32" t="s">
        <v>753</v>
      </c>
    </row>
    <row r="116" spans="1:18" ht="15.75" customHeight="1" x14ac:dyDescent="0.25">
      <c r="A116" s="270" t="s">
        <v>425</v>
      </c>
      <c r="B116" s="50">
        <f t="shared" si="4"/>
        <v>1730</v>
      </c>
      <c r="C116" s="267" t="s">
        <v>753</v>
      </c>
      <c r="D116" s="267" t="s">
        <v>753</v>
      </c>
      <c r="E116" s="267" t="s">
        <v>753</v>
      </c>
      <c r="F116" s="267" t="s">
        <v>753</v>
      </c>
      <c r="G116" s="267" t="s">
        <v>753</v>
      </c>
      <c r="H116" s="267" t="s">
        <v>753</v>
      </c>
      <c r="I116" s="267" t="s">
        <v>753</v>
      </c>
      <c r="J116" s="267" t="s">
        <v>753</v>
      </c>
      <c r="K116" s="267" t="s">
        <v>753</v>
      </c>
      <c r="L116" s="267" t="s">
        <v>753</v>
      </c>
      <c r="M116" s="267" t="s">
        <v>753</v>
      </c>
      <c r="N116" s="32">
        <v>1730</v>
      </c>
      <c r="O116" s="32" t="s">
        <v>753</v>
      </c>
      <c r="P116" s="32" t="s">
        <v>753</v>
      </c>
    </row>
    <row r="117" spans="1:18" ht="15.75" customHeight="1" x14ac:dyDescent="0.25">
      <c r="A117" s="270" t="s">
        <v>424</v>
      </c>
      <c r="B117" s="50">
        <f t="shared" si="4"/>
        <v>1494</v>
      </c>
      <c r="C117" s="267" t="s">
        <v>753</v>
      </c>
      <c r="D117" s="267" t="s">
        <v>753</v>
      </c>
      <c r="E117" s="267" t="s">
        <v>753</v>
      </c>
      <c r="F117" s="267" t="s">
        <v>753</v>
      </c>
      <c r="G117" s="267" t="s">
        <v>753</v>
      </c>
      <c r="H117" s="267" t="s">
        <v>753</v>
      </c>
      <c r="I117" s="267" t="s">
        <v>753</v>
      </c>
      <c r="J117" s="267" t="s">
        <v>753</v>
      </c>
      <c r="K117" s="267" t="s">
        <v>753</v>
      </c>
      <c r="L117" s="267" t="s">
        <v>753</v>
      </c>
      <c r="M117" s="267" t="s">
        <v>753</v>
      </c>
      <c r="N117" s="32">
        <v>1494</v>
      </c>
      <c r="O117" s="32" t="s">
        <v>753</v>
      </c>
      <c r="P117" s="32" t="s">
        <v>753</v>
      </c>
    </row>
    <row r="118" spans="1:18" ht="15.75" customHeight="1" x14ac:dyDescent="0.25">
      <c r="A118" s="270" t="s">
        <v>799</v>
      </c>
      <c r="B118" s="50">
        <f t="shared" si="4"/>
        <v>1222</v>
      </c>
      <c r="C118" s="267" t="s">
        <v>753</v>
      </c>
      <c r="D118" s="267" t="s">
        <v>753</v>
      </c>
      <c r="E118" s="267" t="s">
        <v>753</v>
      </c>
      <c r="F118" s="267" t="s">
        <v>753</v>
      </c>
      <c r="G118" s="267" t="s">
        <v>753</v>
      </c>
      <c r="H118" s="267" t="s">
        <v>753</v>
      </c>
      <c r="I118" s="267" t="s">
        <v>753</v>
      </c>
      <c r="J118" s="267" t="s">
        <v>753</v>
      </c>
      <c r="K118" s="267" t="s">
        <v>753</v>
      </c>
      <c r="L118" s="267" t="s">
        <v>753</v>
      </c>
      <c r="M118" s="267" t="s">
        <v>753</v>
      </c>
      <c r="N118" s="32">
        <v>1222</v>
      </c>
      <c r="O118" s="32" t="s">
        <v>753</v>
      </c>
      <c r="P118" s="32" t="s">
        <v>753</v>
      </c>
    </row>
    <row r="119" spans="1:18" ht="15.75" customHeight="1" x14ac:dyDescent="0.25">
      <c r="A119" s="270" t="s">
        <v>761</v>
      </c>
      <c r="B119" s="50">
        <f t="shared" si="4"/>
        <v>2726</v>
      </c>
      <c r="C119" s="267" t="s">
        <v>753</v>
      </c>
      <c r="D119" s="267" t="s">
        <v>753</v>
      </c>
      <c r="E119" s="267" t="s">
        <v>753</v>
      </c>
      <c r="F119" s="267" t="s">
        <v>753</v>
      </c>
      <c r="G119" s="267" t="s">
        <v>753</v>
      </c>
      <c r="H119" s="267" t="s">
        <v>753</v>
      </c>
      <c r="I119" s="267" t="s">
        <v>753</v>
      </c>
      <c r="J119" s="267" t="s">
        <v>753</v>
      </c>
      <c r="K119" s="267" t="s">
        <v>753</v>
      </c>
      <c r="L119" s="267" t="s">
        <v>753</v>
      </c>
      <c r="M119" s="267" t="s">
        <v>753</v>
      </c>
      <c r="N119" s="32">
        <v>2726</v>
      </c>
      <c r="O119" s="32" t="s">
        <v>753</v>
      </c>
      <c r="P119" s="32" t="s">
        <v>753</v>
      </c>
    </row>
    <row r="120" spans="1:18" ht="15.75" customHeight="1" x14ac:dyDescent="0.25">
      <c r="A120" s="270" t="s">
        <v>800</v>
      </c>
      <c r="B120" s="50">
        <f t="shared" si="4"/>
        <v>1054</v>
      </c>
      <c r="C120" s="267" t="s">
        <v>753</v>
      </c>
      <c r="D120" s="267" t="s">
        <v>753</v>
      </c>
      <c r="E120" s="267" t="s">
        <v>753</v>
      </c>
      <c r="F120" s="267" t="s">
        <v>753</v>
      </c>
      <c r="G120" s="267" t="s">
        <v>753</v>
      </c>
      <c r="H120" s="267" t="s">
        <v>753</v>
      </c>
      <c r="I120" s="267" t="s">
        <v>753</v>
      </c>
      <c r="J120" s="267" t="s">
        <v>753</v>
      </c>
      <c r="K120" s="267" t="s">
        <v>753</v>
      </c>
      <c r="L120" s="267" t="s">
        <v>753</v>
      </c>
      <c r="M120" s="267" t="s">
        <v>753</v>
      </c>
      <c r="N120" s="32">
        <v>1054</v>
      </c>
      <c r="O120" s="32" t="s">
        <v>753</v>
      </c>
      <c r="P120" s="32" t="s">
        <v>753</v>
      </c>
    </row>
    <row r="121" spans="1:18" ht="15.75" customHeight="1" x14ac:dyDescent="0.25">
      <c r="A121" s="270" t="s">
        <v>177</v>
      </c>
      <c r="B121" s="50">
        <f t="shared" si="4"/>
        <v>1842</v>
      </c>
      <c r="C121" s="267" t="s">
        <v>753</v>
      </c>
      <c r="D121" s="267" t="s">
        <v>753</v>
      </c>
      <c r="E121" s="267" t="s">
        <v>753</v>
      </c>
      <c r="F121" s="267" t="s">
        <v>753</v>
      </c>
      <c r="G121" s="267" t="s">
        <v>753</v>
      </c>
      <c r="H121" s="267" t="s">
        <v>753</v>
      </c>
      <c r="I121" s="267" t="s">
        <v>753</v>
      </c>
      <c r="J121" s="267" t="s">
        <v>753</v>
      </c>
      <c r="K121" s="267" t="s">
        <v>753</v>
      </c>
      <c r="L121" s="267" t="s">
        <v>753</v>
      </c>
      <c r="M121" s="267" t="s">
        <v>753</v>
      </c>
      <c r="N121" s="32">
        <v>1842</v>
      </c>
      <c r="O121" s="32" t="s">
        <v>753</v>
      </c>
      <c r="P121" s="32" t="s">
        <v>753</v>
      </c>
    </row>
    <row r="122" spans="1:18" s="22" customFormat="1" ht="15.75" customHeight="1" x14ac:dyDescent="0.25">
      <c r="A122" s="270" t="s">
        <v>389</v>
      </c>
      <c r="B122" s="50">
        <f t="shared" si="4"/>
        <v>1213</v>
      </c>
      <c r="C122" s="267" t="s">
        <v>753</v>
      </c>
      <c r="D122" s="267" t="s">
        <v>753</v>
      </c>
      <c r="E122" s="267" t="s">
        <v>753</v>
      </c>
      <c r="F122" s="267" t="s">
        <v>753</v>
      </c>
      <c r="G122" s="267" t="s">
        <v>753</v>
      </c>
      <c r="H122" s="267" t="s">
        <v>753</v>
      </c>
      <c r="I122" s="267" t="s">
        <v>753</v>
      </c>
      <c r="J122" s="267" t="s">
        <v>753</v>
      </c>
      <c r="K122" s="267" t="s">
        <v>753</v>
      </c>
      <c r="L122" s="267" t="s">
        <v>753</v>
      </c>
      <c r="M122" s="267" t="s">
        <v>753</v>
      </c>
      <c r="N122" s="32">
        <v>1213</v>
      </c>
      <c r="O122" s="32" t="s">
        <v>753</v>
      </c>
      <c r="P122" s="32" t="s">
        <v>753</v>
      </c>
      <c r="Q122" s="5"/>
      <c r="R122" s="5"/>
    </row>
    <row r="123" spans="1:18" ht="15.75" customHeight="1" x14ac:dyDescent="0.25">
      <c r="A123" s="270" t="s">
        <v>181</v>
      </c>
      <c r="B123" s="50">
        <f t="shared" si="4"/>
        <v>1196</v>
      </c>
      <c r="C123" s="267" t="s">
        <v>753</v>
      </c>
      <c r="D123" s="267" t="s">
        <v>753</v>
      </c>
      <c r="E123" s="267" t="s">
        <v>753</v>
      </c>
      <c r="F123" s="267" t="s">
        <v>753</v>
      </c>
      <c r="G123" s="267" t="s">
        <v>753</v>
      </c>
      <c r="H123" s="267" t="s">
        <v>753</v>
      </c>
      <c r="I123" s="267" t="s">
        <v>753</v>
      </c>
      <c r="J123" s="267" t="s">
        <v>753</v>
      </c>
      <c r="K123" s="267" t="s">
        <v>753</v>
      </c>
      <c r="L123" s="267" t="s">
        <v>753</v>
      </c>
      <c r="M123" s="267" t="s">
        <v>753</v>
      </c>
      <c r="N123" s="32">
        <v>1196</v>
      </c>
      <c r="O123" s="32" t="s">
        <v>753</v>
      </c>
      <c r="P123" s="32" t="s">
        <v>753</v>
      </c>
    </row>
    <row r="124" spans="1:18" s="23" customFormat="1" ht="15.75" customHeight="1" x14ac:dyDescent="0.25">
      <c r="A124" s="270" t="s">
        <v>773</v>
      </c>
      <c r="B124" s="50">
        <f t="shared" si="4"/>
        <v>694</v>
      </c>
      <c r="C124" s="267" t="s">
        <v>753</v>
      </c>
      <c r="D124" s="267" t="s">
        <v>753</v>
      </c>
      <c r="E124" s="267" t="s">
        <v>753</v>
      </c>
      <c r="F124" s="267" t="s">
        <v>753</v>
      </c>
      <c r="G124" s="267" t="s">
        <v>753</v>
      </c>
      <c r="H124" s="267" t="s">
        <v>753</v>
      </c>
      <c r="I124" s="267" t="s">
        <v>753</v>
      </c>
      <c r="J124" s="267" t="s">
        <v>753</v>
      </c>
      <c r="K124" s="267" t="s">
        <v>753</v>
      </c>
      <c r="L124" s="267" t="s">
        <v>753</v>
      </c>
      <c r="M124" s="267" t="s">
        <v>753</v>
      </c>
      <c r="N124" s="32">
        <v>694</v>
      </c>
      <c r="O124" s="32" t="s">
        <v>753</v>
      </c>
      <c r="P124" s="32" t="s">
        <v>753</v>
      </c>
      <c r="Q124" s="5"/>
      <c r="R124" s="5"/>
    </row>
    <row r="125" spans="1:18" ht="15.75" customHeight="1" x14ac:dyDescent="0.25">
      <c r="A125" s="270" t="s">
        <v>775</v>
      </c>
      <c r="B125" s="50">
        <f t="shared" si="4"/>
        <v>840</v>
      </c>
      <c r="C125" s="267" t="s">
        <v>753</v>
      </c>
      <c r="D125" s="267" t="s">
        <v>753</v>
      </c>
      <c r="E125" s="267" t="s">
        <v>753</v>
      </c>
      <c r="F125" s="267" t="s">
        <v>753</v>
      </c>
      <c r="G125" s="267" t="s">
        <v>753</v>
      </c>
      <c r="H125" s="267" t="s">
        <v>753</v>
      </c>
      <c r="I125" s="267" t="s">
        <v>753</v>
      </c>
      <c r="J125" s="267" t="s">
        <v>753</v>
      </c>
      <c r="K125" s="267" t="s">
        <v>753</v>
      </c>
      <c r="L125" s="267" t="s">
        <v>753</v>
      </c>
      <c r="M125" s="267" t="s">
        <v>753</v>
      </c>
      <c r="N125" s="32">
        <v>840</v>
      </c>
      <c r="O125" s="32" t="s">
        <v>753</v>
      </c>
      <c r="P125" s="32" t="s">
        <v>753</v>
      </c>
    </row>
    <row r="126" spans="1:18" ht="15.75" customHeight="1" x14ac:dyDescent="0.25">
      <c r="A126" s="270"/>
      <c r="B126" s="108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107"/>
      <c r="O126" s="32"/>
      <c r="P126" s="32"/>
    </row>
    <row r="127" spans="1:18" ht="15.75" customHeight="1" x14ac:dyDescent="0.25">
      <c r="A127" s="253" t="s">
        <v>801</v>
      </c>
      <c r="B127" s="103">
        <f>SUM(B129:B139)</f>
        <v>5617</v>
      </c>
      <c r="C127" s="262" t="s">
        <v>753</v>
      </c>
      <c r="D127" s="262" t="s">
        <v>753</v>
      </c>
      <c r="E127" s="262" t="s">
        <v>753</v>
      </c>
      <c r="F127" s="262" t="s">
        <v>753</v>
      </c>
      <c r="G127" s="103">
        <f>SUM(G129:G139)</f>
        <v>5617</v>
      </c>
      <c r="H127" s="103" t="s">
        <v>753</v>
      </c>
      <c r="I127" s="262" t="s">
        <v>753</v>
      </c>
      <c r="J127" s="262" t="s">
        <v>753</v>
      </c>
      <c r="K127" s="262" t="s">
        <v>753</v>
      </c>
      <c r="L127" s="262" t="s">
        <v>753</v>
      </c>
      <c r="M127" s="262" t="s">
        <v>753</v>
      </c>
      <c r="N127" s="104" t="s">
        <v>753</v>
      </c>
      <c r="O127" s="263" t="s">
        <v>753</v>
      </c>
      <c r="P127" s="263" t="s">
        <v>753</v>
      </c>
    </row>
    <row r="128" spans="1:18" ht="15.75" customHeight="1" x14ac:dyDescent="0.25">
      <c r="A128" s="270"/>
      <c r="B128" s="108"/>
      <c r="C128" s="52"/>
      <c r="D128" s="52"/>
      <c r="E128" s="52"/>
      <c r="F128" s="52"/>
      <c r="G128" s="108"/>
      <c r="H128" s="108"/>
      <c r="I128" s="267"/>
      <c r="J128" s="52"/>
      <c r="K128" s="52"/>
      <c r="L128" s="267"/>
      <c r="M128" s="52"/>
      <c r="O128" s="32"/>
      <c r="P128" s="32"/>
    </row>
    <row r="129" spans="1:16383" ht="15.75" customHeight="1" x14ac:dyDescent="0.25">
      <c r="A129" s="270" t="s">
        <v>758</v>
      </c>
      <c r="B129" s="50">
        <f t="shared" ref="B129:B139" si="5">SUM(C129:P129)</f>
        <v>419</v>
      </c>
      <c r="C129" s="52" t="s">
        <v>753</v>
      </c>
      <c r="D129" s="52" t="s">
        <v>753</v>
      </c>
      <c r="E129" s="52"/>
      <c r="F129" s="52" t="s">
        <v>753</v>
      </c>
      <c r="G129" s="108">
        <v>419</v>
      </c>
      <c r="H129" s="108" t="s">
        <v>753</v>
      </c>
      <c r="I129" s="52" t="s">
        <v>753</v>
      </c>
      <c r="J129" s="52" t="s">
        <v>753</v>
      </c>
      <c r="K129" s="52" t="s">
        <v>753</v>
      </c>
      <c r="L129" s="267" t="s">
        <v>753</v>
      </c>
      <c r="M129" s="52" t="s">
        <v>753</v>
      </c>
      <c r="N129" s="11" t="s">
        <v>753</v>
      </c>
      <c r="O129" s="32"/>
      <c r="P129" s="32"/>
    </row>
    <row r="130" spans="1:16383" ht="15.75" customHeight="1" x14ac:dyDescent="0.25">
      <c r="A130" s="270" t="s">
        <v>65</v>
      </c>
      <c r="B130" s="50">
        <f t="shared" si="5"/>
        <v>321</v>
      </c>
      <c r="C130" s="52" t="s">
        <v>753</v>
      </c>
      <c r="D130" s="52" t="s">
        <v>753</v>
      </c>
      <c r="E130" s="52"/>
      <c r="F130" s="52" t="s">
        <v>753</v>
      </c>
      <c r="G130" s="108">
        <v>321</v>
      </c>
      <c r="H130" s="108" t="s">
        <v>753</v>
      </c>
      <c r="I130" s="52" t="s">
        <v>753</v>
      </c>
      <c r="J130" s="52" t="s">
        <v>753</v>
      </c>
      <c r="K130" s="52" t="s">
        <v>753</v>
      </c>
      <c r="L130" s="267" t="s">
        <v>753</v>
      </c>
      <c r="M130" s="52" t="s">
        <v>753</v>
      </c>
      <c r="N130" s="11" t="s">
        <v>753</v>
      </c>
      <c r="O130" s="32"/>
      <c r="P130" s="32"/>
    </row>
    <row r="131" spans="1:16383" ht="15.75" customHeight="1" x14ac:dyDescent="0.25">
      <c r="A131" s="270" t="s">
        <v>177</v>
      </c>
      <c r="B131" s="50">
        <f t="shared" si="5"/>
        <v>388</v>
      </c>
      <c r="C131" s="52" t="s">
        <v>753</v>
      </c>
      <c r="D131" s="52" t="s">
        <v>753</v>
      </c>
      <c r="E131" s="52"/>
      <c r="F131" s="52" t="s">
        <v>753</v>
      </c>
      <c r="G131" s="108">
        <v>388</v>
      </c>
      <c r="H131" s="108" t="s">
        <v>753</v>
      </c>
      <c r="I131" s="52" t="s">
        <v>753</v>
      </c>
      <c r="J131" s="52" t="s">
        <v>753</v>
      </c>
      <c r="K131" s="52" t="s">
        <v>753</v>
      </c>
      <c r="L131" s="267" t="s">
        <v>753</v>
      </c>
      <c r="M131" s="52" t="s">
        <v>753</v>
      </c>
      <c r="N131" s="11" t="s">
        <v>753</v>
      </c>
      <c r="O131" s="32"/>
      <c r="P131" s="32"/>
    </row>
    <row r="132" spans="1:16383" ht="15.75" customHeight="1" x14ac:dyDescent="0.25">
      <c r="A132" s="270" t="s">
        <v>761</v>
      </c>
      <c r="B132" s="50">
        <f t="shared" si="5"/>
        <v>292</v>
      </c>
      <c r="C132" s="52" t="s">
        <v>753</v>
      </c>
      <c r="D132" s="52" t="s">
        <v>753</v>
      </c>
      <c r="E132" s="52" t="s">
        <v>753</v>
      </c>
      <c r="F132" s="52" t="s">
        <v>753</v>
      </c>
      <c r="G132" s="268">
        <v>292</v>
      </c>
      <c r="H132" s="268" t="s">
        <v>753</v>
      </c>
      <c r="I132" s="52" t="s">
        <v>753</v>
      </c>
      <c r="J132" s="52" t="s">
        <v>753</v>
      </c>
      <c r="K132" s="52" t="s">
        <v>753</v>
      </c>
      <c r="L132" s="52" t="s">
        <v>753</v>
      </c>
      <c r="M132" s="52" t="s">
        <v>753</v>
      </c>
      <c r="N132" s="11" t="s">
        <v>753</v>
      </c>
      <c r="O132" s="32" t="s">
        <v>753</v>
      </c>
      <c r="P132" s="32" t="s">
        <v>753</v>
      </c>
    </row>
    <row r="133" spans="1:16383" ht="15.75" customHeight="1" x14ac:dyDescent="0.25">
      <c r="A133" s="270" t="s">
        <v>764</v>
      </c>
      <c r="B133" s="50">
        <f t="shared" si="5"/>
        <v>347</v>
      </c>
      <c r="C133" s="52" t="s">
        <v>753</v>
      </c>
      <c r="D133" s="52" t="s">
        <v>753</v>
      </c>
      <c r="E133" s="52" t="s">
        <v>753</v>
      </c>
      <c r="F133" s="52" t="s">
        <v>753</v>
      </c>
      <c r="G133" s="268">
        <v>347</v>
      </c>
      <c r="H133" s="268" t="s">
        <v>753</v>
      </c>
      <c r="I133" s="52" t="s">
        <v>753</v>
      </c>
      <c r="J133" s="52" t="s">
        <v>753</v>
      </c>
      <c r="K133" s="52" t="s">
        <v>753</v>
      </c>
      <c r="L133" s="52" t="s">
        <v>753</v>
      </c>
      <c r="M133" s="52" t="s">
        <v>753</v>
      </c>
      <c r="N133" s="11" t="s">
        <v>753</v>
      </c>
      <c r="O133" s="32" t="s">
        <v>753</v>
      </c>
      <c r="P133" s="32" t="s">
        <v>753</v>
      </c>
    </row>
    <row r="134" spans="1:16383" ht="15.75" customHeight="1" x14ac:dyDescent="0.25">
      <c r="A134" s="270" t="s">
        <v>950</v>
      </c>
      <c r="B134" s="50">
        <f t="shared" si="5"/>
        <v>313</v>
      </c>
      <c r="C134" s="267" t="s">
        <v>753</v>
      </c>
      <c r="D134" s="267" t="s">
        <v>753</v>
      </c>
      <c r="E134" s="267" t="s">
        <v>753</v>
      </c>
      <c r="F134" s="267" t="s">
        <v>753</v>
      </c>
      <c r="G134" s="268">
        <v>313</v>
      </c>
      <c r="H134" s="267" t="s">
        <v>753</v>
      </c>
      <c r="I134" s="267" t="s">
        <v>753</v>
      </c>
      <c r="J134" s="267" t="s">
        <v>753</v>
      </c>
      <c r="K134" s="267" t="s">
        <v>753</v>
      </c>
      <c r="L134" s="267" t="s">
        <v>753</v>
      </c>
      <c r="M134" s="267" t="s">
        <v>753</v>
      </c>
      <c r="N134" s="267" t="s">
        <v>753</v>
      </c>
      <c r="O134" s="267" t="s">
        <v>753</v>
      </c>
      <c r="P134" s="107" t="s">
        <v>753</v>
      </c>
    </row>
    <row r="135" spans="1:16383" ht="15.75" customHeight="1" x14ac:dyDescent="0.25">
      <c r="A135" s="270" t="s">
        <v>768</v>
      </c>
      <c r="B135" s="50">
        <f t="shared" si="5"/>
        <v>628</v>
      </c>
      <c r="C135" s="52" t="s">
        <v>753</v>
      </c>
      <c r="D135" s="52" t="s">
        <v>753</v>
      </c>
      <c r="E135" s="52" t="s">
        <v>753</v>
      </c>
      <c r="F135" s="52" t="s">
        <v>753</v>
      </c>
      <c r="G135" s="268">
        <v>628</v>
      </c>
      <c r="H135" s="268" t="s">
        <v>753</v>
      </c>
      <c r="I135" s="52" t="s">
        <v>753</v>
      </c>
      <c r="J135" s="52" t="s">
        <v>753</v>
      </c>
      <c r="K135" s="52" t="s">
        <v>753</v>
      </c>
      <c r="L135" s="52" t="s">
        <v>753</v>
      </c>
      <c r="M135" s="52" t="s">
        <v>753</v>
      </c>
      <c r="N135" s="11" t="s">
        <v>753</v>
      </c>
      <c r="O135" s="32" t="s">
        <v>753</v>
      </c>
      <c r="P135" s="32" t="s">
        <v>753</v>
      </c>
    </row>
    <row r="136" spans="1:16383" s="22" customFormat="1" ht="15.75" customHeight="1" x14ac:dyDescent="0.25">
      <c r="A136" s="270" t="s">
        <v>64</v>
      </c>
      <c r="B136" s="50">
        <f t="shared" si="5"/>
        <v>849</v>
      </c>
      <c r="C136" s="52" t="s">
        <v>753</v>
      </c>
      <c r="D136" s="52" t="s">
        <v>753</v>
      </c>
      <c r="E136" s="52" t="s">
        <v>753</v>
      </c>
      <c r="F136" s="52" t="s">
        <v>753</v>
      </c>
      <c r="G136" s="268">
        <v>849</v>
      </c>
      <c r="H136" s="268" t="s">
        <v>753</v>
      </c>
      <c r="I136" s="52" t="s">
        <v>753</v>
      </c>
      <c r="J136" s="52" t="s">
        <v>753</v>
      </c>
      <c r="K136" s="52" t="s">
        <v>753</v>
      </c>
      <c r="L136" s="52" t="s">
        <v>753</v>
      </c>
      <c r="M136" s="52" t="s">
        <v>753</v>
      </c>
      <c r="N136" s="11" t="s">
        <v>753</v>
      </c>
      <c r="O136" s="32" t="s">
        <v>753</v>
      </c>
      <c r="P136" s="32" t="s">
        <v>753</v>
      </c>
      <c r="Q136" s="5"/>
      <c r="R136" s="5"/>
    </row>
    <row r="137" spans="1:16383" ht="15.75" customHeight="1" x14ac:dyDescent="0.25">
      <c r="A137" s="266" t="s">
        <v>66</v>
      </c>
      <c r="B137" s="50">
        <f t="shared" si="5"/>
        <v>633</v>
      </c>
      <c r="C137" s="32" t="s">
        <v>753</v>
      </c>
      <c r="D137" s="50" t="s">
        <v>753</v>
      </c>
      <c r="E137" s="32" t="s">
        <v>753</v>
      </c>
      <c r="F137" s="32" t="s">
        <v>753</v>
      </c>
      <c r="G137" s="274">
        <v>633</v>
      </c>
      <c r="H137" s="274" t="s">
        <v>753</v>
      </c>
      <c r="I137" s="32" t="s">
        <v>753</v>
      </c>
      <c r="J137" s="50" t="s">
        <v>753</v>
      </c>
      <c r="K137" s="32" t="s">
        <v>753</v>
      </c>
      <c r="L137" s="32" t="s">
        <v>753</v>
      </c>
      <c r="M137" s="32" t="s">
        <v>753</v>
      </c>
      <c r="N137" s="32" t="s">
        <v>753</v>
      </c>
      <c r="O137" s="32" t="s">
        <v>753</v>
      </c>
      <c r="P137" s="32" t="s">
        <v>753</v>
      </c>
    </row>
    <row r="138" spans="1:16383" ht="15.75" customHeight="1" x14ac:dyDescent="0.25">
      <c r="A138" s="270" t="s">
        <v>773</v>
      </c>
      <c r="B138" s="50">
        <f t="shared" si="5"/>
        <v>721</v>
      </c>
      <c r="C138" s="52" t="s">
        <v>753</v>
      </c>
      <c r="D138" s="52" t="s">
        <v>753</v>
      </c>
      <c r="E138" s="52" t="s">
        <v>753</v>
      </c>
      <c r="F138" s="52" t="s">
        <v>753</v>
      </c>
      <c r="G138" s="268">
        <v>721</v>
      </c>
      <c r="H138" s="268" t="s">
        <v>753</v>
      </c>
      <c r="I138" s="52" t="s">
        <v>753</v>
      </c>
      <c r="J138" s="52" t="s">
        <v>753</v>
      </c>
      <c r="K138" s="52" t="s">
        <v>753</v>
      </c>
      <c r="L138" s="52" t="s">
        <v>753</v>
      </c>
      <c r="M138" s="52" t="s">
        <v>753</v>
      </c>
      <c r="N138" s="11" t="s">
        <v>753</v>
      </c>
      <c r="O138" s="32" t="s">
        <v>753</v>
      </c>
      <c r="P138" s="32" t="s">
        <v>753</v>
      </c>
    </row>
    <row r="139" spans="1:16383" ht="15.75" customHeight="1" x14ac:dyDescent="0.25">
      <c r="A139" s="270" t="s">
        <v>775</v>
      </c>
      <c r="B139" s="50">
        <f t="shared" si="5"/>
        <v>706</v>
      </c>
      <c r="C139" s="52" t="s">
        <v>753</v>
      </c>
      <c r="D139" s="52" t="s">
        <v>753</v>
      </c>
      <c r="E139" s="52" t="s">
        <v>753</v>
      </c>
      <c r="F139" s="52" t="s">
        <v>753</v>
      </c>
      <c r="G139" s="268">
        <v>706</v>
      </c>
      <c r="H139" s="268" t="s">
        <v>753</v>
      </c>
      <c r="I139" s="52" t="s">
        <v>753</v>
      </c>
      <c r="J139" s="52" t="s">
        <v>753</v>
      </c>
      <c r="K139" s="52" t="s">
        <v>753</v>
      </c>
      <c r="L139" s="52" t="s">
        <v>753</v>
      </c>
      <c r="M139" s="52" t="s">
        <v>753</v>
      </c>
      <c r="N139" s="11" t="s">
        <v>753</v>
      </c>
      <c r="O139" s="32" t="s">
        <v>753</v>
      </c>
      <c r="P139" s="32" t="s">
        <v>753</v>
      </c>
    </row>
    <row r="140" spans="1:16383" ht="15.75" customHeight="1" x14ac:dyDescent="0.25">
      <c r="A140" s="275"/>
      <c r="B140" s="88"/>
      <c r="C140" s="88"/>
      <c r="D140" s="88"/>
      <c r="E140" s="88"/>
      <c r="F140" s="88"/>
      <c r="G140" s="276"/>
      <c r="H140" s="276"/>
      <c r="I140" s="88"/>
      <c r="J140" s="277"/>
      <c r="K140" s="88"/>
      <c r="L140" s="88"/>
      <c r="M140" s="88"/>
      <c r="N140" s="88"/>
      <c r="O140" s="88"/>
      <c r="P140" s="88"/>
    </row>
    <row r="141" spans="1:16383" ht="15.75" customHeight="1" x14ac:dyDescent="0.25">
      <c r="A141" s="266"/>
      <c r="B141" s="107"/>
      <c r="C141" s="11"/>
      <c r="D141" s="11"/>
      <c r="E141" s="11"/>
      <c r="F141" s="11"/>
      <c r="G141" s="271"/>
      <c r="H141" s="271"/>
      <c r="I141" s="11"/>
      <c r="J141" s="11"/>
      <c r="K141" s="11"/>
      <c r="L141" s="11"/>
      <c r="M141" s="11"/>
      <c r="O141" s="11"/>
      <c r="P141" s="11"/>
    </row>
    <row r="142" spans="1:16383" ht="15.75" customHeight="1" x14ac:dyDescent="0.25">
      <c r="A142" s="91" t="s">
        <v>951</v>
      </c>
      <c r="B142" s="107"/>
      <c r="C142" s="11"/>
      <c r="D142" s="11"/>
      <c r="E142" s="11"/>
      <c r="F142" s="11"/>
      <c r="G142" s="271"/>
      <c r="H142" s="271"/>
      <c r="I142" s="11"/>
      <c r="J142" s="11"/>
      <c r="K142" s="11"/>
      <c r="L142" s="11"/>
      <c r="M142" s="11"/>
      <c r="O142" s="11"/>
      <c r="P142" s="11"/>
    </row>
    <row r="143" spans="1:16383" ht="15.75" customHeight="1" x14ac:dyDescent="0.25">
      <c r="A143" s="5"/>
      <c r="B143" s="107"/>
      <c r="C143" s="11"/>
      <c r="D143" s="11"/>
      <c r="E143" s="11"/>
      <c r="F143" s="11"/>
      <c r="G143" s="271"/>
      <c r="H143" s="271"/>
      <c r="I143" s="11"/>
      <c r="J143" s="11"/>
      <c r="K143" s="11"/>
      <c r="L143" s="11"/>
      <c r="M143" s="11"/>
      <c r="O143" s="11"/>
      <c r="P143" s="11"/>
    </row>
    <row r="144" spans="1:16383" s="22" customFormat="1" ht="15.75" customHeight="1" x14ac:dyDescent="0.25">
      <c r="A144" s="361" t="s">
        <v>747</v>
      </c>
      <c r="B144" s="357" t="s">
        <v>154</v>
      </c>
      <c r="C144" s="357" t="s">
        <v>155</v>
      </c>
      <c r="D144" s="357"/>
      <c r="E144" s="357"/>
      <c r="F144" s="357"/>
      <c r="G144" s="357"/>
      <c r="H144" s="357"/>
      <c r="I144" s="357"/>
      <c r="J144" s="357"/>
      <c r="K144" s="357"/>
      <c r="L144" s="357"/>
      <c r="M144" s="357"/>
      <c r="N144" s="357"/>
      <c r="O144" s="357"/>
      <c r="P144" s="357"/>
      <c r="Q144" s="295"/>
      <c r="R144" s="295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  <c r="BJ144" s="296"/>
      <c r="BK144" s="296"/>
      <c r="BL144" s="296"/>
      <c r="BM144" s="296"/>
      <c r="BN144" s="296"/>
      <c r="BO144" s="296"/>
      <c r="BP144" s="296"/>
      <c r="BQ144" s="296"/>
      <c r="BR144" s="296"/>
      <c r="BS144" s="296"/>
      <c r="BT144" s="296"/>
      <c r="BU144" s="296"/>
      <c r="BV144" s="296"/>
      <c r="BW144" s="296"/>
      <c r="BX144" s="296"/>
      <c r="BY144" s="296"/>
      <c r="BZ144" s="296"/>
      <c r="CA144" s="296"/>
      <c r="CB144" s="296"/>
      <c r="CC144" s="296"/>
      <c r="CD144" s="296"/>
      <c r="CE144" s="296"/>
      <c r="CF144" s="296"/>
      <c r="CG144" s="296"/>
      <c r="CH144" s="296"/>
      <c r="CI144" s="296"/>
      <c r="CJ144" s="296"/>
      <c r="CK144" s="296"/>
      <c r="CL144" s="296"/>
      <c r="CM144" s="296"/>
      <c r="CN144" s="296"/>
      <c r="CO144" s="296"/>
      <c r="CP144" s="296"/>
      <c r="CQ144" s="296"/>
      <c r="CR144" s="296"/>
      <c r="CS144" s="296"/>
      <c r="CT144" s="296"/>
      <c r="CU144" s="296"/>
      <c r="CV144" s="296"/>
      <c r="CW144" s="296"/>
      <c r="CX144" s="296"/>
      <c r="CY144" s="296"/>
      <c r="CZ144" s="296"/>
      <c r="DA144" s="296"/>
      <c r="DB144" s="296"/>
      <c r="DC144" s="296"/>
      <c r="DD144" s="296"/>
      <c r="DE144" s="296"/>
      <c r="DF144" s="296"/>
      <c r="DG144" s="296"/>
      <c r="DH144" s="296"/>
      <c r="DI144" s="296"/>
      <c r="DJ144" s="296"/>
      <c r="DK144" s="296"/>
      <c r="DL144" s="296"/>
      <c r="DM144" s="296"/>
      <c r="DN144" s="296"/>
      <c r="DO144" s="296"/>
      <c r="DP144" s="296"/>
      <c r="DQ144" s="296"/>
      <c r="DR144" s="296"/>
      <c r="DS144" s="296"/>
      <c r="DT144" s="296"/>
      <c r="DU144" s="296"/>
      <c r="DV144" s="296"/>
      <c r="DW144" s="296"/>
      <c r="DX144" s="296"/>
      <c r="DY144" s="296"/>
      <c r="DZ144" s="296"/>
      <c r="EA144" s="296"/>
      <c r="EB144" s="296"/>
      <c r="EC144" s="296"/>
      <c r="ED144" s="296"/>
      <c r="EE144" s="296"/>
      <c r="EF144" s="296"/>
      <c r="EG144" s="296"/>
      <c r="EH144" s="296"/>
      <c r="EI144" s="296"/>
      <c r="EJ144" s="296"/>
      <c r="EK144" s="296"/>
      <c r="EL144" s="296"/>
      <c r="EM144" s="296"/>
      <c r="EN144" s="296"/>
      <c r="EO144" s="296"/>
      <c r="EP144" s="296"/>
      <c r="EQ144" s="296"/>
      <c r="ER144" s="296"/>
      <c r="ES144" s="296"/>
      <c r="ET144" s="296"/>
      <c r="EU144" s="296"/>
      <c r="EV144" s="296"/>
      <c r="EW144" s="296"/>
      <c r="EX144" s="296"/>
      <c r="EY144" s="296"/>
      <c r="EZ144" s="296"/>
      <c r="FA144" s="296"/>
      <c r="FB144" s="296"/>
      <c r="FC144" s="296"/>
      <c r="FD144" s="296"/>
      <c r="FE144" s="296"/>
      <c r="FF144" s="296"/>
      <c r="FG144" s="296"/>
      <c r="FH144" s="296"/>
      <c r="FI144" s="296"/>
      <c r="FJ144" s="296"/>
      <c r="FK144" s="296"/>
      <c r="FL144" s="296"/>
      <c r="FM144" s="296"/>
      <c r="FN144" s="296"/>
      <c r="FO144" s="296"/>
      <c r="FP144" s="296"/>
      <c r="FQ144" s="296"/>
      <c r="FR144" s="296"/>
      <c r="FS144" s="296"/>
      <c r="FT144" s="296"/>
      <c r="FU144" s="296"/>
      <c r="FV144" s="296"/>
      <c r="FW144" s="296"/>
      <c r="FX144" s="296"/>
      <c r="FY144" s="296"/>
      <c r="FZ144" s="296"/>
      <c r="GA144" s="296"/>
      <c r="GB144" s="296"/>
      <c r="GC144" s="296"/>
      <c r="GD144" s="296"/>
      <c r="GE144" s="296"/>
      <c r="GF144" s="296"/>
      <c r="GG144" s="296"/>
      <c r="GH144" s="296"/>
      <c r="GI144" s="296"/>
      <c r="GJ144" s="296"/>
      <c r="GK144" s="296"/>
      <c r="GL144" s="296"/>
      <c r="GM144" s="296"/>
      <c r="GN144" s="296"/>
      <c r="GO144" s="296"/>
      <c r="GP144" s="296"/>
      <c r="GQ144" s="296"/>
      <c r="GR144" s="296"/>
      <c r="GS144" s="296"/>
      <c r="GT144" s="296"/>
      <c r="GU144" s="296"/>
      <c r="GV144" s="296"/>
      <c r="GW144" s="296"/>
      <c r="GX144" s="296"/>
      <c r="GY144" s="296"/>
      <c r="GZ144" s="296"/>
      <c r="HA144" s="296"/>
      <c r="HB144" s="296"/>
      <c r="HC144" s="296"/>
      <c r="HD144" s="296"/>
      <c r="HE144" s="296"/>
      <c r="HF144" s="296"/>
      <c r="HG144" s="296"/>
      <c r="HH144" s="296"/>
      <c r="HI144" s="296"/>
      <c r="HJ144" s="296"/>
      <c r="HK144" s="296"/>
      <c r="HL144" s="296"/>
      <c r="HM144" s="296"/>
      <c r="HN144" s="296"/>
      <c r="HO144" s="296"/>
      <c r="HP144" s="296"/>
      <c r="HQ144" s="296"/>
      <c r="HR144" s="296"/>
      <c r="HS144" s="296"/>
      <c r="HT144" s="296"/>
      <c r="HU144" s="296"/>
      <c r="HV144" s="296"/>
      <c r="HW144" s="296"/>
      <c r="HX144" s="296"/>
      <c r="HY144" s="296"/>
      <c r="HZ144" s="296"/>
      <c r="IA144" s="296"/>
      <c r="IB144" s="296"/>
      <c r="IC144" s="296"/>
      <c r="ID144" s="296"/>
      <c r="IE144" s="296"/>
      <c r="IF144" s="296"/>
      <c r="IG144" s="296"/>
      <c r="IH144" s="296"/>
      <c r="II144" s="296"/>
      <c r="IJ144" s="296"/>
      <c r="IK144" s="296"/>
      <c r="IL144" s="296"/>
      <c r="IM144" s="296"/>
      <c r="IN144" s="296"/>
      <c r="IO144" s="296"/>
      <c r="IP144" s="296"/>
      <c r="IQ144" s="296"/>
      <c r="IR144" s="296"/>
      <c r="IS144" s="296"/>
      <c r="IT144" s="296"/>
      <c r="IU144" s="296"/>
      <c r="IV144" s="296"/>
      <c r="IW144" s="296"/>
      <c r="IX144" s="296"/>
      <c r="IY144" s="296"/>
      <c r="IZ144" s="296"/>
      <c r="JA144" s="296"/>
      <c r="JB144" s="296"/>
      <c r="JC144" s="296"/>
      <c r="JD144" s="296"/>
      <c r="JE144" s="296"/>
      <c r="JF144" s="296"/>
      <c r="JG144" s="296"/>
      <c r="JH144" s="296"/>
      <c r="JI144" s="296"/>
      <c r="JJ144" s="296"/>
      <c r="JK144" s="296"/>
      <c r="JL144" s="296"/>
      <c r="JM144" s="296"/>
      <c r="JN144" s="296"/>
      <c r="JO144" s="296"/>
      <c r="JP144" s="296"/>
      <c r="JQ144" s="296"/>
      <c r="JR144" s="296"/>
      <c r="JS144" s="296"/>
      <c r="JT144" s="296"/>
      <c r="JU144" s="296"/>
      <c r="JV144" s="296"/>
      <c r="JW144" s="296"/>
      <c r="JX144" s="296"/>
      <c r="JY144" s="296"/>
      <c r="JZ144" s="296"/>
      <c r="KA144" s="296"/>
      <c r="KB144" s="296"/>
      <c r="KC144" s="296"/>
      <c r="KD144" s="296"/>
      <c r="KE144" s="296"/>
      <c r="KF144" s="296"/>
      <c r="KG144" s="296"/>
      <c r="KH144" s="296"/>
      <c r="KI144" s="296"/>
      <c r="KJ144" s="296"/>
      <c r="KK144" s="296"/>
      <c r="KL144" s="296"/>
      <c r="KM144" s="296"/>
      <c r="KN144" s="296"/>
      <c r="KO144" s="296"/>
      <c r="KP144" s="296"/>
      <c r="KQ144" s="296"/>
      <c r="KR144" s="296"/>
      <c r="KS144" s="296"/>
      <c r="KT144" s="296"/>
      <c r="KU144" s="296"/>
      <c r="KV144" s="296"/>
      <c r="KW144" s="296"/>
      <c r="KX144" s="296"/>
      <c r="KY144" s="296"/>
      <c r="KZ144" s="296"/>
      <c r="LA144" s="296"/>
      <c r="LB144" s="296"/>
      <c r="LC144" s="296"/>
      <c r="LD144" s="296"/>
      <c r="LE144" s="296"/>
      <c r="LF144" s="296"/>
      <c r="LG144" s="296"/>
      <c r="LH144" s="296"/>
      <c r="LI144" s="296"/>
      <c r="LJ144" s="296"/>
      <c r="LK144" s="296"/>
      <c r="LL144" s="296"/>
      <c r="LM144" s="296"/>
      <c r="LN144" s="296"/>
      <c r="LO144" s="296"/>
      <c r="LP144" s="296"/>
      <c r="LQ144" s="296"/>
      <c r="LR144" s="296"/>
      <c r="LS144" s="296"/>
      <c r="LT144" s="296"/>
      <c r="LU144" s="296"/>
      <c r="LV144" s="296"/>
      <c r="LW144" s="296"/>
      <c r="LX144" s="296"/>
      <c r="LY144" s="296"/>
      <c r="LZ144" s="296"/>
      <c r="MA144" s="296"/>
      <c r="MB144" s="296"/>
      <c r="MC144" s="296"/>
      <c r="MD144" s="296"/>
      <c r="ME144" s="296"/>
      <c r="MF144" s="296"/>
      <c r="MG144" s="296"/>
      <c r="MH144" s="296"/>
      <c r="MI144" s="296"/>
      <c r="MJ144" s="296"/>
      <c r="MK144" s="296"/>
      <c r="ML144" s="296"/>
      <c r="MM144" s="296"/>
      <c r="MN144" s="296"/>
      <c r="MO144" s="296"/>
      <c r="MP144" s="296"/>
      <c r="MQ144" s="296"/>
      <c r="MR144" s="296"/>
      <c r="MS144" s="296"/>
      <c r="MT144" s="296"/>
      <c r="MU144" s="296"/>
      <c r="MV144" s="296"/>
      <c r="MW144" s="296"/>
      <c r="MX144" s="296"/>
      <c r="MY144" s="296"/>
      <c r="MZ144" s="296"/>
      <c r="NA144" s="296"/>
      <c r="NB144" s="296"/>
      <c r="NC144" s="296"/>
      <c r="ND144" s="296"/>
      <c r="NE144" s="296"/>
      <c r="NF144" s="296"/>
      <c r="NG144" s="296"/>
      <c r="NH144" s="296"/>
      <c r="NI144" s="296"/>
      <c r="NJ144" s="296"/>
      <c r="NK144" s="296"/>
      <c r="NL144" s="296"/>
      <c r="NM144" s="296"/>
      <c r="NN144" s="296"/>
      <c r="NO144" s="296"/>
      <c r="NP144" s="296"/>
      <c r="NQ144" s="296"/>
      <c r="NR144" s="296"/>
      <c r="NS144" s="296"/>
      <c r="NT144" s="296"/>
      <c r="NU144" s="296"/>
      <c r="NV144" s="296"/>
      <c r="NW144" s="296"/>
      <c r="NX144" s="296"/>
      <c r="NY144" s="296"/>
      <c r="NZ144" s="296"/>
      <c r="OA144" s="296"/>
      <c r="OB144" s="296"/>
      <c r="OC144" s="296"/>
      <c r="OD144" s="296"/>
      <c r="OE144" s="296"/>
      <c r="OF144" s="296"/>
      <c r="OG144" s="296"/>
      <c r="OH144" s="296"/>
      <c r="OI144" s="296"/>
      <c r="OJ144" s="296"/>
      <c r="OK144" s="296"/>
      <c r="OL144" s="296"/>
      <c r="OM144" s="296"/>
      <c r="ON144" s="296"/>
      <c r="OO144" s="296"/>
      <c r="OP144" s="296"/>
      <c r="OQ144" s="296"/>
      <c r="OR144" s="296"/>
      <c r="OS144" s="296"/>
      <c r="OT144" s="296"/>
      <c r="OU144" s="296"/>
      <c r="OV144" s="296"/>
      <c r="OW144" s="296"/>
      <c r="OX144" s="296"/>
      <c r="OY144" s="296"/>
      <c r="OZ144" s="296"/>
      <c r="PA144" s="296"/>
      <c r="PB144" s="296"/>
      <c r="PC144" s="296"/>
      <c r="PD144" s="296"/>
      <c r="PE144" s="296"/>
      <c r="PF144" s="296"/>
      <c r="PG144" s="296"/>
      <c r="PH144" s="296"/>
      <c r="PI144" s="296"/>
      <c r="PJ144" s="296"/>
      <c r="PK144" s="296"/>
      <c r="PL144" s="296"/>
      <c r="PM144" s="296"/>
      <c r="PN144" s="296"/>
      <c r="PO144" s="296"/>
      <c r="PP144" s="296"/>
      <c r="PQ144" s="296"/>
      <c r="PR144" s="296"/>
      <c r="PS144" s="296"/>
      <c r="PT144" s="296"/>
      <c r="PU144" s="296"/>
      <c r="PV144" s="296"/>
      <c r="PW144" s="296"/>
      <c r="PX144" s="296"/>
      <c r="PY144" s="296"/>
      <c r="PZ144" s="296"/>
      <c r="QA144" s="296"/>
      <c r="QB144" s="296"/>
      <c r="QC144" s="296"/>
      <c r="QD144" s="296"/>
      <c r="QE144" s="296"/>
      <c r="QF144" s="296"/>
      <c r="QG144" s="296"/>
      <c r="QH144" s="296"/>
      <c r="QI144" s="296"/>
      <c r="QJ144" s="296"/>
      <c r="QK144" s="296"/>
      <c r="QL144" s="296"/>
      <c r="QM144" s="296"/>
      <c r="QN144" s="296"/>
      <c r="QO144" s="296"/>
      <c r="QP144" s="296"/>
      <c r="QQ144" s="296"/>
      <c r="QR144" s="296"/>
      <c r="QS144" s="296"/>
      <c r="QT144" s="296"/>
      <c r="QU144" s="296"/>
      <c r="QV144" s="296"/>
      <c r="QW144" s="296"/>
      <c r="QX144" s="296"/>
      <c r="QY144" s="296"/>
      <c r="QZ144" s="296"/>
      <c r="RA144" s="296"/>
      <c r="RB144" s="296"/>
      <c r="RC144" s="296"/>
      <c r="RD144" s="296"/>
      <c r="RE144" s="296"/>
      <c r="RF144" s="296"/>
      <c r="RG144" s="296"/>
      <c r="RH144" s="296"/>
      <c r="RI144" s="296"/>
      <c r="RJ144" s="296"/>
      <c r="RK144" s="296"/>
      <c r="RL144" s="296"/>
      <c r="RM144" s="296"/>
      <c r="RN144" s="296"/>
      <c r="RO144" s="296"/>
      <c r="RP144" s="296"/>
      <c r="RQ144" s="296"/>
      <c r="RR144" s="296"/>
      <c r="RS144" s="296"/>
      <c r="RT144" s="296"/>
      <c r="RU144" s="296"/>
      <c r="RV144" s="296"/>
      <c r="RW144" s="296"/>
      <c r="RX144" s="296"/>
      <c r="RY144" s="296"/>
      <c r="RZ144" s="296"/>
      <c r="SA144" s="296"/>
      <c r="SB144" s="296"/>
      <c r="SC144" s="296"/>
      <c r="SD144" s="296"/>
      <c r="SE144" s="296"/>
      <c r="SF144" s="296"/>
      <c r="SG144" s="296"/>
      <c r="SH144" s="296"/>
      <c r="SI144" s="296"/>
      <c r="SJ144" s="296"/>
      <c r="SK144" s="296"/>
      <c r="SL144" s="296"/>
      <c r="SM144" s="296"/>
      <c r="SN144" s="296"/>
      <c r="SO144" s="296"/>
      <c r="SP144" s="296"/>
      <c r="SQ144" s="296"/>
      <c r="SR144" s="296"/>
      <c r="SS144" s="296"/>
      <c r="ST144" s="296"/>
      <c r="SU144" s="296"/>
      <c r="SV144" s="296"/>
      <c r="SW144" s="296"/>
      <c r="SX144" s="296"/>
      <c r="SY144" s="296"/>
      <c r="SZ144" s="296"/>
      <c r="TA144" s="296"/>
      <c r="TB144" s="296"/>
      <c r="TC144" s="296"/>
      <c r="TD144" s="296"/>
      <c r="TE144" s="296"/>
      <c r="TF144" s="296"/>
      <c r="TG144" s="296"/>
      <c r="TH144" s="296"/>
      <c r="TI144" s="296"/>
      <c r="TJ144" s="296"/>
      <c r="TK144" s="296"/>
      <c r="TL144" s="296"/>
      <c r="TM144" s="296"/>
      <c r="TN144" s="296"/>
      <c r="TO144" s="296"/>
      <c r="TP144" s="296"/>
      <c r="TQ144" s="296"/>
      <c r="TR144" s="296"/>
      <c r="TS144" s="296"/>
      <c r="TT144" s="296"/>
      <c r="TU144" s="296"/>
      <c r="TV144" s="296"/>
      <c r="TW144" s="296"/>
      <c r="TX144" s="296"/>
      <c r="TY144" s="296"/>
      <c r="TZ144" s="296"/>
      <c r="UA144" s="296"/>
      <c r="UB144" s="296"/>
      <c r="UC144" s="296"/>
      <c r="UD144" s="296"/>
      <c r="UE144" s="296"/>
      <c r="UF144" s="296"/>
      <c r="UG144" s="296"/>
      <c r="UH144" s="296"/>
      <c r="UI144" s="296"/>
      <c r="UJ144" s="296"/>
      <c r="UK144" s="296"/>
      <c r="UL144" s="296"/>
      <c r="UM144" s="296"/>
      <c r="UN144" s="296"/>
      <c r="UO144" s="296"/>
      <c r="UP144" s="296"/>
      <c r="UQ144" s="296"/>
      <c r="UR144" s="296"/>
      <c r="US144" s="296"/>
      <c r="UT144" s="296"/>
      <c r="UU144" s="296"/>
      <c r="UV144" s="296"/>
      <c r="UW144" s="296"/>
      <c r="UX144" s="296"/>
      <c r="UY144" s="296"/>
      <c r="UZ144" s="296"/>
      <c r="VA144" s="296"/>
      <c r="VB144" s="296"/>
      <c r="VC144" s="296"/>
      <c r="VD144" s="296"/>
      <c r="VE144" s="296"/>
      <c r="VF144" s="296"/>
      <c r="VG144" s="296"/>
      <c r="VH144" s="296"/>
      <c r="VI144" s="296"/>
      <c r="VJ144" s="296"/>
      <c r="VK144" s="296"/>
      <c r="VL144" s="296"/>
      <c r="VM144" s="296"/>
      <c r="VN144" s="296"/>
      <c r="VO144" s="296"/>
      <c r="VP144" s="296"/>
      <c r="VQ144" s="296"/>
      <c r="VR144" s="296"/>
      <c r="VS144" s="296"/>
      <c r="VT144" s="296"/>
      <c r="VU144" s="296"/>
      <c r="VV144" s="296"/>
      <c r="VW144" s="296"/>
      <c r="VX144" s="296"/>
      <c r="VY144" s="296"/>
      <c r="VZ144" s="296"/>
      <c r="WA144" s="296"/>
      <c r="WB144" s="296"/>
      <c r="WC144" s="296"/>
      <c r="WD144" s="296"/>
      <c r="WE144" s="296"/>
      <c r="WF144" s="296"/>
      <c r="WG144" s="296"/>
      <c r="WH144" s="296"/>
      <c r="WI144" s="296"/>
      <c r="WJ144" s="296"/>
      <c r="WK144" s="296"/>
      <c r="WL144" s="296"/>
      <c r="WM144" s="296"/>
      <c r="WN144" s="296"/>
      <c r="WO144" s="296"/>
      <c r="WP144" s="296"/>
      <c r="WQ144" s="296"/>
      <c r="WR144" s="296"/>
      <c r="WS144" s="296"/>
      <c r="WT144" s="296"/>
      <c r="WU144" s="296"/>
      <c r="WV144" s="296"/>
      <c r="WW144" s="296"/>
      <c r="WX144" s="296"/>
      <c r="WY144" s="296"/>
      <c r="WZ144" s="296"/>
      <c r="XA144" s="296"/>
      <c r="XB144" s="296"/>
      <c r="XC144" s="296"/>
      <c r="XD144" s="296"/>
      <c r="XE144" s="296"/>
      <c r="XF144" s="296"/>
      <c r="XG144" s="296"/>
      <c r="XH144" s="296"/>
      <c r="XI144" s="296"/>
      <c r="XJ144" s="296"/>
      <c r="XK144" s="296"/>
      <c r="XL144" s="296"/>
      <c r="XM144" s="296"/>
      <c r="XN144" s="296"/>
      <c r="XO144" s="296"/>
      <c r="XP144" s="296"/>
      <c r="XQ144" s="296"/>
      <c r="XR144" s="296"/>
      <c r="XS144" s="296"/>
      <c r="XT144" s="296"/>
      <c r="XU144" s="296"/>
      <c r="XV144" s="296"/>
      <c r="XW144" s="296"/>
      <c r="XX144" s="296"/>
      <c r="XY144" s="296"/>
      <c r="XZ144" s="296"/>
      <c r="YA144" s="296"/>
      <c r="YB144" s="296"/>
      <c r="YC144" s="296"/>
      <c r="YD144" s="296"/>
      <c r="YE144" s="296"/>
      <c r="YF144" s="296"/>
      <c r="YG144" s="296"/>
      <c r="YH144" s="296"/>
      <c r="YI144" s="296"/>
      <c r="YJ144" s="296"/>
      <c r="YK144" s="296"/>
      <c r="YL144" s="296"/>
      <c r="YM144" s="296"/>
      <c r="YN144" s="296"/>
      <c r="YO144" s="296"/>
      <c r="YP144" s="296"/>
      <c r="YQ144" s="296"/>
      <c r="YR144" s="296"/>
      <c r="YS144" s="296"/>
      <c r="YT144" s="296"/>
      <c r="YU144" s="296"/>
      <c r="YV144" s="296"/>
      <c r="YW144" s="296"/>
      <c r="YX144" s="296"/>
      <c r="YY144" s="296"/>
      <c r="YZ144" s="296"/>
      <c r="ZA144" s="296"/>
      <c r="ZB144" s="296"/>
      <c r="ZC144" s="296"/>
      <c r="ZD144" s="296"/>
      <c r="ZE144" s="296"/>
      <c r="ZF144" s="296"/>
      <c r="ZG144" s="296"/>
      <c r="ZH144" s="296"/>
      <c r="ZI144" s="296"/>
      <c r="ZJ144" s="296"/>
      <c r="ZK144" s="296"/>
      <c r="ZL144" s="296"/>
      <c r="ZM144" s="296"/>
      <c r="ZN144" s="296"/>
      <c r="ZO144" s="296"/>
      <c r="ZP144" s="296"/>
      <c r="ZQ144" s="296"/>
      <c r="ZR144" s="296"/>
      <c r="ZS144" s="296"/>
      <c r="ZT144" s="296"/>
      <c r="ZU144" s="296"/>
      <c r="ZV144" s="296"/>
      <c r="ZW144" s="296"/>
      <c r="ZX144" s="296"/>
      <c r="ZY144" s="296"/>
      <c r="ZZ144" s="296"/>
      <c r="AAA144" s="296"/>
      <c r="AAB144" s="296"/>
      <c r="AAC144" s="296"/>
      <c r="AAD144" s="296"/>
      <c r="AAE144" s="296"/>
      <c r="AAF144" s="296"/>
      <c r="AAG144" s="296"/>
      <c r="AAH144" s="296"/>
      <c r="AAI144" s="296"/>
      <c r="AAJ144" s="296"/>
      <c r="AAK144" s="296"/>
      <c r="AAL144" s="296"/>
      <c r="AAM144" s="296"/>
      <c r="AAN144" s="296"/>
      <c r="AAO144" s="296"/>
      <c r="AAP144" s="296"/>
      <c r="AAQ144" s="296"/>
      <c r="AAR144" s="296"/>
      <c r="AAS144" s="296"/>
      <c r="AAT144" s="296"/>
      <c r="AAU144" s="296"/>
      <c r="AAV144" s="296"/>
      <c r="AAW144" s="296"/>
      <c r="AAX144" s="296"/>
      <c r="AAY144" s="296"/>
      <c r="AAZ144" s="296"/>
      <c r="ABA144" s="296"/>
      <c r="ABB144" s="296"/>
      <c r="ABC144" s="296"/>
      <c r="ABD144" s="296"/>
      <c r="ABE144" s="296"/>
      <c r="ABF144" s="296"/>
      <c r="ABG144" s="296"/>
      <c r="ABH144" s="296"/>
      <c r="ABI144" s="296"/>
      <c r="ABJ144" s="296"/>
      <c r="ABK144" s="296"/>
      <c r="ABL144" s="296"/>
      <c r="ABM144" s="296"/>
      <c r="ABN144" s="296"/>
      <c r="ABO144" s="296"/>
      <c r="ABP144" s="296"/>
      <c r="ABQ144" s="296"/>
      <c r="ABR144" s="296"/>
      <c r="ABS144" s="296"/>
      <c r="ABT144" s="296"/>
      <c r="ABU144" s="296"/>
      <c r="ABV144" s="296"/>
      <c r="ABW144" s="296"/>
      <c r="ABX144" s="296"/>
      <c r="ABY144" s="296"/>
      <c r="ABZ144" s="296"/>
      <c r="ACA144" s="296"/>
      <c r="ACB144" s="296"/>
      <c r="ACC144" s="296"/>
      <c r="ACD144" s="296"/>
      <c r="ACE144" s="296"/>
      <c r="ACF144" s="296"/>
      <c r="ACG144" s="296"/>
      <c r="ACH144" s="296"/>
      <c r="ACI144" s="296"/>
      <c r="ACJ144" s="296"/>
      <c r="ACK144" s="296"/>
      <c r="ACL144" s="296"/>
      <c r="ACM144" s="296"/>
      <c r="ACN144" s="296"/>
      <c r="ACO144" s="296"/>
      <c r="ACP144" s="296"/>
      <c r="ACQ144" s="296"/>
      <c r="ACR144" s="296"/>
      <c r="ACS144" s="296"/>
      <c r="ACT144" s="296"/>
      <c r="ACU144" s="296"/>
      <c r="ACV144" s="296"/>
      <c r="ACW144" s="296"/>
      <c r="ACX144" s="296"/>
      <c r="ACY144" s="296"/>
      <c r="ACZ144" s="296"/>
      <c r="ADA144" s="296"/>
      <c r="ADB144" s="296"/>
      <c r="ADC144" s="296"/>
      <c r="ADD144" s="296"/>
      <c r="ADE144" s="296"/>
      <c r="ADF144" s="296"/>
      <c r="ADG144" s="296"/>
      <c r="ADH144" s="296"/>
      <c r="ADI144" s="296"/>
      <c r="ADJ144" s="296"/>
      <c r="ADK144" s="296"/>
      <c r="ADL144" s="296"/>
      <c r="ADM144" s="296"/>
      <c r="ADN144" s="296"/>
      <c r="ADO144" s="296"/>
      <c r="ADP144" s="296"/>
      <c r="ADQ144" s="296"/>
      <c r="ADR144" s="296"/>
      <c r="ADS144" s="296"/>
      <c r="ADT144" s="296"/>
      <c r="ADU144" s="296"/>
      <c r="ADV144" s="296"/>
      <c r="ADW144" s="296"/>
      <c r="ADX144" s="296"/>
      <c r="ADY144" s="296"/>
      <c r="ADZ144" s="296"/>
      <c r="AEA144" s="296"/>
      <c r="AEB144" s="296"/>
      <c r="AEC144" s="296"/>
      <c r="AED144" s="296"/>
      <c r="AEE144" s="296"/>
      <c r="AEF144" s="296"/>
      <c r="AEG144" s="296"/>
      <c r="AEH144" s="296"/>
      <c r="AEI144" s="296"/>
      <c r="AEJ144" s="296"/>
      <c r="AEK144" s="296"/>
      <c r="AEL144" s="296"/>
      <c r="AEM144" s="296"/>
      <c r="AEN144" s="296"/>
      <c r="AEO144" s="296"/>
      <c r="AEP144" s="296"/>
      <c r="AEQ144" s="296"/>
      <c r="AER144" s="296"/>
      <c r="AES144" s="296"/>
      <c r="AET144" s="296"/>
      <c r="AEU144" s="296"/>
      <c r="AEV144" s="296"/>
      <c r="AEW144" s="296"/>
      <c r="AEX144" s="296"/>
      <c r="AEY144" s="296"/>
      <c r="AEZ144" s="296"/>
      <c r="AFA144" s="296"/>
      <c r="AFB144" s="296"/>
      <c r="AFC144" s="296"/>
      <c r="AFD144" s="296"/>
      <c r="AFE144" s="296"/>
      <c r="AFF144" s="296"/>
      <c r="AFG144" s="296"/>
      <c r="AFH144" s="296"/>
      <c r="AFI144" s="296"/>
      <c r="AFJ144" s="296"/>
      <c r="AFK144" s="296"/>
      <c r="AFL144" s="296"/>
      <c r="AFM144" s="296"/>
      <c r="AFN144" s="296"/>
      <c r="AFO144" s="296"/>
      <c r="AFP144" s="296"/>
      <c r="AFQ144" s="296"/>
      <c r="AFR144" s="296"/>
      <c r="AFS144" s="296"/>
      <c r="AFT144" s="296"/>
      <c r="AFU144" s="296"/>
      <c r="AFV144" s="296"/>
      <c r="AFW144" s="296"/>
      <c r="AFX144" s="296"/>
      <c r="AFY144" s="296"/>
      <c r="AFZ144" s="296"/>
      <c r="AGA144" s="296"/>
      <c r="AGB144" s="296"/>
      <c r="AGC144" s="296"/>
      <c r="AGD144" s="296"/>
      <c r="AGE144" s="296"/>
      <c r="AGF144" s="296"/>
      <c r="AGG144" s="296"/>
      <c r="AGH144" s="296"/>
      <c r="AGI144" s="296"/>
      <c r="AGJ144" s="296"/>
      <c r="AGK144" s="296"/>
      <c r="AGL144" s="296"/>
      <c r="AGM144" s="296"/>
      <c r="AGN144" s="296"/>
      <c r="AGO144" s="296"/>
      <c r="AGP144" s="296"/>
      <c r="AGQ144" s="296"/>
      <c r="AGR144" s="296"/>
      <c r="AGS144" s="296"/>
      <c r="AGT144" s="296"/>
      <c r="AGU144" s="296"/>
      <c r="AGV144" s="296"/>
      <c r="AGW144" s="296"/>
      <c r="AGX144" s="296"/>
      <c r="AGY144" s="296"/>
      <c r="AGZ144" s="296"/>
      <c r="AHA144" s="296"/>
      <c r="AHB144" s="296"/>
      <c r="AHC144" s="296"/>
      <c r="AHD144" s="296"/>
      <c r="AHE144" s="296"/>
      <c r="AHF144" s="296"/>
      <c r="AHG144" s="296"/>
      <c r="AHH144" s="296"/>
      <c r="AHI144" s="296"/>
      <c r="AHJ144" s="296"/>
      <c r="AHK144" s="296"/>
      <c r="AHL144" s="296"/>
      <c r="AHM144" s="296"/>
      <c r="AHN144" s="296"/>
      <c r="AHO144" s="296"/>
      <c r="AHP144" s="296"/>
      <c r="AHQ144" s="296"/>
      <c r="AHR144" s="296"/>
      <c r="AHS144" s="296"/>
      <c r="AHT144" s="296"/>
      <c r="AHU144" s="296"/>
      <c r="AHV144" s="296"/>
      <c r="AHW144" s="296"/>
      <c r="AHX144" s="296"/>
      <c r="AHY144" s="296"/>
      <c r="AHZ144" s="296"/>
      <c r="AIA144" s="296"/>
      <c r="AIB144" s="296"/>
      <c r="AIC144" s="296"/>
      <c r="AID144" s="296"/>
      <c r="AIE144" s="296"/>
      <c r="AIF144" s="296"/>
      <c r="AIG144" s="296"/>
      <c r="AIH144" s="296"/>
      <c r="AII144" s="296"/>
      <c r="AIJ144" s="296"/>
      <c r="AIK144" s="296"/>
      <c r="AIL144" s="296"/>
      <c r="AIM144" s="296"/>
      <c r="AIN144" s="296"/>
      <c r="AIO144" s="296"/>
      <c r="AIP144" s="296"/>
      <c r="AIQ144" s="296"/>
      <c r="AIR144" s="296"/>
      <c r="AIS144" s="296"/>
      <c r="AIT144" s="296"/>
      <c r="AIU144" s="296"/>
      <c r="AIV144" s="296"/>
      <c r="AIW144" s="296"/>
      <c r="AIX144" s="296"/>
      <c r="AIY144" s="296"/>
      <c r="AIZ144" s="296"/>
      <c r="AJA144" s="296"/>
      <c r="AJB144" s="296"/>
      <c r="AJC144" s="296"/>
      <c r="AJD144" s="296"/>
      <c r="AJE144" s="296"/>
      <c r="AJF144" s="296"/>
      <c r="AJG144" s="296"/>
      <c r="AJH144" s="296"/>
      <c r="AJI144" s="296"/>
      <c r="AJJ144" s="296"/>
      <c r="AJK144" s="296"/>
      <c r="AJL144" s="296"/>
      <c r="AJM144" s="296"/>
      <c r="AJN144" s="296"/>
      <c r="AJO144" s="296"/>
      <c r="AJP144" s="296"/>
      <c r="AJQ144" s="296"/>
      <c r="AJR144" s="296"/>
      <c r="AJS144" s="296"/>
      <c r="AJT144" s="296"/>
      <c r="AJU144" s="296"/>
      <c r="AJV144" s="296"/>
      <c r="AJW144" s="296"/>
      <c r="AJX144" s="296"/>
      <c r="AJY144" s="296"/>
      <c r="AJZ144" s="296"/>
      <c r="AKA144" s="296"/>
      <c r="AKB144" s="296"/>
      <c r="AKC144" s="296"/>
      <c r="AKD144" s="296"/>
      <c r="AKE144" s="296"/>
      <c r="AKF144" s="296"/>
      <c r="AKG144" s="296"/>
      <c r="AKH144" s="296"/>
      <c r="AKI144" s="296"/>
      <c r="AKJ144" s="296"/>
      <c r="AKK144" s="296"/>
      <c r="AKL144" s="296"/>
      <c r="AKM144" s="296"/>
      <c r="AKN144" s="296"/>
      <c r="AKO144" s="296"/>
      <c r="AKP144" s="296"/>
      <c r="AKQ144" s="296"/>
      <c r="AKR144" s="296"/>
      <c r="AKS144" s="296"/>
      <c r="AKT144" s="296"/>
      <c r="AKU144" s="296"/>
      <c r="AKV144" s="296"/>
      <c r="AKW144" s="296"/>
      <c r="AKX144" s="296"/>
      <c r="AKY144" s="296"/>
      <c r="AKZ144" s="296"/>
      <c r="ALA144" s="296"/>
      <c r="ALB144" s="296"/>
      <c r="ALC144" s="296"/>
      <c r="ALD144" s="296"/>
      <c r="ALE144" s="296"/>
      <c r="ALF144" s="296"/>
      <c r="ALG144" s="296"/>
      <c r="ALH144" s="296"/>
      <c r="ALI144" s="296"/>
      <c r="ALJ144" s="296"/>
      <c r="ALK144" s="296"/>
      <c r="ALL144" s="296"/>
      <c r="ALM144" s="296"/>
      <c r="ALN144" s="296"/>
      <c r="ALO144" s="296"/>
      <c r="ALP144" s="296"/>
      <c r="ALQ144" s="296"/>
      <c r="ALR144" s="296"/>
      <c r="ALS144" s="296"/>
      <c r="ALT144" s="296"/>
      <c r="ALU144" s="296"/>
      <c r="ALV144" s="296"/>
      <c r="ALW144" s="296"/>
      <c r="ALX144" s="296"/>
      <c r="ALY144" s="296"/>
      <c r="ALZ144" s="296"/>
      <c r="AMA144" s="296"/>
      <c r="AMB144" s="296"/>
      <c r="AMC144" s="296"/>
      <c r="AMD144" s="296"/>
      <c r="AME144" s="296"/>
      <c r="AMF144" s="296"/>
      <c r="AMG144" s="296"/>
      <c r="AMH144" s="296"/>
      <c r="AMI144" s="296"/>
      <c r="AMJ144" s="296"/>
      <c r="AMK144" s="296"/>
      <c r="AML144" s="296"/>
      <c r="AMM144" s="296"/>
      <c r="AMN144" s="296"/>
      <c r="AMO144" s="296"/>
      <c r="AMP144" s="296"/>
      <c r="AMQ144" s="296"/>
      <c r="AMR144" s="296"/>
      <c r="AMS144" s="296"/>
      <c r="AMT144" s="296"/>
      <c r="AMU144" s="296"/>
      <c r="AMV144" s="296"/>
      <c r="AMW144" s="296"/>
      <c r="AMX144" s="296"/>
      <c r="AMY144" s="296"/>
      <c r="AMZ144" s="296"/>
      <c r="ANA144" s="296"/>
      <c r="ANB144" s="296"/>
      <c r="ANC144" s="296"/>
      <c r="AND144" s="296"/>
      <c r="ANE144" s="296"/>
      <c r="ANF144" s="296"/>
      <c r="ANG144" s="296"/>
      <c r="ANH144" s="296"/>
      <c r="ANI144" s="296"/>
      <c r="ANJ144" s="296"/>
      <c r="ANK144" s="296"/>
      <c r="ANL144" s="296"/>
      <c r="ANM144" s="296"/>
      <c r="ANN144" s="296"/>
      <c r="ANO144" s="296"/>
      <c r="ANP144" s="296"/>
      <c r="ANQ144" s="296"/>
      <c r="ANR144" s="296"/>
      <c r="ANS144" s="296"/>
      <c r="ANT144" s="296"/>
      <c r="ANU144" s="296"/>
      <c r="ANV144" s="296"/>
      <c r="ANW144" s="296"/>
      <c r="ANX144" s="296"/>
      <c r="ANY144" s="296"/>
      <c r="ANZ144" s="296"/>
      <c r="AOA144" s="296"/>
      <c r="AOB144" s="296"/>
      <c r="AOC144" s="296"/>
      <c r="AOD144" s="296"/>
      <c r="AOE144" s="296"/>
      <c r="AOF144" s="296"/>
      <c r="AOG144" s="296"/>
      <c r="AOH144" s="296"/>
      <c r="AOI144" s="296"/>
      <c r="AOJ144" s="296"/>
      <c r="AOK144" s="296"/>
      <c r="AOL144" s="296"/>
      <c r="AOM144" s="296"/>
      <c r="AON144" s="296"/>
      <c r="AOO144" s="296"/>
      <c r="AOP144" s="296"/>
      <c r="AOQ144" s="296"/>
      <c r="AOR144" s="296"/>
      <c r="AOS144" s="296"/>
      <c r="AOT144" s="296"/>
      <c r="AOU144" s="296"/>
      <c r="AOV144" s="296"/>
      <c r="AOW144" s="296"/>
      <c r="AOX144" s="296"/>
      <c r="AOY144" s="296"/>
      <c r="AOZ144" s="296"/>
      <c r="APA144" s="296"/>
      <c r="APB144" s="296"/>
      <c r="APC144" s="296"/>
      <c r="APD144" s="296"/>
      <c r="APE144" s="296"/>
      <c r="APF144" s="296"/>
      <c r="APG144" s="296"/>
      <c r="APH144" s="296"/>
      <c r="API144" s="296"/>
      <c r="APJ144" s="296"/>
      <c r="APK144" s="296"/>
      <c r="APL144" s="296"/>
      <c r="APM144" s="296"/>
      <c r="APN144" s="296"/>
      <c r="APO144" s="296"/>
      <c r="APP144" s="296"/>
      <c r="APQ144" s="296"/>
      <c r="APR144" s="296"/>
      <c r="APS144" s="296"/>
      <c r="APT144" s="296"/>
      <c r="APU144" s="296"/>
      <c r="APV144" s="296"/>
      <c r="APW144" s="296"/>
      <c r="APX144" s="296"/>
      <c r="APY144" s="296"/>
      <c r="APZ144" s="296"/>
      <c r="AQA144" s="296"/>
      <c r="AQB144" s="296"/>
      <c r="AQC144" s="296"/>
      <c r="AQD144" s="296"/>
      <c r="AQE144" s="296"/>
      <c r="AQF144" s="296"/>
      <c r="AQG144" s="296"/>
      <c r="AQH144" s="296"/>
      <c r="AQI144" s="296"/>
      <c r="AQJ144" s="296"/>
      <c r="AQK144" s="296"/>
      <c r="AQL144" s="296"/>
      <c r="AQM144" s="296"/>
      <c r="AQN144" s="296"/>
      <c r="AQO144" s="296"/>
      <c r="AQP144" s="296"/>
      <c r="AQQ144" s="296"/>
      <c r="AQR144" s="296"/>
      <c r="AQS144" s="296"/>
      <c r="AQT144" s="296"/>
      <c r="AQU144" s="296"/>
      <c r="AQV144" s="296"/>
      <c r="AQW144" s="296"/>
      <c r="AQX144" s="296"/>
      <c r="AQY144" s="296"/>
      <c r="AQZ144" s="296"/>
      <c r="ARA144" s="296"/>
      <c r="ARB144" s="296"/>
      <c r="ARC144" s="296"/>
      <c r="ARD144" s="296"/>
      <c r="ARE144" s="296"/>
      <c r="ARF144" s="296"/>
      <c r="ARG144" s="296"/>
      <c r="ARH144" s="296"/>
      <c r="ARI144" s="296"/>
      <c r="ARJ144" s="296"/>
      <c r="ARK144" s="296"/>
      <c r="ARL144" s="296"/>
      <c r="ARM144" s="296"/>
      <c r="ARN144" s="296"/>
      <c r="ARO144" s="296"/>
      <c r="ARP144" s="296"/>
      <c r="ARQ144" s="296"/>
      <c r="ARR144" s="296"/>
      <c r="ARS144" s="296"/>
      <c r="ART144" s="296"/>
      <c r="ARU144" s="296"/>
      <c r="ARV144" s="296"/>
      <c r="ARW144" s="296"/>
      <c r="ARX144" s="296"/>
      <c r="ARY144" s="296"/>
      <c r="ARZ144" s="296"/>
      <c r="ASA144" s="296"/>
      <c r="ASB144" s="296"/>
      <c r="ASC144" s="296"/>
      <c r="ASD144" s="296"/>
      <c r="ASE144" s="296"/>
      <c r="ASF144" s="296"/>
      <c r="ASG144" s="296"/>
      <c r="ASH144" s="296"/>
      <c r="ASI144" s="296"/>
      <c r="ASJ144" s="296"/>
      <c r="ASK144" s="296"/>
      <c r="ASL144" s="296"/>
      <c r="ASM144" s="296"/>
      <c r="ASN144" s="296"/>
      <c r="ASO144" s="296"/>
      <c r="ASP144" s="296"/>
      <c r="ASQ144" s="296"/>
      <c r="ASR144" s="296"/>
      <c r="ASS144" s="296"/>
      <c r="AST144" s="296"/>
      <c r="ASU144" s="296"/>
      <c r="ASV144" s="296"/>
      <c r="ASW144" s="296"/>
      <c r="ASX144" s="296"/>
      <c r="ASY144" s="296"/>
      <c r="ASZ144" s="296"/>
      <c r="ATA144" s="296"/>
      <c r="ATB144" s="296"/>
      <c r="ATC144" s="296"/>
      <c r="ATD144" s="296"/>
      <c r="ATE144" s="296"/>
      <c r="ATF144" s="296"/>
      <c r="ATG144" s="296"/>
      <c r="ATH144" s="296"/>
      <c r="ATI144" s="296"/>
      <c r="ATJ144" s="296"/>
      <c r="ATK144" s="296"/>
      <c r="ATL144" s="296"/>
      <c r="ATM144" s="296"/>
      <c r="ATN144" s="296"/>
      <c r="ATO144" s="296"/>
      <c r="ATP144" s="296"/>
      <c r="ATQ144" s="296"/>
      <c r="ATR144" s="296"/>
      <c r="ATS144" s="296"/>
      <c r="ATT144" s="296"/>
      <c r="ATU144" s="296"/>
      <c r="ATV144" s="296"/>
      <c r="ATW144" s="296"/>
      <c r="ATX144" s="296"/>
      <c r="ATY144" s="296"/>
      <c r="ATZ144" s="296"/>
      <c r="AUA144" s="296"/>
      <c r="AUB144" s="296"/>
      <c r="AUC144" s="296"/>
      <c r="AUD144" s="296"/>
      <c r="AUE144" s="296"/>
      <c r="AUF144" s="296"/>
      <c r="AUG144" s="296"/>
      <c r="AUH144" s="296"/>
      <c r="AUI144" s="296"/>
      <c r="AUJ144" s="296"/>
      <c r="AUK144" s="296"/>
      <c r="AUL144" s="296"/>
      <c r="AUM144" s="296"/>
      <c r="AUN144" s="296"/>
      <c r="AUO144" s="296"/>
      <c r="AUP144" s="296"/>
      <c r="AUQ144" s="296"/>
      <c r="AUR144" s="296"/>
      <c r="AUS144" s="296"/>
      <c r="AUT144" s="296"/>
      <c r="AUU144" s="296"/>
      <c r="AUV144" s="296"/>
      <c r="AUW144" s="296"/>
      <c r="AUX144" s="296"/>
      <c r="AUY144" s="296"/>
      <c r="AUZ144" s="296"/>
      <c r="AVA144" s="296"/>
      <c r="AVB144" s="296"/>
      <c r="AVC144" s="296"/>
      <c r="AVD144" s="296"/>
      <c r="AVE144" s="296"/>
      <c r="AVF144" s="296"/>
      <c r="AVG144" s="296"/>
      <c r="AVH144" s="296"/>
      <c r="AVI144" s="296"/>
      <c r="AVJ144" s="296"/>
      <c r="AVK144" s="296"/>
      <c r="AVL144" s="296"/>
      <c r="AVM144" s="296"/>
      <c r="AVN144" s="296"/>
      <c r="AVO144" s="296"/>
      <c r="AVP144" s="296"/>
      <c r="AVQ144" s="296"/>
      <c r="AVR144" s="296"/>
      <c r="AVS144" s="296"/>
      <c r="AVT144" s="296"/>
      <c r="AVU144" s="296"/>
      <c r="AVV144" s="296"/>
      <c r="AVW144" s="296"/>
      <c r="AVX144" s="296"/>
      <c r="AVY144" s="296"/>
      <c r="AVZ144" s="296"/>
      <c r="AWA144" s="296"/>
      <c r="AWB144" s="296"/>
      <c r="AWC144" s="296"/>
      <c r="AWD144" s="296"/>
      <c r="AWE144" s="296"/>
      <c r="AWF144" s="296"/>
      <c r="AWG144" s="296"/>
      <c r="AWH144" s="296"/>
      <c r="AWI144" s="296"/>
      <c r="AWJ144" s="296"/>
      <c r="AWK144" s="296"/>
      <c r="AWL144" s="296"/>
      <c r="AWM144" s="296"/>
      <c r="AWN144" s="296"/>
      <c r="AWO144" s="296"/>
      <c r="AWP144" s="296"/>
      <c r="AWQ144" s="296"/>
      <c r="AWR144" s="296"/>
      <c r="AWS144" s="296"/>
      <c r="AWT144" s="296"/>
      <c r="AWU144" s="296"/>
      <c r="AWV144" s="296"/>
      <c r="AWW144" s="296"/>
      <c r="AWX144" s="296"/>
      <c r="AWY144" s="296"/>
      <c r="AWZ144" s="296"/>
      <c r="AXA144" s="296"/>
      <c r="AXB144" s="296"/>
      <c r="AXC144" s="296"/>
      <c r="AXD144" s="296"/>
      <c r="AXE144" s="296"/>
      <c r="AXF144" s="296"/>
      <c r="AXG144" s="296"/>
      <c r="AXH144" s="296"/>
      <c r="AXI144" s="296"/>
      <c r="AXJ144" s="296"/>
      <c r="AXK144" s="296"/>
      <c r="AXL144" s="296"/>
      <c r="AXM144" s="296"/>
      <c r="AXN144" s="296"/>
      <c r="AXO144" s="296"/>
      <c r="AXP144" s="296"/>
      <c r="AXQ144" s="296"/>
      <c r="AXR144" s="296"/>
      <c r="AXS144" s="296"/>
      <c r="AXT144" s="296"/>
      <c r="AXU144" s="296"/>
      <c r="AXV144" s="296"/>
      <c r="AXW144" s="296"/>
      <c r="AXX144" s="296"/>
      <c r="AXY144" s="296"/>
      <c r="AXZ144" s="296"/>
      <c r="AYA144" s="296"/>
      <c r="AYB144" s="296"/>
      <c r="AYC144" s="296"/>
      <c r="AYD144" s="296"/>
      <c r="AYE144" s="296"/>
      <c r="AYF144" s="296"/>
      <c r="AYG144" s="296"/>
      <c r="AYH144" s="296"/>
      <c r="AYI144" s="296"/>
      <c r="AYJ144" s="296"/>
      <c r="AYK144" s="296"/>
      <c r="AYL144" s="296"/>
      <c r="AYM144" s="296"/>
      <c r="AYN144" s="296"/>
      <c r="AYO144" s="296"/>
      <c r="AYP144" s="296"/>
      <c r="AYQ144" s="296"/>
      <c r="AYR144" s="296"/>
      <c r="AYS144" s="296"/>
      <c r="AYT144" s="296"/>
      <c r="AYU144" s="296"/>
      <c r="AYV144" s="296"/>
      <c r="AYW144" s="296"/>
      <c r="AYX144" s="296"/>
      <c r="AYY144" s="296"/>
      <c r="AYZ144" s="296"/>
      <c r="AZA144" s="296"/>
      <c r="AZB144" s="296"/>
      <c r="AZC144" s="296"/>
      <c r="AZD144" s="296"/>
      <c r="AZE144" s="296"/>
      <c r="AZF144" s="296"/>
      <c r="AZG144" s="296"/>
      <c r="AZH144" s="296"/>
      <c r="AZI144" s="296"/>
      <c r="AZJ144" s="296"/>
      <c r="AZK144" s="296"/>
      <c r="AZL144" s="296"/>
      <c r="AZM144" s="296"/>
      <c r="AZN144" s="296"/>
      <c r="AZO144" s="296"/>
      <c r="AZP144" s="296"/>
      <c r="AZQ144" s="296"/>
      <c r="AZR144" s="296"/>
      <c r="AZS144" s="296"/>
      <c r="AZT144" s="296"/>
      <c r="AZU144" s="296"/>
      <c r="AZV144" s="296"/>
      <c r="AZW144" s="296"/>
      <c r="AZX144" s="296"/>
      <c r="AZY144" s="296"/>
      <c r="AZZ144" s="296"/>
      <c r="BAA144" s="296"/>
      <c r="BAB144" s="296"/>
      <c r="BAC144" s="296"/>
      <c r="BAD144" s="296"/>
      <c r="BAE144" s="296"/>
      <c r="BAF144" s="296"/>
      <c r="BAG144" s="296"/>
      <c r="BAH144" s="296"/>
      <c r="BAI144" s="296"/>
      <c r="BAJ144" s="296"/>
      <c r="BAK144" s="296"/>
      <c r="BAL144" s="296"/>
      <c r="BAM144" s="296"/>
      <c r="BAN144" s="296"/>
      <c r="BAO144" s="296"/>
      <c r="BAP144" s="296"/>
      <c r="BAQ144" s="296"/>
      <c r="BAR144" s="296"/>
      <c r="BAS144" s="296"/>
      <c r="BAT144" s="296"/>
      <c r="BAU144" s="296"/>
      <c r="BAV144" s="296"/>
      <c r="BAW144" s="296"/>
      <c r="BAX144" s="296"/>
      <c r="BAY144" s="296"/>
      <c r="BAZ144" s="296"/>
      <c r="BBA144" s="296"/>
      <c r="BBB144" s="296"/>
      <c r="BBC144" s="296"/>
      <c r="BBD144" s="296"/>
      <c r="BBE144" s="296"/>
      <c r="BBF144" s="296"/>
      <c r="BBG144" s="296"/>
      <c r="BBH144" s="296"/>
      <c r="BBI144" s="296"/>
      <c r="BBJ144" s="296"/>
      <c r="BBK144" s="296"/>
      <c r="BBL144" s="296"/>
      <c r="BBM144" s="296"/>
      <c r="BBN144" s="296"/>
      <c r="BBO144" s="296"/>
      <c r="BBP144" s="296"/>
      <c r="BBQ144" s="296"/>
      <c r="BBR144" s="296"/>
      <c r="BBS144" s="296"/>
      <c r="BBT144" s="296"/>
      <c r="BBU144" s="296"/>
      <c r="BBV144" s="296"/>
      <c r="BBW144" s="296"/>
      <c r="BBX144" s="296"/>
      <c r="BBY144" s="296"/>
      <c r="BBZ144" s="296"/>
      <c r="BCA144" s="296"/>
      <c r="BCB144" s="296"/>
      <c r="BCC144" s="296"/>
      <c r="BCD144" s="296"/>
      <c r="BCE144" s="296"/>
      <c r="BCF144" s="296"/>
      <c r="BCG144" s="296"/>
      <c r="BCH144" s="296"/>
      <c r="BCI144" s="296"/>
      <c r="BCJ144" s="296"/>
      <c r="BCK144" s="296"/>
      <c r="BCL144" s="296"/>
      <c r="BCM144" s="296"/>
      <c r="BCN144" s="296"/>
      <c r="BCO144" s="296"/>
      <c r="BCP144" s="296"/>
      <c r="BCQ144" s="296"/>
      <c r="BCR144" s="296"/>
      <c r="BCS144" s="296"/>
      <c r="BCT144" s="296"/>
      <c r="BCU144" s="296"/>
      <c r="BCV144" s="296"/>
      <c r="BCW144" s="296"/>
      <c r="BCX144" s="296"/>
      <c r="BCY144" s="296"/>
      <c r="BCZ144" s="296"/>
      <c r="BDA144" s="296"/>
      <c r="BDB144" s="296"/>
      <c r="BDC144" s="296"/>
      <c r="BDD144" s="296"/>
      <c r="BDE144" s="296"/>
      <c r="BDF144" s="296"/>
      <c r="BDG144" s="296"/>
      <c r="BDH144" s="296"/>
      <c r="BDI144" s="296"/>
      <c r="BDJ144" s="296"/>
      <c r="BDK144" s="296"/>
      <c r="BDL144" s="296"/>
      <c r="BDM144" s="296"/>
      <c r="BDN144" s="296"/>
      <c r="BDO144" s="296"/>
      <c r="BDP144" s="296"/>
      <c r="BDQ144" s="296"/>
      <c r="BDR144" s="296"/>
      <c r="BDS144" s="296"/>
      <c r="BDT144" s="296"/>
      <c r="BDU144" s="296"/>
      <c r="BDV144" s="296"/>
      <c r="BDW144" s="296"/>
      <c r="BDX144" s="296"/>
      <c r="BDY144" s="296"/>
      <c r="BDZ144" s="296"/>
      <c r="BEA144" s="296"/>
      <c r="BEB144" s="296"/>
      <c r="BEC144" s="296"/>
      <c r="BED144" s="296"/>
      <c r="BEE144" s="296"/>
      <c r="BEF144" s="296"/>
      <c r="BEG144" s="296"/>
      <c r="BEH144" s="296"/>
      <c r="BEI144" s="296"/>
      <c r="BEJ144" s="296"/>
      <c r="BEK144" s="296"/>
      <c r="BEL144" s="296"/>
      <c r="BEM144" s="296"/>
      <c r="BEN144" s="296"/>
      <c r="BEO144" s="296"/>
      <c r="BEP144" s="296"/>
      <c r="BEQ144" s="296"/>
      <c r="BER144" s="296"/>
      <c r="BES144" s="296"/>
      <c r="BET144" s="296"/>
      <c r="BEU144" s="296"/>
      <c r="BEV144" s="296"/>
      <c r="BEW144" s="296"/>
      <c r="BEX144" s="296"/>
      <c r="BEY144" s="296"/>
      <c r="BEZ144" s="296"/>
      <c r="BFA144" s="296"/>
      <c r="BFB144" s="296"/>
      <c r="BFC144" s="296"/>
      <c r="BFD144" s="296"/>
      <c r="BFE144" s="296"/>
      <c r="BFF144" s="296"/>
      <c r="BFG144" s="296"/>
      <c r="BFH144" s="296"/>
      <c r="BFI144" s="296"/>
      <c r="BFJ144" s="296"/>
      <c r="BFK144" s="296"/>
      <c r="BFL144" s="296"/>
      <c r="BFM144" s="296"/>
      <c r="BFN144" s="296"/>
      <c r="BFO144" s="296"/>
      <c r="BFP144" s="296"/>
      <c r="BFQ144" s="296"/>
      <c r="BFR144" s="296"/>
      <c r="BFS144" s="296"/>
      <c r="BFT144" s="296"/>
      <c r="BFU144" s="296"/>
      <c r="BFV144" s="296"/>
      <c r="BFW144" s="296"/>
      <c r="BFX144" s="296"/>
      <c r="BFY144" s="296"/>
      <c r="BFZ144" s="296"/>
      <c r="BGA144" s="296"/>
      <c r="BGB144" s="296"/>
      <c r="BGC144" s="296"/>
      <c r="BGD144" s="296"/>
      <c r="BGE144" s="296"/>
      <c r="BGF144" s="296"/>
      <c r="BGG144" s="296"/>
      <c r="BGH144" s="296"/>
      <c r="BGI144" s="296"/>
      <c r="BGJ144" s="296"/>
      <c r="BGK144" s="296"/>
      <c r="BGL144" s="296"/>
      <c r="BGM144" s="296"/>
      <c r="BGN144" s="296"/>
      <c r="BGO144" s="296"/>
      <c r="BGP144" s="296"/>
      <c r="BGQ144" s="296"/>
      <c r="BGR144" s="296"/>
      <c r="BGS144" s="296"/>
      <c r="BGT144" s="296"/>
      <c r="BGU144" s="296"/>
      <c r="BGV144" s="296"/>
      <c r="BGW144" s="296"/>
      <c r="BGX144" s="296"/>
      <c r="BGY144" s="296"/>
      <c r="BGZ144" s="296"/>
      <c r="BHA144" s="296"/>
      <c r="BHB144" s="296"/>
      <c r="BHC144" s="296"/>
      <c r="BHD144" s="296"/>
      <c r="BHE144" s="296"/>
      <c r="BHF144" s="296"/>
      <c r="BHG144" s="296"/>
      <c r="BHH144" s="296"/>
      <c r="BHI144" s="296"/>
      <c r="BHJ144" s="296"/>
      <c r="BHK144" s="296"/>
      <c r="BHL144" s="296"/>
      <c r="BHM144" s="296"/>
      <c r="BHN144" s="296"/>
      <c r="BHO144" s="296"/>
      <c r="BHP144" s="296"/>
      <c r="BHQ144" s="296"/>
      <c r="BHR144" s="296"/>
      <c r="BHS144" s="296"/>
      <c r="BHT144" s="296"/>
      <c r="BHU144" s="296"/>
      <c r="BHV144" s="296"/>
      <c r="BHW144" s="296"/>
      <c r="BHX144" s="296"/>
      <c r="BHY144" s="296"/>
      <c r="BHZ144" s="296"/>
      <c r="BIA144" s="296"/>
      <c r="BIB144" s="296"/>
      <c r="BIC144" s="296"/>
      <c r="BID144" s="296"/>
      <c r="BIE144" s="296"/>
      <c r="BIF144" s="296"/>
      <c r="BIG144" s="296"/>
      <c r="BIH144" s="296"/>
      <c r="BII144" s="296"/>
      <c r="BIJ144" s="296"/>
      <c r="BIK144" s="296"/>
      <c r="BIL144" s="296"/>
      <c r="BIM144" s="296"/>
      <c r="BIN144" s="296"/>
      <c r="BIO144" s="296"/>
      <c r="BIP144" s="296"/>
      <c r="BIQ144" s="296"/>
      <c r="BIR144" s="296"/>
      <c r="BIS144" s="296"/>
      <c r="BIT144" s="296"/>
      <c r="BIU144" s="296"/>
      <c r="BIV144" s="296"/>
      <c r="BIW144" s="296"/>
      <c r="BIX144" s="296"/>
      <c r="BIY144" s="296"/>
      <c r="BIZ144" s="296"/>
      <c r="BJA144" s="296"/>
      <c r="BJB144" s="296"/>
      <c r="BJC144" s="296"/>
      <c r="BJD144" s="296"/>
      <c r="BJE144" s="296"/>
      <c r="BJF144" s="296"/>
      <c r="BJG144" s="296"/>
      <c r="BJH144" s="296"/>
      <c r="BJI144" s="296"/>
      <c r="BJJ144" s="296"/>
      <c r="BJK144" s="296"/>
      <c r="BJL144" s="296"/>
      <c r="BJM144" s="296"/>
      <c r="BJN144" s="296"/>
      <c r="BJO144" s="296"/>
      <c r="BJP144" s="296"/>
      <c r="BJQ144" s="296"/>
      <c r="BJR144" s="296"/>
      <c r="BJS144" s="296"/>
      <c r="BJT144" s="296"/>
      <c r="BJU144" s="296"/>
      <c r="BJV144" s="296"/>
      <c r="BJW144" s="296"/>
      <c r="BJX144" s="296"/>
      <c r="BJY144" s="296"/>
      <c r="BJZ144" s="296"/>
      <c r="BKA144" s="296"/>
      <c r="BKB144" s="296"/>
      <c r="BKC144" s="296"/>
      <c r="BKD144" s="296"/>
      <c r="BKE144" s="296"/>
      <c r="BKF144" s="296"/>
      <c r="BKG144" s="296"/>
      <c r="BKH144" s="296"/>
      <c r="BKI144" s="296"/>
      <c r="BKJ144" s="296"/>
      <c r="BKK144" s="296"/>
      <c r="BKL144" s="296"/>
      <c r="BKM144" s="296"/>
      <c r="BKN144" s="296"/>
      <c r="BKO144" s="296"/>
      <c r="BKP144" s="296"/>
      <c r="BKQ144" s="296"/>
      <c r="BKR144" s="296"/>
      <c r="BKS144" s="296"/>
      <c r="BKT144" s="296"/>
      <c r="BKU144" s="296"/>
      <c r="BKV144" s="296"/>
      <c r="BKW144" s="296"/>
      <c r="BKX144" s="296"/>
      <c r="BKY144" s="296"/>
      <c r="BKZ144" s="296"/>
      <c r="BLA144" s="296"/>
      <c r="BLB144" s="296"/>
      <c r="BLC144" s="296"/>
      <c r="BLD144" s="296"/>
      <c r="BLE144" s="296"/>
      <c r="BLF144" s="296"/>
      <c r="BLG144" s="296"/>
      <c r="BLH144" s="296"/>
      <c r="BLI144" s="296"/>
      <c r="BLJ144" s="296"/>
      <c r="BLK144" s="296"/>
      <c r="BLL144" s="296"/>
      <c r="BLM144" s="296"/>
      <c r="BLN144" s="296"/>
      <c r="BLO144" s="296"/>
      <c r="BLP144" s="296"/>
      <c r="BLQ144" s="296"/>
      <c r="BLR144" s="296"/>
      <c r="BLS144" s="296"/>
      <c r="BLT144" s="296"/>
      <c r="BLU144" s="296"/>
      <c r="BLV144" s="296"/>
      <c r="BLW144" s="296"/>
      <c r="BLX144" s="296"/>
      <c r="BLY144" s="296"/>
      <c r="BLZ144" s="296"/>
      <c r="BMA144" s="296"/>
      <c r="BMB144" s="296"/>
      <c r="BMC144" s="296"/>
      <c r="BMD144" s="296"/>
      <c r="BME144" s="296"/>
      <c r="BMF144" s="296"/>
      <c r="BMG144" s="296"/>
      <c r="BMH144" s="296"/>
      <c r="BMI144" s="296"/>
      <c r="BMJ144" s="296"/>
      <c r="BMK144" s="296"/>
      <c r="BML144" s="296"/>
      <c r="BMM144" s="296"/>
      <c r="BMN144" s="296"/>
      <c r="BMO144" s="296"/>
      <c r="BMP144" s="296"/>
      <c r="BMQ144" s="296"/>
      <c r="BMR144" s="296"/>
      <c r="BMS144" s="296"/>
      <c r="BMT144" s="296"/>
      <c r="BMU144" s="296"/>
      <c r="BMV144" s="296"/>
      <c r="BMW144" s="296"/>
      <c r="BMX144" s="296"/>
      <c r="BMY144" s="296"/>
      <c r="BMZ144" s="296"/>
      <c r="BNA144" s="296"/>
      <c r="BNB144" s="296"/>
      <c r="BNC144" s="296"/>
      <c r="BND144" s="296"/>
      <c r="BNE144" s="296"/>
      <c r="BNF144" s="296"/>
      <c r="BNG144" s="296"/>
      <c r="BNH144" s="296"/>
      <c r="BNI144" s="296"/>
      <c r="BNJ144" s="296"/>
      <c r="BNK144" s="296"/>
      <c r="BNL144" s="296"/>
      <c r="BNM144" s="296"/>
      <c r="BNN144" s="296"/>
      <c r="BNO144" s="296"/>
      <c r="BNP144" s="296"/>
      <c r="BNQ144" s="296"/>
      <c r="BNR144" s="296"/>
      <c r="BNS144" s="296"/>
      <c r="BNT144" s="296"/>
      <c r="BNU144" s="296"/>
      <c r="BNV144" s="296"/>
      <c r="BNW144" s="296"/>
      <c r="BNX144" s="296"/>
      <c r="BNY144" s="296"/>
      <c r="BNZ144" s="296"/>
      <c r="BOA144" s="296"/>
      <c r="BOB144" s="296"/>
      <c r="BOC144" s="296"/>
      <c r="BOD144" s="296"/>
      <c r="BOE144" s="296"/>
      <c r="BOF144" s="296"/>
      <c r="BOG144" s="296"/>
      <c r="BOH144" s="296"/>
      <c r="BOI144" s="296"/>
      <c r="BOJ144" s="296"/>
      <c r="BOK144" s="296"/>
      <c r="BOL144" s="296"/>
      <c r="BOM144" s="296"/>
      <c r="BON144" s="296"/>
      <c r="BOO144" s="296"/>
      <c r="BOP144" s="296"/>
      <c r="BOQ144" s="296"/>
      <c r="BOR144" s="296"/>
      <c r="BOS144" s="296"/>
      <c r="BOT144" s="296"/>
      <c r="BOU144" s="296"/>
      <c r="BOV144" s="296"/>
      <c r="BOW144" s="296"/>
      <c r="BOX144" s="296"/>
      <c r="BOY144" s="296"/>
      <c r="BOZ144" s="296"/>
      <c r="BPA144" s="296"/>
      <c r="BPB144" s="296"/>
      <c r="BPC144" s="296"/>
      <c r="BPD144" s="296"/>
      <c r="BPE144" s="296"/>
      <c r="BPF144" s="296"/>
      <c r="BPG144" s="296"/>
      <c r="BPH144" s="296"/>
      <c r="BPI144" s="296"/>
      <c r="BPJ144" s="296"/>
      <c r="BPK144" s="296"/>
      <c r="BPL144" s="296"/>
      <c r="BPM144" s="296"/>
      <c r="BPN144" s="296"/>
      <c r="BPO144" s="296"/>
      <c r="BPP144" s="296"/>
      <c r="BPQ144" s="296"/>
      <c r="BPR144" s="296"/>
      <c r="BPS144" s="296"/>
      <c r="BPT144" s="296"/>
      <c r="BPU144" s="296"/>
      <c r="BPV144" s="296"/>
      <c r="BPW144" s="296"/>
      <c r="BPX144" s="296"/>
      <c r="BPY144" s="296"/>
      <c r="BPZ144" s="296"/>
      <c r="BQA144" s="296"/>
      <c r="BQB144" s="296"/>
      <c r="BQC144" s="296"/>
      <c r="BQD144" s="296"/>
      <c r="BQE144" s="296"/>
      <c r="BQF144" s="296"/>
      <c r="BQG144" s="296"/>
      <c r="BQH144" s="296"/>
      <c r="BQI144" s="296"/>
      <c r="BQJ144" s="296"/>
      <c r="BQK144" s="296"/>
      <c r="BQL144" s="296"/>
      <c r="BQM144" s="296"/>
      <c r="BQN144" s="296"/>
      <c r="BQO144" s="296"/>
      <c r="BQP144" s="296"/>
      <c r="BQQ144" s="296"/>
      <c r="BQR144" s="296"/>
      <c r="BQS144" s="296"/>
      <c r="BQT144" s="296"/>
      <c r="BQU144" s="296"/>
      <c r="BQV144" s="296"/>
      <c r="BQW144" s="296"/>
      <c r="BQX144" s="296"/>
      <c r="BQY144" s="296"/>
      <c r="BQZ144" s="296"/>
      <c r="BRA144" s="296"/>
      <c r="BRB144" s="296"/>
      <c r="BRC144" s="296"/>
      <c r="BRD144" s="296"/>
      <c r="BRE144" s="296"/>
      <c r="BRF144" s="296"/>
      <c r="BRG144" s="296"/>
      <c r="BRH144" s="296"/>
      <c r="BRI144" s="296"/>
      <c r="BRJ144" s="296"/>
      <c r="BRK144" s="296"/>
      <c r="BRL144" s="296"/>
      <c r="BRM144" s="296"/>
      <c r="BRN144" s="296"/>
      <c r="BRO144" s="296"/>
      <c r="BRP144" s="296"/>
      <c r="BRQ144" s="296"/>
      <c r="BRR144" s="296"/>
      <c r="BRS144" s="296"/>
      <c r="BRT144" s="296"/>
      <c r="BRU144" s="296"/>
      <c r="BRV144" s="296"/>
      <c r="BRW144" s="296"/>
      <c r="BRX144" s="296"/>
      <c r="BRY144" s="296"/>
      <c r="BRZ144" s="296"/>
      <c r="BSA144" s="296"/>
      <c r="BSB144" s="296"/>
      <c r="BSC144" s="296"/>
      <c r="BSD144" s="296"/>
      <c r="BSE144" s="296"/>
      <c r="BSF144" s="296"/>
      <c r="BSG144" s="296"/>
      <c r="BSH144" s="296"/>
      <c r="BSI144" s="296"/>
      <c r="BSJ144" s="296"/>
      <c r="BSK144" s="296"/>
      <c r="BSL144" s="296"/>
      <c r="BSM144" s="296"/>
      <c r="BSN144" s="296"/>
      <c r="BSO144" s="296"/>
      <c r="BSP144" s="296"/>
      <c r="BSQ144" s="296"/>
      <c r="BSR144" s="296"/>
      <c r="BSS144" s="296"/>
      <c r="BST144" s="296"/>
      <c r="BSU144" s="296"/>
      <c r="BSV144" s="296"/>
      <c r="BSW144" s="296"/>
      <c r="BSX144" s="296"/>
      <c r="BSY144" s="296"/>
      <c r="BSZ144" s="296"/>
      <c r="BTA144" s="296"/>
      <c r="BTB144" s="296"/>
      <c r="BTC144" s="296"/>
      <c r="BTD144" s="296"/>
      <c r="BTE144" s="296"/>
      <c r="BTF144" s="296"/>
      <c r="BTG144" s="296"/>
      <c r="BTH144" s="296"/>
      <c r="BTI144" s="296"/>
      <c r="BTJ144" s="296"/>
      <c r="BTK144" s="296"/>
      <c r="BTL144" s="296"/>
      <c r="BTM144" s="296"/>
      <c r="BTN144" s="296"/>
      <c r="BTO144" s="296"/>
      <c r="BTP144" s="296"/>
      <c r="BTQ144" s="296"/>
      <c r="BTR144" s="296"/>
      <c r="BTS144" s="296"/>
      <c r="BTT144" s="296"/>
      <c r="BTU144" s="296"/>
      <c r="BTV144" s="296"/>
      <c r="BTW144" s="296"/>
      <c r="BTX144" s="296"/>
      <c r="BTY144" s="296"/>
      <c r="BTZ144" s="296"/>
      <c r="BUA144" s="296"/>
      <c r="BUB144" s="296"/>
      <c r="BUC144" s="296"/>
      <c r="BUD144" s="296"/>
      <c r="BUE144" s="296"/>
      <c r="BUF144" s="296"/>
      <c r="BUG144" s="296"/>
      <c r="BUH144" s="296"/>
      <c r="BUI144" s="296"/>
      <c r="BUJ144" s="296"/>
      <c r="BUK144" s="296"/>
      <c r="BUL144" s="296"/>
      <c r="BUM144" s="296"/>
      <c r="BUN144" s="296"/>
      <c r="BUO144" s="296"/>
      <c r="BUP144" s="296"/>
      <c r="BUQ144" s="296"/>
      <c r="BUR144" s="296"/>
      <c r="BUS144" s="296"/>
      <c r="BUT144" s="296"/>
      <c r="BUU144" s="296"/>
      <c r="BUV144" s="296"/>
      <c r="BUW144" s="296"/>
      <c r="BUX144" s="296"/>
      <c r="BUY144" s="296"/>
      <c r="BUZ144" s="296"/>
      <c r="BVA144" s="296"/>
      <c r="BVB144" s="296"/>
      <c r="BVC144" s="296"/>
      <c r="BVD144" s="296"/>
      <c r="BVE144" s="296"/>
      <c r="BVF144" s="296"/>
      <c r="BVG144" s="296"/>
      <c r="BVH144" s="296"/>
      <c r="BVI144" s="296"/>
      <c r="BVJ144" s="296"/>
      <c r="BVK144" s="296"/>
      <c r="BVL144" s="296"/>
      <c r="BVM144" s="296"/>
      <c r="BVN144" s="296"/>
      <c r="BVO144" s="296"/>
      <c r="BVP144" s="296"/>
      <c r="BVQ144" s="296"/>
      <c r="BVR144" s="296"/>
      <c r="BVS144" s="296"/>
      <c r="BVT144" s="296"/>
      <c r="BVU144" s="296"/>
      <c r="BVV144" s="296"/>
      <c r="BVW144" s="296"/>
      <c r="BVX144" s="296"/>
      <c r="BVY144" s="296"/>
      <c r="BVZ144" s="296"/>
      <c r="BWA144" s="296"/>
      <c r="BWB144" s="296"/>
      <c r="BWC144" s="296"/>
      <c r="BWD144" s="296"/>
      <c r="BWE144" s="296"/>
      <c r="BWF144" s="296"/>
      <c r="BWG144" s="296"/>
      <c r="BWH144" s="296"/>
      <c r="BWI144" s="296"/>
      <c r="BWJ144" s="296"/>
      <c r="BWK144" s="296"/>
      <c r="BWL144" s="296"/>
      <c r="BWM144" s="296"/>
      <c r="BWN144" s="296"/>
      <c r="BWO144" s="296"/>
      <c r="BWP144" s="296"/>
      <c r="BWQ144" s="296"/>
      <c r="BWR144" s="296"/>
      <c r="BWS144" s="296"/>
      <c r="BWT144" s="296"/>
      <c r="BWU144" s="296"/>
      <c r="BWV144" s="296"/>
      <c r="BWW144" s="296"/>
      <c r="BWX144" s="296"/>
      <c r="BWY144" s="296"/>
      <c r="BWZ144" s="296"/>
      <c r="BXA144" s="296"/>
      <c r="BXB144" s="296"/>
      <c r="BXC144" s="296"/>
      <c r="BXD144" s="296"/>
      <c r="BXE144" s="296"/>
      <c r="BXF144" s="296"/>
      <c r="BXG144" s="296"/>
      <c r="BXH144" s="296"/>
      <c r="BXI144" s="296"/>
      <c r="BXJ144" s="296"/>
      <c r="BXK144" s="296"/>
      <c r="BXL144" s="296"/>
      <c r="BXM144" s="296"/>
      <c r="BXN144" s="296"/>
      <c r="BXO144" s="296"/>
      <c r="BXP144" s="296"/>
      <c r="BXQ144" s="296"/>
      <c r="BXR144" s="296"/>
      <c r="BXS144" s="296"/>
      <c r="BXT144" s="296"/>
      <c r="BXU144" s="296"/>
      <c r="BXV144" s="296"/>
      <c r="BXW144" s="296"/>
      <c r="BXX144" s="296"/>
      <c r="BXY144" s="296"/>
      <c r="BXZ144" s="296"/>
      <c r="BYA144" s="296"/>
      <c r="BYB144" s="296"/>
      <c r="BYC144" s="296"/>
      <c r="BYD144" s="296"/>
      <c r="BYE144" s="296"/>
      <c r="BYF144" s="296"/>
      <c r="BYG144" s="296"/>
      <c r="BYH144" s="296"/>
      <c r="BYI144" s="296"/>
      <c r="BYJ144" s="296"/>
      <c r="BYK144" s="296"/>
      <c r="BYL144" s="296"/>
      <c r="BYM144" s="296"/>
      <c r="BYN144" s="296"/>
      <c r="BYO144" s="296"/>
      <c r="BYP144" s="296"/>
      <c r="BYQ144" s="296"/>
      <c r="BYR144" s="296"/>
      <c r="BYS144" s="296"/>
      <c r="BYT144" s="296"/>
      <c r="BYU144" s="296"/>
      <c r="BYV144" s="296"/>
      <c r="BYW144" s="296"/>
      <c r="BYX144" s="296"/>
      <c r="BYY144" s="296"/>
      <c r="BYZ144" s="296"/>
      <c r="BZA144" s="296"/>
      <c r="BZB144" s="296"/>
      <c r="BZC144" s="296"/>
      <c r="BZD144" s="296"/>
      <c r="BZE144" s="296"/>
      <c r="BZF144" s="296"/>
      <c r="BZG144" s="296"/>
      <c r="BZH144" s="296"/>
      <c r="BZI144" s="296"/>
      <c r="BZJ144" s="296"/>
      <c r="BZK144" s="296"/>
      <c r="BZL144" s="296"/>
      <c r="BZM144" s="296"/>
      <c r="BZN144" s="296"/>
      <c r="BZO144" s="296"/>
      <c r="BZP144" s="296"/>
      <c r="BZQ144" s="296"/>
      <c r="BZR144" s="296"/>
      <c r="BZS144" s="296"/>
      <c r="BZT144" s="296"/>
      <c r="BZU144" s="296"/>
      <c r="BZV144" s="296"/>
      <c r="BZW144" s="296"/>
      <c r="BZX144" s="296"/>
      <c r="BZY144" s="296"/>
      <c r="BZZ144" s="296"/>
      <c r="CAA144" s="296"/>
      <c r="CAB144" s="296"/>
      <c r="CAC144" s="296"/>
      <c r="CAD144" s="296"/>
      <c r="CAE144" s="296"/>
      <c r="CAF144" s="296"/>
      <c r="CAG144" s="296"/>
      <c r="CAH144" s="296"/>
      <c r="CAI144" s="296"/>
      <c r="CAJ144" s="296"/>
      <c r="CAK144" s="296"/>
      <c r="CAL144" s="296"/>
      <c r="CAM144" s="296"/>
      <c r="CAN144" s="296"/>
      <c r="CAO144" s="296"/>
      <c r="CAP144" s="296"/>
      <c r="CAQ144" s="296"/>
      <c r="CAR144" s="296"/>
      <c r="CAS144" s="296"/>
      <c r="CAT144" s="296"/>
      <c r="CAU144" s="296"/>
      <c r="CAV144" s="296"/>
      <c r="CAW144" s="296"/>
      <c r="CAX144" s="296"/>
      <c r="CAY144" s="296"/>
      <c r="CAZ144" s="296"/>
      <c r="CBA144" s="296"/>
      <c r="CBB144" s="296"/>
      <c r="CBC144" s="296"/>
      <c r="CBD144" s="296"/>
      <c r="CBE144" s="296"/>
      <c r="CBF144" s="296"/>
      <c r="CBG144" s="296"/>
      <c r="CBH144" s="296"/>
      <c r="CBI144" s="296"/>
      <c r="CBJ144" s="296"/>
      <c r="CBK144" s="296"/>
      <c r="CBL144" s="296"/>
      <c r="CBM144" s="296"/>
      <c r="CBN144" s="296"/>
      <c r="CBO144" s="296"/>
      <c r="CBP144" s="296"/>
      <c r="CBQ144" s="296"/>
      <c r="CBR144" s="296"/>
      <c r="CBS144" s="296"/>
      <c r="CBT144" s="296"/>
      <c r="CBU144" s="296"/>
      <c r="CBV144" s="296"/>
      <c r="CBW144" s="296"/>
      <c r="CBX144" s="296"/>
      <c r="CBY144" s="296"/>
      <c r="CBZ144" s="296"/>
      <c r="CCA144" s="296"/>
      <c r="CCB144" s="296"/>
      <c r="CCC144" s="296"/>
      <c r="CCD144" s="296"/>
      <c r="CCE144" s="296"/>
      <c r="CCF144" s="296"/>
      <c r="CCG144" s="296"/>
      <c r="CCH144" s="296"/>
      <c r="CCI144" s="296"/>
      <c r="CCJ144" s="296"/>
      <c r="CCK144" s="296"/>
      <c r="CCL144" s="296"/>
      <c r="CCM144" s="296"/>
      <c r="CCN144" s="296"/>
      <c r="CCO144" s="296"/>
      <c r="CCP144" s="296"/>
      <c r="CCQ144" s="296"/>
      <c r="CCR144" s="296"/>
      <c r="CCS144" s="296"/>
      <c r="CCT144" s="296"/>
      <c r="CCU144" s="296"/>
      <c r="CCV144" s="296"/>
      <c r="CCW144" s="296"/>
      <c r="CCX144" s="296"/>
      <c r="CCY144" s="296"/>
      <c r="CCZ144" s="296"/>
      <c r="CDA144" s="296"/>
      <c r="CDB144" s="296"/>
      <c r="CDC144" s="296"/>
      <c r="CDD144" s="296"/>
      <c r="CDE144" s="296"/>
      <c r="CDF144" s="296"/>
      <c r="CDG144" s="296"/>
      <c r="CDH144" s="296"/>
      <c r="CDI144" s="296"/>
      <c r="CDJ144" s="296"/>
      <c r="CDK144" s="296"/>
      <c r="CDL144" s="296"/>
      <c r="CDM144" s="296"/>
      <c r="CDN144" s="296"/>
      <c r="CDO144" s="296"/>
      <c r="CDP144" s="296"/>
      <c r="CDQ144" s="296"/>
      <c r="CDR144" s="296"/>
      <c r="CDS144" s="296"/>
      <c r="CDT144" s="296"/>
      <c r="CDU144" s="296"/>
      <c r="CDV144" s="296"/>
      <c r="CDW144" s="296"/>
      <c r="CDX144" s="296"/>
      <c r="CDY144" s="296"/>
      <c r="CDZ144" s="296"/>
      <c r="CEA144" s="296"/>
      <c r="CEB144" s="296"/>
      <c r="CEC144" s="296"/>
      <c r="CED144" s="296"/>
      <c r="CEE144" s="296"/>
      <c r="CEF144" s="296"/>
      <c r="CEG144" s="296"/>
      <c r="CEH144" s="296"/>
      <c r="CEI144" s="296"/>
      <c r="CEJ144" s="296"/>
      <c r="CEK144" s="296"/>
      <c r="CEL144" s="296"/>
      <c r="CEM144" s="296"/>
      <c r="CEN144" s="296"/>
      <c r="CEO144" s="296"/>
      <c r="CEP144" s="296"/>
      <c r="CEQ144" s="296"/>
      <c r="CER144" s="296"/>
      <c r="CES144" s="296"/>
      <c r="CET144" s="296"/>
      <c r="CEU144" s="296"/>
      <c r="CEV144" s="296"/>
      <c r="CEW144" s="296"/>
      <c r="CEX144" s="296"/>
      <c r="CEY144" s="296"/>
      <c r="CEZ144" s="296"/>
      <c r="CFA144" s="296"/>
      <c r="CFB144" s="296"/>
      <c r="CFC144" s="296"/>
      <c r="CFD144" s="296"/>
      <c r="CFE144" s="296"/>
      <c r="CFF144" s="296"/>
      <c r="CFG144" s="296"/>
      <c r="CFH144" s="296"/>
      <c r="CFI144" s="296"/>
      <c r="CFJ144" s="296"/>
      <c r="CFK144" s="296"/>
      <c r="CFL144" s="296"/>
      <c r="CFM144" s="296"/>
      <c r="CFN144" s="296"/>
      <c r="CFO144" s="296"/>
      <c r="CFP144" s="296"/>
      <c r="CFQ144" s="296"/>
      <c r="CFR144" s="296"/>
      <c r="CFS144" s="296"/>
      <c r="CFT144" s="296"/>
      <c r="CFU144" s="296"/>
      <c r="CFV144" s="296"/>
      <c r="CFW144" s="296"/>
      <c r="CFX144" s="296"/>
      <c r="CFY144" s="296"/>
      <c r="CFZ144" s="296"/>
      <c r="CGA144" s="296"/>
      <c r="CGB144" s="296"/>
      <c r="CGC144" s="296"/>
      <c r="CGD144" s="296"/>
      <c r="CGE144" s="296"/>
      <c r="CGF144" s="296"/>
      <c r="CGG144" s="296"/>
      <c r="CGH144" s="296"/>
      <c r="CGI144" s="296"/>
      <c r="CGJ144" s="296"/>
      <c r="CGK144" s="296"/>
      <c r="CGL144" s="296"/>
      <c r="CGM144" s="296"/>
      <c r="CGN144" s="296"/>
      <c r="CGO144" s="296"/>
      <c r="CGP144" s="296"/>
      <c r="CGQ144" s="296"/>
      <c r="CGR144" s="296"/>
      <c r="CGS144" s="296"/>
      <c r="CGT144" s="296"/>
      <c r="CGU144" s="296"/>
      <c r="CGV144" s="296"/>
      <c r="CGW144" s="296"/>
      <c r="CGX144" s="296"/>
      <c r="CGY144" s="296"/>
      <c r="CGZ144" s="296"/>
      <c r="CHA144" s="296"/>
      <c r="CHB144" s="296"/>
      <c r="CHC144" s="296"/>
      <c r="CHD144" s="296"/>
      <c r="CHE144" s="296"/>
      <c r="CHF144" s="296"/>
      <c r="CHG144" s="296"/>
      <c r="CHH144" s="296"/>
      <c r="CHI144" s="296"/>
      <c r="CHJ144" s="296"/>
      <c r="CHK144" s="296"/>
      <c r="CHL144" s="296"/>
      <c r="CHM144" s="296"/>
      <c r="CHN144" s="296"/>
      <c r="CHO144" s="296"/>
      <c r="CHP144" s="296"/>
      <c r="CHQ144" s="296"/>
      <c r="CHR144" s="296"/>
      <c r="CHS144" s="296"/>
      <c r="CHT144" s="296"/>
      <c r="CHU144" s="296"/>
      <c r="CHV144" s="296"/>
      <c r="CHW144" s="296"/>
      <c r="CHX144" s="296"/>
      <c r="CHY144" s="296"/>
      <c r="CHZ144" s="296"/>
      <c r="CIA144" s="296"/>
      <c r="CIB144" s="296"/>
      <c r="CIC144" s="296"/>
      <c r="CID144" s="296"/>
      <c r="CIE144" s="296"/>
      <c r="CIF144" s="296"/>
      <c r="CIG144" s="296"/>
      <c r="CIH144" s="296"/>
      <c r="CII144" s="296"/>
      <c r="CIJ144" s="296"/>
      <c r="CIK144" s="296"/>
      <c r="CIL144" s="296"/>
      <c r="CIM144" s="296"/>
      <c r="CIN144" s="296"/>
      <c r="CIO144" s="296"/>
      <c r="CIP144" s="296"/>
      <c r="CIQ144" s="296"/>
      <c r="CIR144" s="296"/>
      <c r="CIS144" s="296"/>
      <c r="CIT144" s="296"/>
      <c r="CIU144" s="296"/>
      <c r="CIV144" s="296"/>
      <c r="CIW144" s="296"/>
      <c r="CIX144" s="296"/>
      <c r="CIY144" s="296"/>
      <c r="CIZ144" s="296"/>
      <c r="CJA144" s="296"/>
      <c r="CJB144" s="296"/>
      <c r="CJC144" s="296"/>
      <c r="CJD144" s="296"/>
      <c r="CJE144" s="296"/>
      <c r="CJF144" s="296"/>
      <c r="CJG144" s="296"/>
      <c r="CJH144" s="296"/>
      <c r="CJI144" s="296"/>
      <c r="CJJ144" s="296"/>
      <c r="CJK144" s="296"/>
      <c r="CJL144" s="296"/>
      <c r="CJM144" s="296"/>
      <c r="CJN144" s="296"/>
      <c r="CJO144" s="296"/>
      <c r="CJP144" s="296"/>
      <c r="CJQ144" s="296"/>
      <c r="CJR144" s="296"/>
      <c r="CJS144" s="296"/>
      <c r="CJT144" s="296"/>
      <c r="CJU144" s="296"/>
      <c r="CJV144" s="296"/>
      <c r="CJW144" s="296"/>
      <c r="CJX144" s="296"/>
      <c r="CJY144" s="296"/>
      <c r="CJZ144" s="296"/>
      <c r="CKA144" s="296"/>
      <c r="CKB144" s="296"/>
      <c r="CKC144" s="296"/>
      <c r="CKD144" s="296"/>
      <c r="CKE144" s="296"/>
      <c r="CKF144" s="296"/>
      <c r="CKG144" s="296"/>
      <c r="CKH144" s="296"/>
      <c r="CKI144" s="296"/>
      <c r="CKJ144" s="296"/>
      <c r="CKK144" s="296"/>
      <c r="CKL144" s="296"/>
      <c r="CKM144" s="296"/>
      <c r="CKN144" s="296"/>
      <c r="CKO144" s="296"/>
      <c r="CKP144" s="296"/>
      <c r="CKQ144" s="296"/>
      <c r="CKR144" s="296"/>
      <c r="CKS144" s="296"/>
      <c r="CKT144" s="296"/>
      <c r="CKU144" s="296"/>
      <c r="CKV144" s="296"/>
      <c r="CKW144" s="296"/>
      <c r="CKX144" s="296"/>
      <c r="CKY144" s="296"/>
      <c r="CKZ144" s="296"/>
      <c r="CLA144" s="296"/>
      <c r="CLB144" s="296"/>
      <c r="CLC144" s="296"/>
      <c r="CLD144" s="296"/>
      <c r="CLE144" s="296"/>
      <c r="CLF144" s="296"/>
      <c r="CLG144" s="296"/>
      <c r="CLH144" s="296"/>
      <c r="CLI144" s="296"/>
      <c r="CLJ144" s="296"/>
      <c r="CLK144" s="296"/>
      <c r="CLL144" s="296"/>
      <c r="CLM144" s="296"/>
      <c r="CLN144" s="296"/>
      <c r="CLO144" s="296"/>
      <c r="CLP144" s="296"/>
      <c r="CLQ144" s="296"/>
      <c r="CLR144" s="296"/>
      <c r="CLS144" s="296"/>
      <c r="CLT144" s="296"/>
      <c r="CLU144" s="296"/>
      <c r="CLV144" s="296"/>
      <c r="CLW144" s="296"/>
      <c r="CLX144" s="296"/>
      <c r="CLY144" s="296"/>
      <c r="CLZ144" s="296"/>
      <c r="CMA144" s="296"/>
      <c r="CMB144" s="296"/>
      <c r="CMC144" s="296"/>
      <c r="CMD144" s="296"/>
      <c r="CME144" s="296"/>
      <c r="CMF144" s="296"/>
      <c r="CMG144" s="296"/>
      <c r="CMH144" s="296"/>
      <c r="CMI144" s="296"/>
      <c r="CMJ144" s="296"/>
      <c r="CMK144" s="296"/>
      <c r="CML144" s="296"/>
      <c r="CMM144" s="296"/>
      <c r="CMN144" s="296"/>
      <c r="CMO144" s="296"/>
      <c r="CMP144" s="296"/>
      <c r="CMQ144" s="296"/>
      <c r="CMR144" s="296"/>
      <c r="CMS144" s="296"/>
      <c r="CMT144" s="296"/>
      <c r="CMU144" s="296"/>
      <c r="CMV144" s="296"/>
      <c r="CMW144" s="296"/>
      <c r="CMX144" s="296"/>
      <c r="CMY144" s="296"/>
      <c r="CMZ144" s="296"/>
      <c r="CNA144" s="296"/>
      <c r="CNB144" s="296"/>
      <c r="CNC144" s="296"/>
      <c r="CND144" s="296"/>
      <c r="CNE144" s="296"/>
      <c r="CNF144" s="296"/>
      <c r="CNG144" s="296"/>
      <c r="CNH144" s="296"/>
      <c r="CNI144" s="296"/>
      <c r="CNJ144" s="296"/>
      <c r="CNK144" s="296"/>
      <c r="CNL144" s="296"/>
      <c r="CNM144" s="296"/>
      <c r="CNN144" s="296"/>
      <c r="CNO144" s="296"/>
      <c r="CNP144" s="296"/>
      <c r="CNQ144" s="296"/>
      <c r="CNR144" s="296"/>
      <c r="CNS144" s="296"/>
      <c r="CNT144" s="296"/>
      <c r="CNU144" s="296"/>
      <c r="CNV144" s="296"/>
      <c r="CNW144" s="296"/>
      <c r="CNX144" s="296"/>
      <c r="CNY144" s="296"/>
      <c r="CNZ144" s="296"/>
      <c r="COA144" s="296"/>
      <c r="COB144" s="296"/>
      <c r="COC144" s="296"/>
      <c r="COD144" s="296"/>
      <c r="COE144" s="296"/>
      <c r="COF144" s="296"/>
      <c r="COG144" s="296"/>
      <c r="COH144" s="296"/>
      <c r="COI144" s="296"/>
      <c r="COJ144" s="296"/>
      <c r="COK144" s="296"/>
      <c r="COL144" s="296"/>
      <c r="COM144" s="296"/>
      <c r="CON144" s="296"/>
      <c r="COO144" s="296"/>
      <c r="COP144" s="296"/>
      <c r="COQ144" s="296"/>
      <c r="COR144" s="296"/>
      <c r="COS144" s="296"/>
      <c r="COT144" s="296"/>
      <c r="COU144" s="296"/>
      <c r="COV144" s="296"/>
      <c r="COW144" s="296"/>
      <c r="COX144" s="296"/>
      <c r="COY144" s="296"/>
      <c r="COZ144" s="296"/>
      <c r="CPA144" s="296"/>
      <c r="CPB144" s="296"/>
      <c r="CPC144" s="296"/>
      <c r="CPD144" s="296"/>
      <c r="CPE144" s="296"/>
      <c r="CPF144" s="296"/>
      <c r="CPG144" s="296"/>
      <c r="CPH144" s="296"/>
      <c r="CPI144" s="296"/>
      <c r="CPJ144" s="296"/>
      <c r="CPK144" s="296"/>
      <c r="CPL144" s="296"/>
      <c r="CPM144" s="296"/>
      <c r="CPN144" s="296"/>
      <c r="CPO144" s="296"/>
      <c r="CPP144" s="296"/>
      <c r="CPQ144" s="296"/>
      <c r="CPR144" s="296"/>
      <c r="CPS144" s="296"/>
      <c r="CPT144" s="296"/>
      <c r="CPU144" s="296"/>
      <c r="CPV144" s="296"/>
      <c r="CPW144" s="296"/>
      <c r="CPX144" s="296"/>
      <c r="CPY144" s="296"/>
      <c r="CPZ144" s="296"/>
      <c r="CQA144" s="296"/>
      <c r="CQB144" s="296"/>
      <c r="CQC144" s="296"/>
      <c r="CQD144" s="296"/>
      <c r="CQE144" s="296"/>
      <c r="CQF144" s="296"/>
      <c r="CQG144" s="296"/>
      <c r="CQH144" s="296"/>
      <c r="CQI144" s="296"/>
      <c r="CQJ144" s="296"/>
      <c r="CQK144" s="296"/>
      <c r="CQL144" s="296"/>
      <c r="CQM144" s="296"/>
      <c r="CQN144" s="296"/>
      <c r="CQO144" s="296"/>
      <c r="CQP144" s="296"/>
      <c r="CQQ144" s="296"/>
      <c r="CQR144" s="296"/>
      <c r="CQS144" s="296"/>
      <c r="CQT144" s="296"/>
      <c r="CQU144" s="296"/>
      <c r="CQV144" s="296"/>
      <c r="CQW144" s="296"/>
      <c r="CQX144" s="296"/>
      <c r="CQY144" s="296"/>
      <c r="CQZ144" s="296"/>
      <c r="CRA144" s="296"/>
      <c r="CRB144" s="296"/>
      <c r="CRC144" s="296"/>
      <c r="CRD144" s="296"/>
      <c r="CRE144" s="296"/>
      <c r="CRF144" s="296"/>
      <c r="CRG144" s="296"/>
      <c r="CRH144" s="296"/>
      <c r="CRI144" s="296"/>
      <c r="CRJ144" s="296"/>
      <c r="CRK144" s="296"/>
      <c r="CRL144" s="296"/>
      <c r="CRM144" s="296"/>
      <c r="CRN144" s="296"/>
      <c r="CRO144" s="296"/>
      <c r="CRP144" s="296"/>
      <c r="CRQ144" s="296"/>
      <c r="CRR144" s="296"/>
      <c r="CRS144" s="296"/>
      <c r="CRT144" s="296"/>
      <c r="CRU144" s="296"/>
      <c r="CRV144" s="296"/>
      <c r="CRW144" s="296"/>
      <c r="CRX144" s="296"/>
      <c r="CRY144" s="296"/>
      <c r="CRZ144" s="296"/>
      <c r="CSA144" s="296"/>
      <c r="CSB144" s="296"/>
      <c r="CSC144" s="296"/>
      <c r="CSD144" s="296"/>
      <c r="CSE144" s="296"/>
      <c r="CSF144" s="296"/>
      <c r="CSG144" s="296"/>
      <c r="CSH144" s="296"/>
      <c r="CSI144" s="296"/>
      <c r="CSJ144" s="296"/>
      <c r="CSK144" s="296"/>
      <c r="CSL144" s="296"/>
      <c r="CSM144" s="296"/>
      <c r="CSN144" s="296"/>
      <c r="CSO144" s="296"/>
      <c r="CSP144" s="296"/>
      <c r="CSQ144" s="296"/>
      <c r="CSR144" s="296"/>
      <c r="CSS144" s="296"/>
      <c r="CST144" s="296"/>
      <c r="CSU144" s="296"/>
      <c r="CSV144" s="296"/>
      <c r="CSW144" s="296"/>
      <c r="CSX144" s="296"/>
      <c r="CSY144" s="296"/>
      <c r="CSZ144" s="296"/>
      <c r="CTA144" s="296"/>
      <c r="CTB144" s="296"/>
      <c r="CTC144" s="296"/>
      <c r="CTD144" s="296"/>
      <c r="CTE144" s="296"/>
      <c r="CTF144" s="296"/>
      <c r="CTG144" s="296"/>
      <c r="CTH144" s="296"/>
      <c r="CTI144" s="296"/>
      <c r="CTJ144" s="296"/>
      <c r="CTK144" s="296"/>
      <c r="CTL144" s="296"/>
      <c r="CTM144" s="296"/>
      <c r="CTN144" s="296"/>
      <c r="CTO144" s="296"/>
      <c r="CTP144" s="296"/>
      <c r="CTQ144" s="296"/>
      <c r="CTR144" s="296"/>
      <c r="CTS144" s="296"/>
      <c r="CTT144" s="296"/>
      <c r="CTU144" s="296"/>
      <c r="CTV144" s="296"/>
      <c r="CTW144" s="296"/>
      <c r="CTX144" s="296"/>
      <c r="CTY144" s="296"/>
      <c r="CTZ144" s="296"/>
      <c r="CUA144" s="296"/>
      <c r="CUB144" s="296"/>
      <c r="CUC144" s="296"/>
      <c r="CUD144" s="296"/>
      <c r="CUE144" s="296"/>
      <c r="CUF144" s="296"/>
      <c r="CUG144" s="296"/>
      <c r="CUH144" s="296"/>
      <c r="CUI144" s="296"/>
      <c r="CUJ144" s="296"/>
      <c r="CUK144" s="296"/>
      <c r="CUL144" s="296"/>
      <c r="CUM144" s="296"/>
      <c r="CUN144" s="296"/>
      <c r="CUO144" s="296"/>
      <c r="CUP144" s="296"/>
      <c r="CUQ144" s="296"/>
      <c r="CUR144" s="296"/>
      <c r="CUS144" s="296"/>
      <c r="CUT144" s="296"/>
      <c r="CUU144" s="296"/>
      <c r="CUV144" s="296"/>
      <c r="CUW144" s="296"/>
      <c r="CUX144" s="296"/>
      <c r="CUY144" s="296"/>
      <c r="CUZ144" s="296"/>
      <c r="CVA144" s="296"/>
      <c r="CVB144" s="296"/>
      <c r="CVC144" s="296"/>
      <c r="CVD144" s="296"/>
      <c r="CVE144" s="296"/>
      <c r="CVF144" s="296"/>
      <c r="CVG144" s="296"/>
      <c r="CVH144" s="296"/>
      <c r="CVI144" s="296"/>
      <c r="CVJ144" s="296"/>
      <c r="CVK144" s="296"/>
      <c r="CVL144" s="296"/>
      <c r="CVM144" s="296"/>
      <c r="CVN144" s="296"/>
      <c r="CVO144" s="296"/>
      <c r="CVP144" s="296"/>
      <c r="CVQ144" s="296"/>
      <c r="CVR144" s="296"/>
      <c r="CVS144" s="296"/>
      <c r="CVT144" s="296"/>
      <c r="CVU144" s="296"/>
      <c r="CVV144" s="296"/>
      <c r="CVW144" s="296"/>
      <c r="CVX144" s="296"/>
      <c r="CVY144" s="296"/>
      <c r="CVZ144" s="296"/>
      <c r="CWA144" s="296"/>
      <c r="CWB144" s="296"/>
      <c r="CWC144" s="296"/>
      <c r="CWD144" s="296"/>
      <c r="CWE144" s="296"/>
      <c r="CWF144" s="296"/>
      <c r="CWG144" s="296"/>
      <c r="CWH144" s="296"/>
      <c r="CWI144" s="296"/>
      <c r="CWJ144" s="296"/>
      <c r="CWK144" s="296"/>
      <c r="CWL144" s="296"/>
      <c r="CWM144" s="296"/>
      <c r="CWN144" s="296"/>
      <c r="CWO144" s="296"/>
      <c r="CWP144" s="296"/>
      <c r="CWQ144" s="296"/>
      <c r="CWR144" s="296"/>
      <c r="CWS144" s="296"/>
      <c r="CWT144" s="296"/>
      <c r="CWU144" s="296"/>
      <c r="CWV144" s="296"/>
      <c r="CWW144" s="296"/>
      <c r="CWX144" s="296"/>
      <c r="CWY144" s="296"/>
      <c r="CWZ144" s="296"/>
      <c r="CXA144" s="296"/>
      <c r="CXB144" s="296"/>
      <c r="CXC144" s="296"/>
      <c r="CXD144" s="296"/>
      <c r="CXE144" s="296"/>
      <c r="CXF144" s="296"/>
      <c r="CXG144" s="296"/>
      <c r="CXH144" s="296"/>
      <c r="CXI144" s="296"/>
      <c r="CXJ144" s="296"/>
      <c r="CXK144" s="296"/>
      <c r="CXL144" s="296"/>
      <c r="CXM144" s="296"/>
      <c r="CXN144" s="296"/>
      <c r="CXO144" s="296"/>
      <c r="CXP144" s="296"/>
      <c r="CXQ144" s="296"/>
      <c r="CXR144" s="296"/>
      <c r="CXS144" s="296"/>
      <c r="CXT144" s="296"/>
      <c r="CXU144" s="296"/>
      <c r="CXV144" s="296"/>
      <c r="CXW144" s="296"/>
      <c r="CXX144" s="296"/>
      <c r="CXY144" s="296"/>
      <c r="CXZ144" s="296"/>
      <c r="CYA144" s="296"/>
      <c r="CYB144" s="296"/>
      <c r="CYC144" s="296"/>
      <c r="CYD144" s="296"/>
      <c r="CYE144" s="296"/>
      <c r="CYF144" s="296"/>
      <c r="CYG144" s="296"/>
      <c r="CYH144" s="296"/>
      <c r="CYI144" s="296"/>
      <c r="CYJ144" s="296"/>
      <c r="CYK144" s="296"/>
      <c r="CYL144" s="296"/>
      <c r="CYM144" s="296"/>
      <c r="CYN144" s="296"/>
      <c r="CYO144" s="296"/>
      <c r="CYP144" s="296"/>
      <c r="CYQ144" s="296"/>
      <c r="CYR144" s="296"/>
      <c r="CYS144" s="296"/>
      <c r="CYT144" s="296"/>
      <c r="CYU144" s="296"/>
      <c r="CYV144" s="296"/>
      <c r="CYW144" s="296"/>
      <c r="CYX144" s="296"/>
      <c r="CYY144" s="296"/>
      <c r="CYZ144" s="296"/>
      <c r="CZA144" s="296"/>
      <c r="CZB144" s="296"/>
      <c r="CZC144" s="296"/>
      <c r="CZD144" s="296"/>
      <c r="CZE144" s="296"/>
      <c r="CZF144" s="296"/>
      <c r="CZG144" s="296"/>
      <c r="CZH144" s="296"/>
      <c r="CZI144" s="296"/>
      <c r="CZJ144" s="296"/>
      <c r="CZK144" s="296"/>
      <c r="CZL144" s="296"/>
      <c r="CZM144" s="296"/>
      <c r="CZN144" s="296"/>
      <c r="CZO144" s="296"/>
      <c r="CZP144" s="296"/>
      <c r="CZQ144" s="296"/>
      <c r="CZR144" s="296"/>
      <c r="CZS144" s="296"/>
      <c r="CZT144" s="296"/>
      <c r="CZU144" s="296"/>
      <c r="CZV144" s="296"/>
      <c r="CZW144" s="296"/>
      <c r="CZX144" s="296"/>
      <c r="CZY144" s="296"/>
      <c r="CZZ144" s="296"/>
      <c r="DAA144" s="296"/>
      <c r="DAB144" s="296"/>
      <c r="DAC144" s="296"/>
      <c r="DAD144" s="296"/>
      <c r="DAE144" s="296"/>
      <c r="DAF144" s="296"/>
      <c r="DAG144" s="296"/>
      <c r="DAH144" s="296"/>
      <c r="DAI144" s="296"/>
      <c r="DAJ144" s="296"/>
      <c r="DAK144" s="296"/>
      <c r="DAL144" s="296"/>
      <c r="DAM144" s="296"/>
      <c r="DAN144" s="296"/>
      <c r="DAO144" s="296"/>
      <c r="DAP144" s="296"/>
      <c r="DAQ144" s="296"/>
      <c r="DAR144" s="296"/>
      <c r="DAS144" s="296"/>
      <c r="DAT144" s="296"/>
      <c r="DAU144" s="296"/>
      <c r="DAV144" s="296"/>
      <c r="DAW144" s="296"/>
      <c r="DAX144" s="296"/>
      <c r="DAY144" s="296"/>
      <c r="DAZ144" s="296"/>
      <c r="DBA144" s="296"/>
      <c r="DBB144" s="296"/>
      <c r="DBC144" s="296"/>
      <c r="DBD144" s="296"/>
      <c r="DBE144" s="296"/>
      <c r="DBF144" s="296"/>
      <c r="DBG144" s="296"/>
      <c r="DBH144" s="296"/>
      <c r="DBI144" s="296"/>
      <c r="DBJ144" s="296"/>
      <c r="DBK144" s="296"/>
      <c r="DBL144" s="296"/>
      <c r="DBM144" s="296"/>
      <c r="DBN144" s="296"/>
      <c r="DBO144" s="296"/>
      <c r="DBP144" s="296"/>
      <c r="DBQ144" s="296"/>
      <c r="DBR144" s="296"/>
      <c r="DBS144" s="296"/>
      <c r="DBT144" s="296"/>
      <c r="DBU144" s="296"/>
      <c r="DBV144" s="296"/>
      <c r="DBW144" s="296"/>
      <c r="DBX144" s="296"/>
      <c r="DBY144" s="296"/>
      <c r="DBZ144" s="296"/>
      <c r="DCA144" s="296"/>
      <c r="DCB144" s="296"/>
      <c r="DCC144" s="296"/>
      <c r="DCD144" s="296"/>
      <c r="DCE144" s="296"/>
      <c r="DCF144" s="296"/>
      <c r="DCG144" s="296"/>
      <c r="DCH144" s="296"/>
      <c r="DCI144" s="296"/>
      <c r="DCJ144" s="296"/>
      <c r="DCK144" s="296"/>
      <c r="DCL144" s="296"/>
      <c r="DCM144" s="296"/>
      <c r="DCN144" s="296"/>
      <c r="DCO144" s="296"/>
      <c r="DCP144" s="296"/>
      <c r="DCQ144" s="296"/>
      <c r="DCR144" s="296"/>
      <c r="DCS144" s="296"/>
      <c r="DCT144" s="296"/>
      <c r="DCU144" s="296"/>
      <c r="DCV144" s="296"/>
      <c r="DCW144" s="296"/>
      <c r="DCX144" s="296"/>
      <c r="DCY144" s="296"/>
      <c r="DCZ144" s="296"/>
      <c r="DDA144" s="296"/>
      <c r="DDB144" s="296"/>
      <c r="DDC144" s="296"/>
      <c r="DDD144" s="296"/>
      <c r="DDE144" s="296"/>
      <c r="DDF144" s="296"/>
      <c r="DDG144" s="296"/>
      <c r="DDH144" s="296"/>
      <c r="DDI144" s="296"/>
      <c r="DDJ144" s="296"/>
      <c r="DDK144" s="296"/>
      <c r="DDL144" s="296"/>
      <c r="DDM144" s="296"/>
      <c r="DDN144" s="296"/>
      <c r="DDO144" s="296"/>
      <c r="DDP144" s="296"/>
      <c r="DDQ144" s="296"/>
      <c r="DDR144" s="296"/>
      <c r="DDS144" s="296"/>
      <c r="DDT144" s="296"/>
      <c r="DDU144" s="296"/>
      <c r="DDV144" s="296"/>
      <c r="DDW144" s="296"/>
      <c r="DDX144" s="296"/>
      <c r="DDY144" s="296"/>
      <c r="DDZ144" s="296"/>
      <c r="DEA144" s="296"/>
      <c r="DEB144" s="296"/>
      <c r="DEC144" s="296"/>
      <c r="DED144" s="296"/>
      <c r="DEE144" s="296"/>
      <c r="DEF144" s="296"/>
      <c r="DEG144" s="296"/>
      <c r="DEH144" s="296"/>
      <c r="DEI144" s="296"/>
      <c r="DEJ144" s="296"/>
      <c r="DEK144" s="296"/>
      <c r="DEL144" s="296"/>
      <c r="DEM144" s="296"/>
      <c r="DEN144" s="296"/>
      <c r="DEO144" s="296"/>
      <c r="DEP144" s="296"/>
      <c r="DEQ144" s="296"/>
      <c r="DER144" s="296"/>
      <c r="DES144" s="296"/>
      <c r="DET144" s="296"/>
      <c r="DEU144" s="296"/>
      <c r="DEV144" s="296"/>
      <c r="DEW144" s="296"/>
      <c r="DEX144" s="296"/>
      <c r="DEY144" s="296"/>
      <c r="DEZ144" s="296"/>
      <c r="DFA144" s="296"/>
      <c r="DFB144" s="296"/>
      <c r="DFC144" s="296"/>
      <c r="DFD144" s="296"/>
      <c r="DFE144" s="296"/>
      <c r="DFF144" s="296"/>
      <c r="DFG144" s="296"/>
      <c r="DFH144" s="296"/>
      <c r="DFI144" s="296"/>
      <c r="DFJ144" s="296"/>
      <c r="DFK144" s="296"/>
      <c r="DFL144" s="296"/>
      <c r="DFM144" s="296"/>
      <c r="DFN144" s="296"/>
      <c r="DFO144" s="296"/>
      <c r="DFP144" s="296"/>
      <c r="DFQ144" s="296"/>
      <c r="DFR144" s="296"/>
      <c r="DFS144" s="296"/>
      <c r="DFT144" s="296"/>
      <c r="DFU144" s="296"/>
      <c r="DFV144" s="296"/>
      <c r="DFW144" s="296"/>
      <c r="DFX144" s="296"/>
      <c r="DFY144" s="296"/>
      <c r="DFZ144" s="296"/>
      <c r="DGA144" s="296"/>
      <c r="DGB144" s="296"/>
      <c r="DGC144" s="296"/>
      <c r="DGD144" s="296"/>
      <c r="DGE144" s="296"/>
      <c r="DGF144" s="296"/>
      <c r="DGG144" s="296"/>
      <c r="DGH144" s="296"/>
      <c r="DGI144" s="296"/>
      <c r="DGJ144" s="296"/>
      <c r="DGK144" s="296"/>
      <c r="DGL144" s="296"/>
      <c r="DGM144" s="296"/>
      <c r="DGN144" s="296"/>
      <c r="DGO144" s="296"/>
      <c r="DGP144" s="296"/>
      <c r="DGQ144" s="296"/>
      <c r="DGR144" s="296"/>
      <c r="DGS144" s="296"/>
      <c r="DGT144" s="296"/>
      <c r="DGU144" s="296"/>
      <c r="DGV144" s="296"/>
      <c r="DGW144" s="296"/>
      <c r="DGX144" s="296"/>
      <c r="DGY144" s="296"/>
      <c r="DGZ144" s="296"/>
      <c r="DHA144" s="296"/>
      <c r="DHB144" s="296"/>
      <c r="DHC144" s="296"/>
      <c r="DHD144" s="296"/>
      <c r="DHE144" s="296"/>
      <c r="DHF144" s="296"/>
      <c r="DHG144" s="296"/>
      <c r="DHH144" s="296"/>
      <c r="DHI144" s="296"/>
      <c r="DHJ144" s="296"/>
      <c r="DHK144" s="296"/>
      <c r="DHL144" s="296"/>
      <c r="DHM144" s="296"/>
      <c r="DHN144" s="296"/>
      <c r="DHO144" s="296"/>
      <c r="DHP144" s="296"/>
      <c r="DHQ144" s="296"/>
      <c r="DHR144" s="296"/>
      <c r="DHS144" s="296"/>
      <c r="DHT144" s="296"/>
      <c r="DHU144" s="296"/>
      <c r="DHV144" s="296"/>
      <c r="DHW144" s="296"/>
      <c r="DHX144" s="296"/>
      <c r="DHY144" s="296"/>
      <c r="DHZ144" s="296"/>
      <c r="DIA144" s="296"/>
      <c r="DIB144" s="296"/>
      <c r="DIC144" s="296"/>
      <c r="DID144" s="296"/>
      <c r="DIE144" s="296"/>
      <c r="DIF144" s="296"/>
      <c r="DIG144" s="296"/>
      <c r="DIH144" s="296"/>
      <c r="DII144" s="296"/>
      <c r="DIJ144" s="296"/>
      <c r="DIK144" s="296"/>
      <c r="DIL144" s="296"/>
      <c r="DIM144" s="296"/>
      <c r="DIN144" s="296"/>
      <c r="DIO144" s="296"/>
      <c r="DIP144" s="296"/>
      <c r="DIQ144" s="296"/>
      <c r="DIR144" s="296"/>
      <c r="DIS144" s="296"/>
      <c r="DIT144" s="296"/>
      <c r="DIU144" s="296"/>
      <c r="DIV144" s="296"/>
      <c r="DIW144" s="296"/>
      <c r="DIX144" s="296"/>
      <c r="DIY144" s="296"/>
      <c r="DIZ144" s="296"/>
      <c r="DJA144" s="296"/>
      <c r="DJB144" s="296"/>
      <c r="DJC144" s="296"/>
      <c r="DJD144" s="296"/>
      <c r="DJE144" s="296"/>
      <c r="DJF144" s="296"/>
      <c r="DJG144" s="296"/>
      <c r="DJH144" s="296"/>
      <c r="DJI144" s="296"/>
      <c r="DJJ144" s="296"/>
      <c r="DJK144" s="296"/>
      <c r="DJL144" s="296"/>
      <c r="DJM144" s="296"/>
      <c r="DJN144" s="296"/>
      <c r="DJO144" s="296"/>
      <c r="DJP144" s="296"/>
      <c r="DJQ144" s="296"/>
      <c r="DJR144" s="296"/>
      <c r="DJS144" s="296"/>
      <c r="DJT144" s="296"/>
      <c r="DJU144" s="296"/>
      <c r="DJV144" s="296"/>
      <c r="DJW144" s="296"/>
      <c r="DJX144" s="296"/>
      <c r="DJY144" s="296"/>
      <c r="DJZ144" s="296"/>
      <c r="DKA144" s="296"/>
      <c r="DKB144" s="296"/>
      <c r="DKC144" s="296"/>
      <c r="DKD144" s="296"/>
      <c r="DKE144" s="296"/>
      <c r="DKF144" s="296"/>
      <c r="DKG144" s="296"/>
      <c r="DKH144" s="296"/>
      <c r="DKI144" s="296"/>
      <c r="DKJ144" s="296"/>
      <c r="DKK144" s="296"/>
      <c r="DKL144" s="296"/>
      <c r="DKM144" s="296"/>
      <c r="DKN144" s="296"/>
      <c r="DKO144" s="296"/>
      <c r="DKP144" s="296"/>
      <c r="DKQ144" s="296"/>
      <c r="DKR144" s="296"/>
      <c r="DKS144" s="296"/>
      <c r="DKT144" s="296"/>
      <c r="DKU144" s="296"/>
      <c r="DKV144" s="296"/>
      <c r="DKW144" s="296"/>
      <c r="DKX144" s="296"/>
      <c r="DKY144" s="296"/>
      <c r="DKZ144" s="296"/>
      <c r="DLA144" s="296"/>
      <c r="DLB144" s="296"/>
      <c r="DLC144" s="296"/>
      <c r="DLD144" s="296"/>
      <c r="DLE144" s="296"/>
      <c r="DLF144" s="296"/>
      <c r="DLG144" s="296"/>
      <c r="DLH144" s="296"/>
      <c r="DLI144" s="296"/>
      <c r="DLJ144" s="296"/>
      <c r="DLK144" s="296"/>
      <c r="DLL144" s="296"/>
      <c r="DLM144" s="296"/>
      <c r="DLN144" s="296"/>
      <c r="DLO144" s="296"/>
      <c r="DLP144" s="296"/>
      <c r="DLQ144" s="296"/>
      <c r="DLR144" s="296"/>
      <c r="DLS144" s="296"/>
      <c r="DLT144" s="296"/>
      <c r="DLU144" s="296"/>
      <c r="DLV144" s="296"/>
      <c r="DLW144" s="296"/>
      <c r="DLX144" s="296"/>
      <c r="DLY144" s="296"/>
      <c r="DLZ144" s="296"/>
      <c r="DMA144" s="296"/>
      <c r="DMB144" s="296"/>
      <c r="DMC144" s="296"/>
      <c r="DMD144" s="296"/>
      <c r="DME144" s="296"/>
      <c r="DMF144" s="296"/>
      <c r="DMG144" s="296"/>
      <c r="DMH144" s="296"/>
      <c r="DMI144" s="296"/>
      <c r="DMJ144" s="296"/>
      <c r="DMK144" s="296"/>
      <c r="DML144" s="296"/>
      <c r="DMM144" s="296"/>
      <c r="DMN144" s="296"/>
      <c r="DMO144" s="296"/>
      <c r="DMP144" s="296"/>
      <c r="DMQ144" s="296"/>
      <c r="DMR144" s="296"/>
      <c r="DMS144" s="296"/>
      <c r="DMT144" s="296"/>
      <c r="DMU144" s="296"/>
      <c r="DMV144" s="296"/>
      <c r="DMW144" s="296"/>
      <c r="DMX144" s="296"/>
      <c r="DMY144" s="296"/>
      <c r="DMZ144" s="296"/>
      <c r="DNA144" s="296"/>
      <c r="DNB144" s="296"/>
      <c r="DNC144" s="296"/>
      <c r="DND144" s="296"/>
      <c r="DNE144" s="296"/>
      <c r="DNF144" s="296"/>
      <c r="DNG144" s="296"/>
      <c r="DNH144" s="296"/>
      <c r="DNI144" s="296"/>
      <c r="DNJ144" s="296"/>
      <c r="DNK144" s="296"/>
      <c r="DNL144" s="296"/>
      <c r="DNM144" s="296"/>
      <c r="DNN144" s="296"/>
      <c r="DNO144" s="296"/>
      <c r="DNP144" s="296"/>
      <c r="DNQ144" s="296"/>
      <c r="DNR144" s="296"/>
      <c r="DNS144" s="296"/>
      <c r="DNT144" s="296"/>
      <c r="DNU144" s="296"/>
      <c r="DNV144" s="296"/>
      <c r="DNW144" s="296"/>
      <c r="DNX144" s="296"/>
      <c r="DNY144" s="296"/>
      <c r="DNZ144" s="296"/>
      <c r="DOA144" s="296"/>
      <c r="DOB144" s="296"/>
      <c r="DOC144" s="296"/>
      <c r="DOD144" s="296"/>
      <c r="DOE144" s="296"/>
      <c r="DOF144" s="296"/>
      <c r="DOG144" s="296"/>
      <c r="DOH144" s="296"/>
      <c r="DOI144" s="296"/>
      <c r="DOJ144" s="296"/>
      <c r="DOK144" s="296"/>
      <c r="DOL144" s="296"/>
      <c r="DOM144" s="296"/>
      <c r="DON144" s="296"/>
      <c r="DOO144" s="296"/>
      <c r="DOP144" s="296"/>
      <c r="DOQ144" s="296"/>
      <c r="DOR144" s="296"/>
      <c r="DOS144" s="296"/>
      <c r="DOT144" s="296"/>
      <c r="DOU144" s="296"/>
      <c r="DOV144" s="296"/>
      <c r="DOW144" s="296"/>
      <c r="DOX144" s="296"/>
      <c r="DOY144" s="296"/>
      <c r="DOZ144" s="296"/>
      <c r="DPA144" s="296"/>
      <c r="DPB144" s="296"/>
      <c r="DPC144" s="296"/>
      <c r="DPD144" s="296"/>
      <c r="DPE144" s="296"/>
      <c r="DPF144" s="296"/>
      <c r="DPG144" s="296"/>
      <c r="DPH144" s="296"/>
      <c r="DPI144" s="296"/>
      <c r="DPJ144" s="296"/>
      <c r="DPK144" s="296"/>
      <c r="DPL144" s="296"/>
      <c r="DPM144" s="296"/>
      <c r="DPN144" s="296"/>
      <c r="DPO144" s="296"/>
      <c r="DPP144" s="296"/>
      <c r="DPQ144" s="296"/>
      <c r="DPR144" s="296"/>
      <c r="DPS144" s="296"/>
      <c r="DPT144" s="296"/>
      <c r="DPU144" s="296"/>
      <c r="DPV144" s="296"/>
      <c r="DPW144" s="296"/>
      <c r="DPX144" s="296"/>
      <c r="DPY144" s="296"/>
      <c r="DPZ144" s="296"/>
      <c r="DQA144" s="296"/>
      <c r="DQB144" s="296"/>
      <c r="DQC144" s="296"/>
      <c r="DQD144" s="296"/>
      <c r="DQE144" s="296"/>
      <c r="DQF144" s="296"/>
      <c r="DQG144" s="296"/>
      <c r="DQH144" s="296"/>
      <c r="DQI144" s="296"/>
      <c r="DQJ144" s="296"/>
      <c r="DQK144" s="296"/>
      <c r="DQL144" s="296"/>
      <c r="DQM144" s="296"/>
      <c r="DQN144" s="296"/>
      <c r="DQO144" s="296"/>
      <c r="DQP144" s="296"/>
      <c r="DQQ144" s="296"/>
      <c r="DQR144" s="296"/>
      <c r="DQS144" s="296"/>
      <c r="DQT144" s="296"/>
      <c r="DQU144" s="296"/>
      <c r="DQV144" s="296"/>
      <c r="DQW144" s="296"/>
      <c r="DQX144" s="296"/>
      <c r="DQY144" s="296"/>
      <c r="DQZ144" s="296"/>
      <c r="DRA144" s="296"/>
      <c r="DRB144" s="296"/>
      <c r="DRC144" s="296"/>
      <c r="DRD144" s="296"/>
      <c r="DRE144" s="296"/>
      <c r="DRF144" s="296"/>
      <c r="DRG144" s="296"/>
      <c r="DRH144" s="296"/>
      <c r="DRI144" s="296"/>
      <c r="DRJ144" s="296"/>
      <c r="DRK144" s="296"/>
      <c r="DRL144" s="296"/>
      <c r="DRM144" s="296"/>
      <c r="DRN144" s="296"/>
      <c r="DRO144" s="296"/>
      <c r="DRP144" s="296"/>
      <c r="DRQ144" s="296"/>
      <c r="DRR144" s="296"/>
      <c r="DRS144" s="296"/>
      <c r="DRT144" s="296"/>
      <c r="DRU144" s="296"/>
      <c r="DRV144" s="296"/>
      <c r="DRW144" s="296"/>
      <c r="DRX144" s="296"/>
      <c r="DRY144" s="296"/>
      <c r="DRZ144" s="296"/>
      <c r="DSA144" s="296"/>
      <c r="DSB144" s="296"/>
      <c r="DSC144" s="296"/>
      <c r="DSD144" s="296"/>
      <c r="DSE144" s="296"/>
      <c r="DSF144" s="296"/>
      <c r="DSG144" s="296"/>
      <c r="DSH144" s="296"/>
      <c r="DSI144" s="296"/>
      <c r="DSJ144" s="296"/>
      <c r="DSK144" s="296"/>
      <c r="DSL144" s="296"/>
      <c r="DSM144" s="296"/>
      <c r="DSN144" s="296"/>
      <c r="DSO144" s="296"/>
      <c r="DSP144" s="296"/>
      <c r="DSQ144" s="296"/>
      <c r="DSR144" s="296"/>
      <c r="DSS144" s="296"/>
      <c r="DST144" s="296"/>
      <c r="DSU144" s="296"/>
      <c r="DSV144" s="296"/>
      <c r="DSW144" s="296"/>
      <c r="DSX144" s="296"/>
      <c r="DSY144" s="296"/>
      <c r="DSZ144" s="296"/>
      <c r="DTA144" s="296"/>
      <c r="DTB144" s="296"/>
      <c r="DTC144" s="296"/>
      <c r="DTD144" s="296"/>
      <c r="DTE144" s="296"/>
      <c r="DTF144" s="296"/>
      <c r="DTG144" s="296"/>
      <c r="DTH144" s="296"/>
      <c r="DTI144" s="296"/>
      <c r="DTJ144" s="296"/>
      <c r="DTK144" s="296"/>
      <c r="DTL144" s="296"/>
      <c r="DTM144" s="296"/>
      <c r="DTN144" s="296"/>
      <c r="DTO144" s="296"/>
      <c r="DTP144" s="296"/>
      <c r="DTQ144" s="296"/>
      <c r="DTR144" s="296"/>
      <c r="DTS144" s="296"/>
      <c r="DTT144" s="296"/>
      <c r="DTU144" s="296"/>
      <c r="DTV144" s="296"/>
      <c r="DTW144" s="296"/>
      <c r="DTX144" s="296"/>
      <c r="DTY144" s="296"/>
      <c r="DTZ144" s="296"/>
      <c r="DUA144" s="296"/>
      <c r="DUB144" s="296"/>
      <c r="DUC144" s="296"/>
      <c r="DUD144" s="296"/>
      <c r="DUE144" s="296"/>
      <c r="DUF144" s="296"/>
      <c r="DUG144" s="296"/>
      <c r="DUH144" s="296"/>
      <c r="DUI144" s="296"/>
      <c r="DUJ144" s="296"/>
      <c r="DUK144" s="296"/>
      <c r="DUL144" s="296"/>
      <c r="DUM144" s="296"/>
      <c r="DUN144" s="296"/>
      <c r="DUO144" s="296"/>
      <c r="DUP144" s="296"/>
      <c r="DUQ144" s="296"/>
      <c r="DUR144" s="296"/>
      <c r="DUS144" s="296"/>
      <c r="DUT144" s="296"/>
      <c r="DUU144" s="296"/>
      <c r="DUV144" s="296"/>
      <c r="DUW144" s="296"/>
      <c r="DUX144" s="296"/>
      <c r="DUY144" s="296"/>
      <c r="DUZ144" s="296"/>
      <c r="DVA144" s="296"/>
      <c r="DVB144" s="296"/>
      <c r="DVC144" s="296"/>
      <c r="DVD144" s="296"/>
      <c r="DVE144" s="296"/>
      <c r="DVF144" s="296"/>
      <c r="DVG144" s="296"/>
      <c r="DVH144" s="296"/>
      <c r="DVI144" s="296"/>
      <c r="DVJ144" s="296"/>
      <c r="DVK144" s="296"/>
      <c r="DVL144" s="296"/>
      <c r="DVM144" s="296"/>
      <c r="DVN144" s="296"/>
      <c r="DVO144" s="296"/>
      <c r="DVP144" s="296"/>
      <c r="DVQ144" s="296"/>
      <c r="DVR144" s="296"/>
      <c r="DVS144" s="296"/>
      <c r="DVT144" s="296"/>
      <c r="DVU144" s="296"/>
      <c r="DVV144" s="296"/>
      <c r="DVW144" s="296"/>
      <c r="DVX144" s="296"/>
      <c r="DVY144" s="296"/>
      <c r="DVZ144" s="296"/>
      <c r="DWA144" s="296"/>
      <c r="DWB144" s="296"/>
      <c r="DWC144" s="296"/>
      <c r="DWD144" s="296"/>
      <c r="DWE144" s="296"/>
      <c r="DWF144" s="296"/>
      <c r="DWG144" s="296"/>
      <c r="DWH144" s="296"/>
      <c r="DWI144" s="296"/>
      <c r="DWJ144" s="296"/>
      <c r="DWK144" s="296"/>
      <c r="DWL144" s="296"/>
      <c r="DWM144" s="296"/>
      <c r="DWN144" s="296"/>
      <c r="DWO144" s="296"/>
      <c r="DWP144" s="296"/>
      <c r="DWQ144" s="296"/>
      <c r="DWR144" s="296"/>
      <c r="DWS144" s="296"/>
      <c r="DWT144" s="296"/>
      <c r="DWU144" s="296"/>
      <c r="DWV144" s="296"/>
      <c r="DWW144" s="296"/>
      <c r="DWX144" s="296"/>
      <c r="DWY144" s="296"/>
      <c r="DWZ144" s="296"/>
      <c r="DXA144" s="296"/>
      <c r="DXB144" s="296"/>
      <c r="DXC144" s="296"/>
      <c r="DXD144" s="296"/>
      <c r="DXE144" s="296"/>
      <c r="DXF144" s="296"/>
      <c r="DXG144" s="296"/>
      <c r="DXH144" s="296"/>
      <c r="DXI144" s="296"/>
      <c r="DXJ144" s="296"/>
      <c r="DXK144" s="296"/>
      <c r="DXL144" s="296"/>
      <c r="DXM144" s="296"/>
      <c r="DXN144" s="296"/>
      <c r="DXO144" s="296"/>
      <c r="DXP144" s="296"/>
      <c r="DXQ144" s="296"/>
      <c r="DXR144" s="296"/>
      <c r="DXS144" s="296"/>
      <c r="DXT144" s="296"/>
      <c r="DXU144" s="296"/>
      <c r="DXV144" s="296"/>
      <c r="DXW144" s="296"/>
      <c r="DXX144" s="296"/>
      <c r="DXY144" s="296"/>
      <c r="DXZ144" s="296"/>
      <c r="DYA144" s="296"/>
      <c r="DYB144" s="296"/>
      <c r="DYC144" s="296"/>
      <c r="DYD144" s="296"/>
      <c r="DYE144" s="296"/>
      <c r="DYF144" s="296"/>
      <c r="DYG144" s="296"/>
      <c r="DYH144" s="296"/>
      <c r="DYI144" s="296"/>
      <c r="DYJ144" s="296"/>
      <c r="DYK144" s="296"/>
      <c r="DYL144" s="296"/>
      <c r="DYM144" s="296"/>
      <c r="DYN144" s="296"/>
      <c r="DYO144" s="296"/>
      <c r="DYP144" s="296"/>
      <c r="DYQ144" s="296"/>
      <c r="DYR144" s="296"/>
      <c r="DYS144" s="296"/>
      <c r="DYT144" s="296"/>
      <c r="DYU144" s="296"/>
      <c r="DYV144" s="296"/>
      <c r="DYW144" s="296"/>
      <c r="DYX144" s="296"/>
      <c r="DYY144" s="296"/>
      <c r="DYZ144" s="296"/>
      <c r="DZA144" s="296"/>
      <c r="DZB144" s="296"/>
      <c r="DZC144" s="296"/>
      <c r="DZD144" s="296"/>
      <c r="DZE144" s="296"/>
      <c r="DZF144" s="296"/>
      <c r="DZG144" s="296"/>
      <c r="DZH144" s="296"/>
      <c r="DZI144" s="296"/>
      <c r="DZJ144" s="296"/>
      <c r="DZK144" s="296"/>
      <c r="DZL144" s="296"/>
      <c r="DZM144" s="296"/>
      <c r="DZN144" s="296"/>
      <c r="DZO144" s="296"/>
      <c r="DZP144" s="296"/>
      <c r="DZQ144" s="296"/>
      <c r="DZR144" s="296"/>
      <c r="DZS144" s="296"/>
      <c r="DZT144" s="296"/>
      <c r="DZU144" s="296"/>
      <c r="DZV144" s="296"/>
      <c r="DZW144" s="296"/>
      <c r="DZX144" s="296"/>
      <c r="DZY144" s="296"/>
      <c r="DZZ144" s="296"/>
      <c r="EAA144" s="296"/>
      <c r="EAB144" s="296"/>
      <c r="EAC144" s="296"/>
      <c r="EAD144" s="296"/>
      <c r="EAE144" s="296"/>
      <c r="EAF144" s="296"/>
      <c r="EAG144" s="296"/>
      <c r="EAH144" s="296"/>
      <c r="EAI144" s="296"/>
      <c r="EAJ144" s="296"/>
      <c r="EAK144" s="296"/>
      <c r="EAL144" s="296"/>
      <c r="EAM144" s="296"/>
      <c r="EAN144" s="296"/>
      <c r="EAO144" s="296"/>
      <c r="EAP144" s="296"/>
      <c r="EAQ144" s="296"/>
      <c r="EAR144" s="296"/>
      <c r="EAS144" s="296"/>
      <c r="EAT144" s="296"/>
      <c r="EAU144" s="296"/>
      <c r="EAV144" s="296"/>
      <c r="EAW144" s="296"/>
      <c r="EAX144" s="296"/>
      <c r="EAY144" s="296"/>
      <c r="EAZ144" s="296"/>
      <c r="EBA144" s="296"/>
      <c r="EBB144" s="296"/>
      <c r="EBC144" s="296"/>
      <c r="EBD144" s="296"/>
      <c r="EBE144" s="296"/>
      <c r="EBF144" s="296"/>
      <c r="EBG144" s="296"/>
      <c r="EBH144" s="296"/>
      <c r="EBI144" s="296"/>
      <c r="EBJ144" s="296"/>
      <c r="EBK144" s="296"/>
      <c r="EBL144" s="296"/>
      <c r="EBM144" s="296"/>
      <c r="EBN144" s="296"/>
      <c r="EBO144" s="296"/>
      <c r="EBP144" s="296"/>
      <c r="EBQ144" s="296"/>
      <c r="EBR144" s="296"/>
      <c r="EBS144" s="296"/>
      <c r="EBT144" s="296"/>
      <c r="EBU144" s="296"/>
      <c r="EBV144" s="296"/>
      <c r="EBW144" s="296"/>
      <c r="EBX144" s="296"/>
      <c r="EBY144" s="296"/>
      <c r="EBZ144" s="296"/>
      <c r="ECA144" s="296"/>
      <c r="ECB144" s="296"/>
      <c r="ECC144" s="296"/>
      <c r="ECD144" s="296"/>
      <c r="ECE144" s="296"/>
      <c r="ECF144" s="296"/>
      <c r="ECG144" s="296"/>
      <c r="ECH144" s="296"/>
      <c r="ECI144" s="296"/>
      <c r="ECJ144" s="296"/>
      <c r="ECK144" s="296"/>
      <c r="ECL144" s="296"/>
      <c r="ECM144" s="296"/>
      <c r="ECN144" s="296"/>
      <c r="ECO144" s="296"/>
      <c r="ECP144" s="296"/>
      <c r="ECQ144" s="296"/>
      <c r="ECR144" s="296"/>
      <c r="ECS144" s="296"/>
      <c r="ECT144" s="296"/>
      <c r="ECU144" s="296"/>
      <c r="ECV144" s="296"/>
      <c r="ECW144" s="296"/>
      <c r="ECX144" s="296"/>
      <c r="ECY144" s="296"/>
      <c r="ECZ144" s="296"/>
      <c r="EDA144" s="296"/>
      <c r="EDB144" s="296"/>
      <c r="EDC144" s="296"/>
      <c r="EDD144" s="296"/>
      <c r="EDE144" s="296"/>
      <c r="EDF144" s="296"/>
      <c r="EDG144" s="296"/>
      <c r="EDH144" s="296"/>
      <c r="EDI144" s="296"/>
      <c r="EDJ144" s="296"/>
      <c r="EDK144" s="296"/>
      <c r="EDL144" s="296"/>
      <c r="EDM144" s="296"/>
      <c r="EDN144" s="296"/>
      <c r="EDO144" s="296"/>
      <c r="EDP144" s="296"/>
      <c r="EDQ144" s="296"/>
      <c r="EDR144" s="296"/>
      <c r="EDS144" s="296"/>
      <c r="EDT144" s="296"/>
      <c r="EDU144" s="296"/>
      <c r="EDV144" s="296"/>
      <c r="EDW144" s="296"/>
      <c r="EDX144" s="296"/>
      <c r="EDY144" s="296"/>
      <c r="EDZ144" s="296"/>
      <c r="EEA144" s="296"/>
      <c r="EEB144" s="296"/>
      <c r="EEC144" s="296"/>
      <c r="EED144" s="296"/>
      <c r="EEE144" s="296"/>
      <c r="EEF144" s="296"/>
      <c r="EEG144" s="296"/>
      <c r="EEH144" s="296"/>
      <c r="EEI144" s="296"/>
      <c r="EEJ144" s="296"/>
      <c r="EEK144" s="296"/>
      <c r="EEL144" s="296"/>
      <c r="EEM144" s="296"/>
      <c r="EEN144" s="296"/>
      <c r="EEO144" s="296"/>
      <c r="EEP144" s="296"/>
      <c r="EEQ144" s="296"/>
      <c r="EER144" s="296"/>
      <c r="EES144" s="296"/>
      <c r="EET144" s="296"/>
      <c r="EEU144" s="296"/>
      <c r="EEV144" s="296"/>
      <c r="EEW144" s="296"/>
      <c r="EEX144" s="296"/>
      <c r="EEY144" s="296"/>
      <c r="EEZ144" s="296"/>
      <c r="EFA144" s="296"/>
      <c r="EFB144" s="296"/>
      <c r="EFC144" s="296"/>
      <c r="EFD144" s="296"/>
      <c r="EFE144" s="296"/>
      <c r="EFF144" s="296"/>
      <c r="EFG144" s="296"/>
      <c r="EFH144" s="296"/>
      <c r="EFI144" s="296"/>
      <c r="EFJ144" s="296"/>
      <c r="EFK144" s="296"/>
      <c r="EFL144" s="296"/>
      <c r="EFM144" s="296"/>
      <c r="EFN144" s="296"/>
      <c r="EFO144" s="296"/>
      <c r="EFP144" s="296"/>
      <c r="EFQ144" s="296"/>
      <c r="EFR144" s="296"/>
      <c r="EFS144" s="296"/>
      <c r="EFT144" s="296"/>
      <c r="EFU144" s="296"/>
      <c r="EFV144" s="296"/>
      <c r="EFW144" s="296"/>
      <c r="EFX144" s="296"/>
      <c r="EFY144" s="296"/>
      <c r="EFZ144" s="296"/>
      <c r="EGA144" s="296"/>
      <c r="EGB144" s="296"/>
      <c r="EGC144" s="296"/>
      <c r="EGD144" s="296"/>
      <c r="EGE144" s="296"/>
      <c r="EGF144" s="296"/>
      <c r="EGG144" s="296"/>
      <c r="EGH144" s="296"/>
      <c r="EGI144" s="296"/>
      <c r="EGJ144" s="296"/>
      <c r="EGK144" s="296"/>
      <c r="EGL144" s="296"/>
      <c r="EGM144" s="296"/>
      <c r="EGN144" s="296"/>
      <c r="EGO144" s="296"/>
      <c r="EGP144" s="296"/>
      <c r="EGQ144" s="296"/>
      <c r="EGR144" s="296"/>
      <c r="EGS144" s="296"/>
      <c r="EGT144" s="296"/>
      <c r="EGU144" s="296"/>
      <c r="EGV144" s="296"/>
      <c r="EGW144" s="296"/>
      <c r="EGX144" s="296"/>
      <c r="EGY144" s="296"/>
      <c r="EGZ144" s="296"/>
      <c r="EHA144" s="296"/>
      <c r="EHB144" s="296"/>
      <c r="EHC144" s="296"/>
      <c r="EHD144" s="296"/>
      <c r="EHE144" s="296"/>
      <c r="EHF144" s="296"/>
      <c r="EHG144" s="296"/>
      <c r="EHH144" s="296"/>
      <c r="EHI144" s="296"/>
      <c r="EHJ144" s="296"/>
      <c r="EHK144" s="296"/>
      <c r="EHL144" s="296"/>
      <c r="EHM144" s="296"/>
      <c r="EHN144" s="296"/>
      <c r="EHO144" s="296"/>
      <c r="EHP144" s="296"/>
      <c r="EHQ144" s="296"/>
      <c r="EHR144" s="296"/>
      <c r="EHS144" s="296"/>
      <c r="EHT144" s="296"/>
      <c r="EHU144" s="296"/>
      <c r="EHV144" s="296"/>
      <c r="EHW144" s="296"/>
      <c r="EHX144" s="296"/>
      <c r="EHY144" s="296"/>
      <c r="EHZ144" s="296"/>
      <c r="EIA144" s="296"/>
      <c r="EIB144" s="296"/>
      <c r="EIC144" s="296"/>
      <c r="EID144" s="296"/>
      <c r="EIE144" s="296"/>
      <c r="EIF144" s="296"/>
      <c r="EIG144" s="296"/>
      <c r="EIH144" s="296"/>
      <c r="EII144" s="296"/>
      <c r="EIJ144" s="296"/>
      <c r="EIK144" s="296"/>
      <c r="EIL144" s="296"/>
      <c r="EIM144" s="296"/>
      <c r="EIN144" s="296"/>
      <c r="EIO144" s="296"/>
      <c r="EIP144" s="296"/>
      <c r="EIQ144" s="296"/>
      <c r="EIR144" s="296"/>
      <c r="EIS144" s="296"/>
      <c r="EIT144" s="296"/>
      <c r="EIU144" s="296"/>
      <c r="EIV144" s="296"/>
      <c r="EIW144" s="296"/>
      <c r="EIX144" s="296"/>
      <c r="EIY144" s="296"/>
      <c r="EIZ144" s="296"/>
      <c r="EJA144" s="296"/>
      <c r="EJB144" s="296"/>
      <c r="EJC144" s="296"/>
      <c r="EJD144" s="296"/>
      <c r="EJE144" s="296"/>
      <c r="EJF144" s="296"/>
      <c r="EJG144" s="296"/>
      <c r="EJH144" s="296"/>
      <c r="EJI144" s="296"/>
      <c r="EJJ144" s="296"/>
      <c r="EJK144" s="296"/>
      <c r="EJL144" s="296"/>
      <c r="EJM144" s="296"/>
      <c r="EJN144" s="296"/>
      <c r="EJO144" s="296"/>
      <c r="EJP144" s="296"/>
      <c r="EJQ144" s="296"/>
      <c r="EJR144" s="296"/>
      <c r="EJS144" s="296"/>
      <c r="EJT144" s="296"/>
      <c r="EJU144" s="296"/>
      <c r="EJV144" s="296"/>
      <c r="EJW144" s="296"/>
      <c r="EJX144" s="296"/>
      <c r="EJY144" s="296"/>
      <c r="EJZ144" s="296"/>
      <c r="EKA144" s="296"/>
      <c r="EKB144" s="296"/>
      <c r="EKC144" s="296"/>
      <c r="EKD144" s="296"/>
      <c r="EKE144" s="296"/>
      <c r="EKF144" s="296"/>
      <c r="EKG144" s="296"/>
      <c r="EKH144" s="296"/>
      <c r="EKI144" s="296"/>
      <c r="EKJ144" s="296"/>
      <c r="EKK144" s="296"/>
      <c r="EKL144" s="296"/>
      <c r="EKM144" s="296"/>
      <c r="EKN144" s="296"/>
      <c r="EKO144" s="296"/>
      <c r="EKP144" s="296"/>
      <c r="EKQ144" s="296"/>
      <c r="EKR144" s="296"/>
      <c r="EKS144" s="296"/>
      <c r="EKT144" s="296"/>
      <c r="EKU144" s="296"/>
      <c r="EKV144" s="296"/>
      <c r="EKW144" s="296"/>
      <c r="EKX144" s="296"/>
      <c r="EKY144" s="296"/>
      <c r="EKZ144" s="296"/>
      <c r="ELA144" s="296"/>
      <c r="ELB144" s="296"/>
      <c r="ELC144" s="296"/>
      <c r="ELD144" s="296"/>
      <c r="ELE144" s="296"/>
      <c r="ELF144" s="296"/>
      <c r="ELG144" s="296"/>
      <c r="ELH144" s="296"/>
      <c r="ELI144" s="296"/>
      <c r="ELJ144" s="296"/>
      <c r="ELK144" s="296"/>
      <c r="ELL144" s="296"/>
      <c r="ELM144" s="296"/>
      <c r="ELN144" s="296"/>
      <c r="ELO144" s="296"/>
      <c r="ELP144" s="296"/>
      <c r="ELQ144" s="296"/>
      <c r="ELR144" s="296"/>
      <c r="ELS144" s="296"/>
      <c r="ELT144" s="296"/>
      <c r="ELU144" s="296"/>
      <c r="ELV144" s="296"/>
      <c r="ELW144" s="296"/>
      <c r="ELX144" s="296"/>
      <c r="ELY144" s="296"/>
      <c r="ELZ144" s="296"/>
      <c r="EMA144" s="296"/>
      <c r="EMB144" s="296"/>
      <c r="EMC144" s="296"/>
      <c r="EMD144" s="296"/>
      <c r="EME144" s="296"/>
      <c r="EMF144" s="296"/>
      <c r="EMG144" s="296"/>
      <c r="EMH144" s="296"/>
      <c r="EMI144" s="296"/>
      <c r="EMJ144" s="296"/>
      <c r="EMK144" s="296"/>
      <c r="EML144" s="296"/>
      <c r="EMM144" s="296"/>
      <c r="EMN144" s="296"/>
      <c r="EMO144" s="296"/>
      <c r="EMP144" s="296"/>
      <c r="EMQ144" s="296"/>
      <c r="EMR144" s="296"/>
      <c r="EMS144" s="296"/>
      <c r="EMT144" s="296"/>
      <c r="EMU144" s="296"/>
      <c r="EMV144" s="296"/>
      <c r="EMW144" s="296"/>
      <c r="EMX144" s="296"/>
      <c r="EMY144" s="296"/>
      <c r="EMZ144" s="296"/>
      <c r="ENA144" s="296"/>
      <c r="ENB144" s="296"/>
      <c r="ENC144" s="296"/>
      <c r="END144" s="296"/>
      <c r="ENE144" s="296"/>
      <c r="ENF144" s="296"/>
      <c r="ENG144" s="296"/>
      <c r="ENH144" s="296"/>
      <c r="ENI144" s="296"/>
      <c r="ENJ144" s="296"/>
      <c r="ENK144" s="296"/>
      <c r="ENL144" s="296"/>
      <c r="ENM144" s="296"/>
      <c r="ENN144" s="296"/>
      <c r="ENO144" s="296"/>
      <c r="ENP144" s="296"/>
      <c r="ENQ144" s="296"/>
      <c r="ENR144" s="296"/>
      <c r="ENS144" s="296"/>
      <c r="ENT144" s="296"/>
      <c r="ENU144" s="296"/>
      <c r="ENV144" s="296"/>
      <c r="ENW144" s="296"/>
      <c r="ENX144" s="296"/>
      <c r="ENY144" s="296"/>
      <c r="ENZ144" s="296"/>
      <c r="EOA144" s="296"/>
      <c r="EOB144" s="296"/>
      <c r="EOC144" s="296"/>
      <c r="EOD144" s="296"/>
      <c r="EOE144" s="296"/>
      <c r="EOF144" s="296"/>
      <c r="EOG144" s="296"/>
      <c r="EOH144" s="296"/>
      <c r="EOI144" s="296"/>
      <c r="EOJ144" s="296"/>
      <c r="EOK144" s="296"/>
      <c r="EOL144" s="296"/>
      <c r="EOM144" s="296"/>
      <c r="EON144" s="296"/>
      <c r="EOO144" s="296"/>
      <c r="EOP144" s="296"/>
      <c r="EOQ144" s="296"/>
      <c r="EOR144" s="296"/>
      <c r="EOS144" s="296"/>
      <c r="EOT144" s="296"/>
      <c r="EOU144" s="296"/>
      <c r="EOV144" s="296"/>
      <c r="EOW144" s="296"/>
      <c r="EOX144" s="296"/>
      <c r="EOY144" s="296"/>
      <c r="EOZ144" s="296"/>
      <c r="EPA144" s="296"/>
      <c r="EPB144" s="296"/>
      <c r="EPC144" s="296"/>
      <c r="EPD144" s="296"/>
      <c r="EPE144" s="296"/>
      <c r="EPF144" s="296"/>
      <c r="EPG144" s="296"/>
      <c r="EPH144" s="296"/>
      <c r="EPI144" s="296"/>
      <c r="EPJ144" s="296"/>
      <c r="EPK144" s="296"/>
      <c r="EPL144" s="296"/>
      <c r="EPM144" s="296"/>
      <c r="EPN144" s="296"/>
      <c r="EPO144" s="296"/>
      <c r="EPP144" s="296"/>
      <c r="EPQ144" s="296"/>
      <c r="EPR144" s="296"/>
      <c r="EPS144" s="296"/>
      <c r="EPT144" s="296"/>
      <c r="EPU144" s="296"/>
      <c r="EPV144" s="296"/>
      <c r="EPW144" s="296"/>
      <c r="EPX144" s="296"/>
      <c r="EPY144" s="296"/>
      <c r="EPZ144" s="296"/>
      <c r="EQA144" s="296"/>
      <c r="EQB144" s="296"/>
      <c r="EQC144" s="296"/>
      <c r="EQD144" s="296"/>
      <c r="EQE144" s="296"/>
      <c r="EQF144" s="296"/>
      <c r="EQG144" s="296"/>
      <c r="EQH144" s="296"/>
      <c r="EQI144" s="296"/>
      <c r="EQJ144" s="296"/>
      <c r="EQK144" s="296"/>
      <c r="EQL144" s="296"/>
      <c r="EQM144" s="296"/>
      <c r="EQN144" s="296"/>
      <c r="EQO144" s="296"/>
      <c r="EQP144" s="296"/>
      <c r="EQQ144" s="296"/>
      <c r="EQR144" s="296"/>
      <c r="EQS144" s="296"/>
      <c r="EQT144" s="296"/>
      <c r="EQU144" s="296"/>
      <c r="EQV144" s="296"/>
      <c r="EQW144" s="296"/>
      <c r="EQX144" s="296"/>
      <c r="EQY144" s="296"/>
      <c r="EQZ144" s="296"/>
      <c r="ERA144" s="296"/>
      <c r="ERB144" s="296"/>
      <c r="ERC144" s="296"/>
      <c r="ERD144" s="296"/>
      <c r="ERE144" s="296"/>
      <c r="ERF144" s="296"/>
      <c r="ERG144" s="296"/>
      <c r="ERH144" s="296"/>
      <c r="ERI144" s="296"/>
      <c r="ERJ144" s="296"/>
      <c r="ERK144" s="296"/>
      <c r="ERL144" s="296"/>
      <c r="ERM144" s="296"/>
      <c r="ERN144" s="296"/>
      <c r="ERO144" s="296"/>
      <c r="ERP144" s="296"/>
      <c r="ERQ144" s="296"/>
      <c r="ERR144" s="296"/>
      <c r="ERS144" s="296"/>
      <c r="ERT144" s="296"/>
      <c r="ERU144" s="296"/>
      <c r="ERV144" s="296"/>
      <c r="ERW144" s="296"/>
      <c r="ERX144" s="296"/>
      <c r="ERY144" s="296"/>
      <c r="ERZ144" s="296"/>
      <c r="ESA144" s="296"/>
      <c r="ESB144" s="296"/>
      <c r="ESC144" s="296"/>
      <c r="ESD144" s="296"/>
      <c r="ESE144" s="296"/>
      <c r="ESF144" s="296"/>
      <c r="ESG144" s="296"/>
      <c r="ESH144" s="296"/>
      <c r="ESI144" s="296"/>
      <c r="ESJ144" s="296"/>
      <c r="ESK144" s="296"/>
      <c r="ESL144" s="296"/>
      <c r="ESM144" s="296"/>
      <c r="ESN144" s="296"/>
      <c r="ESO144" s="296"/>
      <c r="ESP144" s="296"/>
      <c r="ESQ144" s="296"/>
      <c r="ESR144" s="296"/>
      <c r="ESS144" s="296"/>
      <c r="EST144" s="296"/>
      <c r="ESU144" s="296"/>
      <c r="ESV144" s="296"/>
      <c r="ESW144" s="296"/>
      <c r="ESX144" s="296"/>
      <c r="ESY144" s="296"/>
      <c r="ESZ144" s="296"/>
      <c r="ETA144" s="296"/>
      <c r="ETB144" s="296"/>
      <c r="ETC144" s="296"/>
      <c r="ETD144" s="296"/>
      <c r="ETE144" s="296"/>
      <c r="ETF144" s="296"/>
      <c r="ETG144" s="296"/>
      <c r="ETH144" s="296"/>
      <c r="ETI144" s="296"/>
      <c r="ETJ144" s="296"/>
      <c r="ETK144" s="296"/>
      <c r="ETL144" s="296"/>
      <c r="ETM144" s="296"/>
      <c r="ETN144" s="296"/>
      <c r="ETO144" s="296"/>
      <c r="ETP144" s="296"/>
      <c r="ETQ144" s="296"/>
      <c r="ETR144" s="296"/>
      <c r="ETS144" s="296"/>
      <c r="ETT144" s="296"/>
      <c r="ETU144" s="296"/>
      <c r="ETV144" s="296"/>
      <c r="ETW144" s="296"/>
      <c r="ETX144" s="296"/>
      <c r="ETY144" s="296"/>
      <c r="ETZ144" s="296"/>
      <c r="EUA144" s="296"/>
      <c r="EUB144" s="296"/>
      <c r="EUC144" s="296"/>
      <c r="EUD144" s="296"/>
      <c r="EUE144" s="296"/>
      <c r="EUF144" s="296"/>
      <c r="EUG144" s="296"/>
      <c r="EUH144" s="296"/>
      <c r="EUI144" s="296"/>
      <c r="EUJ144" s="296"/>
      <c r="EUK144" s="296"/>
      <c r="EUL144" s="296"/>
      <c r="EUM144" s="296"/>
      <c r="EUN144" s="296"/>
      <c r="EUO144" s="296"/>
      <c r="EUP144" s="296"/>
      <c r="EUQ144" s="296"/>
      <c r="EUR144" s="296"/>
      <c r="EUS144" s="296"/>
      <c r="EUT144" s="296"/>
      <c r="EUU144" s="296"/>
      <c r="EUV144" s="296"/>
      <c r="EUW144" s="296"/>
      <c r="EUX144" s="296"/>
      <c r="EUY144" s="296"/>
      <c r="EUZ144" s="296"/>
      <c r="EVA144" s="296"/>
      <c r="EVB144" s="296"/>
      <c r="EVC144" s="296"/>
      <c r="EVD144" s="296"/>
      <c r="EVE144" s="296"/>
      <c r="EVF144" s="296"/>
      <c r="EVG144" s="296"/>
      <c r="EVH144" s="296"/>
      <c r="EVI144" s="296"/>
      <c r="EVJ144" s="296"/>
      <c r="EVK144" s="296"/>
      <c r="EVL144" s="296"/>
      <c r="EVM144" s="296"/>
      <c r="EVN144" s="296"/>
      <c r="EVO144" s="296"/>
      <c r="EVP144" s="296"/>
      <c r="EVQ144" s="296"/>
      <c r="EVR144" s="296"/>
      <c r="EVS144" s="296"/>
      <c r="EVT144" s="296"/>
      <c r="EVU144" s="296"/>
      <c r="EVV144" s="296"/>
      <c r="EVW144" s="296"/>
      <c r="EVX144" s="296"/>
      <c r="EVY144" s="296"/>
      <c r="EVZ144" s="296"/>
      <c r="EWA144" s="296"/>
      <c r="EWB144" s="296"/>
      <c r="EWC144" s="296"/>
      <c r="EWD144" s="296"/>
      <c r="EWE144" s="296"/>
      <c r="EWF144" s="296"/>
      <c r="EWG144" s="296"/>
      <c r="EWH144" s="296"/>
      <c r="EWI144" s="296"/>
      <c r="EWJ144" s="296"/>
      <c r="EWK144" s="296"/>
      <c r="EWL144" s="296"/>
      <c r="EWM144" s="296"/>
      <c r="EWN144" s="296"/>
      <c r="EWO144" s="296"/>
      <c r="EWP144" s="296"/>
      <c r="EWQ144" s="296"/>
      <c r="EWR144" s="296"/>
      <c r="EWS144" s="296"/>
      <c r="EWT144" s="296"/>
      <c r="EWU144" s="296"/>
      <c r="EWV144" s="296"/>
      <c r="EWW144" s="296"/>
      <c r="EWX144" s="296"/>
      <c r="EWY144" s="296"/>
      <c r="EWZ144" s="296"/>
      <c r="EXA144" s="296"/>
      <c r="EXB144" s="296"/>
      <c r="EXC144" s="296"/>
      <c r="EXD144" s="296"/>
      <c r="EXE144" s="296"/>
      <c r="EXF144" s="296"/>
      <c r="EXG144" s="296"/>
      <c r="EXH144" s="296"/>
      <c r="EXI144" s="296"/>
      <c r="EXJ144" s="296"/>
      <c r="EXK144" s="296"/>
      <c r="EXL144" s="296"/>
      <c r="EXM144" s="296"/>
      <c r="EXN144" s="296"/>
      <c r="EXO144" s="296"/>
      <c r="EXP144" s="296"/>
      <c r="EXQ144" s="296"/>
      <c r="EXR144" s="296"/>
      <c r="EXS144" s="296"/>
      <c r="EXT144" s="296"/>
      <c r="EXU144" s="296"/>
      <c r="EXV144" s="296"/>
      <c r="EXW144" s="296"/>
      <c r="EXX144" s="296"/>
      <c r="EXY144" s="296"/>
      <c r="EXZ144" s="296"/>
      <c r="EYA144" s="296"/>
      <c r="EYB144" s="296"/>
      <c r="EYC144" s="296"/>
      <c r="EYD144" s="296"/>
      <c r="EYE144" s="296"/>
      <c r="EYF144" s="296"/>
      <c r="EYG144" s="296"/>
      <c r="EYH144" s="296"/>
      <c r="EYI144" s="296"/>
      <c r="EYJ144" s="296"/>
      <c r="EYK144" s="296"/>
      <c r="EYL144" s="296"/>
      <c r="EYM144" s="296"/>
      <c r="EYN144" s="296"/>
      <c r="EYO144" s="296"/>
      <c r="EYP144" s="296"/>
      <c r="EYQ144" s="296"/>
      <c r="EYR144" s="296"/>
      <c r="EYS144" s="296"/>
      <c r="EYT144" s="296"/>
      <c r="EYU144" s="296"/>
      <c r="EYV144" s="296"/>
      <c r="EYW144" s="296"/>
      <c r="EYX144" s="296"/>
      <c r="EYY144" s="296"/>
      <c r="EYZ144" s="296"/>
      <c r="EZA144" s="296"/>
      <c r="EZB144" s="296"/>
      <c r="EZC144" s="296"/>
      <c r="EZD144" s="296"/>
      <c r="EZE144" s="296"/>
      <c r="EZF144" s="296"/>
      <c r="EZG144" s="296"/>
      <c r="EZH144" s="296"/>
      <c r="EZI144" s="296"/>
      <c r="EZJ144" s="296"/>
      <c r="EZK144" s="296"/>
      <c r="EZL144" s="296"/>
      <c r="EZM144" s="296"/>
      <c r="EZN144" s="296"/>
      <c r="EZO144" s="296"/>
      <c r="EZP144" s="296"/>
      <c r="EZQ144" s="296"/>
      <c r="EZR144" s="296"/>
      <c r="EZS144" s="296"/>
      <c r="EZT144" s="296"/>
      <c r="EZU144" s="296"/>
      <c r="EZV144" s="296"/>
      <c r="EZW144" s="296"/>
      <c r="EZX144" s="296"/>
      <c r="EZY144" s="296"/>
      <c r="EZZ144" s="296"/>
      <c r="FAA144" s="296"/>
      <c r="FAB144" s="296"/>
      <c r="FAC144" s="296"/>
      <c r="FAD144" s="296"/>
      <c r="FAE144" s="296"/>
      <c r="FAF144" s="296"/>
      <c r="FAG144" s="296"/>
      <c r="FAH144" s="296"/>
      <c r="FAI144" s="296"/>
      <c r="FAJ144" s="296"/>
      <c r="FAK144" s="296"/>
      <c r="FAL144" s="296"/>
      <c r="FAM144" s="296"/>
      <c r="FAN144" s="296"/>
      <c r="FAO144" s="296"/>
      <c r="FAP144" s="296"/>
      <c r="FAQ144" s="296"/>
      <c r="FAR144" s="296"/>
      <c r="FAS144" s="296"/>
      <c r="FAT144" s="296"/>
      <c r="FAU144" s="296"/>
      <c r="FAV144" s="296"/>
      <c r="FAW144" s="296"/>
      <c r="FAX144" s="296"/>
      <c r="FAY144" s="296"/>
      <c r="FAZ144" s="296"/>
      <c r="FBA144" s="296"/>
      <c r="FBB144" s="296"/>
      <c r="FBC144" s="296"/>
      <c r="FBD144" s="296"/>
      <c r="FBE144" s="296"/>
      <c r="FBF144" s="296"/>
      <c r="FBG144" s="296"/>
      <c r="FBH144" s="296"/>
      <c r="FBI144" s="296"/>
      <c r="FBJ144" s="296"/>
      <c r="FBK144" s="296"/>
      <c r="FBL144" s="296"/>
      <c r="FBM144" s="296"/>
      <c r="FBN144" s="296"/>
      <c r="FBO144" s="296"/>
      <c r="FBP144" s="296"/>
      <c r="FBQ144" s="296"/>
      <c r="FBR144" s="296"/>
      <c r="FBS144" s="296"/>
      <c r="FBT144" s="296"/>
      <c r="FBU144" s="296"/>
      <c r="FBV144" s="296"/>
      <c r="FBW144" s="296"/>
      <c r="FBX144" s="296"/>
      <c r="FBY144" s="296"/>
      <c r="FBZ144" s="296"/>
      <c r="FCA144" s="296"/>
      <c r="FCB144" s="296"/>
      <c r="FCC144" s="296"/>
      <c r="FCD144" s="296"/>
      <c r="FCE144" s="296"/>
      <c r="FCF144" s="296"/>
      <c r="FCG144" s="296"/>
      <c r="FCH144" s="296"/>
      <c r="FCI144" s="296"/>
      <c r="FCJ144" s="296"/>
      <c r="FCK144" s="296"/>
      <c r="FCL144" s="296"/>
      <c r="FCM144" s="296"/>
      <c r="FCN144" s="296"/>
      <c r="FCO144" s="296"/>
      <c r="FCP144" s="296"/>
      <c r="FCQ144" s="296"/>
      <c r="FCR144" s="296"/>
      <c r="FCS144" s="296"/>
      <c r="FCT144" s="296"/>
      <c r="FCU144" s="296"/>
      <c r="FCV144" s="296"/>
      <c r="FCW144" s="296"/>
      <c r="FCX144" s="296"/>
      <c r="FCY144" s="296"/>
      <c r="FCZ144" s="296"/>
      <c r="FDA144" s="296"/>
      <c r="FDB144" s="296"/>
      <c r="FDC144" s="296"/>
      <c r="FDD144" s="296"/>
      <c r="FDE144" s="296"/>
      <c r="FDF144" s="296"/>
      <c r="FDG144" s="296"/>
      <c r="FDH144" s="296"/>
      <c r="FDI144" s="296"/>
      <c r="FDJ144" s="296"/>
      <c r="FDK144" s="296"/>
      <c r="FDL144" s="296"/>
      <c r="FDM144" s="296"/>
      <c r="FDN144" s="296"/>
      <c r="FDO144" s="296"/>
      <c r="FDP144" s="296"/>
      <c r="FDQ144" s="296"/>
      <c r="FDR144" s="296"/>
      <c r="FDS144" s="296"/>
      <c r="FDT144" s="296"/>
      <c r="FDU144" s="296"/>
      <c r="FDV144" s="296"/>
      <c r="FDW144" s="296"/>
      <c r="FDX144" s="296"/>
      <c r="FDY144" s="296"/>
      <c r="FDZ144" s="296"/>
      <c r="FEA144" s="296"/>
      <c r="FEB144" s="296"/>
      <c r="FEC144" s="296"/>
      <c r="FED144" s="296"/>
      <c r="FEE144" s="296"/>
      <c r="FEF144" s="296"/>
      <c r="FEG144" s="296"/>
      <c r="FEH144" s="296"/>
      <c r="FEI144" s="296"/>
      <c r="FEJ144" s="296"/>
      <c r="FEK144" s="296"/>
      <c r="FEL144" s="296"/>
      <c r="FEM144" s="296"/>
      <c r="FEN144" s="296"/>
      <c r="FEO144" s="296"/>
      <c r="FEP144" s="296"/>
      <c r="FEQ144" s="296"/>
      <c r="FER144" s="296"/>
      <c r="FES144" s="296"/>
      <c r="FET144" s="296"/>
      <c r="FEU144" s="296"/>
      <c r="FEV144" s="296"/>
      <c r="FEW144" s="296"/>
      <c r="FEX144" s="296"/>
      <c r="FEY144" s="296"/>
      <c r="FEZ144" s="296"/>
      <c r="FFA144" s="296"/>
      <c r="FFB144" s="296"/>
      <c r="FFC144" s="296"/>
      <c r="FFD144" s="296"/>
      <c r="FFE144" s="296"/>
      <c r="FFF144" s="296"/>
      <c r="FFG144" s="296"/>
      <c r="FFH144" s="296"/>
      <c r="FFI144" s="296"/>
      <c r="FFJ144" s="296"/>
      <c r="FFK144" s="296"/>
      <c r="FFL144" s="296"/>
      <c r="FFM144" s="296"/>
      <c r="FFN144" s="296"/>
      <c r="FFO144" s="296"/>
      <c r="FFP144" s="296"/>
      <c r="FFQ144" s="296"/>
      <c r="FFR144" s="296"/>
      <c r="FFS144" s="296"/>
      <c r="FFT144" s="296"/>
      <c r="FFU144" s="296"/>
      <c r="FFV144" s="296"/>
      <c r="FFW144" s="296"/>
      <c r="FFX144" s="296"/>
      <c r="FFY144" s="296"/>
      <c r="FFZ144" s="296"/>
      <c r="FGA144" s="296"/>
      <c r="FGB144" s="296"/>
      <c r="FGC144" s="296"/>
      <c r="FGD144" s="296"/>
      <c r="FGE144" s="296"/>
      <c r="FGF144" s="296"/>
      <c r="FGG144" s="296"/>
      <c r="FGH144" s="296"/>
      <c r="FGI144" s="296"/>
      <c r="FGJ144" s="296"/>
      <c r="FGK144" s="296"/>
      <c r="FGL144" s="296"/>
      <c r="FGM144" s="296"/>
      <c r="FGN144" s="296"/>
      <c r="FGO144" s="296"/>
      <c r="FGP144" s="296"/>
      <c r="FGQ144" s="296"/>
      <c r="FGR144" s="296"/>
      <c r="FGS144" s="296"/>
      <c r="FGT144" s="296"/>
      <c r="FGU144" s="296"/>
      <c r="FGV144" s="296"/>
      <c r="FGW144" s="296"/>
      <c r="FGX144" s="296"/>
      <c r="FGY144" s="296"/>
      <c r="FGZ144" s="296"/>
      <c r="FHA144" s="296"/>
      <c r="FHB144" s="296"/>
      <c r="FHC144" s="296"/>
      <c r="FHD144" s="296"/>
      <c r="FHE144" s="296"/>
      <c r="FHF144" s="296"/>
      <c r="FHG144" s="296"/>
      <c r="FHH144" s="296"/>
      <c r="FHI144" s="296"/>
      <c r="FHJ144" s="296"/>
      <c r="FHK144" s="296"/>
      <c r="FHL144" s="296"/>
      <c r="FHM144" s="296"/>
      <c r="FHN144" s="296"/>
      <c r="FHO144" s="296"/>
      <c r="FHP144" s="296"/>
      <c r="FHQ144" s="296"/>
      <c r="FHR144" s="296"/>
      <c r="FHS144" s="296"/>
      <c r="FHT144" s="296"/>
      <c r="FHU144" s="296"/>
      <c r="FHV144" s="296"/>
      <c r="FHW144" s="296"/>
      <c r="FHX144" s="296"/>
      <c r="FHY144" s="296"/>
      <c r="FHZ144" s="296"/>
      <c r="FIA144" s="296"/>
      <c r="FIB144" s="296"/>
      <c r="FIC144" s="296"/>
      <c r="FID144" s="296"/>
      <c r="FIE144" s="296"/>
      <c r="FIF144" s="296"/>
      <c r="FIG144" s="296"/>
      <c r="FIH144" s="296"/>
      <c r="FII144" s="296"/>
      <c r="FIJ144" s="296"/>
      <c r="FIK144" s="296"/>
      <c r="FIL144" s="296"/>
      <c r="FIM144" s="296"/>
      <c r="FIN144" s="296"/>
      <c r="FIO144" s="296"/>
      <c r="FIP144" s="296"/>
      <c r="FIQ144" s="296"/>
      <c r="FIR144" s="296"/>
      <c r="FIS144" s="296"/>
      <c r="FIT144" s="296"/>
      <c r="FIU144" s="296"/>
      <c r="FIV144" s="296"/>
      <c r="FIW144" s="296"/>
      <c r="FIX144" s="296"/>
      <c r="FIY144" s="296"/>
      <c r="FIZ144" s="296"/>
      <c r="FJA144" s="296"/>
      <c r="FJB144" s="296"/>
      <c r="FJC144" s="296"/>
      <c r="FJD144" s="296"/>
      <c r="FJE144" s="296"/>
      <c r="FJF144" s="296"/>
      <c r="FJG144" s="296"/>
      <c r="FJH144" s="296"/>
      <c r="FJI144" s="296"/>
      <c r="FJJ144" s="296"/>
      <c r="FJK144" s="296"/>
      <c r="FJL144" s="296"/>
      <c r="FJM144" s="296"/>
      <c r="FJN144" s="296"/>
      <c r="FJO144" s="296"/>
      <c r="FJP144" s="296"/>
      <c r="FJQ144" s="296"/>
      <c r="FJR144" s="296"/>
      <c r="FJS144" s="296"/>
      <c r="FJT144" s="296"/>
      <c r="FJU144" s="296"/>
      <c r="FJV144" s="296"/>
      <c r="FJW144" s="296"/>
      <c r="FJX144" s="296"/>
      <c r="FJY144" s="296"/>
      <c r="FJZ144" s="296"/>
      <c r="FKA144" s="296"/>
      <c r="FKB144" s="296"/>
      <c r="FKC144" s="296"/>
      <c r="FKD144" s="296"/>
      <c r="FKE144" s="296"/>
      <c r="FKF144" s="296"/>
      <c r="FKG144" s="296"/>
      <c r="FKH144" s="296"/>
      <c r="FKI144" s="296"/>
      <c r="FKJ144" s="296"/>
      <c r="FKK144" s="296"/>
      <c r="FKL144" s="296"/>
      <c r="FKM144" s="296"/>
      <c r="FKN144" s="296"/>
      <c r="FKO144" s="296"/>
      <c r="FKP144" s="296"/>
      <c r="FKQ144" s="296"/>
      <c r="FKR144" s="296"/>
      <c r="FKS144" s="296"/>
      <c r="FKT144" s="296"/>
      <c r="FKU144" s="296"/>
      <c r="FKV144" s="296"/>
      <c r="FKW144" s="296"/>
      <c r="FKX144" s="296"/>
      <c r="FKY144" s="296"/>
      <c r="FKZ144" s="296"/>
      <c r="FLA144" s="296"/>
      <c r="FLB144" s="296"/>
      <c r="FLC144" s="296"/>
      <c r="FLD144" s="296"/>
      <c r="FLE144" s="296"/>
      <c r="FLF144" s="296"/>
      <c r="FLG144" s="296"/>
      <c r="FLH144" s="296"/>
      <c r="FLI144" s="296"/>
      <c r="FLJ144" s="296"/>
      <c r="FLK144" s="296"/>
      <c r="FLL144" s="296"/>
      <c r="FLM144" s="296"/>
      <c r="FLN144" s="296"/>
      <c r="FLO144" s="296"/>
      <c r="FLP144" s="296"/>
      <c r="FLQ144" s="296"/>
      <c r="FLR144" s="296"/>
      <c r="FLS144" s="296"/>
      <c r="FLT144" s="296"/>
      <c r="FLU144" s="296"/>
      <c r="FLV144" s="296"/>
      <c r="FLW144" s="296"/>
      <c r="FLX144" s="296"/>
      <c r="FLY144" s="296"/>
      <c r="FLZ144" s="296"/>
      <c r="FMA144" s="296"/>
      <c r="FMB144" s="296"/>
      <c r="FMC144" s="296"/>
      <c r="FMD144" s="296"/>
      <c r="FME144" s="296"/>
      <c r="FMF144" s="296"/>
      <c r="FMG144" s="296"/>
      <c r="FMH144" s="296"/>
      <c r="FMI144" s="296"/>
      <c r="FMJ144" s="296"/>
      <c r="FMK144" s="296"/>
      <c r="FML144" s="296"/>
      <c r="FMM144" s="296"/>
      <c r="FMN144" s="296"/>
      <c r="FMO144" s="296"/>
      <c r="FMP144" s="296"/>
      <c r="FMQ144" s="296"/>
      <c r="FMR144" s="296"/>
      <c r="FMS144" s="296"/>
      <c r="FMT144" s="296"/>
      <c r="FMU144" s="296"/>
      <c r="FMV144" s="296"/>
      <c r="FMW144" s="296"/>
      <c r="FMX144" s="296"/>
      <c r="FMY144" s="296"/>
      <c r="FMZ144" s="296"/>
      <c r="FNA144" s="296"/>
      <c r="FNB144" s="296"/>
      <c r="FNC144" s="296"/>
      <c r="FND144" s="296"/>
      <c r="FNE144" s="296"/>
      <c r="FNF144" s="296"/>
      <c r="FNG144" s="296"/>
      <c r="FNH144" s="296"/>
      <c r="FNI144" s="296"/>
      <c r="FNJ144" s="296"/>
      <c r="FNK144" s="296"/>
      <c r="FNL144" s="296"/>
      <c r="FNM144" s="296"/>
      <c r="FNN144" s="296"/>
      <c r="FNO144" s="296"/>
      <c r="FNP144" s="296"/>
      <c r="FNQ144" s="296"/>
      <c r="FNR144" s="296"/>
      <c r="FNS144" s="296"/>
      <c r="FNT144" s="296"/>
      <c r="FNU144" s="296"/>
      <c r="FNV144" s="296"/>
      <c r="FNW144" s="296"/>
      <c r="FNX144" s="296"/>
      <c r="FNY144" s="296"/>
      <c r="FNZ144" s="296"/>
      <c r="FOA144" s="296"/>
      <c r="FOB144" s="296"/>
      <c r="FOC144" s="296"/>
      <c r="FOD144" s="296"/>
      <c r="FOE144" s="296"/>
      <c r="FOF144" s="296"/>
      <c r="FOG144" s="296"/>
      <c r="FOH144" s="296"/>
      <c r="FOI144" s="296"/>
      <c r="FOJ144" s="296"/>
      <c r="FOK144" s="296"/>
      <c r="FOL144" s="296"/>
      <c r="FOM144" s="296"/>
      <c r="FON144" s="296"/>
      <c r="FOO144" s="296"/>
      <c r="FOP144" s="296"/>
      <c r="FOQ144" s="296"/>
      <c r="FOR144" s="296"/>
      <c r="FOS144" s="296"/>
      <c r="FOT144" s="296"/>
      <c r="FOU144" s="296"/>
      <c r="FOV144" s="296"/>
      <c r="FOW144" s="296"/>
      <c r="FOX144" s="296"/>
      <c r="FOY144" s="296"/>
      <c r="FOZ144" s="296"/>
      <c r="FPA144" s="296"/>
      <c r="FPB144" s="296"/>
      <c r="FPC144" s="296"/>
      <c r="FPD144" s="296"/>
      <c r="FPE144" s="296"/>
      <c r="FPF144" s="296"/>
      <c r="FPG144" s="296"/>
      <c r="FPH144" s="296"/>
      <c r="FPI144" s="296"/>
      <c r="FPJ144" s="296"/>
      <c r="FPK144" s="296"/>
      <c r="FPL144" s="296"/>
      <c r="FPM144" s="296"/>
      <c r="FPN144" s="296"/>
      <c r="FPO144" s="296"/>
      <c r="FPP144" s="296"/>
      <c r="FPQ144" s="296"/>
      <c r="FPR144" s="296"/>
      <c r="FPS144" s="296"/>
      <c r="FPT144" s="296"/>
      <c r="FPU144" s="296"/>
      <c r="FPV144" s="296"/>
      <c r="FPW144" s="296"/>
      <c r="FPX144" s="296"/>
      <c r="FPY144" s="296"/>
      <c r="FPZ144" s="296"/>
      <c r="FQA144" s="296"/>
      <c r="FQB144" s="296"/>
      <c r="FQC144" s="296"/>
      <c r="FQD144" s="296"/>
      <c r="FQE144" s="296"/>
      <c r="FQF144" s="296"/>
      <c r="FQG144" s="296"/>
      <c r="FQH144" s="296"/>
      <c r="FQI144" s="296"/>
      <c r="FQJ144" s="296"/>
      <c r="FQK144" s="296"/>
      <c r="FQL144" s="296"/>
      <c r="FQM144" s="296"/>
      <c r="FQN144" s="296"/>
      <c r="FQO144" s="296"/>
      <c r="FQP144" s="296"/>
      <c r="FQQ144" s="296"/>
      <c r="FQR144" s="296"/>
      <c r="FQS144" s="296"/>
      <c r="FQT144" s="296"/>
      <c r="FQU144" s="296"/>
      <c r="FQV144" s="296"/>
      <c r="FQW144" s="296"/>
      <c r="FQX144" s="296"/>
      <c r="FQY144" s="296"/>
      <c r="FQZ144" s="296"/>
      <c r="FRA144" s="296"/>
      <c r="FRB144" s="296"/>
      <c r="FRC144" s="296"/>
      <c r="FRD144" s="296"/>
      <c r="FRE144" s="296"/>
      <c r="FRF144" s="296"/>
      <c r="FRG144" s="296"/>
      <c r="FRH144" s="296"/>
      <c r="FRI144" s="296"/>
      <c r="FRJ144" s="296"/>
      <c r="FRK144" s="296"/>
      <c r="FRL144" s="296"/>
      <c r="FRM144" s="296"/>
      <c r="FRN144" s="296"/>
      <c r="FRO144" s="296"/>
      <c r="FRP144" s="296"/>
      <c r="FRQ144" s="296"/>
      <c r="FRR144" s="296"/>
      <c r="FRS144" s="296"/>
      <c r="FRT144" s="296"/>
      <c r="FRU144" s="296"/>
      <c r="FRV144" s="296"/>
      <c r="FRW144" s="296"/>
      <c r="FRX144" s="296"/>
      <c r="FRY144" s="296"/>
      <c r="FRZ144" s="296"/>
      <c r="FSA144" s="296"/>
      <c r="FSB144" s="296"/>
      <c r="FSC144" s="296"/>
      <c r="FSD144" s="296"/>
      <c r="FSE144" s="296"/>
      <c r="FSF144" s="296"/>
      <c r="FSG144" s="296"/>
      <c r="FSH144" s="296"/>
      <c r="FSI144" s="296"/>
      <c r="FSJ144" s="296"/>
      <c r="FSK144" s="296"/>
      <c r="FSL144" s="296"/>
      <c r="FSM144" s="296"/>
      <c r="FSN144" s="296"/>
      <c r="FSO144" s="296"/>
      <c r="FSP144" s="296"/>
      <c r="FSQ144" s="296"/>
      <c r="FSR144" s="296"/>
      <c r="FSS144" s="296"/>
      <c r="FST144" s="296"/>
      <c r="FSU144" s="296"/>
      <c r="FSV144" s="296"/>
      <c r="FSW144" s="296"/>
      <c r="FSX144" s="296"/>
      <c r="FSY144" s="296"/>
      <c r="FSZ144" s="296"/>
      <c r="FTA144" s="296"/>
      <c r="FTB144" s="296"/>
      <c r="FTC144" s="296"/>
      <c r="FTD144" s="296"/>
      <c r="FTE144" s="296"/>
      <c r="FTF144" s="296"/>
      <c r="FTG144" s="296"/>
      <c r="FTH144" s="296"/>
      <c r="FTI144" s="296"/>
      <c r="FTJ144" s="296"/>
      <c r="FTK144" s="296"/>
      <c r="FTL144" s="296"/>
      <c r="FTM144" s="296"/>
      <c r="FTN144" s="296"/>
      <c r="FTO144" s="296"/>
      <c r="FTP144" s="296"/>
      <c r="FTQ144" s="296"/>
      <c r="FTR144" s="296"/>
      <c r="FTS144" s="296"/>
      <c r="FTT144" s="296"/>
      <c r="FTU144" s="296"/>
      <c r="FTV144" s="296"/>
      <c r="FTW144" s="296"/>
      <c r="FTX144" s="296"/>
      <c r="FTY144" s="296"/>
      <c r="FTZ144" s="296"/>
      <c r="FUA144" s="296"/>
      <c r="FUB144" s="296"/>
      <c r="FUC144" s="296"/>
      <c r="FUD144" s="296"/>
      <c r="FUE144" s="296"/>
      <c r="FUF144" s="296"/>
      <c r="FUG144" s="296"/>
      <c r="FUH144" s="296"/>
      <c r="FUI144" s="296"/>
      <c r="FUJ144" s="296"/>
      <c r="FUK144" s="296"/>
      <c r="FUL144" s="296"/>
      <c r="FUM144" s="296"/>
      <c r="FUN144" s="296"/>
      <c r="FUO144" s="296"/>
      <c r="FUP144" s="296"/>
      <c r="FUQ144" s="296"/>
      <c r="FUR144" s="296"/>
      <c r="FUS144" s="296"/>
      <c r="FUT144" s="296"/>
      <c r="FUU144" s="296"/>
      <c r="FUV144" s="296"/>
      <c r="FUW144" s="296"/>
      <c r="FUX144" s="296"/>
      <c r="FUY144" s="296"/>
      <c r="FUZ144" s="296"/>
      <c r="FVA144" s="296"/>
      <c r="FVB144" s="296"/>
      <c r="FVC144" s="296"/>
      <c r="FVD144" s="296"/>
      <c r="FVE144" s="296"/>
      <c r="FVF144" s="296"/>
      <c r="FVG144" s="296"/>
      <c r="FVH144" s="296"/>
      <c r="FVI144" s="296"/>
      <c r="FVJ144" s="296"/>
      <c r="FVK144" s="296"/>
      <c r="FVL144" s="296"/>
      <c r="FVM144" s="296"/>
      <c r="FVN144" s="296"/>
      <c r="FVO144" s="296"/>
      <c r="FVP144" s="296"/>
      <c r="FVQ144" s="296"/>
      <c r="FVR144" s="296"/>
      <c r="FVS144" s="296"/>
      <c r="FVT144" s="296"/>
      <c r="FVU144" s="296"/>
      <c r="FVV144" s="296"/>
      <c r="FVW144" s="296"/>
      <c r="FVX144" s="296"/>
      <c r="FVY144" s="296"/>
      <c r="FVZ144" s="296"/>
      <c r="FWA144" s="296"/>
      <c r="FWB144" s="296"/>
      <c r="FWC144" s="296"/>
      <c r="FWD144" s="296"/>
      <c r="FWE144" s="296"/>
      <c r="FWF144" s="296"/>
      <c r="FWG144" s="296"/>
      <c r="FWH144" s="296"/>
      <c r="FWI144" s="296"/>
      <c r="FWJ144" s="296"/>
      <c r="FWK144" s="296"/>
      <c r="FWL144" s="296"/>
      <c r="FWM144" s="296"/>
      <c r="FWN144" s="296"/>
      <c r="FWO144" s="296"/>
      <c r="FWP144" s="296"/>
      <c r="FWQ144" s="296"/>
      <c r="FWR144" s="296"/>
      <c r="FWS144" s="296"/>
      <c r="FWT144" s="296"/>
      <c r="FWU144" s="296"/>
      <c r="FWV144" s="296"/>
      <c r="FWW144" s="296"/>
      <c r="FWX144" s="296"/>
      <c r="FWY144" s="296"/>
      <c r="FWZ144" s="296"/>
      <c r="FXA144" s="296"/>
      <c r="FXB144" s="296"/>
      <c r="FXC144" s="296"/>
      <c r="FXD144" s="296"/>
      <c r="FXE144" s="296"/>
      <c r="FXF144" s="296"/>
      <c r="FXG144" s="296"/>
      <c r="FXH144" s="296"/>
      <c r="FXI144" s="296"/>
      <c r="FXJ144" s="296"/>
      <c r="FXK144" s="296"/>
      <c r="FXL144" s="296"/>
      <c r="FXM144" s="296"/>
      <c r="FXN144" s="296"/>
      <c r="FXO144" s="296"/>
      <c r="FXP144" s="296"/>
      <c r="FXQ144" s="296"/>
      <c r="FXR144" s="296"/>
      <c r="FXS144" s="296"/>
      <c r="FXT144" s="296"/>
      <c r="FXU144" s="296"/>
      <c r="FXV144" s="296"/>
      <c r="FXW144" s="296"/>
      <c r="FXX144" s="296"/>
      <c r="FXY144" s="296"/>
      <c r="FXZ144" s="296"/>
      <c r="FYA144" s="296"/>
      <c r="FYB144" s="296"/>
      <c r="FYC144" s="296"/>
      <c r="FYD144" s="296"/>
      <c r="FYE144" s="296"/>
      <c r="FYF144" s="296"/>
      <c r="FYG144" s="296"/>
      <c r="FYH144" s="296"/>
      <c r="FYI144" s="296"/>
      <c r="FYJ144" s="296"/>
      <c r="FYK144" s="296"/>
      <c r="FYL144" s="296"/>
      <c r="FYM144" s="296"/>
      <c r="FYN144" s="296"/>
      <c r="FYO144" s="296"/>
      <c r="FYP144" s="296"/>
      <c r="FYQ144" s="296"/>
      <c r="FYR144" s="296"/>
      <c r="FYS144" s="296"/>
      <c r="FYT144" s="296"/>
      <c r="FYU144" s="296"/>
      <c r="FYV144" s="296"/>
      <c r="FYW144" s="296"/>
      <c r="FYX144" s="296"/>
      <c r="FYY144" s="296"/>
      <c r="FYZ144" s="296"/>
      <c r="FZA144" s="296"/>
      <c r="FZB144" s="296"/>
      <c r="FZC144" s="296"/>
      <c r="FZD144" s="296"/>
      <c r="FZE144" s="296"/>
      <c r="FZF144" s="296"/>
      <c r="FZG144" s="296"/>
      <c r="FZH144" s="296"/>
      <c r="FZI144" s="296"/>
      <c r="FZJ144" s="296"/>
      <c r="FZK144" s="296"/>
      <c r="FZL144" s="296"/>
      <c r="FZM144" s="296"/>
      <c r="FZN144" s="296"/>
      <c r="FZO144" s="296"/>
      <c r="FZP144" s="296"/>
      <c r="FZQ144" s="296"/>
      <c r="FZR144" s="296"/>
      <c r="FZS144" s="296"/>
      <c r="FZT144" s="296"/>
      <c r="FZU144" s="296"/>
      <c r="FZV144" s="296"/>
      <c r="FZW144" s="296"/>
      <c r="FZX144" s="296"/>
      <c r="FZY144" s="296"/>
      <c r="FZZ144" s="296"/>
      <c r="GAA144" s="296"/>
      <c r="GAB144" s="296"/>
      <c r="GAC144" s="296"/>
      <c r="GAD144" s="296"/>
      <c r="GAE144" s="296"/>
      <c r="GAF144" s="296"/>
      <c r="GAG144" s="296"/>
      <c r="GAH144" s="296"/>
      <c r="GAI144" s="296"/>
      <c r="GAJ144" s="296"/>
      <c r="GAK144" s="296"/>
      <c r="GAL144" s="296"/>
      <c r="GAM144" s="296"/>
      <c r="GAN144" s="296"/>
      <c r="GAO144" s="296"/>
      <c r="GAP144" s="296"/>
      <c r="GAQ144" s="296"/>
      <c r="GAR144" s="296"/>
      <c r="GAS144" s="296"/>
      <c r="GAT144" s="296"/>
      <c r="GAU144" s="296"/>
      <c r="GAV144" s="296"/>
      <c r="GAW144" s="296"/>
      <c r="GAX144" s="296"/>
      <c r="GAY144" s="296"/>
      <c r="GAZ144" s="296"/>
      <c r="GBA144" s="296"/>
      <c r="GBB144" s="296"/>
      <c r="GBC144" s="296"/>
      <c r="GBD144" s="296"/>
      <c r="GBE144" s="296"/>
      <c r="GBF144" s="296"/>
      <c r="GBG144" s="296"/>
      <c r="GBH144" s="296"/>
      <c r="GBI144" s="296"/>
      <c r="GBJ144" s="296"/>
      <c r="GBK144" s="296"/>
      <c r="GBL144" s="296"/>
      <c r="GBM144" s="296"/>
      <c r="GBN144" s="296"/>
      <c r="GBO144" s="296"/>
      <c r="GBP144" s="296"/>
      <c r="GBQ144" s="296"/>
      <c r="GBR144" s="296"/>
      <c r="GBS144" s="296"/>
      <c r="GBT144" s="296"/>
      <c r="GBU144" s="296"/>
      <c r="GBV144" s="296"/>
      <c r="GBW144" s="296"/>
      <c r="GBX144" s="296"/>
      <c r="GBY144" s="296"/>
      <c r="GBZ144" s="296"/>
      <c r="GCA144" s="296"/>
      <c r="GCB144" s="296"/>
      <c r="GCC144" s="296"/>
      <c r="GCD144" s="296"/>
      <c r="GCE144" s="296"/>
      <c r="GCF144" s="296"/>
      <c r="GCG144" s="296"/>
      <c r="GCH144" s="296"/>
      <c r="GCI144" s="296"/>
      <c r="GCJ144" s="296"/>
      <c r="GCK144" s="296"/>
      <c r="GCL144" s="296"/>
      <c r="GCM144" s="296"/>
      <c r="GCN144" s="296"/>
      <c r="GCO144" s="296"/>
      <c r="GCP144" s="296"/>
      <c r="GCQ144" s="296"/>
      <c r="GCR144" s="296"/>
      <c r="GCS144" s="296"/>
      <c r="GCT144" s="296"/>
      <c r="GCU144" s="296"/>
      <c r="GCV144" s="296"/>
      <c r="GCW144" s="296"/>
      <c r="GCX144" s="296"/>
      <c r="GCY144" s="296"/>
      <c r="GCZ144" s="296"/>
      <c r="GDA144" s="296"/>
      <c r="GDB144" s="296"/>
      <c r="GDC144" s="296"/>
      <c r="GDD144" s="296"/>
      <c r="GDE144" s="296"/>
      <c r="GDF144" s="296"/>
      <c r="GDG144" s="296"/>
      <c r="GDH144" s="296"/>
      <c r="GDI144" s="296"/>
      <c r="GDJ144" s="296"/>
      <c r="GDK144" s="296"/>
      <c r="GDL144" s="296"/>
      <c r="GDM144" s="296"/>
      <c r="GDN144" s="296"/>
      <c r="GDO144" s="296"/>
      <c r="GDP144" s="296"/>
      <c r="GDQ144" s="296"/>
      <c r="GDR144" s="296"/>
      <c r="GDS144" s="296"/>
      <c r="GDT144" s="296"/>
      <c r="GDU144" s="296"/>
      <c r="GDV144" s="296"/>
      <c r="GDW144" s="296"/>
      <c r="GDX144" s="296"/>
      <c r="GDY144" s="296"/>
      <c r="GDZ144" s="296"/>
      <c r="GEA144" s="296"/>
      <c r="GEB144" s="296"/>
      <c r="GEC144" s="296"/>
      <c r="GED144" s="296"/>
      <c r="GEE144" s="296"/>
      <c r="GEF144" s="296"/>
      <c r="GEG144" s="296"/>
      <c r="GEH144" s="296"/>
      <c r="GEI144" s="296"/>
      <c r="GEJ144" s="296"/>
      <c r="GEK144" s="296"/>
      <c r="GEL144" s="296"/>
      <c r="GEM144" s="296"/>
      <c r="GEN144" s="296"/>
      <c r="GEO144" s="296"/>
      <c r="GEP144" s="296"/>
      <c r="GEQ144" s="296"/>
      <c r="GER144" s="296"/>
      <c r="GES144" s="296"/>
      <c r="GET144" s="296"/>
      <c r="GEU144" s="296"/>
      <c r="GEV144" s="296"/>
      <c r="GEW144" s="296"/>
      <c r="GEX144" s="296"/>
      <c r="GEY144" s="296"/>
      <c r="GEZ144" s="296"/>
      <c r="GFA144" s="296"/>
      <c r="GFB144" s="296"/>
      <c r="GFC144" s="296"/>
      <c r="GFD144" s="296"/>
      <c r="GFE144" s="296"/>
      <c r="GFF144" s="296"/>
      <c r="GFG144" s="296"/>
      <c r="GFH144" s="296"/>
      <c r="GFI144" s="296"/>
      <c r="GFJ144" s="296"/>
      <c r="GFK144" s="296"/>
      <c r="GFL144" s="296"/>
      <c r="GFM144" s="296"/>
      <c r="GFN144" s="296"/>
      <c r="GFO144" s="296"/>
      <c r="GFP144" s="296"/>
      <c r="GFQ144" s="296"/>
      <c r="GFR144" s="296"/>
      <c r="GFS144" s="296"/>
      <c r="GFT144" s="296"/>
      <c r="GFU144" s="296"/>
      <c r="GFV144" s="296"/>
      <c r="GFW144" s="296"/>
      <c r="GFX144" s="296"/>
      <c r="GFY144" s="296"/>
      <c r="GFZ144" s="296"/>
      <c r="GGA144" s="296"/>
      <c r="GGB144" s="296"/>
      <c r="GGC144" s="296"/>
      <c r="GGD144" s="296"/>
      <c r="GGE144" s="296"/>
      <c r="GGF144" s="296"/>
      <c r="GGG144" s="296"/>
      <c r="GGH144" s="296"/>
      <c r="GGI144" s="296"/>
      <c r="GGJ144" s="296"/>
      <c r="GGK144" s="296"/>
      <c r="GGL144" s="296"/>
      <c r="GGM144" s="296"/>
      <c r="GGN144" s="296"/>
      <c r="GGO144" s="296"/>
      <c r="GGP144" s="296"/>
      <c r="GGQ144" s="296"/>
      <c r="GGR144" s="296"/>
      <c r="GGS144" s="296"/>
      <c r="GGT144" s="296"/>
      <c r="GGU144" s="296"/>
      <c r="GGV144" s="296"/>
      <c r="GGW144" s="296"/>
      <c r="GGX144" s="296"/>
      <c r="GGY144" s="296"/>
      <c r="GGZ144" s="296"/>
      <c r="GHA144" s="296"/>
      <c r="GHB144" s="296"/>
      <c r="GHC144" s="296"/>
      <c r="GHD144" s="296"/>
      <c r="GHE144" s="296"/>
      <c r="GHF144" s="296"/>
      <c r="GHG144" s="296"/>
      <c r="GHH144" s="296"/>
      <c r="GHI144" s="296"/>
      <c r="GHJ144" s="296"/>
      <c r="GHK144" s="296"/>
      <c r="GHL144" s="296"/>
      <c r="GHM144" s="296"/>
      <c r="GHN144" s="296"/>
      <c r="GHO144" s="296"/>
      <c r="GHP144" s="296"/>
      <c r="GHQ144" s="296"/>
      <c r="GHR144" s="296"/>
      <c r="GHS144" s="296"/>
      <c r="GHT144" s="296"/>
      <c r="GHU144" s="296"/>
      <c r="GHV144" s="296"/>
      <c r="GHW144" s="296"/>
      <c r="GHX144" s="296"/>
      <c r="GHY144" s="296"/>
      <c r="GHZ144" s="296"/>
      <c r="GIA144" s="296"/>
      <c r="GIB144" s="296"/>
      <c r="GIC144" s="296"/>
      <c r="GID144" s="296"/>
      <c r="GIE144" s="296"/>
      <c r="GIF144" s="296"/>
      <c r="GIG144" s="296"/>
      <c r="GIH144" s="296"/>
      <c r="GII144" s="296"/>
      <c r="GIJ144" s="296"/>
      <c r="GIK144" s="296"/>
      <c r="GIL144" s="296"/>
      <c r="GIM144" s="296"/>
      <c r="GIN144" s="296"/>
      <c r="GIO144" s="296"/>
      <c r="GIP144" s="296"/>
      <c r="GIQ144" s="296"/>
      <c r="GIR144" s="296"/>
      <c r="GIS144" s="296"/>
      <c r="GIT144" s="296"/>
      <c r="GIU144" s="296"/>
      <c r="GIV144" s="296"/>
      <c r="GIW144" s="296"/>
      <c r="GIX144" s="296"/>
      <c r="GIY144" s="296"/>
      <c r="GIZ144" s="296"/>
      <c r="GJA144" s="296"/>
      <c r="GJB144" s="296"/>
      <c r="GJC144" s="296"/>
      <c r="GJD144" s="296"/>
      <c r="GJE144" s="296"/>
      <c r="GJF144" s="296"/>
      <c r="GJG144" s="296"/>
      <c r="GJH144" s="296"/>
      <c r="GJI144" s="296"/>
      <c r="GJJ144" s="296"/>
      <c r="GJK144" s="296"/>
      <c r="GJL144" s="296"/>
      <c r="GJM144" s="296"/>
      <c r="GJN144" s="296"/>
      <c r="GJO144" s="296"/>
      <c r="GJP144" s="296"/>
      <c r="GJQ144" s="296"/>
      <c r="GJR144" s="296"/>
      <c r="GJS144" s="296"/>
      <c r="GJT144" s="296"/>
      <c r="GJU144" s="296"/>
      <c r="GJV144" s="296"/>
      <c r="GJW144" s="296"/>
      <c r="GJX144" s="296"/>
      <c r="GJY144" s="296"/>
      <c r="GJZ144" s="296"/>
      <c r="GKA144" s="296"/>
      <c r="GKB144" s="296"/>
      <c r="GKC144" s="296"/>
      <c r="GKD144" s="296"/>
      <c r="GKE144" s="296"/>
      <c r="GKF144" s="296"/>
      <c r="GKG144" s="296"/>
      <c r="GKH144" s="296"/>
      <c r="GKI144" s="296"/>
      <c r="GKJ144" s="296"/>
      <c r="GKK144" s="296"/>
      <c r="GKL144" s="296"/>
      <c r="GKM144" s="296"/>
      <c r="GKN144" s="296"/>
      <c r="GKO144" s="296"/>
      <c r="GKP144" s="296"/>
      <c r="GKQ144" s="296"/>
      <c r="GKR144" s="296"/>
      <c r="GKS144" s="296"/>
      <c r="GKT144" s="296"/>
      <c r="GKU144" s="296"/>
      <c r="GKV144" s="296"/>
      <c r="GKW144" s="296"/>
      <c r="GKX144" s="296"/>
      <c r="GKY144" s="296"/>
      <c r="GKZ144" s="296"/>
      <c r="GLA144" s="296"/>
      <c r="GLB144" s="296"/>
      <c r="GLC144" s="296"/>
      <c r="GLD144" s="296"/>
      <c r="GLE144" s="296"/>
      <c r="GLF144" s="296"/>
      <c r="GLG144" s="296"/>
      <c r="GLH144" s="296"/>
      <c r="GLI144" s="296"/>
      <c r="GLJ144" s="296"/>
      <c r="GLK144" s="296"/>
      <c r="GLL144" s="296"/>
      <c r="GLM144" s="296"/>
      <c r="GLN144" s="296"/>
      <c r="GLO144" s="296"/>
      <c r="GLP144" s="296"/>
      <c r="GLQ144" s="296"/>
      <c r="GLR144" s="296"/>
      <c r="GLS144" s="296"/>
      <c r="GLT144" s="296"/>
      <c r="GLU144" s="296"/>
      <c r="GLV144" s="296"/>
      <c r="GLW144" s="296"/>
      <c r="GLX144" s="296"/>
      <c r="GLY144" s="296"/>
      <c r="GLZ144" s="296"/>
      <c r="GMA144" s="296"/>
      <c r="GMB144" s="296"/>
      <c r="GMC144" s="296"/>
      <c r="GMD144" s="296"/>
      <c r="GME144" s="296"/>
      <c r="GMF144" s="296"/>
      <c r="GMG144" s="296"/>
      <c r="GMH144" s="296"/>
      <c r="GMI144" s="296"/>
      <c r="GMJ144" s="296"/>
      <c r="GMK144" s="296"/>
      <c r="GML144" s="296"/>
      <c r="GMM144" s="296"/>
      <c r="GMN144" s="296"/>
      <c r="GMO144" s="296"/>
      <c r="GMP144" s="296"/>
      <c r="GMQ144" s="296"/>
      <c r="GMR144" s="296"/>
      <c r="GMS144" s="296"/>
      <c r="GMT144" s="296"/>
      <c r="GMU144" s="296"/>
      <c r="GMV144" s="296"/>
      <c r="GMW144" s="296"/>
      <c r="GMX144" s="296"/>
      <c r="GMY144" s="296"/>
      <c r="GMZ144" s="296"/>
      <c r="GNA144" s="296"/>
      <c r="GNB144" s="296"/>
      <c r="GNC144" s="296"/>
      <c r="GND144" s="296"/>
      <c r="GNE144" s="296"/>
      <c r="GNF144" s="296"/>
      <c r="GNG144" s="296"/>
      <c r="GNH144" s="296"/>
      <c r="GNI144" s="296"/>
      <c r="GNJ144" s="296"/>
      <c r="GNK144" s="296"/>
      <c r="GNL144" s="296"/>
      <c r="GNM144" s="296"/>
      <c r="GNN144" s="296"/>
      <c r="GNO144" s="296"/>
      <c r="GNP144" s="296"/>
      <c r="GNQ144" s="296"/>
      <c r="GNR144" s="296"/>
      <c r="GNS144" s="296"/>
      <c r="GNT144" s="296"/>
      <c r="GNU144" s="296"/>
      <c r="GNV144" s="296"/>
      <c r="GNW144" s="296"/>
      <c r="GNX144" s="296"/>
      <c r="GNY144" s="296"/>
      <c r="GNZ144" s="296"/>
      <c r="GOA144" s="296"/>
      <c r="GOB144" s="296"/>
      <c r="GOC144" s="296"/>
      <c r="GOD144" s="296"/>
      <c r="GOE144" s="296"/>
      <c r="GOF144" s="296"/>
      <c r="GOG144" s="296"/>
      <c r="GOH144" s="296"/>
      <c r="GOI144" s="296"/>
      <c r="GOJ144" s="296"/>
      <c r="GOK144" s="296"/>
      <c r="GOL144" s="296"/>
      <c r="GOM144" s="296"/>
      <c r="GON144" s="296"/>
      <c r="GOO144" s="296"/>
      <c r="GOP144" s="296"/>
      <c r="GOQ144" s="296"/>
      <c r="GOR144" s="296"/>
      <c r="GOS144" s="296"/>
      <c r="GOT144" s="296"/>
      <c r="GOU144" s="296"/>
      <c r="GOV144" s="296"/>
      <c r="GOW144" s="296"/>
      <c r="GOX144" s="296"/>
      <c r="GOY144" s="296"/>
      <c r="GOZ144" s="296"/>
      <c r="GPA144" s="296"/>
      <c r="GPB144" s="296"/>
      <c r="GPC144" s="296"/>
      <c r="GPD144" s="296"/>
      <c r="GPE144" s="296"/>
      <c r="GPF144" s="296"/>
      <c r="GPG144" s="296"/>
      <c r="GPH144" s="296"/>
      <c r="GPI144" s="296"/>
      <c r="GPJ144" s="296"/>
      <c r="GPK144" s="296"/>
      <c r="GPL144" s="296"/>
      <c r="GPM144" s="296"/>
      <c r="GPN144" s="296"/>
      <c r="GPO144" s="296"/>
      <c r="GPP144" s="296"/>
      <c r="GPQ144" s="296"/>
      <c r="GPR144" s="296"/>
      <c r="GPS144" s="296"/>
      <c r="GPT144" s="296"/>
      <c r="GPU144" s="296"/>
      <c r="GPV144" s="296"/>
      <c r="GPW144" s="296"/>
      <c r="GPX144" s="296"/>
      <c r="GPY144" s="296"/>
      <c r="GPZ144" s="296"/>
      <c r="GQA144" s="296"/>
      <c r="GQB144" s="296"/>
      <c r="GQC144" s="296"/>
      <c r="GQD144" s="296"/>
      <c r="GQE144" s="296"/>
      <c r="GQF144" s="296"/>
      <c r="GQG144" s="296"/>
      <c r="GQH144" s="296"/>
      <c r="GQI144" s="296"/>
      <c r="GQJ144" s="296"/>
      <c r="GQK144" s="296"/>
      <c r="GQL144" s="296"/>
      <c r="GQM144" s="296"/>
      <c r="GQN144" s="296"/>
      <c r="GQO144" s="296"/>
      <c r="GQP144" s="296"/>
      <c r="GQQ144" s="296"/>
      <c r="GQR144" s="296"/>
      <c r="GQS144" s="296"/>
      <c r="GQT144" s="296"/>
      <c r="GQU144" s="296"/>
      <c r="GQV144" s="296"/>
      <c r="GQW144" s="296"/>
      <c r="GQX144" s="296"/>
      <c r="GQY144" s="296"/>
      <c r="GQZ144" s="296"/>
      <c r="GRA144" s="296"/>
      <c r="GRB144" s="296"/>
      <c r="GRC144" s="296"/>
      <c r="GRD144" s="296"/>
      <c r="GRE144" s="296"/>
      <c r="GRF144" s="296"/>
      <c r="GRG144" s="296"/>
      <c r="GRH144" s="296"/>
      <c r="GRI144" s="296"/>
      <c r="GRJ144" s="296"/>
      <c r="GRK144" s="296"/>
      <c r="GRL144" s="296"/>
      <c r="GRM144" s="296"/>
      <c r="GRN144" s="296"/>
      <c r="GRO144" s="296"/>
      <c r="GRP144" s="296"/>
      <c r="GRQ144" s="296"/>
      <c r="GRR144" s="296"/>
      <c r="GRS144" s="296"/>
      <c r="GRT144" s="296"/>
      <c r="GRU144" s="296"/>
      <c r="GRV144" s="296"/>
      <c r="GRW144" s="296"/>
      <c r="GRX144" s="296"/>
      <c r="GRY144" s="296"/>
      <c r="GRZ144" s="296"/>
      <c r="GSA144" s="296"/>
      <c r="GSB144" s="296"/>
      <c r="GSC144" s="296"/>
      <c r="GSD144" s="296"/>
      <c r="GSE144" s="296"/>
      <c r="GSF144" s="296"/>
      <c r="GSG144" s="296"/>
      <c r="GSH144" s="296"/>
      <c r="GSI144" s="296"/>
      <c r="GSJ144" s="296"/>
      <c r="GSK144" s="296"/>
      <c r="GSL144" s="296"/>
      <c r="GSM144" s="296"/>
      <c r="GSN144" s="296"/>
      <c r="GSO144" s="296"/>
      <c r="GSP144" s="296"/>
      <c r="GSQ144" s="296"/>
      <c r="GSR144" s="296"/>
      <c r="GSS144" s="296"/>
      <c r="GST144" s="296"/>
      <c r="GSU144" s="296"/>
      <c r="GSV144" s="296"/>
      <c r="GSW144" s="296"/>
      <c r="GSX144" s="296"/>
      <c r="GSY144" s="296"/>
      <c r="GSZ144" s="296"/>
      <c r="GTA144" s="296"/>
      <c r="GTB144" s="296"/>
      <c r="GTC144" s="296"/>
      <c r="GTD144" s="296"/>
      <c r="GTE144" s="296"/>
      <c r="GTF144" s="296"/>
      <c r="GTG144" s="296"/>
      <c r="GTH144" s="296"/>
      <c r="GTI144" s="296"/>
      <c r="GTJ144" s="296"/>
      <c r="GTK144" s="296"/>
      <c r="GTL144" s="296"/>
      <c r="GTM144" s="296"/>
      <c r="GTN144" s="296"/>
      <c r="GTO144" s="296"/>
      <c r="GTP144" s="296"/>
      <c r="GTQ144" s="296"/>
      <c r="GTR144" s="296"/>
      <c r="GTS144" s="296"/>
      <c r="GTT144" s="296"/>
      <c r="GTU144" s="296"/>
      <c r="GTV144" s="296"/>
      <c r="GTW144" s="296"/>
      <c r="GTX144" s="296"/>
      <c r="GTY144" s="296"/>
      <c r="GTZ144" s="296"/>
      <c r="GUA144" s="296"/>
      <c r="GUB144" s="296"/>
      <c r="GUC144" s="296"/>
      <c r="GUD144" s="296"/>
      <c r="GUE144" s="296"/>
      <c r="GUF144" s="296"/>
      <c r="GUG144" s="296"/>
      <c r="GUH144" s="296"/>
      <c r="GUI144" s="296"/>
      <c r="GUJ144" s="296"/>
      <c r="GUK144" s="296"/>
      <c r="GUL144" s="296"/>
      <c r="GUM144" s="296"/>
      <c r="GUN144" s="296"/>
      <c r="GUO144" s="296"/>
      <c r="GUP144" s="296"/>
      <c r="GUQ144" s="296"/>
      <c r="GUR144" s="296"/>
      <c r="GUS144" s="296"/>
      <c r="GUT144" s="296"/>
      <c r="GUU144" s="296"/>
      <c r="GUV144" s="296"/>
      <c r="GUW144" s="296"/>
      <c r="GUX144" s="296"/>
      <c r="GUY144" s="296"/>
      <c r="GUZ144" s="296"/>
      <c r="GVA144" s="296"/>
      <c r="GVB144" s="296"/>
      <c r="GVC144" s="296"/>
      <c r="GVD144" s="296"/>
      <c r="GVE144" s="296"/>
      <c r="GVF144" s="296"/>
      <c r="GVG144" s="296"/>
      <c r="GVH144" s="296"/>
      <c r="GVI144" s="296"/>
      <c r="GVJ144" s="296"/>
      <c r="GVK144" s="296"/>
      <c r="GVL144" s="296"/>
      <c r="GVM144" s="296"/>
      <c r="GVN144" s="296"/>
      <c r="GVO144" s="296"/>
      <c r="GVP144" s="296"/>
      <c r="GVQ144" s="296"/>
      <c r="GVR144" s="296"/>
      <c r="GVS144" s="296"/>
      <c r="GVT144" s="296"/>
      <c r="GVU144" s="296"/>
      <c r="GVV144" s="296"/>
      <c r="GVW144" s="296"/>
      <c r="GVX144" s="296"/>
      <c r="GVY144" s="296"/>
      <c r="GVZ144" s="296"/>
      <c r="GWA144" s="296"/>
      <c r="GWB144" s="296"/>
      <c r="GWC144" s="296"/>
      <c r="GWD144" s="296"/>
      <c r="GWE144" s="296"/>
      <c r="GWF144" s="296"/>
      <c r="GWG144" s="296"/>
      <c r="GWH144" s="296"/>
      <c r="GWI144" s="296"/>
      <c r="GWJ144" s="296"/>
      <c r="GWK144" s="296"/>
      <c r="GWL144" s="296"/>
      <c r="GWM144" s="296"/>
      <c r="GWN144" s="296"/>
      <c r="GWO144" s="296"/>
      <c r="GWP144" s="296"/>
      <c r="GWQ144" s="296"/>
      <c r="GWR144" s="296"/>
      <c r="GWS144" s="296"/>
      <c r="GWT144" s="296"/>
      <c r="GWU144" s="296"/>
      <c r="GWV144" s="296"/>
      <c r="GWW144" s="296"/>
      <c r="GWX144" s="296"/>
      <c r="GWY144" s="296"/>
      <c r="GWZ144" s="296"/>
      <c r="GXA144" s="296"/>
      <c r="GXB144" s="296"/>
      <c r="GXC144" s="296"/>
      <c r="GXD144" s="296"/>
      <c r="GXE144" s="296"/>
      <c r="GXF144" s="296"/>
      <c r="GXG144" s="296"/>
      <c r="GXH144" s="296"/>
      <c r="GXI144" s="296"/>
      <c r="GXJ144" s="296"/>
      <c r="GXK144" s="296"/>
      <c r="GXL144" s="296"/>
      <c r="GXM144" s="296"/>
      <c r="GXN144" s="296"/>
      <c r="GXO144" s="296"/>
      <c r="GXP144" s="296"/>
      <c r="GXQ144" s="296"/>
      <c r="GXR144" s="296"/>
      <c r="GXS144" s="296"/>
      <c r="GXT144" s="296"/>
      <c r="GXU144" s="296"/>
      <c r="GXV144" s="296"/>
      <c r="GXW144" s="296"/>
      <c r="GXX144" s="296"/>
      <c r="GXY144" s="296"/>
      <c r="GXZ144" s="296"/>
      <c r="GYA144" s="296"/>
      <c r="GYB144" s="296"/>
      <c r="GYC144" s="296"/>
      <c r="GYD144" s="296"/>
      <c r="GYE144" s="296"/>
      <c r="GYF144" s="296"/>
      <c r="GYG144" s="296"/>
      <c r="GYH144" s="296"/>
      <c r="GYI144" s="296"/>
      <c r="GYJ144" s="296"/>
      <c r="GYK144" s="296"/>
      <c r="GYL144" s="296"/>
      <c r="GYM144" s="296"/>
      <c r="GYN144" s="296"/>
      <c r="GYO144" s="296"/>
      <c r="GYP144" s="296"/>
      <c r="GYQ144" s="296"/>
      <c r="GYR144" s="296"/>
      <c r="GYS144" s="296"/>
      <c r="GYT144" s="296"/>
      <c r="GYU144" s="296"/>
      <c r="GYV144" s="296"/>
      <c r="GYW144" s="296"/>
      <c r="GYX144" s="296"/>
      <c r="GYY144" s="296"/>
      <c r="GYZ144" s="296"/>
      <c r="GZA144" s="296"/>
      <c r="GZB144" s="296"/>
      <c r="GZC144" s="296"/>
      <c r="GZD144" s="296"/>
      <c r="GZE144" s="296"/>
      <c r="GZF144" s="296"/>
      <c r="GZG144" s="296"/>
      <c r="GZH144" s="296"/>
      <c r="GZI144" s="296"/>
      <c r="GZJ144" s="296"/>
      <c r="GZK144" s="296"/>
      <c r="GZL144" s="296"/>
      <c r="GZM144" s="296"/>
      <c r="GZN144" s="296"/>
      <c r="GZO144" s="296"/>
      <c r="GZP144" s="296"/>
      <c r="GZQ144" s="296"/>
      <c r="GZR144" s="296"/>
      <c r="GZS144" s="296"/>
      <c r="GZT144" s="296"/>
      <c r="GZU144" s="296"/>
      <c r="GZV144" s="296"/>
      <c r="GZW144" s="296"/>
      <c r="GZX144" s="296"/>
      <c r="GZY144" s="296"/>
      <c r="GZZ144" s="296"/>
      <c r="HAA144" s="296"/>
      <c r="HAB144" s="296"/>
      <c r="HAC144" s="296"/>
      <c r="HAD144" s="296"/>
      <c r="HAE144" s="296"/>
      <c r="HAF144" s="296"/>
      <c r="HAG144" s="296"/>
      <c r="HAH144" s="296"/>
      <c r="HAI144" s="296"/>
      <c r="HAJ144" s="296"/>
      <c r="HAK144" s="296"/>
      <c r="HAL144" s="296"/>
      <c r="HAM144" s="296"/>
      <c r="HAN144" s="296"/>
      <c r="HAO144" s="296"/>
      <c r="HAP144" s="296"/>
      <c r="HAQ144" s="296"/>
      <c r="HAR144" s="296"/>
      <c r="HAS144" s="296"/>
      <c r="HAT144" s="296"/>
      <c r="HAU144" s="296"/>
      <c r="HAV144" s="296"/>
      <c r="HAW144" s="296"/>
      <c r="HAX144" s="296"/>
      <c r="HAY144" s="296"/>
      <c r="HAZ144" s="296"/>
      <c r="HBA144" s="296"/>
      <c r="HBB144" s="296"/>
      <c r="HBC144" s="296"/>
      <c r="HBD144" s="296"/>
      <c r="HBE144" s="296"/>
      <c r="HBF144" s="296"/>
      <c r="HBG144" s="296"/>
      <c r="HBH144" s="296"/>
      <c r="HBI144" s="296"/>
      <c r="HBJ144" s="296"/>
      <c r="HBK144" s="296"/>
      <c r="HBL144" s="296"/>
      <c r="HBM144" s="296"/>
      <c r="HBN144" s="296"/>
      <c r="HBO144" s="296"/>
      <c r="HBP144" s="296"/>
      <c r="HBQ144" s="296"/>
      <c r="HBR144" s="296"/>
      <c r="HBS144" s="296"/>
      <c r="HBT144" s="296"/>
      <c r="HBU144" s="296"/>
      <c r="HBV144" s="296"/>
      <c r="HBW144" s="296"/>
      <c r="HBX144" s="296"/>
      <c r="HBY144" s="296"/>
      <c r="HBZ144" s="296"/>
      <c r="HCA144" s="296"/>
      <c r="HCB144" s="296"/>
      <c r="HCC144" s="296"/>
      <c r="HCD144" s="296"/>
      <c r="HCE144" s="296"/>
      <c r="HCF144" s="296"/>
      <c r="HCG144" s="296"/>
      <c r="HCH144" s="296"/>
      <c r="HCI144" s="296"/>
      <c r="HCJ144" s="296"/>
      <c r="HCK144" s="296"/>
      <c r="HCL144" s="296"/>
      <c r="HCM144" s="296"/>
      <c r="HCN144" s="296"/>
      <c r="HCO144" s="296"/>
      <c r="HCP144" s="296"/>
      <c r="HCQ144" s="296"/>
      <c r="HCR144" s="296"/>
      <c r="HCS144" s="296"/>
      <c r="HCT144" s="296"/>
      <c r="HCU144" s="296"/>
      <c r="HCV144" s="296"/>
      <c r="HCW144" s="296"/>
      <c r="HCX144" s="296"/>
      <c r="HCY144" s="296"/>
      <c r="HCZ144" s="296"/>
      <c r="HDA144" s="296"/>
      <c r="HDB144" s="296"/>
      <c r="HDC144" s="296"/>
      <c r="HDD144" s="296"/>
      <c r="HDE144" s="296"/>
      <c r="HDF144" s="296"/>
      <c r="HDG144" s="296"/>
      <c r="HDH144" s="296"/>
      <c r="HDI144" s="296"/>
      <c r="HDJ144" s="296"/>
      <c r="HDK144" s="296"/>
      <c r="HDL144" s="296"/>
      <c r="HDM144" s="296"/>
      <c r="HDN144" s="296"/>
      <c r="HDO144" s="296"/>
      <c r="HDP144" s="296"/>
      <c r="HDQ144" s="296"/>
      <c r="HDR144" s="296"/>
      <c r="HDS144" s="296"/>
      <c r="HDT144" s="296"/>
      <c r="HDU144" s="296"/>
      <c r="HDV144" s="296"/>
      <c r="HDW144" s="296"/>
      <c r="HDX144" s="296"/>
      <c r="HDY144" s="296"/>
      <c r="HDZ144" s="296"/>
      <c r="HEA144" s="296"/>
      <c r="HEB144" s="296"/>
      <c r="HEC144" s="296"/>
      <c r="HED144" s="296"/>
      <c r="HEE144" s="296"/>
      <c r="HEF144" s="296"/>
      <c r="HEG144" s="296"/>
      <c r="HEH144" s="296"/>
      <c r="HEI144" s="296"/>
      <c r="HEJ144" s="296"/>
      <c r="HEK144" s="296"/>
      <c r="HEL144" s="296"/>
      <c r="HEM144" s="296"/>
      <c r="HEN144" s="296"/>
      <c r="HEO144" s="296"/>
      <c r="HEP144" s="296"/>
      <c r="HEQ144" s="296"/>
      <c r="HER144" s="296"/>
      <c r="HES144" s="296"/>
      <c r="HET144" s="296"/>
      <c r="HEU144" s="296"/>
      <c r="HEV144" s="296"/>
      <c r="HEW144" s="296"/>
      <c r="HEX144" s="296"/>
      <c r="HEY144" s="296"/>
      <c r="HEZ144" s="296"/>
      <c r="HFA144" s="296"/>
      <c r="HFB144" s="296"/>
      <c r="HFC144" s="296"/>
      <c r="HFD144" s="296"/>
      <c r="HFE144" s="296"/>
      <c r="HFF144" s="296"/>
      <c r="HFG144" s="296"/>
      <c r="HFH144" s="296"/>
      <c r="HFI144" s="296"/>
      <c r="HFJ144" s="296"/>
      <c r="HFK144" s="296"/>
      <c r="HFL144" s="296"/>
      <c r="HFM144" s="296"/>
      <c r="HFN144" s="296"/>
      <c r="HFO144" s="296"/>
      <c r="HFP144" s="296"/>
      <c r="HFQ144" s="296"/>
      <c r="HFR144" s="296"/>
      <c r="HFS144" s="296"/>
      <c r="HFT144" s="296"/>
      <c r="HFU144" s="296"/>
      <c r="HFV144" s="296"/>
      <c r="HFW144" s="296"/>
      <c r="HFX144" s="296"/>
      <c r="HFY144" s="296"/>
      <c r="HFZ144" s="296"/>
      <c r="HGA144" s="296"/>
      <c r="HGB144" s="296"/>
      <c r="HGC144" s="296"/>
      <c r="HGD144" s="296"/>
      <c r="HGE144" s="296"/>
      <c r="HGF144" s="296"/>
      <c r="HGG144" s="296"/>
      <c r="HGH144" s="296"/>
      <c r="HGI144" s="296"/>
      <c r="HGJ144" s="296"/>
      <c r="HGK144" s="296"/>
      <c r="HGL144" s="296"/>
      <c r="HGM144" s="296"/>
      <c r="HGN144" s="296"/>
      <c r="HGO144" s="296"/>
      <c r="HGP144" s="296"/>
      <c r="HGQ144" s="296"/>
      <c r="HGR144" s="296"/>
      <c r="HGS144" s="296"/>
      <c r="HGT144" s="296"/>
      <c r="HGU144" s="296"/>
      <c r="HGV144" s="296"/>
      <c r="HGW144" s="296"/>
      <c r="HGX144" s="296"/>
      <c r="HGY144" s="296"/>
      <c r="HGZ144" s="296"/>
      <c r="HHA144" s="296"/>
      <c r="HHB144" s="296"/>
      <c r="HHC144" s="296"/>
      <c r="HHD144" s="296"/>
      <c r="HHE144" s="296"/>
      <c r="HHF144" s="296"/>
      <c r="HHG144" s="296"/>
      <c r="HHH144" s="296"/>
      <c r="HHI144" s="296"/>
      <c r="HHJ144" s="296"/>
      <c r="HHK144" s="296"/>
      <c r="HHL144" s="296"/>
      <c r="HHM144" s="296"/>
      <c r="HHN144" s="296"/>
      <c r="HHO144" s="296"/>
      <c r="HHP144" s="296"/>
      <c r="HHQ144" s="296"/>
      <c r="HHR144" s="296"/>
      <c r="HHS144" s="296"/>
      <c r="HHT144" s="296"/>
      <c r="HHU144" s="296"/>
      <c r="HHV144" s="296"/>
      <c r="HHW144" s="296"/>
      <c r="HHX144" s="296"/>
      <c r="HHY144" s="296"/>
      <c r="HHZ144" s="296"/>
      <c r="HIA144" s="296"/>
      <c r="HIB144" s="296"/>
      <c r="HIC144" s="296"/>
      <c r="HID144" s="296"/>
      <c r="HIE144" s="296"/>
      <c r="HIF144" s="296"/>
      <c r="HIG144" s="296"/>
      <c r="HIH144" s="296"/>
      <c r="HII144" s="296"/>
      <c r="HIJ144" s="296"/>
      <c r="HIK144" s="296"/>
      <c r="HIL144" s="296"/>
      <c r="HIM144" s="296"/>
      <c r="HIN144" s="296"/>
      <c r="HIO144" s="296"/>
      <c r="HIP144" s="296"/>
      <c r="HIQ144" s="296"/>
      <c r="HIR144" s="296"/>
      <c r="HIS144" s="296"/>
      <c r="HIT144" s="296"/>
      <c r="HIU144" s="296"/>
      <c r="HIV144" s="296"/>
      <c r="HIW144" s="296"/>
      <c r="HIX144" s="296"/>
      <c r="HIY144" s="296"/>
      <c r="HIZ144" s="296"/>
      <c r="HJA144" s="296"/>
      <c r="HJB144" s="296"/>
      <c r="HJC144" s="296"/>
      <c r="HJD144" s="296"/>
      <c r="HJE144" s="296"/>
      <c r="HJF144" s="296"/>
      <c r="HJG144" s="296"/>
      <c r="HJH144" s="296"/>
      <c r="HJI144" s="296"/>
      <c r="HJJ144" s="296"/>
      <c r="HJK144" s="296"/>
      <c r="HJL144" s="296"/>
      <c r="HJM144" s="296"/>
      <c r="HJN144" s="296"/>
      <c r="HJO144" s="296"/>
      <c r="HJP144" s="296"/>
      <c r="HJQ144" s="296"/>
      <c r="HJR144" s="296"/>
      <c r="HJS144" s="296"/>
      <c r="HJT144" s="296"/>
      <c r="HJU144" s="296"/>
      <c r="HJV144" s="296"/>
      <c r="HJW144" s="296"/>
      <c r="HJX144" s="296"/>
      <c r="HJY144" s="296"/>
      <c r="HJZ144" s="296"/>
      <c r="HKA144" s="296"/>
      <c r="HKB144" s="296"/>
      <c r="HKC144" s="296"/>
      <c r="HKD144" s="296"/>
      <c r="HKE144" s="296"/>
      <c r="HKF144" s="296"/>
      <c r="HKG144" s="296"/>
      <c r="HKH144" s="296"/>
      <c r="HKI144" s="296"/>
      <c r="HKJ144" s="296"/>
      <c r="HKK144" s="296"/>
      <c r="HKL144" s="296"/>
      <c r="HKM144" s="296"/>
      <c r="HKN144" s="296"/>
      <c r="HKO144" s="296"/>
      <c r="HKP144" s="296"/>
      <c r="HKQ144" s="296"/>
      <c r="HKR144" s="296"/>
      <c r="HKS144" s="296"/>
      <c r="HKT144" s="296"/>
      <c r="HKU144" s="296"/>
      <c r="HKV144" s="296"/>
      <c r="HKW144" s="296"/>
      <c r="HKX144" s="296"/>
      <c r="HKY144" s="296"/>
      <c r="HKZ144" s="296"/>
      <c r="HLA144" s="296"/>
      <c r="HLB144" s="296"/>
      <c r="HLC144" s="296"/>
      <c r="HLD144" s="296"/>
      <c r="HLE144" s="296"/>
      <c r="HLF144" s="296"/>
      <c r="HLG144" s="296"/>
      <c r="HLH144" s="296"/>
      <c r="HLI144" s="296"/>
      <c r="HLJ144" s="296"/>
      <c r="HLK144" s="296"/>
      <c r="HLL144" s="296"/>
      <c r="HLM144" s="296"/>
      <c r="HLN144" s="296"/>
      <c r="HLO144" s="296"/>
      <c r="HLP144" s="296"/>
      <c r="HLQ144" s="296"/>
      <c r="HLR144" s="296"/>
      <c r="HLS144" s="296"/>
      <c r="HLT144" s="296"/>
      <c r="HLU144" s="296"/>
      <c r="HLV144" s="296"/>
      <c r="HLW144" s="296"/>
      <c r="HLX144" s="296"/>
      <c r="HLY144" s="296"/>
      <c r="HLZ144" s="296"/>
      <c r="HMA144" s="296"/>
      <c r="HMB144" s="296"/>
      <c r="HMC144" s="296"/>
      <c r="HMD144" s="296"/>
      <c r="HME144" s="296"/>
      <c r="HMF144" s="296"/>
      <c r="HMG144" s="296"/>
      <c r="HMH144" s="296"/>
      <c r="HMI144" s="296"/>
      <c r="HMJ144" s="296"/>
      <c r="HMK144" s="296"/>
      <c r="HML144" s="296"/>
      <c r="HMM144" s="296"/>
      <c r="HMN144" s="296"/>
      <c r="HMO144" s="296"/>
      <c r="HMP144" s="296"/>
      <c r="HMQ144" s="296"/>
      <c r="HMR144" s="296"/>
      <c r="HMS144" s="296"/>
      <c r="HMT144" s="296"/>
      <c r="HMU144" s="296"/>
      <c r="HMV144" s="296"/>
      <c r="HMW144" s="296"/>
      <c r="HMX144" s="296"/>
      <c r="HMY144" s="296"/>
      <c r="HMZ144" s="296"/>
      <c r="HNA144" s="296"/>
      <c r="HNB144" s="296"/>
      <c r="HNC144" s="296"/>
      <c r="HND144" s="296"/>
      <c r="HNE144" s="296"/>
      <c r="HNF144" s="296"/>
      <c r="HNG144" s="296"/>
      <c r="HNH144" s="296"/>
      <c r="HNI144" s="296"/>
      <c r="HNJ144" s="296"/>
      <c r="HNK144" s="296"/>
      <c r="HNL144" s="296"/>
      <c r="HNM144" s="296"/>
      <c r="HNN144" s="296"/>
      <c r="HNO144" s="296"/>
      <c r="HNP144" s="296"/>
      <c r="HNQ144" s="296"/>
      <c r="HNR144" s="296"/>
      <c r="HNS144" s="296"/>
      <c r="HNT144" s="296"/>
      <c r="HNU144" s="296"/>
      <c r="HNV144" s="296"/>
      <c r="HNW144" s="296"/>
      <c r="HNX144" s="296"/>
      <c r="HNY144" s="296"/>
      <c r="HNZ144" s="296"/>
      <c r="HOA144" s="296"/>
      <c r="HOB144" s="296"/>
      <c r="HOC144" s="296"/>
      <c r="HOD144" s="296"/>
      <c r="HOE144" s="296"/>
      <c r="HOF144" s="296"/>
      <c r="HOG144" s="296"/>
      <c r="HOH144" s="296"/>
      <c r="HOI144" s="296"/>
      <c r="HOJ144" s="296"/>
      <c r="HOK144" s="296"/>
      <c r="HOL144" s="296"/>
      <c r="HOM144" s="296"/>
      <c r="HON144" s="296"/>
      <c r="HOO144" s="296"/>
      <c r="HOP144" s="296"/>
      <c r="HOQ144" s="296"/>
      <c r="HOR144" s="296"/>
      <c r="HOS144" s="296"/>
      <c r="HOT144" s="296"/>
      <c r="HOU144" s="296"/>
      <c r="HOV144" s="296"/>
      <c r="HOW144" s="296"/>
      <c r="HOX144" s="296"/>
      <c r="HOY144" s="296"/>
      <c r="HOZ144" s="296"/>
      <c r="HPA144" s="296"/>
      <c r="HPB144" s="296"/>
      <c r="HPC144" s="296"/>
      <c r="HPD144" s="296"/>
      <c r="HPE144" s="296"/>
      <c r="HPF144" s="296"/>
      <c r="HPG144" s="296"/>
      <c r="HPH144" s="296"/>
      <c r="HPI144" s="296"/>
      <c r="HPJ144" s="296"/>
      <c r="HPK144" s="296"/>
      <c r="HPL144" s="296"/>
      <c r="HPM144" s="296"/>
      <c r="HPN144" s="296"/>
      <c r="HPO144" s="296"/>
      <c r="HPP144" s="296"/>
      <c r="HPQ144" s="296"/>
      <c r="HPR144" s="296"/>
      <c r="HPS144" s="296"/>
      <c r="HPT144" s="296"/>
      <c r="HPU144" s="296"/>
      <c r="HPV144" s="296"/>
      <c r="HPW144" s="296"/>
      <c r="HPX144" s="296"/>
      <c r="HPY144" s="296"/>
      <c r="HPZ144" s="296"/>
      <c r="HQA144" s="296"/>
      <c r="HQB144" s="296"/>
      <c r="HQC144" s="296"/>
      <c r="HQD144" s="296"/>
      <c r="HQE144" s="296"/>
      <c r="HQF144" s="296"/>
      <c r="HQG144" s="296"/>
      <c r="HQH144" s="296"/>
      <c r="HQI144" s="296"/>
      <c r="HQJ144" s="296"/>
      <c r="HQK144" s="296"/>
      <c r="HQL144" s="296"/>
      <c r="HQM144" s="296"/>
      <c r="HQN144" s="296"/>
      <c r="HQO144" s="296"/>
      <c r="HQP144" s="296"/>
      <c r="HQQ144" s="296"/>
      <c r="HQR144" s="296"/>
      <c r="HQS144" s="296"/>
      <c r="HQT144" s="296"/>
      <c r="HQU144" s="296"/>
      <c r="HQV144" s="296"/>
      <c r="HQW144" s="296"/>
      <c r="HQX144" s="296"/>
      <c r="HQY144" s="296"/>
      <c r="HQZ144" s="296"/>
      <c r="HRA144" s="296"/>
      <c r="HRB144" s="296"/>
      <c r="HRC144" s="296"/>
      <c r="HRD144" s="296"/>
      <c r="HRE144" s="296"/>
      <c r="HRF144" s="296"/>
      <c r="HRG144" s="296"/>
      <c r="HRH144" s="296"/>
      <c r="HRI144" s="296"/>
      <c r="HRJ144" s="296"/>
      <c r="HRK144" s="296"/>
      <c r="HRL144" s="296"/>
      <c r="HRM144" s="296"/>
      <c r="HRN144" s="296"/>
      <c r="HRO144" s="296"/>
      <c r="HRP144" s="296"/>
      <c r="HRQ144" s="296"/>
      <c r="HRR144" s="296"/>
      <c r="HRS144" s="296"/>
      <c r="HRT144" s="296"/>
      <c r="HRU144" s="296"/>
      <c r="HRV144" s="296"/>
      <c r="HRW144" s="296"/>
      <c r="HRX144" s="296"/>
      <c r="HRY144" s="296"/>
      <c r="HRZ144" s="296"/>
      <c r="HSA144" s="296"/>
      <c r="HSB144" s="296"/>
      <c r="HSC144" s="296"/>
      <c r="HSD144" s="296"/>
      <c r="HSE144" s="296"/>
      <c r="HSF144" s="296"/>
      <c r="HSG144" s="296"/>
      <c r="HSH144" s="296"/>
      <c r="HSI144" s="296"/>
      <c r="HSJ144" s="296"/>
      <c r="HSK144" s="296"/>
      <c r="HSL144" s="296"/>
      <c r="HSM144" s="296"/>
      <c r="HSN144" s="296"/>
      <c r="HSO144" s="296"/>
      <c r="HSP144" s="296"/>
      <c r="HSQ144" s="296"/>
      <c r="HSR144" s="296"/>
      <c r="HSS144" s="296"/>
      <c r="HST144" s="296"/>
      <c r="HSU144" s="296"/>
      <c r="HSV144" s="296"/>
      <c r="HSW144" s="296"/>
      <c r="HSX144" s="296"/>
      <c r="HSY144" s="296"/>
      <c r="HSZ144" s="296"/>
      <c r="HTA144" s="296"/>
      <c r="HTB144" s="296"/>
      <c r="HTC144" s="296"/>
      <c r="HTD144" s="296"/>
      <c r="HTE144" s="296"/>
      <c r="HTF144" s="296"/>
      <c r="HTG144" s="296"/>
      <c r="HTH144" s="296"/>
      <c r="HTI144" s="296"/>
      <c r="HTJ144" s="296"/>
      <c r="HTK144" s="296"/>
      <c r="HTL144" s="296"/>
      <c r="HTM144" s="296"/>
      <c r="HTN144" s="296"/>
      <c r="HTO144" s="296"/>
      <c r="HTP144" s="296"/>
      <c r="HTQ144" s="296"/>
      <c r="HTR144" s="296"/>
      <c r="HTS144" s="296"/>
      <c r="HTT144" s="296"/>
      <c r="HTU144" s="296"/>
      <c r="HTV144" s="296"/>
      <c r="HTW144" s="296"/>
      <c r="HTX144" s="296"/>
      <c r="HTY144" s="296"/>
      <c r="HTZ144" s="296"/>
      <c r="HUA144" s="296"/>
      <c r="HUB144" s="296"/>
      <c r="HUC144" s="296"/>
      <c r="HUD144" s="296"/>
      <c r="HUE144" s="296"/>
      <c r="HUF144" s="296"/>
      <c r="HUG144" s="296"/>
      <c r="HUH144" s="296"/>
      <c r="HUI144" s="296"/>
      <c r="HUJ144" s="296"/>
      <c r="HUK144" s="296"/>
      <c r="HUL144" s="296"/>
      <c r="HUM144" s="296"/>
      <c r="HUN144" s="296"/>
      <c r="HUO144" s="296"/>
      <c r="HUP144" s="296"/>
      <c r="HUQ144" s="296"/>
      <c r="HUR144" s="296"/>
      <c r="HUS144" s="296"/>
      <c r="HUT144" s="296"/>
      <c r="HUU144" s="296"/>
      <c r="HUV144" s="296"/>
      <c r="HUW144" s="296"/>
      <c r="HUX144" s="296"/>
      <c r="HUY144" s="296"/>
      <c r="HUZ144" s="296"/>
      <c r="HVA144" s="296"/>
      <c r="HVB144" s="296"/>
      <c r="HVC144" s="296"/>
      <c r="HVD144" s="296"/>
      <c r="HVE144" s="296"/>
      <c r="HVF144" s="296"/>
      <c r="HVG144" s="296"/>
      <c r="HVH144" s="296"/>
      <c r="HVI144" s="296"/>
      <c r="HVJ144" s="296"/>
      <c r="HVK144" s="296"/>
      <c r="HVL144" s="296"/>
      <c r="HVM144" s="296"/>
      <c r="HVN144" s="296"/>
      <c r="HVO144" s="296"/>
      <c r="HVP144" s="296"/>
      <c r="HVQ144" s="296"/>
      <c r="HVR144" s="296"/>
      <c r="HVS144" s="296"/>
      <c r="HVT144" s="296"/>
      <c r="HVU144" s="296"/>
      <c r="HVV144" s="296"/>
      <c r="HVW144" s="296"/>
      <c r="HVX144" s="296"/>
      <c r="HVY144" s="296"/>
      <c r="HVZ144" s="296"/>
      <c r="HWA144" s="296"/>
      <c r="HWB144" s="296"/>
      <c r="HWC144" s="296"/>
      <c r="HWD144" s="296"/>
      <c r="HWE144" s="296"/>
      <c r="HWF144" s="296"/>
      <c r="HWG144" s="296"/>
      <c r="HWH144" s="296"/>
      <c r="HWI144" s="296"/>
      <c r="HWJ144" s="296"/>
      <c r="HWK144" s="296"/>
      <c r="HWL144" s="296"/>
      <c r="HWM144" s="296"/>
      <c r="HWN144" s="296"/>
      <c r="HWO144" s="296"/>
      <c r="HWP144" s="296"/>
      <c r="HWQ144" s="296"/>
      <c r="HWR144" s="296"/>
      <c r="HWS144" s="296"/>
      <c r="HWT144" s="296"/>
      <c r="HWU144" s="296"/>
      <c r="HWV144" s="296"/>
      <c r="HWW144" s="296"/>
      <c r="HWX144" s="296"/>
      <c r="HWY144" s="296"/>
      <c r="HWZ144" s="296"/>
      <c r="HXA144" s="296"/>
      <c r="HXB144" s="296"/>
      <c r="HXC144" s="296"/>
      <c r="HXD144" s="296"/>
      <c r="HXE144" s="296"/>
      <c r="HXF144" s="296"/>
      <c r="HXG144" s="296"/>
      <c r="HXH144" s="296"/>
      <c r="HXI144" s="296"/>
      <c r="HXJ144" s="296"/>
      <c r="HXK144" s="296"/>
      <c r="HXL144" s="296"/>
      <c r="HXM144" s="296"/>
      <c r="HXN144" s="296"/>
      <c r="HXO144" s="296"/>
      <c r="HXP144" s="296"/>
      <c r="HXQ144" s="296"/>
      <c r="HXR144" s="296"/>
      <c r="HXS144" s="296"/>
      <c r="HXT144" s="296"/>
      <c r="HXU144" s="296"/>
      <c r="HXV144" s="296"/>
      <c r="HXW144" s="296"/>
      <c r="HXX144" s="296"/>
      <c r="HXY144" s="296"/>
      <c r="HXZ144" s="296"/>
      <c r="HYA144" s="296"/>
      <c r="HYB144" s="296"/>
      <c r="HYC144" s="296"/>
      <c r="HYD144" s="296"/>
      <c r="HYE144" s="296"/>
      <c r="HYF144" s="296"/>
      <c r="HYG144" s="296"/>
      <c r="HYH144" s="296"/>
      <c r="HYI144" s="296"/>
      <c r="HYJ144" s="296"/>
      <c r="HYK144" s="296"/>
      <c r="HYL144" s="296"/>
      <c r="HYM144" s="296"/>
      <c r="HYN144" s="296"/>
      <c r="HYO144" s="296"/>
      <c r="HYP144" s="296"/>
      <c r="HYQ144" s="296"/>
      <c r="HYR144" s="296"/>
      <c r="HYS144" s="296"/>
      <c r="HYT144" s="296"/>
      <c r="HYU144" s="296"/>
      <c r="HYV144" s="296"/>
      <c r="HYW144" s="296"/>
      <c r="HYX144" s="296"/>
      <c r="HYY144" s="296"/>
      <c r="HYZ144" s="296"/>
      <c r="HZA144" s="296"/>
      <c r="HZB144" s="296"/>
      <c r="HZC144" s="296"/>
      <c r="HZD144" s="296"/>
      <c r="HZE144" s="296"/>
      <c r="HZF144" s="296"/>
      <c r="HZG144" s="296"/>
      <c r="HZH144" s="296"/>
      <c r="HZI144" s="296"/>
      <c r="HZJ144" s="296"/>
      <c r="HZK144" s="296"/>
      <c r="HZL144" s="296"/>
      <c r="HZM144" s="296"/>
      <c r="HZN144" s="296"/>
      <c r="HZO144" s="296"/>
      <c r="HZP144" s="296"/>
      <c r="HZQ144" s="296"/>
      <c r="HZR144" s="296"/>
      <c r="HZS144" s="296"/>
      <c r="HZT144" s="296"/>
      <c r="HZU144" s="296"/>
      <c r="HZV144" s="296"/>
      <c r="HZW144" s="296"/>
      <c r="HZX144" s="296"/>
      <c r="HZY144" s="296"/>
      <c r="HZZ144" s="296"/>
      <c r="IAA144" s="296"/>
      <c r="IAB144" s="296"/>
      <c r="IAC144" s="296"/>
      <c r="IAD144" s="296"/>
      <c r="IAE144" s="296"/>
      <c r="IAF144" s="296"/>
      <c r="IAG144" s="296"/>
      <c r="IAH144" s="296"/>
      <c r="IAI144" s="296"/>
      <c r="IAJ144" s="296"/>
      <c r="IAK144" s="296"/>
      <c r="IAL144" s="296"/>
      <c r="IAM144" s="296"/>
      <c r="IAN144" s="296"/>
      <c r="IAO144" s="296"/>
      <c r="IAP144" s="296"/>
      <c r="IAQ144" s="296"/>
      <c r="IAR144" s="296"/>
      <c r="IAS144" s="296"/>
      <c r="IAT144" s="296"/>
      <c r="IAU144" s="296"/>
      <c r="IAV144" s="296"/>
      <c r="IAW144" s="296"/>
      <c r="IAX144" s="296"/>
      <c r="IAY144" s="296"/>
      <c r="IAZ144" s="296"/>
      <c r="IBA144" s="296"/>
      <c r="IBB144" s="296"/>
      <c r="IBC144" s="296"/>
      <c r="IBD144" s="296"/>
      <c r="IBE144" s="296"/>
      <c r="IBF144" s="296"/>
      <c r="IBG144" s="296"/>
      <c r="IBH144" s="296"/>
      <c r="IBI144" s="296"/>
      <c r="IBJ144" s="296"/>
      <c r="IBK144" s="296"/>
      <c r="IBL144" s="296"/>
      <c r="IBM144" s="296"/>
      <c r="IBN144" s="296"/>
      <c r="IBO144" s="296"/>
      <c r="IBP144" s="296"/>
      <c r="IBQ144" s="296"/>
      <c r="IBR144" s="296"/>
      <c r="IBS144" s="296"/>
      <c r="IBT144" s="296"/>
      <c r="IBU144" s="296"/>
      <c r="IBV144" s="296"/>
      <c r="IBW144" s="296"/>
      <c r="IBX144" s="296"/>
      <c r="IBY144" s="296"/>
      <c r="IBZ144" s="296"/>
      <c r="ICA144" s="296"/>
      <c r="ICB144" s="296"/>
      <c r="ICC144" s="296"/>
      <c r="ICD144" s="296"/>
      <c r="ICE144" s="296"/>
      <c r="ICF144" s="296"/>
      <c r="ICG144" s="296"/>
      <c r="ICH144" s="296"/>
      <c r="ICI144" s="296"/>
      <c r="ICJ144" s="296"/>
      <c r="ICK144" s="296"/>
      <c r="ICL144" s="296"/>
      <c r="ICM144" s="296"/>
      <c r="ICN144" s="296"/>
      <c r="ICO144" s="296"/>
      <c r="ICP144" s="296"/>
      <c r="ICQ144" s="296"/>
      <c r="ICR144" s="296"/>
      <c r="ICS144" s="296"/>
      <c r="ICT144" s="296"/>
      <c r="ICU144" s="296"/>
      <c r="ICV144" s="296"/>
      <c r="ICW144" s="296"/>
      <c r="ICX144" s="296"/>
      <c r="ICY144" s="296"/>
      <c r="ICZ144" s="296"/>
      <c r="IDA144" s="296"/>
      <c r="IDB144" s="296"/>
      <c r="IDC144" s="296"/>
      <c r="IDD144" s="296"/>
      <c r="IDE144" s="296"/>
      <c r="IDF144" s="296"/>
      <c r="IDG144" s="296"/>
      <c r="IDH144" s="296"/>
      <c r="IDI144" s="296"/>
      <c r="IDJ144" s="296"/>
      <c r="IDK144" s="296"/>
      <c r="IDL144" s="296"/>
      <c r="IDM144" s="296"/>
      <c r="IDN144" s="296"/>
      <c r="IDO144" s="296"/>
      <c r="IDP144" s="296"/>
      <c r="IDQ144" s="296"/>
      <c r="IDR144" s="296"/>
      <c r="IDS144" s="296"/>
      <c r="IDT144" s="296"/>
      <c r="IDU144" s="296"/>
      <c r="IDV144" s="296"/>
      <c r="IDW144" s="296"/>
      <c r="IDX144" s="296"/>
      <c r="IDY144" s="296"/>
      <c r="IDZ144" s="296"/>
      <c r="IEA144" s="296"/>
      <c r="IEB144" s="296"/>
      <c r="IEC144" s="296"/>
      <c r="IED144" s="296"/>
      <c r="IEE144" s="296"/>
      <c r="IEF144" s="296"/>
      <c r="IEG144" s="296"/>
      <c r="IEH144" s="296"/>
      <c r="IEI144" s="296"/>
      <c r="IEJ144" s="296"/>
      <c r="IEK144" s="296"/>
      <c r="IEL144" s="296"/>
      <c r="IEM144" s="296"/>
      <c r="IEN144" s="296"/>
      <c r="IEO144" s="296"/>
      <c r="IEP144" s="296"/>
      <c r="IEQ144" s="296"/>
      <c r="IER144" s="296"/>
      <c r="IES144" s="296"/>
      <c r="IET144" s="296"/>
      <c r="IEU144" s="296"/>
      <c r="IEV144" s="296"/>
      <c r="IEW144" s="296"/>
      <c r="IEX144" s="296"/>
      <c r="IEY144" s="296"/>
      <c r="IEZ144" s="296"/>
      <c r="IFA144" s="296"/>
      <c r="IFB144" s="296"/>
      <c r="IFC144" s="296"/>
      <c r="IFD144" s="296"/>
      <c r="IFE144" s="296"/>
      <c r="IFF144" s="296"/>
      <c r="IFG144" s="296"/>
      <c r="IFH144" s="296"/>
      <c r="IFI144" s="296"/>
      <c r="IFJ144" s="296"/>
      <c r="IFK144" s="296"/>
      <c r="IFL144" s="296"/>
      <c r="IFM144" s="296"/>
      <c r="IFN144" s="296"/>
      <c r="IFO144" s="296"/>
      <c r="IFP144" s="296"/>
      <c r="IFQ144" s="296"/>
      <c r="IFR144" s="296"/>
      <c r="IFS144" s="296"/>
      <c r="IFT144" s="296"/>
      <c r="IFU144" s="296"/>
      <c r="IFV144" s="296"/>
      <c r="IFW144" s="296"/>
      <c r="IFX144" s="296"/>
      <c r="IFY144" s="296"/>
      <c r="IFZ144" s="296"/>
      <c r="IGA144" s="296"/>
      <c r="IGB144" s="296"/>
      <c r="IGC144" s="296"/>
      <c r="IGD144" s="296"/>
      <c r="IGE144" s="296"/>
      <c r="IGF144" s="296"/>
      <c r="IGG144" s="296"/>
      <c r="IGH144" s="296"/>
      <c r="IGI144" s="296"/>
      <c r="IGJ144" s="296"/>
      <c r="IGK144" s="296"/>
      <c r="IGL144" s="296"/>
      <c r="IGM144" s="296"/>
      <c r="IGN144" s="296"/>
      <c r="IGO144" s="296"/>
      <c r="IGP144" s="296"/>
      <c r="IGQ144" s="296"/>
      <c r="IGR144" s="296"/>
      <c r="IGS144" s="296"/>
      <c r="IGT144" s="296"/>
      <c r="IGU144" s="296"/>
      <c r="IGV144" s="296"/>
      <c r="IGW144" s="296"/>
      <c r="IGX144" s="296"/>
      <c r="IGY144" s="296"/>
      <c r="IGZ144" s="296"/>
      <c r="IHA144" s="296"/>
      <c r="IHB144" s="296"/>
      <c r="IHC144" s="296"/>
      <c r="IHD144" s="296"/>
      <c r="IHE144" s="296"/>
      <c r="IHF144" s="296"/>
      <c r="IHG144" s="296"/>
      <c r="IHH144" s="296"/>
      <c r="IHI144" s="296"/>
      <c r="IHJ144" s="296"/>
      <c r="IHK144" s="296"/>
      <c r="IHL144" s="296"/>
      <c r="IHM144" s="296"/>
      <c r="IHN144" s="296"/>
      <c r="IHO144" s="296"/>
      <c r="IHP144" s="296"/>
      <c r="IHQ144" s="296"/>
      <c r="IHR144" s="296"/>
      <c r="IHS144" s="296"/>
      <c r="IHT144" s="296"/>
      <c r="IHU144" s="296"/>
      <c r="IHV144" s="296"/>
      <c r="IHW144" s="296"/>
      <c r="IHX144" s="296"/>
      <c r="IHY144" s="296"/>
      <c r="IHZ144" s="296"/>
      <c r="IIA144" s="296"/>
      <c r="IIB144" s="296"/>
      <c r="IIC144" s="296"/>
      <c r="IID144" s="296"/>
      <c r="IIE144" s="296"/>
      <c r="IIF144" s="296"/>
      <c r="IIG144" s="296"/>
      <c r="IIH144" s="296"/>
      <c r="III144" s="296"/>
      <c r="IIJ144" s="296"/>
      <c r="IIK144" s="296"/>
      <c r="IIL144" s="296"/>
      <c r="IIM144" s="296"/>
      <c r="IIN144" s="296"/>
      <c r="IIO144" s="296"/>
      <c r="IIP144" s="296"/>
      <c r="IIQ144" s="296"/>
      <c r="IIR144" s="296"/>
      <c r="IIS144" s="296"/>
      <c r="IIT144" s="296"/>
      <c r="IIU144" s="296"/>
      <c r="IIV144" s="296"/>
      <c r="IIW144" s="296"/>
      <c r="IIX144" s="296"/>
      <c r="IIY144" s="296"/>
      <c r="IIZ144" s="296"/>
      <c r="IJA144" s="296"/>
      <c r="IJB144" s="296"/>
      <c r="IJC144" s="296"/>
      <c r="IJD144" s="296"/>
      <c r="IJE144" s="296"/>
      <c r="IJF144" s="296"/>
      <c r="IJG144" s="296"/>
      <c r="IJH144" s="296"/>
      <c r="IJI144" s="296"/>
      <c r="IJJ144" s="296"/>
      <c r="IJK144" s="296"/>
      <c r="IJL144" s="296"/>
      <c r="IJM144" s="296"/>
      <c r="IJN144" s="296"/>
      <c r="IJO144" s="296"/>
      <c r="IJP144" s="296"/>
      <c r="IJQ144" s="296"/>
      <c r="IJR144" s="296"/>
      <c r="IJS144" s="296"/>
      <c r="IJT144" s="296"/>
      <c r="IJU144" s="296"/>
      <c r="IJV144" s="296"/>
      <c r="IJW144" s="296"/>
      <c r="IJX144" s="296"/>
      <c r="IJY144" s="296"/>
      <c r="IJZ144" s="296"/>
      <c r="IKA144" s="296"/>
      <c r="IKB144" s="296"/>
      <c r="IKC144" s="296"/>
      <c r="IKD144" s="296"/>
      <c r="IKE144" s="296"/>
      <c r="IKF144" s="296"/>
      <c r="IKG144" s="296"/>
      <c r="IKH144" s="296"/>
      <c r="IKI144" s="296"/>
      <c r="IKJ144" s="296"/>
      <c r="IKK144" s="296"/>
      <c r="IKL144" s="296"/>
      <c r="IKM144" s="296"/>
      <c r="IKN144" s="296"/>
      <c r="IKO144" s="296"/>
      <c r="IKP144" s="296"/>
      <c r="IKQ144" s="296"/>
      <c r="IKR144" s="296"/>
      <c r="IKS144" s="296"/>
      <c r="IKT144" s="296"/>
      <c r="IKU144" s="296"/>
      <c r="IKV144" s="296"/>
      <c r="IKW144" s="296"/>
      <c r="IKX144" s="296"/>
      <c r="IKY144" s="296"/>
      <c r="IKZ144" s="296"/>
      <c r="ILA144" s="296"/>
      <c r="ILB144" s="296"/>
      <c r="ILC144" s="296"/>
      <c r="ILD144" s="296"/>
      <c r="ILE144" s="296"/>
      <c r="ILF144" s="296"/>
      <c r="ILG144" s="296"/>
      <c r="ILH144" s="296"/>
      <c r="ILI144" s="296"/>
      <c r="ILJ144" s="296"/>
      <c r="ILK144" s="296"/>
      <c r="ILL144" s="296"/>
      <c r="ILM144" s="296"/>
      <c r="ILN144" s="296"/>
      <c r="ILO144" s="296"/>
      <c r="ILP144" s="296"/>
      <c r="ILQ144" s="296"/>
      <c r="ILR144" s="296"/>
      <c r="ILS144" s="296"/>
      <c r="ILT144" s="296"/>
      <c r="ILU144" s="296"/>
      <c r="ILV144" s="296"/>
      <c r="ILW144" s="296"/>
      <c r="ILX144" s="296"/>
      <c r="ILY144" s="296"/>
      <c r="ILZ144" s="296"/>
      <c r="IMA144" s="296"/>
      <c r="IMB144" s="296"/>
      <c r="IMC144" s="296"/>
      <c r="IMD144" s="296"/>
      <c r="IME144" s="296"/>
      <c r="IMF144" s="296"/>
      <c r="IMG144" s="296"/>
      <c r="IMH144" s="296"/>
      <c r="IMI144" s="296"/>
      <c r="IMJ144" s="296"/>
      <c r="IMK144" s="296"/>
      <c r="IML144" s="296"/>
      <c r="IMM144" s="296"/>
      <c r="IMN144" s="296"/>
      <c r="IMO144" s="296"/>
      <c r="IMP144" s="296"/>
      <c r="IMQ144" s="296"/>
      <c r="IMR144" s="296"/>
      <c r="IMS144" s="296"/>
      <c r="IMT144" s="296"/>
      <c r="IMU144" s="296"/>
      <c r="IMV144" s="296"/>
      <c r="IMW144" s="296"/>
      <c r="IMX144" s="296"/>
      <c r="IMY144" s="296"/>
      <c r="IMZ144" s="296"/>
      <c r="INA144" s="296"/>
      <c r="INB144" s="296"/>
      <c r="INC144" s="296"/>
      <c r="IND144" s="296"/>
      <c r="INE144" s="296"/>
      <c r="INF144" s="296"/>
      <c r="ING144" s="296"/>
      <c r="INH144" s="296"/>
      <c r="INI144" s="296"/>
      <c r="INJ144" s="296"/>
      <c r="INK144" s="296"/>
      <c r="INL144" s="296"/>
      <c r="INM144" s="296"/>
      <c r="INN144" s="296"/>
      <c r="INO144" s="296"/>
      <c r="INP144" s="296"/>
      <c r="INQ144" s="296"/>
      <c r="INR144" s="296"/>
      <c r="INS144" s="296"/>
      <c r="INT144" s="296"/>
      <c r="INU144" s="296"/>
      <c r="INV144" s="296"/>
      <c r="INW144" s="296"/>
      <c r="INX144" s="296"/>
      <c r="INY144" s="296"/>
      <c r="INZ144" s="296"/>
      <c r="IOA144" s="296"/>
      <c r="IOB144" s="296"/>
      <c r="IOC144" s="296"/>
      <c r="IOD144" s="296"/>
      <c r="IOE144" s="296"/>
      <c r="IOF144" s="296"/>
      <c r="IOG144" s="296"/>
      <c r="IOH144" s="296"/>
      <c r="IOI144" s="296"/>
      <c r="IOJ144" s="296"/>
      <c r="IOK144" s="296"/>
      <c r="IOL144" s="296"/>
      <c r="IOM144" s="296"/>
      <c r="ION144" s="296"/>
      <c r="IOO144" s="296"/>
      <c r="IOP144" s="296"/>
      <c r="IOQ144" s="296"/>
      <c r="IOR144" s="296"/>
      <c r="IOS144" s="296"/>
      <c r="IOT144" s="296"/>
      <c r="IOU144" s="296"/>
      <c r="IOV144" s="296"/>
      <c r="IOW144" s="296"/>
      <c r="IOX144" s="296"/>
      <c r="IOY144" s="296"/>
      <c r="IOZ144" s="296"/>
      <c r="IPA144" s="296"/>
      <c r="IPB144" s="296"/>
      <c r="IPC144" s="296"/>
      <c r="IPD144" s="296"/>
      <c r="IPE144" s="296"/>
      <c r="IPF144" s="296"/>
      <c r="IPG144" s="296"/>
      <c r="IPH144" s="296"/>
      <c r="IPI144" s="296"/>
      <c r="IPJ144" s="296"/>
      <c r="IPK144" s="296"/>
      <c r="IPL144" s="296"/>
      <c r="IPM144" s="296"/>
      <c r="IPN144" s="296"/>
      <c r="IPO144" s="296"/>
      <c r="IPP144" s="296"/>
      <c r="IPQ144" s="296"/>
      <c r="IPR144" s="296"/>
      <c r="IPS144" s="296"/>
      <c r="IPT144" s="296"/>
      <c r="IPU144" s="296"/>
      <c r="IPV144" s="296"/>
      <c r="IPW144" s="296"/>
      <c r="IPX144" s="296"/>
      <c r="IPY144" s="296"/>
      <c r="IPZ144" s="296"/>
      <c r="IQA144" s="296"/>
      <c r="IQB144" s="296"/>
      <c r="IQC144" s="296"/>
      <c r="IQD144" s="296"/>
      <c r="IQE144" s="296"/>
      <c r="IQF144" s="296"/>
      <c r="IQG144" s="296"/>
      <c r="IQH144" s="296"/>
      <c r="IQI144" s="296"/>
      <c r="IQJ144" s="296"/>
      <c r="IQK144" s="296"/>
      <c r="IQL144" s="296"/>
      <c r="IQM144" s="296"/>
      <c r="IQN144" s="296"/>
      <c r="IQO144" s="296"/>
      <c r="IQP144" s="296"/>
      <c r="IQQ144" s="296"/>
      <c r="IQR144" s="296"/>
      <c r="IQS144" s="296"/>
      <c r="IQT144" s="296"/>
      <c r="IQU144" s="296"/>
      <c r="IQV144" s="296"/>
      <c r="IQW144" s="296"/>
      <c r="IQX144" s="296"/>
      <c r="IQY144" s="296"/>
      <c r="IQZ144" s="296"/>
      <c r="IRA144" s="296"/>
      <c r="IRB144" s="296"/>
      <c r="IRC144" s="296"/>
      <c r="IRD144" s="296"/>
      <c r="IRE144" s="296"/>
      <c r="IRF144" s="296"/>
      <c r="IRG144" s="296"/>
      <c r="IRH144" s="296"/>
      <c r="IRI144" s="296"/>
      <c r="IRJ144" s="296"/>
      <c r="IRK144" s="296"/>
      <c r="IRL144" s="296"/>
      <c r="IRM144" s="296"/>
      <c r="IRN144" s="296"/>
      <c r="IRO144" s="296"/>
      <c r="IRP144" s="296"/>
      <c r="IRQ144" s="296"/>
      <c r="IRR144" s="296"/>
      <c r="IRS144" s="296"/>
      <c r="IRT144" s="296"/>
      <c r="IRU144" s="296"/>
      <c r="IRV144" s="296"/>
      <c r="IRW144" s="296"/>
      <c r="IRX144" s="296"/>
      <c r="IRY144" s="296"/>
      <c r="IRZ144" s="296"/>
      <c r="ISA144" s="296"/>
      <c r="ISB144" s="296"/>
      <c r="ISC144" s="296"/>
      <c r="ISD144" s="296"/>
      <c r="ISE144" s="296"/>
      <c r="ISF144" s="296"/>
      <c r="ISG144" s="296"/>
      <c r="ISH144" s="296"/>
      <c r="ISI144" s="296"/>
      <c r="ISJ144" s="296"/>
      <c r="ISK144" s="296"/>
      <c r="ISL144" s="296"/>
      <c r="ISM144" s="296"/>
      <c r="ISN144" s="296"/>
      <c r="ISO144" s="296"/>
      <c r="ISP144" s="296"/>
      <c r="ISQ144" s="296"/>
      <c r="ISR144" s="296"/>
      <c r="ISS144" s="296"/>
      <c r="IST144" s="296"/>
      <c r="ISU144" s="296"/>
      <c r="ISV144" s="296"/>
      <c r="ISW144" s="296"/>
      <c r="ISX144" s="296"/>
      <c r="ISY144" s="296"/>
      <c r="ISZ144" s="296"/>
      <c r="ITA144" s="296"/>
      <c r="ITB144" s="296"/>
      <c r="ITC144" s="296"/>
      <c r="ITD144" s="296"/>
      <c r="ITE144" s="296"/>
      <c r="ITF144" s="296"/>
      <c r="ITG144" s="296"/>
      <c r="ITH144" s="296"/>
      <c r="ITI144" s="296"/>
      <c r="ITJ144" s="296"/>
      <c r="ITK144" s="296"/>
      <c r="ITL144" s="296"/>
      <c r="ITM144" s="296"/>
      <c r="ITN144" s="296"/>
      <c r="ITO144" s="296"/>
      <c r="ITP144" s="296"/>
      <c r="ITQ144" s="296"/>
      <c r="ITR144" s="296"/>
      <c r="ITS144" s="296"/>
      <c r="ITT144" s="296"/>
      <c r="ITU144" s="296"/>
      <c r="ITV144" s="296"/>
      <c r="ITW144" s="296"/>
      <c r="ITX144" s="296"/>
      <c r="ITY144" s="296"/>
      <c r="ITZ144" s="296"/>
      <c r="IUA144" s="296"/>
      <c r="IUB144" s="296"/>
      <c r="IUC144" s="296"/>
      <c r="IUD144" s="296"/>
      <c r="IUE144" s="296"/>
      <c r="IUF144" s="296"/>
      <c r="IUG144" s="296"/>
      <c r="IUH144" s="296"/>
      <c r="IUI144" s="296"/>
      <c r="IUJ144" s="296"/>
      <c r="IUK144" s="296"/>
      <c r="IUL144" s="296"/>
      <c r="IUM144" s="296"/>
      <c r="IUN144" s="296"/>
      <c r="IUO144" s="296"/>
      <c r="IUP144" s="296"/>
      <c r="IUQ144" s="296"/>
      <c r="IUR144" s="296"/>
      <c r="IUS144" s="296"/>
      <c r="IUT144" s="296"/>
      <c r="IUU144" s="296"/>
      <c r="IUV144" s="296"/>
      <c r="IUW144" s="296"/>
      <c r="IUX144" s="296"/>
      <c r="IUY144" s="296"/>
      <c r="IUZ144" s="296"/>
      <c r="IVA144" s="296"/>
      <c r="IVB144" s="296"/>
      <c r="IVC144" s="296"/>
      <c r="IVD144" s="296"/>
      <c r="IVE144" s="296"/>
      <c r="IVF144" s="296"/>
      <c r="IVG144" s="296"/>
      <c r="IVH144" s="296"/>
      <c r="IVI144" s="296"/>
      <c r="IVJ144" s="296"/>
      <c r="IVK144" s="296"/>
      <c r="IVL144" s="296"/>
      <c r="IVM144" s="296"/>
      <c r="IVN144" s="296"/>
      <c r="IVO144" s="296"/>
      <c r="IVP144" s="296"/>
      <c r="IVQ144" s="296"/>
      <c r="IVR144" s="296"/>
      <c r="IVS144" s="296"/>
      <c r="IVT144" s="296"/>
      <c r="IVU144" s="296"/>
      <c r="IVV144" s="296"/>
      <c r="IVW144" s="296"/>
      <c r="IVX144" s="296"/>
      <c r="IVY144" s="296"/>
      <c r="IVZ144" s="296"/>
      <c r="IWA144" s="296"/>
      <c r="IWB144" s="296"/>
      <c r="IWC144" s="296"/>
      <c r="IWD144" s="296"/>
      <c r="IWE144" s="296"/>
      <c r="IWF144" s="296"/>
      <c r="IWG144" s="296"/>
      <c r="IWH144" s="296"/>
      <c r="IWI144" s="296"/>
      <c r="IWJ144" s="296"/>
      <c r="IWK144" s="296"/>
      <c r="IWL144" s="296"/>
      <c r="IWM144" s="296"/>
      <c r="IWN144" s="296"/>
      <c r="IWO144" s="296"/>
      <c r="IWP144" s="296"/>
      <c r="IWQ144" s="296"/>
      <c r="IWR144" s="296"/>
      <c r="IWS144" s="296"/>
      <c r="IWT144" s="296"/>
      <c r="IWU144" s="296"/>
      <c r="IWV144" s="296"/>
      <c r="IWW144" s="296"/>
      <c r="IWX144" s="296"/>
      <c r="IWY144" s="296"/>
      <c r="IWZ144" s="296"/>
      <c r="IXA144" s="296"/>
      <c r="IXB144" s="296"/>
      <c r="IXC144" s="296"/>
      <c r="IXD144" s="296"/>
      <c r="IXE144" s="296"/>
      <c r="IXF144" s="296"/>
      <c r="IXG144" s="296"/>
      <c r="IXH144" s="296"/>
      <c r="IXI144" s="296"/>
      <c r="IXJ144" s="296"/>
      <c r="IXK144" s="296"/>
      <c r="IXL144" s="296"/>
      <c r="IXM144" s="296"/>
      <c r="IXN144" s="296"/>
      <c r="IXO144" s="296"/>
      <c r="IXP144" s="296"/>
      <c r="IXQ144" s="296"/>
      <c r="IXR144" s="296"/>
      <c r="IXS144" s="296"/>
      <c r="IXT144" s="296"/>
      <c r="IXU144" s="296"/>
      <c r="IXV144" s="296"/>
      <c r="IXW144" s="296"/>
      <c r="IXX144" s="296"/>
      <c r="IXY144" s="296"/>
      <c r="IXZ144" s="296"/>
      <c r="IYA144" s="296"/>
      <c r="IYB144" s="296"/>
      <c r="IYC144" s="296"/>
      <c r="IYD144" s="296"/>
      <c r="IYE144" s="296"/>
      <c r="IYF144" s="296"/>
      <c r="IYG144" s="296"/>
      <c r="IYH144" s="296"/>
      <c r="IYI144" s="296"/>
      <c r="IYJ144" s="296"/>
      <c r="IYK144" s="296"/>
      <c r="IYL144" s="296"/>
      <c r="IYM144" s="296"/>
      <c r="IYN144" s="296"/>
      <c r="IYO144" s="296"/>
      <c r="IYP144" s="296"/>
      <c r="IYQ144" s="296"/>
      <c r="IYR144" s="296"/>
      <c r="IYS144" s="296"/>
      <c r="IYT144" s="296"/>
      <c r="IYU144" s="296"/>
      <c r="IYV144" s="296"/>
      <c r="IYW144" s="296"/>
      <c r="IYX144" s="296"/>
      <c r="IYY144" s="296"/>
      <c r="IYZ144" s="296"/>
      <c r="IZA144" s="296"/>
      <c r="IZB144" s="296"/>
      <c r="IZC144" s="296"/>
      <c r="IZD144" s="296"/>
      <c r="IZE144" s="296"/>
      <c r="IZF144" s="296"/>
      <c r="IZG144" s="296"/>
      <c r="IZH144" s="296"/>
      <c r="IZI144" s="296"/>
      <c r="IZJ144" s="296"/>
      <c r="IZK144" s="296"/>
      <c r="IZL144" s="296"/>
      <c r="IZM144" s="296"/>
      <c r="IZN144" s="296"/>
      <c r="IZO144" s="296"/>
      <c r="IZP144" s="296"/>
      <c r="IZQ144" s="296"/>
      <c r="IZR144" s="296"/>
      <c r="IZS144" s="296"/>
      <c r="IZT144" s="296"/>
      <c r="IZU144" s="296"/>
      <c r="IZV144" s="296"/>
      <c r="IZW144" s="296"/>
      <c r="IZX144" s="296"/>
      <c r="IZY144" s="296"/>
      <c r="IZZ144" s="296"/>
      <c r="JAA144" s="296"/>
      <c r="JAB144" s="296"/>
      <c r="JAC144" s="296"/>
      <c r="JAD144" s="296"/>
      <c r="JAE144" s="296"/>
      <c r="JAF144" s="296"/>
      <c r="JAG144" s="296"/>
      <c r="JAH144" s="296"/>
      <c r="JAI144" s="296"/>
      <c r="JAJ144" s="296"/>
      <c r="JAK144" s="296"/>
      <c r="JAL144" s="296"/>
      <c r="JAM144" s="296"/>
      <c r="JAN144" s="296"/>
      <c r="JAO144" s="296"/>
      <c r="JAP144" s="296"/>
      <c r="JAQ144" s="296"/>
      <c r="JAR144" s="296"/>
      <c r="JAS144" s="296"/>
      <c r="JAT144" s="296"/>
      <c r="JAU144" s="296"/>
      <c r="JAV144" s="296"/>
      <c r="JAW144" s="296"/>
      <c r="JAX144" s="296"/>
      <c r="JAY144" s="296"/>
      <c r="JAZ144" s="296"/>
      <c r="JBA144" s="296"/>
      <c r="JBB144" s="296"/>
      <c r="JBC144" s="296"/>
      <c r="JBD144" s="296"/>
      <c r="JBE144" s="296"/>
      <c r="JBF144" s="296"/>
      <c r="JBG144" s="296"/>
      <c r="JBH144" s="296"/>
      <c r="JBI144" s="296"/>
      <c r="JBJ144" s="296"/>
      <c r="JBK144" s="296"/>
      <c r="JBL144" s="296"/>
      <c r="JBM144" s="296"/>
      <c r="JBN144" s="296"/>
      <c r="JBO144" s="296"/>
      <c r="JBP144" s="296"/>
      <c r="JBQ144" s="296"/>
      <c r="JBR144" s="296"/>
      <c r="JBS144" s="296"/>
      <c r="JBT144" s="296"/>
      <c r="JBU144" s="296"/>
      <c r="JBV144" s="296"/>
      <c r="JBW144" s="296"/>
      <c r="JBX144" s="296"/>
      <c r="JBY144" s="296"/>
      <c r="JBZ144" s="296"/>
      <c r="JCA144" s="296"/>
      <c r="JCB144" s="296"/>
      <c r="JCC144" s="296"/>
      <c r="JCD144" s="296"/>
      <c r="JCE144" s="296"/>
      <c r="JCF144" s="296"/>
      <c r="JCG144" s="296"/>
      <c r="JCH144" s="296"/>
      <c r="JCI144" s="296"/>
      <c r="JCJ144" s="296"/>
      <c r="JCK144" s="296"/>
      <c r="JCL144" s="296"/>
      <c r="JCM144" s="296"/>
      <c r="JCN144" s="296"/>
      <c r="JCO144" s="296"/>
      <c r="JCP144" s="296"/>
      <c r="JCQ144" s="296"/>
      <c r="JCR144" s="296"/>
      <c r="JCS144" s="296"/>
      <c r="JCT144" s="296"/>
      <c r="JCU144" s="296"/>
      <c r="JCV144" s="296"/>
      <c r="JCW144" s="296"/>
      <c r="JCX144" s="296"/>
      <c r="JCY144" s="296"/>
      <c r="JCZ144" s="296"/>
      <c r="JDA144" s="296"/>
      <c r="JDB144" s="296"/>
      <c r="JDC144" s="296"/>
      <c r="JDD144" s="296"/>
      <c r="JDE144" s="296"/>
      <c r="JDF144" s="296"/>
      <c r="JDG144" s="296"/>
      <c r="JDH144" s="296"/>
      <c r="JDI144" s="296"/>
      <c r="JDJ144" s="296"/>
      <c r="JDK144" s="296"/>
      <c r="JDL144" s="296"/>
      <c r="JDM144" s="296"/>
      <c r="JDN144" s="296"/>
      <c r="JDO144" s="296"/>
      <c r="JDP144" s="296"/>
      <c r="JDQ144" s="296"/>
      <c r="JDR144" s="296"/>
      <c r="JDS144" s="296"/>
      <c r="JDT144" s="296"/>
      <c r="JDU144" s="296"/>
      <c r="JDV144" s="296"/>
      <c r="JDW144" s="296"/>
      <c r="JDX144" s="296"/>
      <c r="JDY144" s="296"/>
      <c r="JDZ144" s="296"/>
      <c r="JEA144" s="296"/>
      <c r="JEB144" s="296"/>
      <c r="JEC144" s="296"/>
      <c r="JED144" s="296"/>
      <c r="JEE144" s="296"/>
      <c r="JEF144" s="296"/>
      <c r="JEG144" s="296"/>
      <c r="JEH144" s="296"/>
      <c r="JEI144" s="296"/>
      <c r="JEJ144" s="296"/>
      <c r="JEK144" s="296"/>
      <c r="JEL144" s="296"/>
      <c r="JEM144" s="296"/>
      <c r="JEN144" s="296"/>
      <c r="JEO144" s="296"/>
      <c r="JEP144" s="296"/>
      <c r="JEQ144" s="296"/>
      <c r="JER144" s="296"/>
      <c r="JES144" s="296"/>
      <c r="JET144" s="296"/>
      <c r="JEU144" s="296"/>
      <c r="JEV144" s="296"/>
      <c r="JEW144" s="296"/>
      <c r="JEX144" s="296"/>
      <c r="JEY144" s="296"/>
      <c r="JEZ144" s="296"/>
      <c r="JFA144" s="296"/>
      <c r="JFB144" s="296"/>
      <c r="JFC144" s="296"/>
      <c r="JFD144" s="296"/>
      <c r="JFE144" s="296"/>
      <c r="JFF144" s="296"/>
      <c r="JFG144" s="296"/>
      <c r="JFH144" s="296"/>
      <c r="JFI144" s="296"/>
      <c r="JFJ144" s="296"/>
      <c r="JFK144" s="296"/>
      <c r="JFL144" s="296"/>
      <c r="JFM144" s="296"/>
      <c r="JFN144" s="296"/>
      <c r="JFO144" s="296"/>
      <c r="JFP144" s="296"/>
      <c r="JFQ144" s="296"/>
      <c r="JFR144" s="296"/>
      <c r="JFS144" s="296"/>
      <c r="JFT144" s="296"/>
      <c r="JFU144" s="296"/>
      <c r="JFV144" s="296"/>
      <c r="JFW144" s="296"/>
      <c r="JFX144" s="296"/>
      <c r="JFY144" s="296"/>
      <c r="JFZ144" s="296"/>
      <c r="JGA144" s="296"/>
      <c r="JGB144" s="296"/>
      <c r="JGC144" s="296"/>
      <c r="JGD144" s="296"/>
      <c r="JGE144" s="296"/>
      <c r="JGF144" s="296"/>
      <c r="JGG144" s="296"/>
      <c r="JGH144" s="296"/>
      <c r="JGI144" s="296"/>
      <c r="JGJ144" s="296"/>
      <c r="JGK144" s="296"/>
      <c r="JGL144" s="296"/>
      <c r="JGM144" s="296"/>
      <c r="JGN144" s="296"/>
      <c r="JGO144" s="296"/>
      <c r="JGP144" s="296"/>
      <c r="JGQ144" s="296"/>
      <c r="JGR144" s="296"/>
      <c r="JGS144" s="296"/>
      <c r="JGT144" s="296"/>
      <c r="JGU144" s="296"/>
      <c r="JGV144" s="296"/>
      <c r="JGW144" s="296"/>
      <c r="JGX144" s="296"/>
      <c r="JGY144" s="296"/>
      <c r="JGZ144" s="296"/>
      <c r="JHA144" s="296"/>
      <c r="JHB144" s="296"/>
      <c r="JHC144" s="296"/>
      <c r="JHD144" s="296"/>
      <c r="JHE144" s="296"/>
      <c r="JHF144" s="296"/>
      <c r="JHG144" s="296"/>
      <c r="JHH144" s="296"/>
      <c r="JHI144" s="296"/>
      <c r="JHJ144" s="296"/>
      <c r="JHK144" s="296"/>
      <c r="JHL144" s="296"/>
      <c r="JHM144" s="296"/>
      <c r="JHN144" s="296"/>
      <c r="JHO144" s="296"/>
      <c r="JHP144" s="296"/>
      <c r="JHQ144" s="296"/>
      <c r="JHR144" s="296"/>
      <c r="JHS144" s="296"/>
      <c r="JHT144" s="296"/>
      <c r="JHU144" s="296"/>
      <c r="JHV144" s="296"/>
      <c r="JHW144" s="296"/>
      <c r="JHX144" s="296"/>
      <c r="JHY144" s="296"/>
      <c r="JHZ144" s="296"/>
      <c r="JIA144" s="296"/>
      <c r="JIB144" s="296"/>
      <c r="JIC144" s="296"/>
      <c r="JID144" s="296"/>
      <c r="JIE144" s="296"/>
      <c r="JIF144" s="296"/>
      <c r="JIG144" s="296"/>
      <c r="JIH144" s="296"/>
      <c r="JII144" s="296"/>
      <c r="JIJ144" s="296"/>
      <c r="JIK144" s="296"/>
      <c r="JIL144" s="296"/>
      <c r="JIM144" s="296"/>
      <c r="JIN144" s="296"/>
      <c r="JIO144" s="296"/>
      <c r="JIP144" s="296"/>
      <c r="JIQ144" s="296"/>
      <c r="JIR144" s="296"/>
      <c r="JIS144" s="296"/>
      <c r="JIT144" s="296"/>
      <c r="JIU144" s="296"/>
      <c r="JIV144" s="296"/>
      <c r="JIW144" s="296"/>
      <c r="JIX144" s="296"/>
      <c r="JIY144" s="296"/>
      <c r="JIZ144" s="296"/>
      <c r="JJA144" s="296"/>
      <c r="JJB144" s="296"/>
      <c r="JJC144" s="296"/>
      <c r="JJD144" s="296"/>
      <c r="JJE144" s="296"/>
      <c r="JJF144" s="296"/>
      <c r="JJG144" s="296"/>
      <c r="JJH144" s="296"/>
      <c r="JJI144" s="296"/>
      <c r="JJJ144" s="296"/>
      <c r="JJK144" s="296"/>
      <c r="JJL144" s="296"/>
      <c r="JJM144" s="296"/>
      <c r="JJN144" s="296"/>
      <c r="JJO144" s="296"/>
      <c r="JJP144" s="296"/>
      <c r="JJQ144" s="296"/>
      <c r="JJR144" s="296"/>
      <c r="JJS144" s="296"/>
      <c r="JJT144" s="296"/>
      <c r="JJU144" s="296"/>
      <c r="JJV144" s="296"/>
      <c r="JJW144" s="296"/>
      <c r="JJX144" s="296"/>
      <c r="JJY144" s="296"/>
      <c r="JJZ144" s="296"/>
      <c r="JKA144" s="296"/>
      <c r="JKB144" s="296"/>
      <c r="JKC144" s="296"/>
      <c r="JKD144" s="296"/>
      <c r="JKE144" s="296"/>
      <c r="JKF144" s="296"/>
      <c r="JKG144" s="296"/>
      <c r="JKH144" s="296"/>
      <c r="JKI144" s="296"/>
      <c r="JKJ144" s="296"/>
      <c r="JKK144" s="296"/>
      <c r="JKL144" s="296"/>
      <c r="JKM144" s="296"/>
      <c r="JKN144" s="296"/>
      <c r="JKO144" s="296"/>
      <c r="JKP144" s="296"/>
      <c r="JKQ144" s="296"/>
      <c r="JKR144" s="296"/>
      <c r="JKS144" s="296"/>
      <c r="JKT144" s="296"/>
      <c r="JKU144" s="296"/>
      <c r="JKV144" s="296"/>
      <c r="JKW144" s="296"/>
      <c r="JKX144" s="296"/>
      <c r="JKY144" s="296"/>
      <c r="JKZ144" s="296"/>
      <c r="JLA144" s="296"/>
      <c r="JLB144" s="296"/>
      <c r="JLC144" s="296"/>
      <c r="JLD144" s="296"/>
      <c r="JLE144" s="296"/>
      <c r="JLF144" s="296"/>
      <c r="JLG144" s="296"/>
      <c r="JLH144" s="296"/>
      <c r="JLI144" s="296"/>
      <c r="JLJ144" s="296"/>
      <c r="JLK144" s="296"/>
      <c r="JLL144" s="296"/>
      <c r="JLM144" s="296"/>
      <c r="JLN144" s="296"/>
      <c r="JLO144" s="296"/>
      <c r="JLP144" s="296"/>
      <c r="JLQ144" s="296"/>
      <c r="JLR144" s="296"/>
      <c r="JLS144" s="296"/>
      <c r="JLT144" s="296"/>
      <c r="JLU144" s="296"/>
      <c r="JLV144" s="296"/>
      <c r="JLW144" s="296"/>
      <c r="JLX144" s="296"/>
      <c r="JLY144" s="296"/>
      <c r="JLZ144" s="296"/>
      <c r="JMA144" s="296"/>
      <c r="JMB144" s="296"/>
      <c r="JMC144" s="296"/>
      <c r="JMD144" s="296"/>
      <c r="JME144" s="296"/>
      <c r="JMF144" s="296"/>
      <c r="JMG144" s="296"/>
      <c r="JMH144" s="296"/>
      <c r="JMI144" s="296"/>
      <c r="JMJ144" s="296"/>
      <c r="JMK144" s="296"/>
      <c r="JML144" s="296"/>
      <c r="JMM144" s="296"/>
      <c r="JMN144" s="296"/>
      <c r="JMO144" s="296"/>
      <c r="JMP144" s="296"/>
      <c r="JMQ144" s="296"/>
      <c r="JMR144" s="296"/>
      <c r="JMS144" s="296"/>
      <c r="JMT144" s="296"/>
      <c r="JMU144" s="296"/>
      <c r="JMV144" s="296"/>
      <c r="JMW144" s="296"/>
      <c r="JMX144" s="296"/>
      <c r="JMY144" s="296"/>
      <c r="JMZ144" s="296"/>
      <c r="JNA144" s="296"/>
      <c r="JNB144" s="296"/>
      <c r="JNC144" s="296"/>
      <c r="JND144" s="296"/>
      <c r="JNE144" s="296"/>
      <c r="JNF144" s="296"/>
      <c r="JNG144" s="296"/>
      <c r="JNH144" s="296"/>
      <c r="JNI144" s="296"/>
      <c r="JNJ144" s="296"/>
      <c r="JNK144" s="296"/>
      <c r="JNL144" s="296"/>
      <c r="JNM144" s="296"/>
      <c r="JNN144" s="296"/>
      <c r="JNO144" s="296"/>
      <c r="JNP144" s="296"/>
      <c r="JNQ144" s="296"/>
      <c r="JNR144" s="296"/>
      <c r="JNS144" s="296"/>
      <c r="JNT144" s="296"/>
      <c r="JNU144" s="296"/>
      <c r="JNV144" s="296"/>
      <c r="JNW144" s="296"/>
      <c r="JNX144" s="296"/>
      <c r="JNY144" s="296"/>
      <c r="JNZ144" s="296"/>
      <c r="JOA144" s="296"/>
      <c r="JOB144" s="296"/>
      <c r="JOC144" s="296"/>
      <c r="JOD144" s="296"/>
      <c r="JOE144" s="296"/>
      <c r="JOF144" s="296"/>
      <c r="JOG144" s="296"/>
      <c r="JOH144" s="296"/>
      <c r="JOI144" s="296"/>
      <c r="JOJ144" s="296"/>
      <c r="JOK144" s="296"/>
      <c r="JOL144" s="296"/>
      <c r="JOM144" s="296"/>
      <c r="JON144" s="296"/>
      <c r="JOO144" s="296"/>
      <c r="JOP144" s="296"/>
      <c r="JOQ144" s="296"/>
      <c r="JOR144" s="296"/>
      <c r="JOS144" s="296"/>
      <c r="JOT144" s="296"/>
      <c r="JOU144" s="296"/>
      <c r="JOV144" s="296"/>
      <c r="JOW144" s="296"/>
      <c r="JOX144" s="296"/>
      <c r="JOY144" s="296"/>
      <c r="JOZ144" s="296"/>
      <c r="JPA144" s="296"/>
      <c r="JPB144" s="296"/>
      <c r="JPC144" s="296"/>
      <c r="JPD144" s="296"/>
      <c r="JPE144" s="296"/>
      <c r="JPF144" s="296"/>
      <c r="JPG144" s="296"/>
      <c r="JPH144" s="296"/>
      <c r="JPI144" s="296"/>
      <c r="JPJ144" s="296"/>
      <c r="JPK144" s="296"/>
      <c r="JPL144" s="296"/>
      <c r="JPM144" s="296"/>
      <c r="JPN144" s="296"/>
      <c r="JPO144" s="296"/>
      <c r="JPP144" s="296"/>
      <c r="JPQ144" s="296"/>
      <c r="JPR144" s="296"/>
      <c r="JPS144" s="296"/>
      <c r="JPT144" s="296"/>
      <c r="JPU144" s="296"/>
      <c r="JPV144" s="296"/>
      <c r="JPW144" s="296"/>
      <c r="JPX144" s="296"/>
      <c r="JPY144" s="296"/>
      <c r="JPZ144" s="296"/>
      <c r="JQA144" s="296"/>
      <c r="JQB144" s="296"/>
      <c r="JQC144" s="296"/>
      <c r="JQD144" s="296"/>
      <c r="JQE144" s="296"/>
      <c r="JQF144" s="296"/>
      <c r="JQG144" s="296"/>
      <c r="JQH144" s="296"/>
      <c r="JQI144" s="296"/>
      <c r="JQJ144" s="296"/>
      <c r="JQK144" s="296"/>
      <c r="JQL144" s="296"/>
      <c r="JQM144" s="296"/>
      <c r="JQN144" s="296"/>
      <c r="JQO144" s="296"/>
      <c r="JQP144" s="296"/>
      <c r="JQQ144" s="296"/>
      <c r="JQR144" s="296"/>
      <c r="JQS144" s="296"/>
      <c r="JQT144" s="296"/>
      <c r="JQU144" s="296"/>
      <c r="JQV144" s="296"/>
      <c r="JQW144" s="296"/>
      <c r="JQX144" s="296"/>
      <c r="JQY144" s="296"/>
      <c r="JQZ144" s="296"/>
      <c r="JRA144" s="296"/>
      <c r="JRB144" s="296"/>
      <c r="JRC144" s="296"/>
      <c r="JRD144" s="296"/>
      <c r="JRE144" s="296"/>
      <c r="JRF144" s="296"/>
      <c r="JRG144" s="296"/>
      <c r="JRH144" s="296"/>
      <c r="JRI144" s="296"/>
      <c r="JRJ144" s="296"/>
      <c r="JRK144" s="296"/>
      <c r="JRL144" s="296"/>
      <c r="JRM144" s="296"/>
      <c r="JRN144" s="296"/>
      <c r="JRO144" s="296"/>
      <c r="JRP144" s="296"/>
      <c r="JRQ144" s="296"/>
      <c r="JRR144" s="296"/>
      <c r="JRS144" s="296"/>
      <c r="JRT144" s="296"/>
      <c r="JRU144" s="296"/>
      <c r="JRV144" s="296"/>
      <c r="JRW144" s="296"/>
      <c r="JRX144" s="296"/>
      <c r="JRY144" s="296"/>
      <c r="JRZ144" s="296"/>
      <c r="JSA144" s="296"/>
      <c r="JSB144" s="296"/>
      <c r="JSC144" s="296"/>
      <c r="JSD144" s="296"/>
      <c r="JSE144" s="296"/>
      <c r="JSF144" s="296"/>
      <c r="JSG144" s="296"/>
      <c r="JSH144" s="296"/>
      <c r="JSI144" s="296"/>
      <c r="JSJ144" s="296"/>
      <c r="JSK144" s="296"/>
      <c r="JSL144" s="296"/>
      <c r="JSM144" s="296"/>
      <c r="JSN144" s="296"/>
      <c r="JSO144" s="296"/>
      <c r="JSP144" s="296"/>
      <c r="JSQ144" s="296"/>
      <c r="JSR144" s="296"/>
      <c r="JSS144" s="296"/>
      <c r="JST144" s="296"/>
      <c r="JSU144" s="296"/>
      <c r="JSV144" s="296"/>
      <c r="JSW144" s="296"/>
      <c r="JSX144" s="296"/>
      <c r="JSY144" s="296"/>
      <c r="JSZ144" s="296"/>
      <c r="JTA144" s="296"/>
      <c r="JTB144" s="296"/>
      <c r="JTC144" s="296"/>
      <c r="JTD144" s="296"/>
      <c r="JTE144" s="296"/>
      <c r="JTF144" s="296"/>
      <c r="JTG144" s="296"/>
      <c r="JTH144" s="296"/>
      <c r="JTI144" s="296"/>
      <c r="JTJ144" s="296"/>
      <c r="JTK144" s="296"/>
      <c r="JTL144" s="296"/>
      <c r="JTM144" s="296"/>
      <c r="JTN144" s="296"/>
      <c r="JTO144" s="296"/>
      <c r="JTP144" s="296"/>
      <c r="JTQ144" s="296"/>
      <c r="JTR144" s="296"/>
      <c r="JTS144" s="296"/>
      <c r="JTT144" s="296"/>
      <c r="JTU144" s="296"/>
      <c r="JTV144" s="296"/>
      <c r="JTW144" s="296"/>
      <c r="JTX144" s="296"/>
      <c r="JTY144" s="296"/>
      <c r="JTZ144" s="296"/>
      <c r="JUA144" s="296"/>
      <c r="JUB144" s="296"/>
      <c r="JUC144" s="296"/>
      <c r="JUD144" s="296"/>
      <c r="JUE144" s="296"/>
      <c r="JUF144" s="296"/>
      <c r="JUG144" s="296"/>
      <c r="JUH144" s="296"/>
      <c r="JUI144" s="296"/>
      <c r="JUJ144" s="296"/>
      <c r="JUK144" s="296"/>
      <c r="JUL144" s="296"/>
      <c r="JUM144" s="296"/>
      <c r="JUN144" s="296"/>
      <c r="JUO144" s="296"/>
      <c r="JUP144" s="296"/>
      <c r="JUQ144" s="296"/>
      <c r="JUR144" s="296"/>
      <c r="JUS144" s="296"/>
      <c r="JUT144" s="296"/>
      <c r="JUU144" s="296"/>
      <c r="JUV144" s="296"/>
      <c r="JUW144" s="296"/>
      <c r="JUX144" s="296"/>
      <c r="JUY144" s="296"/>
      <c r="JUZ144" s="296"/>
      <c r="JVA144" s="296"/>
      <c r="JVB144" s="296"/>
      <c r="JVC144" s="296"/>
      <c r="JVD144" s="296"/>
      <c r="JVE144" s="296"/>
      <c r="JVF144" s="296"/>
      <c r="JVG144" s="296"/>
      <c r="JVH144" s="296"/>
      <c r="JVI144" s="296"/>
      <c r="JVJ144" s="296"/>
      <c r="JVK144" s="296"/>
      <c r="JVL144" s="296"/>
      <c r="JVM144" s="296"/>
      <c r="JVN144" s="296"/>
      <c r="JVO144" s="296"/>
      <c r="JVP144" s="296"/>
      <c r="JVQ144" s="296"/>
      <c r="JVR144" s="296"/>
      <c r="JVS144" s="296"/>
      <c r="JVT144" s="296"/>
      <c r="JVU144" s="296"/>
      <c r="JVV144" s="296"/>
      <c r="JVW144" s="296"/>
      <c r="JVX144" s="296"/>
      <c r="JVY144" s="296"/>
      <c r="JVZ144" s="296"/>
      <c r="JWA144" s="296"/>
      <c r="JWB144" s="296"/>
      <c r="JWC144" s="296"/>
      <c r="JWD144" s="296"/>
      <c r="JWE144" s="296"/>
      <c r="JWF144" s="296"/>
      <c r="JWG144" s="296"/>
      <c r="JWH144" s="296"/>
      <c r="JWI144" s="296"/>
      <c r="JWJ144" s="296"/>
      <c r="JWK144" s="296"/>
      <c r="JWL144" s="296"/>
      <c r="JWM144" s="296"/>
      <c r="JWN144" s="296"/>
      <c r="JWO144" s="296"/>
      <c r="JWP144" s="296"/>
      <c r="JWQ144" s="296"/>
      <c r="JWR144" s="296"/>
      <c r="JWS144" s="296"/>
      <c r="JWT144" s="296"/>
      <c r="JWU144" s="296"/>
      <c r="JWV144" s="296"/>
      <c r="JWW144" s="296"/>
      <c r="JWX144" s="296"/>
      <c r="JWY144" s="296"/>
      <c r="JWZ144" s="296"/>
      <c r="JXA144" s="296"/>
      <c r="JXB144" s="296"/>
      <c r="JXC144" s="296"/>
      <c r="JXD144" s="296"/>
      <c r="JXE144" s="296"/>
      <c r="JXF144" s="296"/>
      <c r="JXG144" s="296"/>
      <c r="JXH144" s="296"/>
      <c r="JXI144" s="296"/>
      <c r="JXJ144" s="296"/>
      <c r="JXK144" s="296"/>
      <c r="JXL144" s="296"/>
      <c r="JXM144" s="296"/>
      <c r="JXN144" s="296"/>
      <c r="JXO144" s="296"/>
      <c r="JXP144" s="296"/>
      <c r="JXQ144" s="296"/>
      <c r="JXR144" s="296"/>
      <c r="JXS144" s="296"/>
      <c r="JXT144" s="296"/>
      <c r="JXU144" s="296"/>
      <c r="JXV144" s="296"/>
      <c r="JXW144" s="296"/>
      <c r="JXX144" s="296"/>
      <c r="JXY144" s="296"/>
      <c r="JXZ144" s="296"/>
      <c r="JYA144" s="296"/>
      <c r="JYB144" s="296"/>
      <c r="JYC144" s="296"/>
      <c r="JYD144" s="296"/>
      <c r="JYE144" s="296"/>
      <c r="JYF144" s="296"/>
      <c r="JYG144" s="296"/>
      <c r="JYH144" s="296"/>
      <c r="JYI144" s="296"/>
      <c r="JYJ144" s="296"/>
      <c r="JYK144" s="296"/>
      <c r="JYL144" s="296"/>
      <c r="JYM144" s="296"/>
      <c r="JYN144" s="296"/>
      <c r="JYO144" s="296"/>
      <c r="JYP144" s="296"/>
      <c r="JYQ144" s="296"/>
      <c r="JYR144" s="296"/>
      <c r="JYS144" s="296"/>
      <c r="JYT144" s="296"/>
      <c r="JYU144" s="296"/>
      <c r="JYV144" s="296"/>
      <c r="JYW144" s="296"/>
      <c r="JYX144" s="296"/>
      <c r="JYY144" s="296"/>
      <c r="JYZ144" s="296"/>
      <c r="JZA144" s="296"/>
      <c r="JZB144" s="296"/>
      <c r="JZC144" s="296"/>
      <c r="JZD144" s="296"/>
      <c r="JZE144" s="296"/>
      <c r="JZF144" s="296"/>
      <c r="JZG144" s="296"/>
      <c r="JZH144" s="296"/>
      <c r="JZI144" s="296"/>
      <c r="JZJ144" s="296"/>
      <c r="JZK144" s="296"/>
      <c r="JZL144" s="296"/>
      <c r="JZM144" s="296"/>
      <c r="JZN144" s="296"/>
      <c r="JZO144" s="296"/>
      <c r="JZP144" s="296"/>
      <c r="JZQ144" s="296"/>
      <c r="JZR144" s="296"/>
      <c r="JZS144" s="296"/>
      <c r="JZT144" s="296"/>
      <c r="JZU144" s="296"/>
      <c r="JZV144" s="296"/>
      <c r="JZW144" s="296"/>
      <c r="JZX144" s="296"/>
      <c r="JZY144" s="296"/>
      <c r="JZZ144" s="296"/>
      <c r="KAA144" s="296"/>
      <c r="KAB144" s="296"/>
      <c r="KAC144" s="296"/>
      <c r="KAD144" s="296"/>
      <c r="KAE144" s="296"/>
      <c r="KAF144" s="296"/>
      <c r="KAG144" s="296"/>
      <c r="KAH144" s="296"/>
      <c r="KAI144" s="296"/>
      <c r="KAJ144" s="296"/>
      <c r="KAK144" s="296"/>
      <c r="KAL144" s="296"/>
      <c r="KAM144" s="296"/>
      <c r="KAN144" s="296"/>
      <c r="KAO144" s="296"/>
      <c r="KAP144" s="296"/>
      <c r="KAQ144" s="296"/>
      <c r="KAR144" s="296"/>
      <c r="KAS144" s="296"/>
      <c r="KAT144" s="296"/>
      <c r="KAU144" s="296"/>
      <c r="KAV144" s="296"/>
      <c r="KAW144" s="296"/>
      <c r="KAX144" s="296"/>
      <c r="KAY144" s="296"/>
      <c r="KAZ144" s="296"/>
      <c r="KBA144" s="296"/>
      <c r="KBB144" s="296"/>
      <c r="KBC144" s="296"/>
      <c r="KBD144" s="296"/>
      <c r="KBE144" s="296"/>
      <c r="KBF144" s="296"/>
      <c r="KBG144" s="296"/>
      <c r="KBH144" s="296"/>
      <c r="KBI144" s="296"/>
      <c r="KBJ144" s="296"/>
      <c r="KBK144" s="296"/>
      <c r="KBL144" s="296"/>
      <c r="KBM144" s="296"/>
      <c r="KBN144" s="296"/>
      <c r="KBO144" s="296"/>
      <c r="KBP144" s="296"/>
      <c r="KBQ144" s="296"/>
      <c r="KBR144" s="296"/>
      <c r="KBS144" s="296"/>
      <c r="KBT144" s="296"/>
      <c r="KBU144" s="296"/>
      <c r="KBV144" s="296"/>
      <c r="KBW144" s="296"/>
      <c r="KBX144" s="296"/>
      <c r="KBY144" s="296"/>
      <c r="KBZ144" s="296"/>
      <c r="KCA144" s="296"/>
      <c r="KCB144" s="296"/>
      <c r="KCC144" s="296"/>
      <c r="KCD144" s="296"/>
      <c r="KCE144" s="296"/>
      <c r="KCF144" s="296"/>
      <c r="KCG144" s="296"/>
      <c r="KCH144" s="296"/>
      <c r="KCI144" s="296"/>
      <c r="KCJ144" s="296"/>
      <c r="KCK144" s="296"/>
      <c r="KCL144" s="296"/>
      <c r="KCM144" s="296"/>
      <c r="KCN144" s="296"/>
      <c r="KCO144" s="296"/>
      <c r="KCP144" s="296"/>
      <c r="KCQ144" s="296"/>
      <c r="KCR144" s="296"/>
      <c r="KCS144" s="296"/>
      <c r="KCT144" s="296"/>
      <c r="KCU144" s="296"/>
      <c r="KCV144" s="296"/>
      <c r="KCW144" s="296"/>
      <c r="KCX144" s="296"/>
      <c r="KCY144" s="296"/>
      <c r="KCZ144" s="296"/>
      <c r="KDA144" s="296"/>
      <c r="KDB144" s="296"/>
      <c r="KDC144" s="296"/>
      <c r="KDD144" s="296"/>
      <c r="KDE144" s="296"/>
      <c r="KDF144" s="296"/>
      <c r="KDG144" s="296"/>
      <c r="KDH144" s="296"/>
      <c r="KDI144" s="296"/>
      <c r="KDJ144" s="296"/>
      <c r="KDK144" s="296"/>
      <c r="KDL144" s="296"/>
      <c r="KDM144" s="296"/>
      <c r="KDN144" s="296"/>
      <c r="KDO144" s="296"/>
      <c r="KDP144" s="296"/>
      <c r="KDQ144" s="296"/>
      <c r="KDR144" s="296"/>
      <c r="KDS144" s="296"/>
      <c r="KDT144" s="296"/>
      <c r="KDU144" s="296"/>
      <c r="KDV144" s="296"/>
      <c r="KDW144" s="296"/>
      <c r="KDX144" s="296"/>
      <c r="KDY144" s="296"/>
      <c r="KDZ144" s="296"/>
      <c r="KEA144" s="296"/>
      <c r="KEB144" s="296"/>
      <c r="KEC144" s="296"/>
      <c r="KED144" s="296"/>
      <c r="KEE144" s="296"/>
      <c r="KEF144" s="296"/>
      <c r="KEG144" s="296"/>
      <c r="KEH144" s="296"/>
      <c r="KEI144" s="296"/>
      <c r="KEJ144" s="296"/>
      <c r="KEK144" s="296"/>
      <c r="KEL144" s="296"/>
      <c r="KEM144" s="296"/>
      <c r="KEN144" s="296"/>
      <c r="KEO144" s="296"/>
      <c r="KEP144" s="296"/>
      <c r="KEQ144" s="296"/>
      <c r="KER144" s="296"/>
      <c r="KES144" s="296"/>
      <c r="KET144" s="296"/>
      <c r="KEU144" s="296"/>
      <c r="KEV144" s="296"/>
      <c r="KEW144" s="296"/>
      <c r="KEX144" s="296"/>
      <c r="KEY144" s="296"/>
      <c r="KEZ144" s="296"/>
      <c r="KFA144" s="296"/>
      <c r="KFB144" s="296"/>
      <c r="KFC144" s="296"/>
      <c r="KFD144" s="296"/>
      <c r="KFE144" s="296"/>
      <c r="KFF144" s="296"/>
      <c r="KFG144" s="296"/>
      <c r="KFH144" s="296"/>
      <c r="KFI144" s="296"/>
      <c r="KFJ144" s="296"/>
      <c r="KFK144" s="296"/>
      <c r="KFL144" s="296"/>
      <c r="KFM144" s="296"/>
      <c r="KFN144" s="296"/>
      <c r="KFO144" s="296"/>
      <c r="KFP144" s="296"/>
      <c r="KFQ144" s="296"/>
      <c r="KFR144" s="296"/>
      <c r="KFS144" s="296"/>
      <c r="KFT144" s="296"/>
      <c r="KFU144" s="296"/>
      <c r="KFV144" s="296"/>
      <c r="KFW144" s="296"/>
      <c r="KFX144" s="296"/>
      <c r="KFY144" s="296"/>
      <c r="KFZ144" s="296"/>
      <c r="KGA144" s="296"/>
      <c r="KGB144" s="296"/>
      <c r="KGC144" s="296"/>
      <c r="KGD144" s="296"/>
      <c r="KGE144" s="296"/>
      <c r="KGF144" s="296"/>
      <c r="KGG144" s="296"/>
      <c r="KGH144" s="296"/>
      <c r="KGI144" s="296"/>
      <c r="KGJ144" s="296"/>
      <c r="KGK144" s="296"/>
      <c r="KGL144" s="296"/>
      <c r="KGM144" s="296"/>
      <c r="KGN144" s="296"/>
      <c r="KGO144" s="296"/>
      <c r="KGP144" s="296"/>
      <c r="KGQ144" s="296"/>
      <c r="KGR144" s="296"/>
      <c r="KGS144" s="296"/>
      <c r="KGT144" s="296"/>
      <c r="KGU144" s="296"/>
      <c r="KGV144" s="296"/>
      <c r="KGW144" s="296"/>
      <c r="KGX144" s="296"/>
      <c r="KGY144" s="296"/>
      <c r="KGZ144" s="296"/>
      <c r="KHA144" s="296"/>
      <c r="KHB144" s="296"/>
      <c r="KHC144" s="296"/>
      <c r="KHD144" s="296"/>
      <c r="KHE144" s="296"/>
      <c r="KHF144" s="296"/>
      <c r="KHG144" s="296"/>
      <c r="KHH144" s="296"/>
      <c r="KHI144" s="296"/>
      <c r="KHJ144" s="296"/>
      <c r="KHK144" s="296"/>
      <c r="KHL144" s="296"/>
      <c r="KHM144" s="296"/>
      <c r="KHN144" s="296"/>
      <c r="KHO144" s="296"/>
      <c r="KHP144" s="296"/>
      <c r="KHQ144" s="296"/>
      <c r="KHR144" s="296"/>
      <c r="KHS144" s="296"/>
      <c r="KHT144" s="296"/>
      <c r="KHU144" s="296"/>
      <c r="KHV144" s="296"/>
      <c r="KHW144" s="296"/>
      <c r="KHX144" s="296"/>
      <c r="KHY144" s="296"/>
      <c r="KHZ144" s="296"/>
      <c r="KIA144" s="296"/>
      <c r="KIB144" s="296"/>
      <c r="KIC144" s="296"/>
      <c r="KID144" s="296"/>
      <c r="KIE144" s="296"/>
      <c r="KIF144" s="296"/>
      <c r="KIG144" s="296"/>
      <c r="KIH144" s="296"/>
      <c r="KII144" s="296"/>
      <c r="KIJ144" s="296"/>
      <c r="KIK144" s="296"/>
      <c r="KIL144" s="296"/>
      <c r="KIM144" s="296"/>
      <c r="KIN144" s="296"/>
      <c r="KIO144" s="296"/>
      <c r="KIP144" s="296"/>
      <c r="KIQ144" s="296"/>
      <c r="KIR144" s="296"/>
      <c r="KIS144" s="296"/>
      <c r="KIT144" s="296"/>
      <c r="KIU144" s="296"/>
      <c r="KIV144" s="296"/>
      <c r="KIW144" s="296"/>
      <c r="KIX144" s="296"/>
      <c r="KIY144" s="296"/>
      <c r="KIZ144" s="296"/>
      <c r="KJA144" s="296"/>
      <c r="KJB144" s="296"/>
      <c r="KJC144" s="296"/>
      <c r="KJD144" s="296"/>
      <c r="KJE144" s="296"/>
      <c r="KJF144" s="296"/>
      <c r="KJG144" s="296"/>
      <c r="KJH144" s="296"/>
      <c r="KJI144" s="296"/>
      <c r="KJJ144" s="296"/>
      <c r="KJK144" s="296"/>
      <c r="KJL144" s="296"/>
      <c r="KJM144" s="296"/>
      <c r="KJN144" s="296"/>
      <c r="KJO144" s="296"/>
      <c r="KJP144" s="296"/>
      <c r="KJQ144" s="296"/>
      <c r="KJR144" s="296"/>
      <c r="KJS144" s="296"/>
      <c r="KJT144" s="296"/>
      <c r="KJU144" s="296"/>
      <c r="KJV144" s="296"/>
      <c r="KJW144" s="296"/>
      <c r="KJX144" s="296"/>
      <c r="KJY144" s="296"/>
      <c r="KJZ144" s="296"/>
      <c r="KKA144" s="296"/>
      <c r="KKB144" s="296"/>
      <c r="KKC144" s="296"/>
      <c r="KKD144" s="296"/>
      <c r="KKE144" s="296"/>
      <c r="KKF144" s="296"/>
      <c r="KKG144" s="296"/>
      <c r="KKH144" s="296"/>
      <c r="KKI144" s="296"/>
      <c r="KKJ144" s="296"/>
      <c r="KKK144" s="296"/>
      <c r="KKL144" s="296"/>
      <c r="KKM144" s="296"/>
      <c r="KKN144" s="296"/>
      <c r="KKO144" s="296"/>
      <c r="KKP144" s="296"/>
      <c r="KKQ144" s="296"/>
      <c r="KKR144" s="296"/>
      <c r="KKS144" s="296"/>
      <c r="KKT144" s="296"/>
      <c r="KKU144" s="296"/>
      <c r="KKV144" s="296"/>
      <c r="KKW144" s="296"/>
      <c r="KKX144" s="296"/>
      <c r="KKY144" s="296"/>
      <c r="KKZ144" s="296"/>
      <c r="KLA144" s="296"/>
      <c r="KLB144" s="296"/>
      <c r="KLC144" s="296"/>
      <c r="KLD144" s="296"/>
      <c r="KLE144" s="296"/>
      <c r="KLF144" s="296"/>
      <c r="KLG144" s="296"/>
      <c r="KLH144" s="296"/>
      <c r="KLI144" s="296"/>
      <c r="KLJ144" s="296"/>
      <c r="KLK144" s="296"/>
      <c r="KLL144" s="296"/>
      <c r="KLM144" s="296"/>
      <c r="KLN144" s="296"/>
      <c r="KLO144" s="296"/>
      <c r="KLP144" s="296"/>
      <c r="KLQ144" s="296"/>
      <c r="KLR144" s="296"/>
      <c r="KLS144" s="296"/>
      <c r="KLT144" s="296"/>
      <c r="KLU144" s="296"/>
      <c r="KLV144" s="296"/>
      <c r="KLW144" s="296"/>
      <c r="KLX144" s="296"/>
      <c r="KLY144" s="296"/>
      <c r="KLZ144" s="296"/>
      <c r="KMA144" s="296"/>
      <c r="KMB144" s="296"/>
      <c r="KMC144" s="296"/>
      <c r="KMD144" s="296"/>
      <c r="KME144" s="296"/>
      <c r="KMF144" s="296"/>
      <c r="KMG144" s="296"/>
      <c r="KMH144" s="296"/>
      <c r="KMI144" s="296"/>
      <c r="KMJ144" s="296"/>
      <c r="KMK144" s="296"/>
      <c r="KML144" s="296"/>
      <c r="KMM144" s="296"/>
      <c r="KMN144" s="296"/>
      <c r="KMO144" s="296"/>
      <c r="KMP144" s="296"/>
      <c r="KMQ144" s="296"/>
      <c r="KMR144" s="296"/>
      <c r="KMS144" s="296"/>
      <c r="KMT144" s="296"/>
      <c r="KMU144" s="296"/>
      <c r="KMV144" s="296"/>
      <c r="KMW144" s="296"/>
      <c r="KMX144" s="296"/>
      <c r="KMY144" s="296"/>
      <c r="KMZ144" s="296"/>
      <c r="KNA144" s="296"/>
      <c r="KNB144" s="296"/>
      <c r="KNC144" s="296"/>
      <c r="KND144" s="296"/>
      <c r="KNE144" s="296"/>
      <c r="KNF144" s="296"/>
      <c r="KNG144" s="296"/>
      <c r="KNH144" s="296"/>
      <c r="KNI144" s="296"/>
      <c r="KNJ144" s="296"/>
      <c r="KNK144" s="296"/>
      <c r="KNL144" s="296"/>
      <c r="KNM144" s="296"/>
      <c r="KNN144" s="296"/>
      <c r="KNO144" s="296"/>
      <c r="KNP144" s="296"/>
      <c r="KNQ144" s="296"/>
      <c r="KNR144" s="296"/>
      <c r="KNS144" s="296"/>
      <c r="KNT144" s="296"/>
      <c r="KNU144" s="296"/>
      <c r="KNV144" s="296"/>
      <c r="KNW144" s="296"/>
      <c r="KNX144" s="296"/>
      <c r="KNY144" s="296"/>
      <c r="KNZ144" s="296"/>
      <c r="KOA144" s="296"/>
      <c r="KOB144" s="296"/>
      <c r="KOC144" s="296"/>
      <c r="KOD144" s="296"/>
      <c r="KOE144" s="296"/>
      <c r="KOF144" s="296"/>
      <c r="KOG144" s="296"/>
      <c r="KOH144" s="296"/>
      <c r="KOI144" s="296"/>
      <c r="KOJ144" s="296"/>
      <c r="KOK144" s="296"/>
      <c r="KOL144" s="296"/>
      <c r="KOM144" s="296"/>
      <c r="KON144" s="296"/>
      <c r="KOO144" s="296"/>
      <c r="KOP144" s="296"/>
      <c r="KOQ144" s="296"/>
      <c r="KOR144" s="296"/>
      <c r="KOS144" s="296"/>
      <c r="KOT144" s="296"/>
      <c r="KOU144" s="296"/>
      <c r="KOV144" s="296"/>
      <c r="KOW144" s="296"/>
      <c r="KOX144" s="296"/>
      <c r="KOY144" s="296"/>
      <c r="KOZ144" s="296"/>
      <c r="KPA144" s="296"/>
      <c r="KPB144" s="296"/>
      <c r="KPC144" s="296"/>
      <c r="KPD144" s="296"/>
      <c r="KPE144" s="296"/>
      <c r="KPF144" s="296"/>
      <c r="KPG144" s="296"/>
      <c r="KPH144" s="296"/>
      <c r="KPI144" s="296"/>
      <c r="KPJ144" s="296"/>
      <c r="KPK144" s="296"/>
      <c r="KPL144" s="296"/>
      <c r="KPM144" s="296"/>
      <c r="KPN144" s="296"/>
      <c r="KPO144" s="296"/>
      <c r="KPP144" s="296"/>
      <c r="KPQ144" s="296"/>
      <c r="KPR144" s="296"/>
      <c r="KPS144" s="296"/>
      <c r="KPT144" s="296"/>
      <c r="KPU144" s="296"/>
      <c r="KPV144" s="296"/>
      <c r="KPW144" s="296"/>
      <c r="KPX144" s="296"/>
      <c r="KPY144" s="296"/>
      <c r="KPZ144" s="296"/>
      <c r="KQA144" s="296"/>
      <c r="KQB144" s="296"/>
      <c r="KQC144" s="296"/>
      <c r="KQD144" s="296"/>
      <c r="KQE144" s="296"/>
      <c r="KQF144" s="296"/>
      <c r="KQG144" s="296"/>
      <c r="KQH144" s="296"/>
      <c r="KQI144" s="296"/>
      <c r="KQJ144" s="296"/>
      <c r="KQK144" s="296"/>
      <c r="KQL144" s="296"/>
      <c r="KQM144" s="296"/>
      <c r="KQN144" s="296"/>
      <c r="KQO144" s="296"/>
      <c r="KQP144" s="296"/>
      <c r="KQQ144" s="296"/>
      <c r="KQR144" s="296"/>
      <c r="KQS144" s="296"/>
      <c r="KQT144" s="296"/>
      <c r="KQU144" s="296"/>
      <c r="KQV144" s="296"/>
      <c r="KQW144" s="296"/>
      <c r="KQX144" s="296"/>
      <c r="KQY144" s="296"/>
      <c r="KQZ144" s="296"/>
      <c r="KRA144" s="296"/>
      <c r="KRB144" s="296"/>
      <c r="KRC144" s="296"/>
      <c r="KRD144" s="296"/>
      <c r="KRE144" s="296"/>
      <c r="KRF144" s="296"/>
      <c r="KRG144" s="296"/>
      <c r="KRH144" s="296"/>
      <c r="KRI144" s="296"/>
      <c r="KRJ144" s="296"/>
      <c r="KRK144" s="296"/>
      <c r="KRL144" s="296"/>
      <c r="KRM144" s="296"/>
      <c r="KRN144" s="296"/>
      <c r="KRO144" s="296"/>
      <c r="KRP144" s="296"/>
      <c r="KRQ144" s="296"/>
      <c r="KRR144" s="296"/>
      <c r="KRS144" s="296"/>
      <c r="KRT144" s="296"/>
      <c r="KRU144" s="296"/>
      <c r="KRV144" s="296"/>
      <c r="KRW144" s="296"/>
      <c r="KRX144" s="296"/>
      <c r="KRY144" s="296"/>
      <c r="KRZ144" s="296"/>
      <c r="KSA144" s="296"/>
      <c r="KSB144" s="296"/>
      <c r="KSC144" s="296"/>
      <c r="KSD144" s="296"/>
      <c r="KSE144" s="296"/>
      <c r="KSF144" s="296"/>
      <c r="KSG144" s="296"/>
      <c r="KSH144" s="296"/>
      <c r="KSI144" s="296"/>
      <c r="KSJ144" s="296"/>
      <c r="KSK144" s="296"/>
      <c r="KSL144" s="296"/>
      <c r="KSM144" s="296"/>
      <c r="KSN144" s="296"/>
      <c r="KSO144" s="296"/>
      <c r="KSP144" s="296"/>
      <c r="KSQ144" s="296"/>
      <c r="KSR144" s="296"/>
      <c r="KSS144" s="296"/>
      <c r="KST144" s="296"/>
      <c r="KSU144" s="296"/>
      <c r="KSV144" s="296"/>
      <c r="KSW144" s="296"/>
      <c r="KSX144" s="296"/>
      <c r="KSY144" s="296"/>
      <c r="KSZ144" s="296"/>
      <c r="KTA144" s="296"/>
      <c r="KTB144" s="296"/>
      <c r="KTC144" s="296"/>
      <c r="KTD144" s="296"/>
      <c r="KTE144" s="296"/>
      <c r="KTF144" s="296"/>
      <c r="KTG144" s="296"/>
      <c r="KTH144" s="296"/>
      <c r="KTI144" s="296"/>
      <c r="KTJ144" s="296"/>
      <c r="KTK144" s="296"/>
      <c r="KTL144" s="296"/>
      <c r="KTM144" s="296"/>
      <c r="KTN144" s="296"/>
      <c r="KTO144" s="296"/>
      <c r="KTP144" s="296"/>
      <c r="KTQ144" s="296"/>
      <c r="KTR144" s="296"/>
      <c r="KTS144" s="296"/>
      <c r="KTT144" s="296"/>
      <c r="KTU144" s="296"/>
      <c r="KTV144" s="296"/>
      <c r="KTW144" s="296"/>
      <c r="KTX144" s="296"/>
      <c r="KTY144" s="296"/>
      <c r="KTZ144" s="296"/>
      <c r="KUA144" s="296"/>
      <c r="KUB144" s="296"/>
      <c r="KUC144" s="296"/>
      <c r="KUD144" s="296"/>
      <c r="KUE144" s="296"/>
      <c r="KUF144" s="296"/>
      <c r="KUG144" s="296"/>
      <c r="KUH144" s="296"/>
      <c r="KUI144" s="296"/>
      <c r="KUJ144" s="296"/>
      <c r="KUK144" s="296"/>
      <c r="KUL144" s="296"/>
      <c r="KUM144" s="296"/>
      <c r="KUN144" s="296"/>
      <c r="KUO144" s="296"/>
      <c r="KUP144" s="296"/>
      <c r="KUQ144" s="296"/>
      <c r="KUR144" s="296"/>
      <c r="KUS144" s="296"/>
      <c r="KUT144" s="296"/>
      <c r="KUU144" s="296"/>
      <c r="KUV144" s="296"/>
      <c r="KUW144" s="296"/>
      <c r="KUX144" s="296"/>
      <c r="KUY144" s="296"/>
      <c r="KUZ144" s="296"/>
      <c r="KVA144" s="296"/>
      <c r="KVB144" s="296"/>
      <c r="KVC144" s="296"/>
      <c r="KVD144" s="296"/>
      <c r="KVE144" s="296"/>
      <c r="KVF144" s="296"/>
      <c r="KVG144" s="296"/>
      <c r="KVH144" s="296"/>
      <c r="KVI144" s="296"/>
      <c r="KVJ144" s="296"/>
      <c r="KVK144" s="296"/>
      <c r="KVL144" s="296"/>
      <c r="KVM144" s="296"/>
      <c r="KVN144" s="296"/>
      <c r="KVO144" s="296"/>
      <c r="KVP144" s="296"/>
      <c r="KVQ144" s="296"/>
      <c r="KVR144" s="296"/>
      <c r="KVS144" s="296"/>
      <c r="KVT144" s="296"/>
      <c r="KVU144" s="296"/>
      <c r="KVV144" s="296"/>
      <c r="KVW144" s="296"/>
      <c r="KVX144" s="296"/>
      <c r="KVY144" s="296"/>
      <c r="KVZ144" s="296"/>
      <c r="KWA144" s="296"/>
      <c r="KWB144" s="296"/>
      <c r="KWC144" s="296"/>
      <c r="KWD144" s="296"/>
      <c r="KWE144" s="296"/>
      <c r="KWF144" s="296"/>
      <c r="KWG144" s="296"/>
      <c r="KWH144" s="296"/>
      <c r="KWI144" s="296"/>
      <c r="KWJ144" s="296"/>
      <c r="KWK144" s="296"/>
      <c r="KWL144" s="296"/>
      <c r="KWM144" s="296"/>
      <c r="KWN144" s="296"/>
      <c r="KWO144" s="296"/>
      <c r="KWP144" s="296"/>
      <c r="KWQ144" s="296"/>
      <c r="KWR144" s="296"/>
      <c r="KWS144" s="296"/>
      <c r="KWT144" s="296"/>
      <c r="KWU144" s="296"/>
      <c r="KWV144" s="296"/>
      <c r="KWW144" s="296"/>
      <c r="KWX144" s="296"/>
      <c r="KWY144" s="296"/>
      <c r="KWZ144" s="296"/>
      <c r="KXA144" s="296"/>
      <c r="KXB144" s="296"/>
      <c r="KXC144" s="296"/>
      <c r="KXD144" s="296"/>
      <c r="KXE144" s="296"/>
      <c r="KXF144" s="296"/>
      <c r="KXG144" s="296"/>
      <c r="KXH144" s="296"/>
      <c r="KXI144" s="296"/>
      <c r="KXJ144" s="296"/>
      <c r="KXK144" s="296"/>
      <c r="KXL144" s="296"/>
      <c r="KXM144" s="296"/>
      <c r="KXN144" s="296"/>
      <c r="KXO144" s="296"/>
      <c r="KXP144" s="296"/>
      <c r="KXQ144" s="296"/>
      <c r="KXR144" s="296"/>
      <c r="KXS144" s="296"/>
      <c r="KXT144" s="296"/>
      <c r="KXU144" s="296"/>
      <c r="KXV144" s="296"/>
      <c r="KXW144" s="296"/>
      <c r="KXX144" s="296"/>
      <c r="KXY144" s="296"/>
      <c r="KXZ144" s="296"/>
      <c r="KYA144" s="296"/>
      <c r="KYB144" s="296"/>
      <c r="KYC144" s="296"/>
      <c r="KYD144" s="296"/>
      <c r="KYE144" s="296"/>
      <c r="KYF144" s="296"/>
      <c r="KYG144" s="296"/>
      <c r="KYH144" s="296"/>
      <c r="KYI144" s="296"/>
      <c r="KYJ144" s="296"/>
      <c r="KYK144" s="296"/>
      <c r="KYL144" s="296"/>
      <c r="KYM144" s="296"/>
      <c r="KYN144" s="296"/>
      <c r="KYO144" s="296"/>
      <c r="KYP144" s="296"/>
      <c r="KYQ144" s="296"/>
      <c r="KYR144" s="296"/>
      <c r="KYS144" s="296"/>
      <c r="KYT144" s="296"/>
      <c r="KYU144" s="296"/>
      <c r="KYV144" s="296"/>
      <c r="KYW144" s="296"/>
      <c r="KYX144" s="296"/>
      <c r="KYY144" s="296"/>
      <c r="KYZ144" s="296"/>
      <c r="KZA144" s="296"/>
      <c r="KZB144" s="296"/>
      <c r="KZC144" s="296"/>
      <c r="KZD144" s="296"/>
      <c r="KZE144" s="296"/>
      <c r="KZF144" s="296"/>
      <c r="KZG144" s="296"/>
      <c r="KZH144" s="296"/>
      <c r="KZI144" s="296"/>
      <c r="KZJ144" s="296"/>
      <c r="KZK144" s="296"/>
      <c r="KZL144" s="296"/>
      <c r="KZM144" s="296"/>
      <c r="KZN144" s="296"/>
      <c r="KZO144" s="296"/>
      <c r="KZP144" s="296"/>
      <c r="KZQ144" s="296"/>
      <c r="KZR144" s="296"/>
      <c r="KZS144" s="296"/>
      <c r="KZT144" s="296"/>
      <c r="KZU144" s="296"/>
      <c r="KZV144" s="296"/>
      <c r="KZW144" s="296"/>
      <c r="KZX144" s="296"/>
      <c r="KZY144" s="296"/>
      <c r="KZZ144" s="296"/>
      <c r="LAA144" s="296"/>
      <c r="LAB144" s="296"/>
      <c r="LAC144" s="296"/>
      <c r="LAD144" s="296"/>
      <c r="LAE144" s="296"/>
      <c r="LAF144" s="296"/>
      <c r="LAG144" s="296"/>
      <c r="LAH144" s="296"/>
      <c r="LAI144" s="296"/>
      <c r="LAJ144" s="296"/>
      <c r="LAK144" s="296"/>
      <c r="LAL144" s="296"/>
      <c r="LAM144" s="296"/>
      <c r="LAN144" s="296"/>
      <c r="LAO144" s="296"/>
      <c r="LAP144" s="296"/>
      <c r="LAQ144" s="296"/>
      <c r="LAR144" s="296"/>
      <c r="LAS144" s="296"/>
      <c r="LAT144" s="296"/>
      <c r="LAU144" s="296"/>
      <c r="LAV144" s="296"/>
      <c r="LAW144" s="296"/>
      <c r="LAX144" s="296"/>
      <c r="LAY144" s="296"/>
      <c r="LAZ144" s="296"/>
      <c r="LBA144" s="296"/>
      <c r="LBB144" s="296"/>
      <c r="LBC144" s="296"/>
      <c r="LBD144" s="296"/>
      <c r="LBE144" s="296"/>
      <c r="LBF144" s="296"/>
      <c r="LBG144" s="296"/>
      <c r="LBH144" s="296"/>
      <c r="LBI144" s="296"/>
      <c r="LBJ144" s="296"/>
      <c r="LBK144" s="296"/>
      <c r="LBL144" s="296"/>
      <c r="LBM144" s="296"/>
      <c r="LBN144" s="296"/>
      <c r="LBO144" s="296"/>
      <c r="LBP144" s="296"/>
      <c r="LBQ144" s="296"/>
      <c r="LBR144" s="296"/>
      <c r="LBS144" s="296"/>
      <c r="LBT144" s="296"/>
      <c r="LBU144" s="296"/>
      <c r="LBV144" s="296"/>
      <c r="LBW144" s="296"/>
      <c r="LBX144" s="296"/>
      <c r="LBY144" s="296"/>
      <c r="LBZ144" s="296"/>
      <c r="LCA144" s="296"/>
      <c r="LCB144" s="296"/>
      <c r="LCC144" s="296"/>
      <c r="LCD144" s="296"/>
      <c r="LCE144" s="296"/>
      <c r="LCF144" s="296"/>
      <c r="LCG144" s="296"/>
      <c r="LCH144" s="296"/>
      <c r="LCI144" s="296"/>
      <c r="LCJ144" s="296"/>
      <c r="LCK144" s="296"/>
      <c r="LCL144" s="296"/>
      <c r="LCM144" s="296"/>
      <c r="LCN144" s="296"/>
      <c r="LCO144" s="296"/>
      <c r="LCP144" s="296"/>
      <c r="LCQ144" s="296"/>
      <c r="LCR144" s="296"/>
      <c r="LCS144" s="296"/>
      <c r="LCT144" s="296"/>
      <c r="LCU144" s="296"/>
      <c r="LCV144" s="296"/>
      <c r="LCW144" s="296"/>
      <c r="LCX144" s="296"/>
      <c r="LCY144" s="296"/>
      <c r="LCZ144" s="296"/>
      <c r="LDA144" s="296"/>
      <c r="LDB144" s="296"/>
      <c r="LDC144" s="296"/>
      <c r="LDD144" s="296"/>
      <c r="LDE144" s="296"/>
      <c r="LDF144" s="296"/>
      <c r="LDG144" s="296"/>
      <c r="LDH144" s="296"/>
      <c r="LDI144" s="296"/>
      <c r="LDJ144" s="296"/>
      <c r="LDK144" s="296"/>
      <c r="LDL144" s="296"/>
      <c r="LDM144" s="296"/>
      <c r="LDN144" s="296"/>
      <c r="LDO144" s="296"/>
      <c r="LDP144" s="296"/>
      <c r="LDQ144" s="296"/>
      <c r="LDR144" s="296"/>
      <c r="LDS144" s="296"/>
      <c r="LDT144" s="296"/>
      <c r="LDU144" s="296"/>
      <c r="LDV144" s="296"/>
      <c r="LDW144" s="296"/>
      <c r="LDX144" s="296"/>
      <c r="LDY144" s="296"/>
      <c r="LDZ144" s="296"/>
      <c r="LEA144" s="296"/>
      <c r="LEB144" s="296"/>
      <c r="LEC144" s="296"/>
      <c r="LED144" s="296"/>
      <c r="LEE144" s="296"/>
      <c r="LEF144" s="296"/>
      <c r="LEG144" s="296"/>
      <c r="LEH144" s="296"/>
      <c r="LEI144" s="296"/>
      <c r="LEJ144" s="296"/>
      <c r="LEK144" s="296"/>
      <c r="LEL144" s="296"/>
      <c r="LEM144" s="296"/>
      <c r="LEN144" s="296"/>
      <c r="LEO144" s="296"/>
      <c r="LEP144" s="296"/>
      <c r="LEQ144" s="296"/>
      <c r="LER144" s="296"/>
      <c r="LES144" s="296"/>
      <c r="LET144" s="296"/>
      <c r="LEU144" s="296"/>
      <c r="LEV144" s="296"/>
      <c r="LEW144" s="296"/>
      <c r="LEX144" s="296"/>
      <c r="LEY144" s="296"/>
      <c r="LEZ144" s="296"/>
      <c r="LFA144" s="296"/>
      <c r="LFB144" s="296"/>
      <c r="LFC144" s="296"/>
      <c r="LFD144" s="296"/>
      <c r="LFE144" s="296"/>
      <c r="LFF144" s="296"/>
      <c r="LFG144" s="296"/>
      <c r="LFH144" s="296"/>
      <c r="LFI144" s="296"/>
      <c r="LFJ144" s="296"/>
      <c r="LFK144" s="296"/>
      <c r="LFL144" s="296"/>
      <c r="LFM144" s="296"/>
      <c r="LFN144" s="296"/>
      <c r="LFO144" s="296"/>
      <c r="LFP144" s="296"/>
      <c r="LFQ144" s="296"/>
      <c r="LFR144" s="296"/>
      <c r="LFS144" s="296"/>
      <c r="LFT144" s="296"/>
      <c r="LFU144" s="296"/>
      <c r="LFV144" s="296"/>
      <c r="LFW144" s="296"/>
      <c r="LFX144" s="296"/>
      <c r="LFY144" s="296"/>
      <c r="LFZ144" s="296"/>
      <c r="LGA144" s="296"/>
      <c r="LGB144" s="296"/>
      <c r="LGC144" s="296"/>
      <c r="LGD144" s="296"/>
      <c r="LGE144" s="296"/>
      <c r="LGF144" s="296"/>
      <c r="LGG144" s="296"/>
      <c r="LGH144" s="296"/>
      <c r="LGI144" s="296"/>
      <c r="LGJ144" s="296"/>
      <c r="LGK144" s="296"/>
      <c r="LGL144" s="296"/>
      <c r="LGM144" s="296"/>
      <c r="LGN144" s="296"/>
      <c r="LGO144" s="296"/>
      <c r="LGP144" s="296"/>
      <c r="LGQ144" s="296"/>
      <c r="LGR144" s="296"/>
      <c r="LGS144" s="296"/>
      <c r="LGT144" s="296"/>
      <c r="LGU144" s="296"/>
      <c r="LGV144" s="296"/>
      <c r="LGW144" s="296"/>
      <c r="LGX144" s="296"/>
      <c r="LGY144" s="296"/>
      <c r="LGZ144" s="296"/>
      <c r="LHA144" s="296"/>
      <c r="LHB144" s="296"/>
      <c r="LHC144" s="296"/>
      <c r="LHD144" s="296"/>
      <c r="LHE144" s="296"/>
      <c r="LHF144" s="296"/>
      <c r="LHG144" s="296"/>
      <c r="LHH144" s="296"/>
      <c r="LHI144" s="296"/>
      <c r="LHJ144" s="296"/>
      <c r="LHK144" s="296"/>
      <c r="LHL144" s="296"/>
      <c r="LHM144" s="296"/>
      <c r="LHN144" s="296"/>
      <c r="LHO144" s="296"/>
      <c r="LHP144" s="296"/>
      <c r="LHQ144" s="296"/>
      <c r="LHR144" s="296"/>
      <c r="LHS144" s="296"/>
      <c r="LHT144" s="296"/>
      <c r="LHU144" s="296"/>
      <c r="LHV144" s="296"/>
      <c r="LHW144" s="296"/>
      <c r="LHX144" s="296"/>
      <c r="LHY144" s="296"/>
      <c r="LHZ144" s="296"/>
      <c r="LIA144" s="296"/>
      <c r="LIB144" s="296"/>
      <c r="LIC144" s="296"/>
      <c r="LID144" s="296"/>
      <c r="LIE144" s="296"/>
      <c r="LIF144" s="296"/>
      <c r="LIG144" s="296"/>
      <c r="LIH144" s="296"/>
      <c r="LII144" s="296"/>
      <c r="LIJ144" s="296"/>
      <c r="LIK144" s="296"/>
      <c r="LIL144" s="296"/>
      <c r="LIM144" s="296"/>
      <c r="LIN144" s="296"/>
      <c r="LIO144" s="296"/>
      <c r="LIP144" s="296"/>
      <c r="LIQ144" s="296"/>
      <c r="LIR144" s="296"/>
      <c r="LIS144" s="296"/>
      <c r="LIT144" s="296"/>
      <c r="LIU144" s="296"/>
      <c r="LIV144" s="296"/>
      <c r="LIW144" s="296"/>
      <c r="LIX144" s="296"/>
      <c r="LIY144" s="296"/>
      <c r="LIZ144" s="296"/>
      <c r="LJA144" s="296"/>
      <c r="LJB144" s="296"/>
      <c r="LJC144" s="296"/>
      <c r="LJD144" s="296"/>
      <c r="LJE144" s="296"/>
      <c r="LJF144" s="296"/>
      <c r="LJG144" s="296"/>
      <c r="LJH144" s="296"/>
      <c r="LJI144" s="296"/>
      <c r="LJJ144" s="296"/>
      <c r="LJK144" s="296"/>
      <c r="LJL144" s="296"/>
      <c r="LJM144" s="296"/>
      <c r="LJN144" s="296"/>
      <c r="LJO144" s="296"/>
      <c r="LJP144" s="296"/>
      <c r="LJQ144" s="296"/>
      <c r="LJR144" s="296"/>
      <c r="LJS144" s="296"/>
      <c r="LJT144" s="296"/>
      <c r="LJU144" s="296"/>
      <c r="LJV144" s="296"/>
      <c r="LJW144" s="296"/>
      <c r="LJX144" s="296"/>
      <c r="LJY144" s="296"/>
      <c r="LJZ144" s="296"/>
      <c r="LKA144" s="296"/>
      <c r="LKB144" s="296"/>
      <c r="LKC144" s="296"/>
      <c r="LKD144" s="296"/>
      <c r="LKE144" s="296"/>
      <c r="LKF144" s="296"/>
      <c r="LKG144" s="296"/>
      <c r="LKH144" s="296"/>
      <c r="LKI144" s="296"/>
      <c r="LKJ144" s="296"/>
      <c r="LKK144" s="296"/>
      <c r="LKL144" s="296"/>
      <c r="LKM144" s="296"/>
      <c r="LKN144" s="296"/>
      <c r="LKO144" s="296"/>
      <c r="LKP144" s="296"/>
      <c r="LKQ144" s="296"/>
      <c r="LKR144" s="296"/>
      <c r="LKS144" s="296"/>
      <c r="LKT144" s="296"/>
      <c r="LKU144" s="296"/>
      <c r="LKV144" s="296"/>
      <c r="LKW144" s="296"/>
      <c r="LKX144" s="296"/>
      <c r="LKY144" s="296"/>
      <c r="LKZ144" s="296"/>
      <c r="LLA144" s="296"/>
      <c r="LLB144" s="296"/>
      <c r="LLC144" s="296"/>
      <c r="LLD144" s="296"/>
      <c r="LLE144" s="296"/>
      <c r="LLF144" s="296"/>
      <c r="LLG144" s="296"/>
      <c r="LLH144" s="296"/>
      <c r="LLI144" s="296"/>
      <c r="LLJ144" s="296"/>
      <c r="LLK144" s="296"/>
      <c r="LLL144" s="296"/>
      <c r="LLM144" s="296"/>
      <c r="LLN144" s="296"/>
      <c r="LLO144" s="296"/>
      <c r="LLP144" s="296"/>
      <c r="LLQ144" s="296"/>
      <c r="LLR144" s="296"/>
      <c r="LLS144" s="296"/>
      <c r="LLT144" s="296"/>
      <c r="LLU144" s="296"/>
      <c r="LLV144" s="296"/>
      <c r="LLW144" s="296"/>
      <c r="LLX144" s="296"/>
      <c r="LLY144" s="296"/>
      <c r="LLZ144" s="296"/>
      <c r="LMA144" s="296"/>
      <c r="LMB144" s="296"/>
      <c r="LMC144" s="296"/>
      <c r="LMD144" s="296"/>
      <c r="LME144" s="296"/>
      <c r="LMF144" s="296"/>
      <c r="LMG144" s="296"/>
      <c r="LMH144" s="296"/>
      <c r="LMI144" s="296"/>
      <c r="LMJ144" s="296"/>
      <c r="LMK144" s="296"/>
      <c r="LML144" s="296"/>
      <c r="LMM144" s="296"/>
      <c r="LMN144" s="296"/>
      <c r="LMO144" s="296"/>
      <c r="LMP144" s="296"/>
      <c r="LMQ144" s="296"/>
      <c r="LMR144" s="296"/>
      <c r="LMS144" s="296"/>
      <c r="LMT144" s="296"/>
      <c r="LMU144" s="296"/>
      <c r="LMV144" s="296"/>
      <c r="LMW144" s="296"/>
      <c r="LMX144" s="296"/>
      <c r="LMY144" s="296"/>
      <c r="LMZ144" s="296"/>
      <c r="LNA144" s="296"/>
      <c r="LNB144" s="296"/>
      <c r="LNC144" s="296"/>
      <c r="LND144" s="296"/>
      <c r="LNE144" s="296"/>
      <c r="LNF144" s="296"/>
      <c r="LNG144" s="296"/>
      <c r="LNH144" s="296"/>
      <c r="LNI144" s="296"/>
      <c r="LNJ144" s="296"/>
      <c r="LNK144" s="296"/>
      <c r="LNL144" s="296"/>
      <c r="LNM144" s="296"/>
      <c r="LNN144" s="296"/>
      <c r="LNO144" s="296"/>
      <c r="LNP144" s="296"/>
      <c r="LNQ144" s="296"/>
      <c r="LNR144" s="296"/>
      <c r="LNS144" s="296"/>
      <c r="LNT144" s="296"/>
      <c r="LNU144" s="296"/>
      <c r="LNV144" s="296"/>
      <c r="LNW144" s="296"/>
      <c r="LNX144" s="296"/>
      <c r="LNY144" s="296"/>
      <c r="LNZ144" s="296"/>
      <c r="LOA144" s="296"/>
      <c r="LOB144" s="296"/>
      <c r="LOC144" s="296"/>
      <c r="LOD144" s="296"/>
      <c r="LOE144" s="296"/>
      <c r="LOF144" s="296"/>
      <c r="LOG144" s="296"/>
      <c r="LOH144" s="296"/>
      <c r="LOI144" s="296"/>
      <c r="LOJ144" s="296"/>
      <c r="LOK144" s="296"/>
      <c r="LOL144" s="296"/>
      <c r="LOM144" s="296"/>
      <c r="LON144" s="296"/>
      <c r="LOO144" s="296"/>
      <c r="LOP144" s="296"/>
      <c r="LOQ144" s="296"/>
      <c r="LOR144" s="296"/>
      <c r="LOS144" s="296"/>
      <c r="LOT144" s="296"/>
      <c r="LOU144" s="296"/>
      <c r="LOV144" s="296"/>
      <c r="LOW144" s="296"/>
      <c r="LOX144" s="296"/>
      <c r="LOY144" s="296"/>
      <c r="LOZ144" s="296"/>
      <c r="LPA144" s="296"/>
      <c r="LPB144" s="296"/>
      <c r="LPC144" s="296"/>
      <c r="LPD144" s="296"/>
      <c r="LPE144" s="296"/>
      <c r="LPF144" s="296"/>
      <c r="LPG144" s="296"/>
      <c r="LPH144" s="296"/>
      <c r="LPI144" s="296"/>
      <c r="LPJ144" s="296"/>
      <c r="LPK144" s="296"/>
      <c r="LPL144" s="296"/>
      <c r="LPM144" s="296"/>
      <c r="LPN144" s="296"/>
      <c r="LPO144" s="296"/>
      <c r="LPP144" s="296"/>
      <c r="LPQ144" s="296"/>
      <c r="LPR144" s="296"/>
      <c r="LPS144" s="296"/>
      <c r="LPT144" s="296"/>
      <c r="LPU144" s="296"/>
      <c r="LPV144" s="296"/>
      <c r="LPW144" s="296"/>
      <c r="LPX144" s="296"/>
      <c r="LPY144" s="296"/>
      <c r="LPZ144" s="296"/>
      <c r="LQA144" s="296"/>
      <c r="LQB144" s="296"/>
      <c r="LQC144" s="296"/>
      <c r="LQD144" s="296"/>
      <c r="LQE144" s="296"/>
      <c r="LQF144" s="296"/>
      <c r="LQG144" s="296"/>
      <c r="LQH144" s="296"/>
      <c r="LQI144" s="296"/>
      <c r="LQJ144" s="296"/>
      <c r="LQK144" s="296"/>
      <c r="LQL144" s="296"/>
      <c r="LQM144" s="296"/>
      <c r="LQN144" s="296"/>
      <c r="LQO144" s="296"/>
      <c r="LQP144" s="296"/>
      <c r="LQQ144" s="296"/>
      <c r="LQR144" s="296"/>
      <c r="LQS144" s="296"/>
      <c r="LQT144" s="296"/>
      <c r="LQU144" s="296"/>
      <c r="LQV144" s="296"/>
      <c r="LQW144" s="296"/>
      <c r="LQX144" s="296"/>
      <c r="LQY144" s="296"/>
      <c r="LQZ144" s="296"/>
      <c r="LRA144" s="296"/>
      <c r="LRB144" s="296"/>
      <c r="LRC144" s="296"/>
      <c r="LRD144" s="296"/>
      <c r="LRE144" s="296"/>
      <c r="LRF144" s="296"/>
      <c r="LRG144" s="296"/>
      <c r="LRH144" s="296"/>
      <c r="LRI144" s="296"/>
      <c r="LRJ144" s="296"/>
      <c r="LRK144" s="296"/>
      <c r="LRL144" s="296"/>
      <c r="LRM144" s="296"/>
      <c r="LRN144" s="296"/>
      <c r="LRO144" s="296"/>
      <c r="LRP144" s="296"/>
      <c r="LRQ144" s="296"/>
      <c r="LRR144" s="296"/>
      <c r="LRS144" s="296"/>
      <c r="LRT144" s="296"/>
      <c r="LRU144" s="296"/>
      <c r="LRV144" s="296"/>
      <c r="LRW144" s="296"/>
      <c r="LRX144" s="296"/>
      <c r="LRY144" s="296"/>
      <c r="LRZ144" s="296"/>
      <c r="LSA144" s="296"/>
      <c r="LSB144" s="296"/>
      <c r="LSC144" s="296"/>
      <c r="LSD144" s="296"/>
      <c r="LSE144" s="296"/>
      <c r="LSF144" s="296"/>
      <c r="LSG144" s="296"/>
      <c r="LSH144" s="296"/>
      <c r="LSI144" s="296"/>
      <c r="LSJ144" s="296"/>
      <c r="LSK144" s="296"/>
      <c r="LSL144" s="296"/>
      <c r="LSM144" s="296"/>
      <c r="LSN144" s="296"/>
      <c r="LSO144" s="296"/>
      <c r="LSP144" s="296"/>
      <c r="LSQ144" s="296"/>
      <c r="LSR144" s="296"/>
      <c r="LSS144" s="296"/>
      <c r="LST144" s="296"/>
      <c r="LSU144" s="296"/>
      <c r="LSV144" s="296"/>
      <c r="LSW144" s="296"/>
      <c r="LSX144" s="296"/>
      <c r="LSY144" s="296"/>
      <c r="LSZ144" s="296"/>
      <c r="LTA144" s="296"/>
      <c r="LTB144" s="296"/>
      <c r="LTC144" s="296"/>
      <c r="LTD144" s="296"/>
      <c r="LTE144" s="296"/>
      <c r="LTF144" s="296"/>
      <c r="LTG144" s="296"/>
      <c r="LTH144" s="296"/>
      <c r="LTI144" s="296"/>
      <c r="LTJ144" s="296"/>
      <c r="LTK144" s="296"/>
      <c r="LTL144" s="296"/>
      <c r="LTM144" s="296"/>
      <c r="LTN144" s="296"/>
      <c r="LTO144" s="296"/>
      <c r="LTP144" s="296"/>
      <c r="LTQ144" s="296"/>
      <c r="LTR144" s="296"/>
      <c r="LTS144" s="296"/>
      <c r="LTT144" s="296"/>
      <c r="LTU144" s="296"/>
      <c r="LTV144" s="296"/>
      <c r="LTW144" s="296"/>
      <c r="LTX144" s="296"/>
      <c r="LTY144" s="296"/>
      <c r="LTZ144" s="296"/>
      <c r="LUA144" s="296"/>
      <c r="LUB144" s="296"/>
      <c r="LUC144" s="296"/>
      <c r="LUD144" s="296"/>
      <c r="LUE144" s="296"/>
      <c r="LUF144" s="296"/>
      <c r="LUG144" s="296"/>
      <c r="LUH144" s="296"/>
      <c r="LUI144" s="296"/>
      <c r="LUJ144" s="296"/>
      <c r="LUK144" s="296"/>
      <c r="LUL144" s="296"/>
      <c r="LUM144" s="296"/>
      <c r="LUN144" s="296"/>
      <c r="LUO144" s="296"/>
      <c r="LUP144" s="296"/>
      <c r="LUQ144" s="296"/>
      <c r="LUR144" s="296"/>
      <c r="LUS144" s="296"/>
      <c r="LUT144" s="296"/>
      <c r="LUU144" s="296"/>
      <c r="LUV144" s="296"/>
      <c r="LUW144" s="296"/>
      <c r="LUX144" s="296"/>
      <c r="LUY144" s="296"/>
      <c r="LUZ144" s="296"/>
      <c r="LVA144" s="296"/>
      <c r="LVB144" s="296"/>
      <c r="LVC144" s="296"/>
      <c r="LVD144" s="296"/>
      <c r="LVE144" s="296"/>
      <c r="LVF144" s="296"/>
      <c r="LVG144" s="296"/>
      <c r="LVH144" s="296"/>
      <c r="LVI144" s="296"/>
      <c r="LVJ144" s="296"/>
      <c r="LVK144" s="296"/>
      <c r="LVL144" s="296"/>
      <c r="LVM144" s="296"/>
      <c r="LVN144" s="296"/>
      <c r="LVO144" s="296"/>
      <c r="LVP144" s="296"/>
      <c r="LVQ144" s="296"/>
      <c r="LVR144" s="296"/>
      <c r="LVS144" s="296"/>
      <c r="LVT144" s="296"/>
      <c r="LVU144" s="296"/>
      <c r="LVV144" s="296"/>
      <c r="LVW144" s="296"/>
      <c r="LVX144" s="296"/>
      <c r="LVY144" s="296"/>
      <c r="LVZ144" s="296"/>
      <c r="LWA144" s="296"/>
      <c r="LWB144" s="296"/>
      <c r="LWC144" s="296"/>
      <c r="LWD144" s="296"/>
      <c r="LWE144" s="296"/>
      <c r="LWF144" s="296"/>
      <c r="LWG144" s="296"/>
      <c r="LWH144" s="296"/>
      <c r="LWI144" s="296"/>
      <c r="LWJ144" s="296"/>
      <c r="LWK144" s="296"/>
      <c r="LWL144" s="296"/>
      <c r="LWM144" s="296"/>
      <c r="LWN144" s="296"/>
      <c r="LWO144" s="296"/>
      <c r="LWP144" s="296"/>
      <c r="LWQ144" s="296"/>
      <c r="LWR144" s="296"/>
      <c r="LWS144" s="296"/>
      <c r="LWT144" s="296"/>
      <c r="LWU144" s="296"/>
      <c r="LWV144" s="296"/>
      <c r="LWW144" s="296"/>
      <c r="LWX144" s="296"/>
      <c r="LWY144" s="296"/>
      <c r="LWZ144" s="296"/>
      <c r="LXA144" s="296"/>
      <c r="LXB144" s="296"/>
      <c r="LXC144" s="296"/>
      <c r="LXD144" s="296"/>
      <c r="LXE144" s="296"/>
      <c r="LXF144" s="296"/>
      <c r="LXG144" s="296"/>
      <c r="LXH144" s="296"/>
      <c r="LXI144" s="296"/>
      <c r="LXJ144" s="296"/>
      <c r="LXK144" s="296"/>
      <c r="LXL144" s="296"/>
      <c r="LXM144" s="296"/>
      <c r="LXN144" s="296"/>
      <c r="LXO144" s="296"/>
      <c r="LXP144" s="296"/>
      <c r="LXQ144" s="296"/>
      <c r="LXR144" s="296"/>
      <c r="LXS144" s="296"/>
      <c r="LXT144" s="296"/>
      <c r="LXU144" s="296"/>
      <c r="LXV144" s="296"/>
      <c r="LXW144" s="296"/>
      <c r="LXX144" s="296"/>
      <c r="LXY144" s="296"/>
      <c r="LXZ144" s="296"/>
      <c r="LYA144" s="296"/>
      <c r="LYB144" s="296"/>
      <c r="LYC144" s="296"/>
      <c r="LYD144" s="296"/>
      <c r="LYE144" s="296"/>
      <c r="LYF144" s="296"/>
      <c r="LYG144" s="296"/>
      <c r="LYH144" s="296"/>
      <c r="LYI144" s="296"/>
      <c r="LYJ144" s="296"/>
      <c r="LYK144" s="296"/>
      <c r="LYL144" s="296"/>
      <c r="LYM144" s="296"/>
      <c r="LYN144" s="296"/>
      <c r="LYO144" s="296"/>
      <c r="LYP144" s="296"/>
      <c r="LYQ144" s="296"/>
      <c r="LYR144" s="296"/>
      <c r="LYS144" s="296"/>
      <c r="LYT144" s="296"/>
      <c r="LYU144" s="296"/>
      <c r="LYV144" s="296"/>
      <c r="LYW144" s="296"/>
      <c r="LYX144" s="296"/>
      <c r="LYY144" s="296"/>
      <c r="LYZ144" s="296"/>
      <c r="LZA144" s="296"/>
      <c r="LZB144" s="296"/>
      <c r="LZC144" s="296"/>
      <c r="LZD144" s="296"/>
      <c r="LZE144" s="296"/>
      <c r="LZF144" s="296"/>
      <c r="LZG144" s="296"/>
      <c r="LZH144" s="296"/>
      <c r="LZI144" s="296"/>
      <c r="LZJ144" s="296"/>
      <c r="LZK144" s="296"/>
      <c r="LZL144" s="296"/>
      <c r="LZM144" s="296"/>
      <c r="LZN144" s="296"/>
      <c r="LZO144" s="296"/>
      <c r="LZP144" s="296"/>
      <c r="LZQ144" s="296"/>
      <c r="LZR144" s="296"/>
      <c r="LZS144" s="296"/>
      <c r="LZT144" s="296"/>
      <c r="LZU144" s="296"/>
      <c r="LZV144" s="296"/>
      <c r="LZW144" s="296"/>
      <c r="LZX144" s="296"/>
      <c r="LZY144" s="296"/>
      <c r="LZZ144" s="296"/>
      <c r="MAA144" s="296"/>
      <c r="MAB144" s="296"/>
      <c r="MAC144" s="296"/>
      <c r="MAD144" s="296"/>
      <c r="MAE144" s="296"/>
      <c r="MAF144" s="296"/>
      <c r="MAG144" s="296"/>
      <c r="MAH144" s="296"/>
      <c r="MAI144" s="296"/>
      <c r="MAJ144" s="296"/>
      <c r="MAK144" s="296"/>
      <c r="MAL144" s="296"/>
      <c r="MAM144" s="296"/>
      <c r="MAN144" s="296"/>
      <c r="MAO144" s="296"/>
      <c r="MAP144" s="296"/>
      <c r="MAQ144" s="296"/>
      <c r="MAR144" s="296"/>
      <c r="MAS144" s="296"/>
      <c r="MAT144" s="296"/>
      <c r="MAU144" s="296"/>
      <c r="MAV144" s="296"/>
      <c r="MAW144" s="296"/>
      <c r="MAX144" s="296"/>
      <c r="MAY144" s="296"/>
      <c r="MAZ144" s="296"/>
      <c r="MBA144" s="296"/>
      <c r="MBB144" s="296"/>
      <c r="MBC144" s="296"/>
      <c r="MBD144" s="296"/>
      <c r="MBE144" s="296"/>
      <c r="MBF144" s="296"/>
      <c r="MBG144" s="296"/>
      <c r="MBH144" s="296"/>
      <c r="MBI144" s="296"/>
      <c r="MBJ144" s="296"/>
      <c r="MBK144" s="296"/>
      <c r="MBL144" s="296"/>
      <c r="MBM144" s="296"/>
      <c r="MBN144" s="296"/>
      <c r="MBO144" s="296"/>
      <c r="MBP144" s="296"/>
      <c r="MBQ144" s="296"/>
      <c r="MBR144" s="296"/>
      <c r="MBS144" s="296"/>
      <c r="MBT144" s="296"/>
      <c r="MBU144" s="296"/>
      <c r="MBV144" s="296"/>
      <c r="MBW144" s="296"/>
      <c r="MBX144" s="296"/>
      <c r="MBY144" s="296"/>
      <c r="MBZ144" s="296"/>
      <c r="MCA144" s="296"/>
      <c r="MCB144" s="296"/>
      <c r="MCC144" s="296"/>
      <c r="MCD144" s="296"/>
      <c r="MCE144" s="296"/>
      <c r="MCF144" s="296"/>
      <c r="MCG144" s="296"/>
      <c r="MCH144" s="296"/>
      <c r="MCI144" s="296"/>
      <c r="MCJ144" s="296"/>
      <c r="MCK144" s="296"/>
      <c r="MCL144" s="296"/>
      <c r="MCM144" s="296"/>
      <c r="MCN144" s="296"/>
      <c r="MCO144" s="296"/>
      <c r="MCP144" s="296"/>
      <c r="MCQ144" s="296"/>
      <c r="MCR144" s="296"/>
      <c r="MCS144" s="296"/>
      <c r="MCT144" s="296"/>
      <c r="MCU144" s="296"/>
      <c r="MCV144" s="296"/>
      <c r="MCW144" s="296"/>
      <c r="MCX144" s="296"/>
      <c r="MCY144" s="296"/>
      <c r="MCZ144" s="296"/>
      <c r="MDA144" s="296"/>
      <c r="MDB144" s="296"/>
      <c r="MDC144" s="296"/>
      <c r="MDD144" s="296"/>
      <c r="MDE144" s="296"/>
      <c r="MDF144" s="296"/>
      <c r="MDG144" s="296"/>
      <c r="MDH144" s="296"/>
      <c r="MDI144" s="296"/>
      <c r="MDJ144" s="296"/>
      <c r="MDK144" s="296"/>
      <c r="MDL144" s="296"/>
      <c r="MDM144" s="296"/>
      <c r="MDN144" s="296"/>
      <c r="MDO144" s="296"/>
      <c r="MDP144" s="296"/>
      <c r="MDQ144" s="296"/>
      <c r="MDR144" s="296"/>
      <c r="MDS144" s="296"/>
      <c r="MDT144" s="296"/>
      <c r="MDU144" s="296"/>
      <c r="MDV144" s="296"/>
      <c r="MDW144" s="296"/>
      <c r="MDX144" s="296"/>
      <c r="MDY144" s="296"/>
      <c r="MDZ144" s="296"/>
      <c r="MEA144" s="296"/>
      <c r="MEB144" s="296"/>
      <c r="MEC144" s="296"/>
      <c r="MED144" s="296"/>
      <c r="MEE144" s="296"/>
      <c r="MEF144" s="296"/>
      <c r="MEG144" s="296"/>
      <c r="MEH144" s="296"/>
      <c r="MEI144" s="296"/>
      <c r="MEJ144" s="296"/>
      <c r="MEK144" s="296"/>
      <c r="MEL144" s="296"/>
      <c r="MEM144" s="296"/>
      <c r="MEN144" s="296"/>
      <c r="MEO144" s="296"/>
      <c r="MEP144" s="296"/>
      <c r="MEQ144" s="296"/>
      <c r="MER144" s="296"/>
      <c r="MES144" s="296"/>
      <c r="MET144" s="296"/>
      <c r="MEU144" s="296"/>
      <c r="MEV144" s="296"/>
      <c r="MEW144" s="296"/>
      <c r="MEX144" s="296"/>
      <c r="MEY144" s="296"/>
      <c r="MEZ144" s="296"/>
      <c r="MFA144" s="296"/>
      <c r="MFB144" s="296"/>
      <c r="MFC144" s="296"/>
      <c r="MFD144" s="296"/>
      <c r="MFE144" s="296"/>
      <c r="MFF144" s="296"/>
      <c r="MFG144" s="296"/>
      <c r="MFH144" s="296"/>
      <c r="MFI144" s="296"/>
      <c r="MFJ144" s="296"/>
      <c r="MFK144" s="296"/>
      <c r="MFL144" s="296"/>
      <c r="MFM144" s="296"/>
      <c r="MFN144" s="296"/>
      <c r="MFO144" s="296"/>
      <c r="MFP144" s="296"/>
      <c r="MFQ144" s="296"/>
      <c r="MFR144" s="296"/>
      <c r="MFS144" s="296"/>
      <c r="MFT144" s="296"/>
      <c r="MFU144" s="296"/>
      <c r="MFV144" s="296"/>
      <c r="MFW144" s="296"/>
      <c r="MFX144" s="296"/>
      <c r="MFY144" s="296"/>
      <c r="MFZ144" s="296"/>
      <c r="MGA144" s="296"/>
      <c r="MGB144" s="296"/>
      <c r="MGC144" s="296"/>
      <c r="MGD144" s="296"/>
      <c r="MGE144" s="296"/>
      <c r="MGF144" s="296"/>
      <c r="MGG144" s="296"/>
      <c r="MGH144" s="296"/>
      <c r="MGI144" s="296"/>
      <c r="MGJ144" s="296"/>
      <c r="MGK144" s="296"/>
      <c r="MGL144" s="296"/>
      <c r="MGM144" s="296"/>
      <c r="MGN144" s="296"/>
      <c r="MGO144" s="296"/>
      <c r="MGP144" s="296"/>
      <c r="MGQ144" s="296"/>
      <c r="MGR144" s="296"/>
      <c r="MGS144" s="296"/>
      <c r="MGT144" s="296"/>
      <c r="MGU144" s="296"/>
      <c r="MGV144" s="296"/>
      <c r="MGW144" s="296"/>
      <c r="MGX144" s="296"/>
      <c r="MGY144" s="296"/>
      <c r="MGZ144" s="296"/>
      <c r="MHA144" s="296"/>
      <c r="MHB144" s="296"/>
      <c r="MHC144" s="296"/>
      <c r="MHD144" s="296"/>
      <c r="MHE144" s="296"/>
      <c r="MHF144" s="296"/>
      <c r="MHG144" s="296"/>
      <c r="MHH144" s="296"/>
      <c r="MHI144" s="296"/>
      <c r="MHJ144" s="296"/>
      <c r="MHK144" s="296"/>
      <c r="MHL144" s="296"/>
      <c r="MHM144" s="296"/>
      <c r="MHN144" s="296"/>
      <c r="MHO144" s="296"/>
      <c r="MHP144" s="296"/>
      <c r="MHQ144" s="296"/>
      <c r="MHR144" s="296"/>
      <c r="MHS144" s="296"/>
      <c r="MHT144" s="296"/>
      <c r="MHU144" s="296"/>
      <c r="MHV144" s="296"/>
      <c r="MHW144" s="296"/>
      <c r="MHX144" s="296"/>
      <c r="MHY144" s="296"/>
      <c r="MHZ144" s="296"/>
      <c r="MIA144" s="296"/>
      <c r="MIB144" s="296"/>
      <c r="MIC144" s="296"/>
      <c r="MID144" s="296"/>
      <c r="MIE144" s="296"/>
      <c r="MIF144" s="296"/>
      <c r="MIG144" s="296"/>
      <c r="MIH144" s="296"/>
      <c r="MII144" s="296"/>
      <c r="MIJ144" s="296"/>
      <c r="MIK144" s="296"/>
      <c r="MIL144" s="296"/>
      <c r="MIM144" s="296"/>
      <c r="MIN144" s="296"/>
      <c r="MIO144" s="296"/>
      <c r="MIP144" s="296"/>
      <c r="MIQ144" s="296"/>
      <c r="MIR144" s="296"/>
      <c r="MIS144" s="296"/>
      <c r="MIT144" s="296"/>
      <c r="MIU144" s="296"/>
      <c r="MIV144" s="296"/>
      <c r="MIW144" s="296"/>
      <c r="MIX144" s="296"/>
      <c r="MIY144" s="296"/>
      <c r="MIZ144" s="296"/>
      <c r="MJA144" s="296"/>
      <c r="MJB144" s="296"/>
      <c r="MJC144" s="296"/>
      <c r="MJD144" s="296"/>
      <c r="MJE144" s="296"/>
      <c r="MJF144" s="296"/>
      <c r="MJG144" s="296"/>
      <c r="MJH144" s="296"/>
      <c r="MJI144" s="296"/>
      <c r="MJJ144" s="296"/>
      <c r="MJK144" s="296"/>
      <c r="MJL144" s="296"/>
      <c r="MJM144" s="296"/>
      <c r="MJN144" s="296"/>
      <c r="MJO144" s="296"/>
      <c r="MJP144" s="296"/>
      <c r="MJQ144" s="296"/>
      <c r="MJR144" s="296"/>
      <c r="MJS144" s="296"/>
      <c r="MJT144" s="296"/>
      <c r="MJU144" s="296"/>
      <c r="MJV144" s="296"/>
      <c r="MJW144" s="296"/>
      <c r="MJX144" s="296"/>
      <c r="MJY144" s="296"/>
      <c r="MJZ144" s="296"/>
      <c r="MKA144" s="296"/>
      <c r="MKB144" s="296"/>
      <c r="MKC144" s="296"/>
      <c r="MKD144" s="296"/>
      <c r="MKE144" s="296"/>
      <c r="MKF144" s="296"/>
      <c r="MKG144" s="296"/>
      <c r="MKH144" s="296"/>
      <c r="MKI144" s="296"/>
      <c r="MKJ144" s="296"/>
      <c r="MKK144" s="296"/>
      <c r="MKL144" s="296"/>
      <c r="MKM144" s="296"/>
      <c r="MKN144" s="296"/>
      <c r="MKO144" s="296"/>
      <c r="MKP144" s="296"/>
      <c r="MKQ144" s="296"/>
      <c r="MKR144" s="296"/>
      <c r="MKS144" s="296"/>
      <c r="MKT144" s="296"/>
      <c r="MKU144" s="296"/>
      <c r="MKV144" s="296"/>
      <c r="MKW144" s="296"/>
      <c r="MKX144" s="296"/>
      <c r="MKY144" s="296"/>
      <c r="MKZ144" s="296"/>
      <c r="MLA144" s="296"/>
      <c r="MLB144" s="296"/>
      <c r="MLC144" s="296"/>
      <c r="MLD144" s="296"/>
      <c r="MLE144" s="296"/>
      <c r="MLF144" s="296"/>
      <c r="MLG144" s="296"/>
      <c r="MLH144" s="296"/>
      <c r="MLI144" s="296"/>
      <c r="MLJ144" s="296"/>
      <c r="MLK144" s="296"/>
      <c r="MLL144" s="296"/>
      <c r="MLM144" s="296"/>
      <c r="MLN144" s="296"/>
      <c r="MLO144" s="296"/>
      <c r="MLP144" s="296"/>
      <c r="MLQ144" s="296"/>
      <c r="MLR144" s="296"/>
      <c r="MLS144" s="296"/>
      <c r="MLT144" s="296"/>
      <c r="MLU144" s="296"/>
      <c r="MLV144" s="296"/>
      <c r="MLW144" s="296"/>
      <c r="MLX144" s="296"/>
      <c r="MLY144" s="296"/>
      <c r="MLZ144" s="296"/>
      <c r="MMA144" s="296"/>
      <c r="MMB144" s="296"/>
      <c r="MMC144" s="296"/>
      <c r="MMD144" s="296"/>
      <c r="MME144" s="296"/>
      <c r="MMF144" s="296"/>
      <c r="MMG144" s="296"/>
      <c r="MMH144" s="296"/>
      <c r="MMI144" s="296"/>
      <c r="MMJ144" s="296"/>
      <c r="MMK144" s="296"/>
      <c r="MML144" s="296"/>
      <c r="MMM144" s="296"/>
      <c r="MMN144" s="296"/>
      <c r="MMO144" s="296"/>
      <c r="MMP144" s="296"/>
      <c r="MMQ144" s="296"/>
      <c r="MMR144" s="296"/>
      <c r="MMS144" s="296"/>
      <c r="MMT144" s="296"/>
      <c r="MMU144" s="296"/>
      <c r="MMV144" s="296"/>
      <c r="MMW144" s="296"/>
      <c r="MMX144" s="296"/>
      <c r="MMY144" s="296"/>
      <c r="MMZ144" s="296"/>
      <c r="MNA144" s="296"/>
      <c r="MNB144" s="296"/>
      <c r="MNC144" s="296"/>
      <c r="MND144" s="296"/>
      <c r="MNE144" s="296"/>
      <c r="MNF144" s="296"/>
      <c r="MNG144" s="296"/>
      <c r="MNH144" s="296"/>
      <c r="MNI144" s="296"/>
      <c r="MNJ144" s="296"/>
      <c r="MNK144" s="296"/>
      <c r="MNL144" s="296"/>
      <c r="MNM144" s="296"/>
      <c r="MNN144" s="296"/>
      <c r="MNO144" s="296"/>
      <c r="MNP144" s="296"/>
      <c r="MNQ144" s="296"/>
      <c r="MNR144" s="296"/>
      <c r="MNS144" s="296"/>
      <c r="MNT144" s="296"/>
      <c r="MNU144" s="296"/>
      <c r="MNV144" s="296"/>
      <c r="MNW144" s="296"/>
      <c r="MNX144" s="296"/>
      <c r="MNY144" s="296"/>
      <c r="MNZ144" s="296"/>
      <c r="MOA144" s="296"/>
      <c r="MOB144" s="296"/>
      <c r="MOC144" s="296"/>
      <c r="MOD144" s="296"/>
      <c r="MOE144" s="296"/>
      <c r="MOF144" s="296"/>
      <c r="MOG144" s="296"/>
      <c r="MOH144" s="296"/>
      <c r="MOI144" s="296"/>
      <c r="MOJ144" s="296"/>
      <c r="MOK144" s="296"/>
      <c r="MOL144" s="296"/>
      <c r="MOM144" s="296"/>
      <c r="MON144" s="296"/>
      <c r="MOO144" s="296"/>
      <c r="MOP144" s="296"/>
      <c r="MOQ144" s="296"/>
      <c r="MOR144" s="296"/>
      <c r="MOS144" s="296"/>
      <c r="MOT144" s="296"/>
      <c r="MOU144" s="296"/>
      <c r="MOV144" s="296"/>
      <c r="MOW144" s="296"/>
      <c r="MOX144" s="296"/>
      <c r="MOY144" s="296"/>
      <c r="MOZ144" s="296"/>
      <c r="MPA144" s="296"/>
      <c r="MPB144" s="296"/>
      <c r="MPC144" s="296"/>
      <c r="MPD144" s="296"/>
      <c r="MPE144" s="296"/>
      <c r="MPF144" s="296"/>
      <c r="MPG144" s="296"/>
      <c r="MPH144" s="296"/>
      <c r="MPI144" s="296"/>
      <c r="MPJ144" s="296"/>
      <c r="MPK144" s="296"/>
      <c r="MPL144" s="296"/>
      <c r="MPM144" s="296"/>
      <c r="MPN144" s="296"/>
      <c r="MPO144" s="296"/>
      <c r="MPP144" s="296"/>
      <c r="MPQ144" s="296"/>
      <c r="MPR144" s="296"/>
      <c r="MPS144" s="296"/>
      <c r="MPT144" s="296"/>
      <c r="MPU144" s="296"/>
      <c r="MPV144" s="296"/>
      <c r="MPW144" s="296"/>
      <c r="MPX144" s="296"/>
      <c r="MPY144" s="296"/>
      <c r="MPZ144" s="296"/>
      <c r="MQA144" s="296"/>
      <c r="MQB144" s="296"/>
      <c r="MQC144" s="296"/>
      <c r="MQD144" s="296"/>
      <c r="MQE144" s="296"/>
      <c r="MQF144" s="296"/>
      <c r="MQG144" s="296"/>
      <c r="MQH144" s="296"/>
      <c r="MQI144" s="296"/>
      <c r="MQJ144" s="296"/>
      <c r="MQK144" s="296"/>
      <c r="MQL144" s="296"/>
      <c r="MQM144" s="296"/>
      <c r="MQN144" s="296"/>
      <c r="MQO144" s="296"/>
      <c r="MQP144" s="296"/>
      <c r="MQQ144" s="296"/>
      <c r="MQR144" s="296"/>
      <c r="MQS144" s="296"/>
      <c r="MQT144" s="296"/>
      <c r="MQU144" s="296"/>
      <c r="MQV144" s="296"/>
      <c r="MQW144" s="296"/>
      <c r="MQX144" s="296"/>
      <c r="MQY144" s="296"/>
      <c r="MQZ144" s="296"/>
      <c r="MRA144" s="296"/>
      <c r="MRB144" s="296"/>
      <c r="MRC144" s="296"/>
      <c r="MRD144" s="296"/>
      <c r="MRE144" s="296"/>
      <c r="MRF144" s="296"/>
      <c r="MRG144" s="296"/>
      <c r="MRH144" s="296"/>
      <c r="MRI144" s="296"/>
      <c r="MRJ144" s="296"/>
      <c r="MRK144" s="296"/>
      <c r="MRL144" s="296"/>
      <c r="MRM144" s="296"/>
      <c r="MRN144" s="296"/>
      <c r="MRO144" s="296"/>
      <c r="MRP144" s="296"/>
      <c r="MRQ144" s="296"/>
      <c r="MRR144" s="296"/>
      <c r="MRS144" s="296"/>
      <c r="MRT144" s="296"/>
      <c r="MRU144" s="296"/>
      <c r="MRV144" s="296"/>
      <c r="MRW144" s="296"/>
      <c r="MRX144" s="296"/>
      <c r="MRY144" s="296"/>
      <c r="MRZ144" s="296"/>
      <c r="MSA144" s="296"/>
      <c r="MSB144" s="296"/>
      <c r="MSC144" s="296"/>
      <c r="MSD144" s="296"/>
      <c r="MSE144" s="296"/>
      <c r="MSF144" s="296"/>
      <c r="MSG144" s="296"/>
      <c r="MSH144" s="296"/>
      <c r="MSI144" s="296"/>
      <c r="MSJ144" s="296"/>
      <c r="MSK144" s="296"/>
      <c r="MSL144" s="296"/>
      <c r="MSM144" s="296"/>
      <c r="MSN144" s="296"/>
      <c r="MSO144" s="296"/>
      <c r="MSP144" s="296"/>
      <c r="MSQ144" s="296"/>
      <c r="MSR144" s="296"/>
      <c r="MSS144" s="296"/>
      <c r="MST144" s="296"/>
      <c r="MSU144" s="296"/>
      <c r="MSV144" s="296"/>
      <c r="MSW144" s="296"/>
      <c r="MSX144" s="296"/>
      <c r="MSY144" s="296"/>
      <c r="MSZ144" s="296"/>
      <c r="MTA144" s="296"/>
      <c r="MTB144" s="296"/>
      <c r="MTC144" s="296"/>
      <c r="MTD144" s="296"/>
      <c r="MTE144" s="296"/>
      <c r="MTF144" s="296"/>
      <c r="MTG144" s="296"/>
      <c r="MTH144" s="296"/>
      <c r="MTI144" s="296"/>
      <c r="MTJ144" s="296"/>
      <c r="MTK144" s="296"/>
      <c r="MTL144" s="296"/>
      <c r="MTM144" s="296"/>
      <c r="MTN144" s="296"/>
      <c r="MTO144" s="296"/>
      <c r="MTP144" s="296"/>
      <c r="MTQ144" s="296"/>
      <c r="MTR144" s="296"/>
      <c r="MTS144" s="296"/>
      <c r="MTT144" s="296"/>
      <c r="MTU144" s="296"/>
      <c r="MTV144" s="296"/>
      <c r="MTW144" s="296"/>
      <c r="MTX144" s="296"/>
      <c r="MTY144" s="296"/>
      <c r="MTZ144" s="296"/>
      <c r="MUA144" s="296"/>
      <c r="MUB144" s="296"/>
      <c r="MUC144" s="296"/>
      <c r="MUD144" s="296"/>
      <c r="MUE144" s="296"/>
      <c r="MUF144" s="296"/>
      <c r="MUG144" s="296"/>
      <c r="MUH144" s="296"/>
      <c r="MUI144" s="296"/>
      <c r="MUJ144" s="296"/>
      <c r="MUK144" s="296"/>
      <c r="MUL144" s="296"/>
      <c r="MUM144" s="296"/>
      <c r="MUN144" s="296"/>
      <c r="MUO144" s="296"/>
      <c r="MUP144" s="296"/>
      <c r="MUQ144" s="296"/>
      <c r="MUR144" s="296"/>
      <c r="MUS144" s="296"/>
      <c r="MUT144" s="296"/>
      <c r="MUU144" s="296"/>
      <c r="MUV144" s="296"/>
      <c r="MUW144" s="296"/>
      <c r="MUX144" s="296"/>
      <c r="MUY144" s="296"/>
      <c r="MUZ144" s="296"/>
      <c r="MVA144" s="296"/>
      <c r="MVB144" s="296"/>
      <c r="MVC144" s="296"/>
      <c r="MVD144" s="296"/>
      <c r="MVE144" s="296"/>
      <c r="MVF144" s="296"/>
      <c r="MVG144" s="296"/>
      <c r="MVH144" s="296"/>
      <c r="MVI144" s="296"/>
      <c r="MVJ144" s="296"/>
      <c r="MVK144" s="296"/>
      <c r="MVL144" s="296"/>
      <c r="MVM144" s="296"/>
      <c r="MVN144" s="296"/>
      <c r="MVO144" s="296"/>
      <c r="MVP144" s="296"/>
      <c r="MVQ144" s="296"/>
      <c r="MVR144" s="296"/>
      <c r="MVS144" s="296"/>
      <c r="MVT144" s="296"/>
      <c r="MVU144" s="296"/>
      <c r="MVV144" s="296"/>
      <c r="MVW144" s="296"/>
      <c r="MVX144" s="296"/>
      <c r="MVY144" s="296"/>
      <c r="MVZ144" s="296"/>
      <c r="MWA144" s="296"/>
      <c r="MWB144" s="296"/>
      <c r="MWC144" s="296"/>
      <c r="MWD144" s="296"/>
      <c r="MWE144" s="296"/>
      <c r="MWF144" s="296"/>
      <c r="MWG144" s="296"/>
      <c r="MWH144" s="296"/>
      <c r="MWI144" s="296"/>
      <c r="MWJ144" s="296"/>
      <c r="MWK144" s="296"/>
      <c r="MWL144" s="296"/>
      <c r="MWM144" s="296"/>
      <c r="MWN144" s="296"/>
      <c r="MWO144" s="296"/>
      <c r="MWP144" s="296"/>
      <c r="MWQ144" s="296"/>
      <c r="MWR144" s="296"/>
      <c r="MWS144" s="296"/>
      <c r="MWT144" s="296"/>
      <c r="MWU144" s="296"/>
      <c r="MWV144" s="296"/>
      <c r="MWW144" s="296"/>
      <c r="MWX144" s="296"/>
      <c r="MWY144" s="296"/>
      <c r="MWZ144" s="296"/>
      <c r="MXA144" s="296"/>
      <c r="MXB144" s="296"/>
      <c r="MXC144" s="296"/>
      <c r="MXD144" s="296"/>
      <c r="MXE144" s="296"/>
      <c r="MXF144" s="296"/>
      <c r="MXG144" s="296"/>
      <c r="MXH144" s="296"/>
      <c r="MXI144" s="296"/>
      <c r="MXJ144" s="296"/>
      <c r="MXK144" s="296"/>
      <c r="MXL144" s="296"/>
      <c r="MXM144" s="296"/>
      <c r="MXN144" s="296"/>
      <c r="MXO144" s="296"/>
      <c r="MXP144" s="296"/>
      <c r="MXQ144" s="296"/>
      <c r="MXR144" s="296"/>
      <c r="MXS144" s="296"/>
      <c r="MXT144" s="296"/>
      <c r="MXU144" s="296"/>
      <c r="MXV144" s="296"/>
      <c r="MXW144" s="296"/>
      <c r="MXX144" s="296"/>
      <c r="MXY144" s="296"/>
      <c r="MXZ144" s="296"/>
      <c r="MYA144" s="296"/>
      <c r="MYB144" s="296"/>
      <c r="MYC144" s="296"/>
      <c r="MYD144" s="296"/>
      <c r="MYE144" s="296"/>
      <c r="MYF144" s="296"/>
      <c r="MYG144" s="296"/>
      <c r="MYH144" s="296"/>
      <c r="MYI144" s="296"/>
      <c r="MYJ144" s="296"/>
      <c r="MYK144" s="296"/>
      <c r="MYL144" s="296"/>
      <c r="MYM144" s="296"/>
      <c r="MYN144" s="296"/>
      <c r="MYO144" s="296"/>
      <c r="MYP144" s="296"/>
      <c r="MYQ144" s="296"/>
      <c r="MYR144" s="296"/>
      <c r="MYS144" s="296"/>
      <c r="MYT144" s="296"/>
      <c r="MYU144" s="296"/>
      <c r="MYV144" s="296"/>
      <c r="MYW144" s="296"/>
      <c r="MYX144" s="296"/>
      <c r="MYY144" s="296"/>
      <c r="MYZ144" s="296"/>
      <c r="MZA144" s="296"/>
      <c r="MZB144" s="296"/>
      <c r="MZC144" s="296"/>
      <c r="MZD144" s="296"/>
      <c r="MZE144" s="296"/>
      <c r="MZF144" s="296"/>
      <c r="MZG144" s="296"/>
      <c r="MZH144" s="296"/>
      <c r="MZI144" s="296"/>
      <c r="MZJ144" s="296"/>
      <c r="MZK144" s="296"/>
      <c r="MZL144" s="296"/>
      <c r="MZM144" s="296"/>
      <c r="MZN144" s="296"/>
      <c r="MZO144" s="296"/>
      <c r="MZP144" s="296"/>
      <c r="MZQ144" s="296"/>
      <c r="MZR144" s="296"/>
      <c r="MZS144" s="296"/>
      <c r="MZT144" s="296"/>
      <c r="MZU144" s="296"/>
      <c r="MZV144" s="296"/>
      <c r="MZW144" s="296"/>
      <c r="MZX144" s="296"/>
      <c r="MZY144" s="296"/>
      <c r="MZZ144" s="296"/>
      <c r="NAA144" s="296"/>
      <c r="NAB144" s="296"/>
      <c r="NAC144" s="296"/>
      <c r="NAD144" s="296"/>
      <c r="NAE144" s="296"/>
      <c r="NAF144" s="296"/>
      <c r="NAG144" s="296"/>
      <c r="NAH144" s="296"/>
      <c r="NAI144" s="296"/>
      <c r="NAJ144" s="296"/>
      <c r="NAK144" s="296"/>
      <c r="NAL144" s="296"/>
      <c r="NAM144" s="296"/>
      <c r="NAN144" s="296"/>
      <c r="NAO144" s="296"/>
      <c r="NAP144" s="296"/>
      <c r="NAQ144" s="296"/>
      <c r="NAR144" s="296"/>
      <c r="NAS144" s="296"/>
      <c r="NAT144" s="296"/>
      <c r="NAU144" s="296"/>
      <c r="NAV144" s="296"/>
      <c r="NAW144" s="296"/>
      <c r="NAX144" s="296"/>
      <c r="NAY144" s="296"/>
      <c r="NAZ144" s="296"/>
      <c r="NBA144" s="296"/>
      <c r="NBB144" s="296"/>
      <c r="NBC144" s="296"/>
      <c r="NBD144" s="296"/>
      <c r="NBE144" s="296"/>
      <c r="NBF144" s="296"/>
      <c r="NBG144" s="296"/>
      <c r="NBH144" s="296"/>
      <c r="NBI144" s="296"/>
      <c r="NBJ144" s="296"/>
      <c r="NBK144" s="296"/>
      <c r="NBL144" s="296"/>
      <c r="NBM144" s="296"/>
      <c r="NBN144" s="296"/>
      <c r="NBO144" s="296"/>
      <c r="NBP144" s="296"/>
      <c r="NBQ144" s="296"/>
      <c r="NBR144" s="296"/>
      <c r="NBS144" s="296"/>
      <c r="NBT144" s="296"/>
      <c r="NBU144" s="296"/>
      <c r="NBV144" s="296"/>
      <c r="NBW144" s="296"/>
      <c r="NBX144" s="296"/>
      <c r="NBY144" s="296"/>
      <c r="NBZ144" s="296"/>
      <c r="NCA144" s="296"/>
      <c r="NCB144" s="296"/>
      <c r="NCC144" s="296"/>
      <c r="NCD144" s="296"/>
      <c r="NCE144" s="296"/>
      <c r="NCF144" s="296"/>
      <c r="NCG144" s="296"/>
      <c r="NCH144" s="296"/>
      <c r="NCI144" s="296"/>
      <c r="NCJ144" s="296"/>
      <c r="NCK144" s="296"/>
      <c r="NCL144" s="296"/>
      <c r="NCM144" s="296"/>
      <c r="NCN144" s="296"/>
      <c r="NCO144" s="296"/>
      <c r="NCP144" s="296"/>
      <c r="NCQ144" s="296"/>
      <c r="NCR144" s="296"/>
      <c r="NCS144" s="296"/>
      <c r="NCT144" s="296"/>
      <c r="NCU144" s="296"/>
      <c r="NCV144" s="296"/>
      <c r="NCW144" s="296"/>
      <c r="NCX144" s="296"/>
      <c r="NCY144" s="296"/>
      <c r="NCZ144" s="296"/>
      <c r="NDA144" s="296"/>
      <c r="NDB144" s="296"/>
      <c r="NDC144" s="296"/>
      <c r="NDD144" s="296"/>
      <c r="NDE144" s="296"/>
      <c r="NDF144" s="296"/>
      <c r="NDG144" s="296"/>
      <c r="NDH144" s="296"/>
      <c r="NDI144" s="296"/>
      <c r="NDJ144" s="296"/>
      <c r="NDK144" s="296"/>
      <c r="NDL144" s="296"/>
      <c r="NDM144" s="296"/>
      <c r="NDN144" s="296"/>
      <c r="NDO144" s="296"/>
      <c r="NDP144" s="296"/>
      <c r="NDQ144" s="296"/>
      <c r="NDR144" s="296"/>
      <c r="NDS144" s="296"/>
      <c r="NDT144" s="296"/>
      <c r="NDU144" s="296"/>
      <c r="NDV144" s="296"/>
      <c r="NDW144" s="296"/>
      <c r="NDX144" s="296"/>
      <c r="NDY144" s="296"/>
      <c r="NDZ144" s="296"/>
      <c r="NEA144" s="296"/>
      <c r="NEB144" s="296"/>
      <c r="NEC144" s="296"/>
      <c r="NED144" s="296"/>
      <c r="NEE144" s="296"/>
      <c r="NEF144" s="296"/>
      <c r="NEG144" s="296"/>
      <c r="NEH144" s="296"/>
      <c r="NEI144" s="296"/>
      <c r="NEJ144" s="296"/>
      <c r="NEK144" s="296"/>
      <c r="NEL144" s="296"/>
      <c r="NEM144" s="296"/>
      <c r="NEN144" s="296"/>
      <c r="NEO144" s="296"/>
      <c r="NEP144" s="296"/>
      <c r="NEQ144" s="296"/>
      <c r="NER144" s="296"/>
      <c r="NES144" s="296"/>
      <c r="NET144" s="296"/>
      <c r="NEU144" s="296"/>
      <c r="NEV144" s="296"/>
      <c r="NEW144" s="296"/>
      <c r="NEX144" s="296"/>
      <c r="NEY144" s="296"/>
      <c r="NEZ144" s="296"/>
      <c r="NFA144" s="296"/>
      <c r="NFB144" s="296"/>
      <c r="NFC144" s="296"/>
      <c r="NFD144" s="296"/>
      <c r="NFE144" s="296"/>
      <c r="NFF144" s="296"/>
      <c r="NFG144" s="296"/>
      <c r="NFH144" s="296"/>
      <c r="NFI144" s="296"/>
      <c r="NFJ144" s="296"/>
      <c r="NFK144" s="296"/>
      <c r="NFL144" s="296"/>
      <c r="NFM144" s="296"/>
      <c r="NFN144" s="296"/>
      <c r="NFO144" s="296"/>
      <c r="NFP144" s="296"/>
      <c r="NFQ144" s="296"/>
      <c r="NFR144" s="296"/>
      <c r="NFS144" s="296"/>
      <c r="NFT144" s="296"/>
      <c r="NFU144" s="296"/>
      <c r="NFV144" s="296"/>
      <c r="NFW144" s="296"/>
      <c r="NFX144" s="296"/>
      <c r="NFY144" s="296"/>
      <c r="NFZ144" s="296"/>
      <c r="NGA144" s="296"/>
      <c r="NGB144" s="296"/>
      <c r="NGC144" s="296"/>
      <c r="NGD144" s="296"/>
      <c r="NGE144" s="296"/>
      <c r="NGF144" s="296"/>
      <c r="NGG144" s="296"/>
      <c r="NGH144" s="296"/>
      <c r="NGI144" s="296"/>
      <c r="NGJ144" s="296"/>
      <c r="NGK144" s="296"/>
      <c r="NGL144" s="296"/>
      <c r="NGM144" s="296"/>
      <c r="NGN144" s="296"/>
      <c r="NGO144" s="296"/>
      <c r="NGP144" s="296"/>
      <c r="NGQ144" s="296"/>
      <c r="NGR144" s="296"/>
      <c r="NGS144" s="296"/>
      <c r="NGT144" s="296"/>
      <c r="NGU144" s="296"/>
      <c r="NGV144" s="296"/>
      <c r="NGW144" s="296"/>
      <c r="NGX144" s="296"/>
      <c r="NGY144" s="296"/>
      <c r="NGZ144" s="296"/>
      <c r="NHA144" s="296"/>
      <c r="NHB144" s="296"/>
      <c r="NHC144" s="296"/>
      <c r="NHD144" s="296"/>
      <c r="NHE144" s="296"/>
      <c r="NHF144" s="296"/>
      <c r="NHG144" s="296"/>
      <c r="NHH144" s="296"/>
      <c r="NHI144" s="296"/>
      <c r="NHJ144" s="296"/>
      <c r="NHK144" s="296"/>
      <c r="NHL144" s="296"/>
      <c r="NHM144" s="296"/>
      <c r="NHN144" s="296"/>
      <c r="NHO144" s="296"/>
      <c r="NHP144" s="296"/>
      <c r="NHQ144" s="296"/>
      <c r="NHR144" s="296"/>
      <c r="NHS144" s="296"/>
      <c r="NHT144" s="296"/>
      <c r="NHU144" s="296"/>
      <c r="NHV144" s="296"/>
      <c r="NHW144" s="296"/>
      <c r="NHX144" s="296"/>
      <c r="NHY144" s="296"/>
      <c r="NHZ144" s="296"/>
      <c r="NIA144" s="296"/>
      <c r="NIB144" s="296"/>
      <c r="NIC144" s="296"/>
      <c r="NID144" s="296"/>
      <c r="NIE144" s="296"/>
      <c r="NIF144" s="296"/>
      <c r="NIG144" s="296"/>
      <c r="NIH144" s="296"/>
      <c r="NII144" s="296"/>
      <c r="NIJ144" s="296"/>
      <c r="NIK144" s="296"/>
      <c r="NIL144" s="296"/>
      <c r="NIM144" s="296"/>
      <c r="NIN144" s="296"/>
      <c r="NIO144" s="296"/>
      <c r="NIP144" s="296"/>
      <c r="NIQ144" s="296"/>
      <c r="NIR144" s="296"/>
      <c r="NIS144" s="296"/>
      <c r="NIT144" s="296"/>
      <c r="NIU144" s="296"/>
      <c r="NIV144" s="296"/>
      <c r="NIW144" s="296"/>
      <c r="NIX144" s="296"/>
      <c r="NIY144" s="296"/>
      <c r="NIZ144" s="296"/>
      <c r="NJA144" s="296"/>
      <c r="NJB144" s="296"/>
      <c r="NJC144" s="296"/>
      <c r="NJD144" s="296"/>
      <c r="NJE144" s="296"/>
      <c r="NJF144" s="296"/>
      <c r="NJG144" s="296"/>
      <c r="NJH144" s="296"/>
      <c r="NJI144" s="296"/>
      <c r="NJJ144" s="296"/>
      <c r="NJK144" s="296"/>
      <c r="NJL144" s="296"/>
      <c r="NJM144" s="296"/>
      <c r="NJN144" s="296"/>
      <c r="NJO144" s="296"/>
      <c r="NJP144" s="296"/>
      <c r="NJQ144" s="296"/>
      <c r="NJR144" s="296"/>
      <c r="NJS144" s="296"/>
      <c r="NJT144" s="296"/>
      <c r="NJU144" s="296"/>
      <c r="NJV144" s="296"/>
      <c r="NJW144" s="296"/>
      <c r="NJX144" s="296"/>
      <c r="NJY144" s="296"/>
      <c r="NJZ144" s="296"/>
      <c r="NKA144" s="296"/>
      <c r="NKB144" s="296"/>
      <c r="NKC144" s="296"/>
      <c r="NKD144" s="296"/>
      <c r="NKE144" s="296"/>
      <c r="NKF144" s="296"/>
      <c r="NKG144" s="296"/>
      <c r="NKH144" s="296"/>
      <c r="NKI144" s="296"/>
      <c r="NKJ144" s="296"/>
      <c r="NKK144" s="296"/>
      <c r="NKL144" s="296"/>
      <c r="NKM144" s="296"/>
      <c r="NKN144" s="296"/>
      <c r="NKO144" s="296"/>
      <c r="NKP144" s="296"/>
      <c r="NKQ144" s="296"/>
      <c r="NKR144" s="296"/>
      <c r="NKS144" s="296"/>
      <c r="NKT144" s="296"/>
      <c r="NKU144" s="296"/>
      <c r="NKV144" s="296"/>
      <c r="NKW144" s="296"/>
      <c r="NKX144" s="296"/>
      <c r="NKY144" s="296"/>
      <c r="NKZ144" s="296"/>
      <c r="NLA144" s="296"/>
      <c r="NLB144" s="296"/>
      <c r="NLC144" s="296"/>
      <c r="NLD144" s="296"/>
      <c r="NLE144" s="296"/>
      <c r="NLF144" s="296"/>
      <c r="NLG144" s="296"/>
      <c r="NLH144" s="296"/>
      <c r="NLI144" s="296"/>
      <c r="NLJ144" s="296"/>
      <c r="NLK144" s="296"/>
      <c r="NLL144" s="296"/>
      <c r="NLM144" s="296"/>
      <c r="NLN144" s="296"/>
      <c r="NLO144" s="296"/>
      <c r="NLP144" s="296"/>
      <c r="NLQ144" s="296"/>
      <c r="NLR144" s="296"/>
      <c r="NLS144" s="296"/>
      <c r="NLT144" s="296"/>
      <c r="NLU144" s="296"/>
      <c r="NLV144" s="296"/>
      <c r="NLW144" s="296"/>
      <c r="NLX144" s="296"/>
      <c r="NLY144" s="296"/>
      <c r="NLZ144" s="296"/>
      <c r="NMA144" s="296"/>
      <c r="NMB144" s="296"/>
      <c r="NMC144" s="296"/>
      <c r="NMD144" s="296"/>
      <c r="NME144" s="296"/>
      <c r="NMF144" s="296"/>
      <c r="NMG144" s="296"/>
      <c r="NMH144" s="296"/>
      <c r="NMI144" s="296"/>
      <c r="NMJ144" s="296"/>
      <c r="NMK144" s="296"/>
      <c r="NML144" s="296"/>
      <c r="NMM144" s="296"/>
      <c r="NMN144" s="296"/>
      <c r="NMO144" s="296"/>
      <c r="NMP144" s="296"/>
      <c r="NMQ144" s="296"/>
      <c r="NMR144" s="296"/>
      <c r="NMS144" s="296"/>
      <c r="NMT144" s="296"/>
      <c r="NMU144" s="296"/>
      <c r="NMV144" s="296"/>
      <c r="NMW144" s="296"/>
      <c r="NMX144" s="296"/>
      <c r="NMY144" s="296"/>
      <c r="NMZ144" s="296"/>
      <c r="NNA144" s="296"/>
      <c r="NNB144" s="296"/>
      <c r="NNC144" s="296"/>
      <c r="NND144" s="296"/>
      <c r="NNE144" s="296"/>
      <c r="NNF144" s="296"/>
      <c r="NNG144" s="296"/>
      <c r="NNH144" s="296"/>
      <c r="NNI144" s="296"/>
      <c r="NNJ144" s="296"/>
      <c r="NNK144" s="296"/>
      <c r="NNL144" s="296"/>
      <c r="NNM144" s="296"/>
      <c r="NNN144" s="296"/>
      <c r="NNO144" s="296"/>
      <c r="NNP144" s="296"/>
      <c r="NNQ144" s="296"/>
      <c r="NNR144" s="296"/>
      <c r="NNS144" s="296"/>
      <c r="NNT144" s="296"/>
      <c r="NNU144" s="296"/>
      <c r="NNV144" s="296"/>
      <c r="NNW144" s="296"/>
      <c r="NNX144" s="296"/>
      <c r="NNY144" s="296"/>
      <c r="NNZ144" s="296"/>
      <c r="NOA144" s="296"/>
      <c r="NOB144" s="296"/>
      <c r="NOC144" s="296"/>
      <c r="NOD144" s="296"/>
      <c r="NOE144" s="296"/>
      <c r="NOF144" s="296"/>
      <c r="NOG144" s="296"/>
      <c r="NOH144" s="296"/>
      <c r="NOI144" s="296"/>
      <c r="NOJ144" s="296"/>
      <c r="NOK144" s="296"/>
      <c r="NOL144" s="296"/>
      <c r="NOM144" s="296"/>
      <c r="NON144" s="296"/>
      <c r="NOO144" s="296"/>
      <c r="NOP144" s="296"/>
      <c r="NOQ144" s="296"/>
      <c r="NOR144" s="296"/>
      <c r="NOS144" s="296"/>
      <c r="NOT144" s="296"/>
      <c r="NOU144" s="296"/>
      <c r="NOV144" s="296"/>
      <c r="NOW144" s="296"/>
      <c r="NOX144" s="296"/>
      <c r="NOY144" s="296"/>
      <c r="NOZ144" s="296"/>
      <c r="NPA144" s="296"/>
      <c r="NPB144" s="296"/>
      <c r="NPC144" s="296"/>
      <c r="NPD144" s="296"/>
      <c r="NPE144" s="296"/>
      <c r="NPF144" s="296"/>
      <c r="NPG144" s="296"/>
      <c r="NPH144" s="296"/>
      <c r="NPI144" s="296"/>
      <c r="NPJ144" s="296"/>
      <c r="NPK144" s="296"/>
      <c r="NPL144" s="296"/>
      <c r="NPM144" s="296"/>
      <c r="NPN144" s="296"/>
      <c r="NPO144" s="296"/>
      <c r="NPP144" s="296"/>
      <c r="NPQ144" s="296"/>
      <c r="NPR144" s="296"/>
      <c r="NPS144" s="296"/>
      <c r="NPT144" s="296"/>
      <c r="NPU144" s="296"/>
      <c r="NPV144" s="296"/>
      <c r="NPW144" s="296"/>
      <c r="NPX144" s="296"/>
      <c r="NPY144" s="296"/>
      <c r="NPZ144" s="296"/>
      <c r="NQA144" s="296"/>
      <c r="NQB144" s="296"/>
      <c r="NQC144" s="296"/>
      <c r="NQD144" s="296"/>
      <c r="NQE144" s="296"/>
      <c r="NQF144" s="296"/>
      <c r="NQG144" s="296"/>
      <c r="NQH144" s="296"/>
      <c r="NQI144" s="296"/>
      <c r="NQJ144" s="296"/>
      <c r="NQK144" s="296"/>
      <c r="NQL144" s="296"/>
      <c r="NQM144" s="296"/>
      <c r="NQN144" s="296"/>
      <c r="NQO144" s="296"/>
      <c r="NQP144" s="296"/>
      <c r="NQQ144" s="296"/>
      <c r="NQR144" s="296"/>
      <c r="NQS144" s="296"/>
      <c r="NQT144" s="296"/>
      <c r="NQU144" s="296"/>
      <c r="NQV144" s="296"/>
      <c r="NQW144" s="296"/>
      <c r="NQX144" s="296"/>
      <c r="NQY144" s="296"/>
      <c r="NQZ144" s="296"/>
      <c r="NRA144" s="296"/>
      <c r="NRB144" s="296"/>
      <c r="NRC144" s="296"/>
      <c r="NRD144" s="296"/>
      <c r="NRE144" s="296"/>
      <c r="NRF144" s="296"/>
      <c r="NRG144" s="296"/>
      <c r="NRH144" s="296"/>
      <c r="NRI144" s="296"/>
      <c r="NRJ144" s="296"/>
      <c r="NRK144" s="296"/>
      <c r="NRL144" s="296"/>
      <c r="NRM144" s="296"/>
      <c r="NRN144" s="296"/>
      <c r="NRO144" s="296"/>
      <c r="NRP144" s="296"/>
      <c r="NRQ144" s="296"/>
      <c r="NRR144" s="296"/>
      <c r="NRS144" s="296"/>
      <c r="NRT144" s="296"/>
      <c r="NRU144" s="296"/>
      <c r="NRV144" s="296"/>
      <c r="NRW144" s="296"/>
      <c r="NRX144" s="296"/>
      <c r="NRY144" s="296"/>
      <c r="NRZ144" s="296"/>
      <c r="NSA144" s="296"/>
      <c r="NSB144" s="296"/>
      <c r="NSC144" s="296"/>
      <c r="NSD144" s="296"/>
      <c r="NSE144" s="296"/>
      <c r="NSF144" s="296"/>
      <c r="NSG144" s="296"/>
      <c r="NSH144" s="296"/>
      <c r="NSI144" s="296"/>
      <c r="NSJ144" s="296"/>
      <c r="NSK144" s="296"/>
      <c r="NSL144" s="296"/>
      <c r="NSM144" s="296"/>
      <c r="NSN144" s="296"/>
      <c r="NSO144" s="296"/>
      <c r="NSP144" s="296"/>
      <c r="NSQ144" s="296"/>
      <c r="NSR144" s="296"/>
      <c r="NSS144" s="296"/>
      <c r="NST144" s="296"/>
      <c r="NSU144" s="296"/>
      <c r="NSV144" s="296"/>
      <c r="NSW144" s="296"/>
      <c r="NSX144" s="296"/>
      <c r="NSY144" s="296"/>
      <c r="NSZ144" s="296"/>
      <c r="NTA144" s="296"/>
      <c r="NTB144" s="296"/>
      <c r="NTC144" s="296"/>
      <c r="NTD144" s="296"/>
      <c r="NTE144" s="296"/>
      <c r="NTF144" s="296"/>
      <c r="NTG144" s="296"/>
      <c r="NTH144" s="296"/>
      <c r="NTI144" s="296"/>
      <c r="NTJ144" s="296"/>
      <c r="NTK144" s="296"/>
      <c r="NTL144" s="296"/>
      <c r="NTM144" s="296"/>
      <c r="NTN144" s="296"/>
      <c r="NTO144" s="296"/>
      <c r="NTP144" s="296"/>
      <c r="NTQ144" s="296"/>
      <c r="NTR144" s="296"/>
      <c r="NTS144" s="296"/>
      <c r="NTT144" s="296"/>
      <c r="NTU144" s="296"/>
      <c r="NTV144" s="296"/>
      <c r="NTW144" s="296"/>
      <c r="NTX144" s="296"/>
      <c r="NTY144" s="296"/>
      <c r="NTZ144" s="296"/>
      <c r="NUA144" s="296"/>
      <c r="NUB144" s="296"/>
      <c r="NUC144" s="296"/>
      <c r="NUD144" s="296"/>
      <c r="NUE144" s="296"/>
      <c r="NUF144" s="296"/>
      <c r="NUG144" s="296"/>
      <c r="NUH144" s="296"/>
      <c r="NUI144" s="296"/>
      <c r="NUJ144" s="296"/>
      <c r="NUK144" s="296"/>
      <c r="NUL144" s="296"/>
      <c r="NUM144" s="296"/>
      <c r="NUN144" s="296"/>
      <c r="NUO144" s="296"/>
      <c r="NUP144" s="296"/>
      <c r="NUQ144" s="296"/>
      <c r="NUR144" s="296"/>
      <c r="NUS144" s="296"/>
      <c r="NUT144" s="296"/>
      <c r="NUU144" s="296"/>
      <c r="NUV144" s="296"/>
      <c r="NUW144" s="296"/>
      <c r="NUX144" s="296"/>
      <c r="NUY144" s="296"/>
      <c r="NUZ144" s="296"/>
      <c r="NVA144" s="296"/>
      <c r="NVB144" s="296"/>
      <c r="NVC144" s="296"/>
      <c r="NVD144" s="296"/>
      <c r="NVE144" s="296"/>
      <c r="NVF144" s="296"/>
      <c r="NVG144" s="296"/>
      <c r="NVH144" s="296"/>
      <c r="NVI144" s="296"/>
      <c r="NVJ144" s="296"/>
      <c r="NVK144" s="296"/>
      <c r="NVL144" s="296"/>
      <c r="NVM144" s="296"/>
      <c r="NVN144" s="296"/>
      <c r="NVO144" s="296"/>
      <c r="NVP144" s="296"/>
      <c r="NVQ144" s="296"/>
      <c r="NVR144" s="296"/>
      <c r="NVS144" s="296"/>
      <c r="NVT144" s="296"/>
      <c r="NVU144" s="296"/>
      <c r="NVV144" s="296"/>
      <c r="NVW144" s="296"/>
      <c r="NVX144" s="296"/>
      <c r="NVY144" s="296"/>
      <c r="NVZ144" s="296"/>
      <c r="NWA144" s="296"/>
      <c r="NWB144" s="296"/>
      <c r="NWC144" s="296"/>
      <c r="NWD144" s="296"/>
      <c r="NWE144" s="296"/>
      <c r="NWF144" s="296"/>
      <c r="NWG144" s="296"/>
      <c r="NWH144" s="296"/>
      <c r="NWI144" s="296"/>
      <c r="NWJ144" s="296"/>
      <c r="NWK144" s="296"/>
      <c r="NWL144" s="296"/>
      <c r="NWM144" s="296"/>
      <c r="NWN144" s="296"/>
      <c r="NWO144" s="296"/>
      <c r="NWP144" s="296"/>
      <c r="NWQ144" s="296"/>
      <c r="NWR144" s="296"/>
      <c r="NWS144" s="296"/>
      <c r="NWT144" s="296"/>
      <c r="NWU144" s="296"/>
      <c r="NWV144" s="296"/>
      <c r="NWW144" s="296"/>
      <c r="NWX144" s="296"/>
      <c r="NWY144" s="296"/>
      <c r="NWZ144" s="296"/>
      <c r="NXA144" s="296"/>
      <c r="NXB144" s="296"/>
      <c r="NXC144" s="296"/>
      <c r="NXD144" s="296"/>
      <c r="NXE144" s="296"/>
      <c r="NXF144" s="296"/>
      <c r="NXG144" s="296"/>
      <c r="NXH144" s="296"/>
      <c r="NXI144" s="296"/>
      <c r="NXJ144" s="296"/>
      <c r="NXK144" s="296"/>
      <c r="NXL144" s="296"/>
      <c r="NXM144" s="296"/>
      <c r="NXN144" s="296"/>
      <c r="NXO144" s="296"/>
      <c r="NXP144" s="296"/>
      <c r="NXQ144" s="296"/>
      <c r="NXR144" s="296"/>
      <c r="NXS144" s="296"/>
      <c r="NXT144" s="296"/>
      <c r="NXU144" s="296"/>
      <c r="NXV144" s="296"/>
      <c r="NXW144" s="296"/>
      <c r="NXX144" s="296"/>
      <c r="NXY144" s="296"/>
      <c r="NXZ144" s="296"/>
      <c r="NYA144" s="296"/>
      <c r="NYB144" s="296"/>
      <c r="NYC144" s="296"/>
      <c r="NYD144" s="296"/>
      <c r="NYE144" s="296"/>
      <c r="NYF144" s="296"/>
      <c r="NYG144" s="296"/>
      <c r="NYH144" s="296"/>
      <c r="NYI144" s="296"/>
      <c r="NYJ144" s="296"/>
      <c r="NYK144" s="296"/>
      <c r="NYL144" s="296"/>
      <c r="NYM144" s="296"/>
      <c r="NYN144" s="296"/>
      <c r="NYO144" s="296"/>
      <c r="NYP144" s="296"/>
      <c r="NYQ144" s="296"/>
      <c r="NYR144" s="296"/>
      <c r="NYS144" s="296"/>
      <c r="NYT144" s="296"/>
      <c r="NYU144" s="296"/>
      <c r="NYV144" s="296"/>
      <c r="NYW144" s="296"/>
      <c r="NYX144" s="296"/>
      <c r="NYY144" s="296"/>
      <c r="NYZ144" s="296"/>
      <c r="NZA144" s="296"/>
      <c r="NZB144" s="296"/>
      <c r="NZC144" s="296"/>
      <c r="NZD144" s="296"/>
      <c r="NZE144" s="296"/>
      <c r="NZF144" s="296"/>
      <c r="NZG144" s="296"/>
      <c r="NZH144" s="296"/>
      <c r="NZI144" s="296"/>
      <c r="NZJ144" s="296"/>
      <c r="NZK144" s="296"/>
      <c r="NZL144" s="296"/>
      <c r="NZM144" s="296"/>
      <c r="NZN144" s="296"/>
      <c r="NZO144" s="296"/>
      <c r="NZP144" s="296"/>
      <c r="NZQ144" s="296"/>
      <c r="NZR144" s="296"/>
      <c r="NZS144" s="296"/>
      <c r="NZT144" s="296"/>
      <c r="NZU144" s="296"/>
      <c r="NZV144" s="296"/>
      <c r="NZW144" s="296"/>
      <c r="NZX144" s="296"/>
      <c r="NZY144" s="296"/>
      <c r="NZZ144" s="296"/>
      <c r="OAA144" s="296"/>
      <c r="OAB144" s="296"/>
      <c r="OAC144" s="296"/>
      <c r="OAD144" s="296"/>
      <c r="OAE144" s="296"/>
      <c r="OAF144" s="296"/>
      <c r="OAG144" s="296"/>
      <c r="OAH144" s="296"/>
      <c r="OAI144" s="296"/>
      <c r="OAJ144" s="296"/>
      <c r="OAK144" s="296"/>
      <c r="OAL144" s="296"/>
      <c r="OAM144" s="296"/>
      <c r="OAN144" s="296"/>
      <c r="OAO144" s="296"/>
      <c r="OAP144" s="296"/>
      <c r="OAQ144" s="296"/>
      <c r="OAR144" s="296"/>
      <c r="OAS144" s="296"/>
      <c r="OAT144" s="296"/>
      <c r="OAU144" s="296"/>
      <c r="OAV144" s="296"/>
      <c r="OAW144" s="296"/>
      <c r="OAX144" s="296"/>
      <c r="OAY144" s="296"/>
      <c r="OAZ144" s="296"/>
      <c r="OBA144" s="296"/>
      <c r="OBB144" s="296"/>
      <c r="OBC144" s="296"/>
      <c r="OBD144" s="296"/>
      <c r="OBE144" s="296"/>
      <c r="OBF144" s="296"/>
      <c r="OBG144" s="296"/>
      <c r="OBH144" s="296"/>
      <c r="OBI144" s="296"/>
      <c r="OBJ144" s="296"/>
      <c r="OBK144" s="296"/>
      <c r="OBL144" s="296"/>
      <c r="OBM144" s="296"/>
      <c r="OBN144" s="296"/>
      <c r="OBO144" s="296"/>
      <c r="OBP144" s="296"/>
      <c r="OBQ144" s="296"/>
      <c r="OBR144" s="296"/>
      <c r="OBS144" s="296"/>
      <c r="OBT144" s="296"/>
      <c r="OBU144" s="296"/>
      <c r="OBV144" s="296"/>
      <c r="OBW144" s="296"/>
      <c r="OBX144" s="296"/>
      <c r="OBY144" s="296"/>
      <c r="OBZ144" s="296"/>
      <c r="OCA144" s="296"/>
      <c r="OCB144" s="296"/>
      <c r="OCC144" s="296"/>
      <c r="OCD144" s="296"/>
      <c r="OCE144" s="296"/>
      <c r="OCF144" s="296"/>
      <c r="OCG144" s="296"/>
      <c r="OCH144" s="296"/>
      <c r="OCI144" s="296"/>
      <c r="OCJ144" s="296"/>
      <c r="OCK144" s="296"/>
      <c r="OCL144" s="296"/>
      <c r="OCM144" s="296"/>
      <c r="OCN144" s="296"/>
      <c r="OCO144" s="296"/>
      <c r="OCP144" s="296"/>
      <c r="OCQ144" s="296"/>
      <c r="OCR144" s="296"/>
      <c r="OCS144" s="296"/>
      <c r="OCT144" s="296"/>
      <c r="OCU144" s="296"/>
      <c r="OCV144" s="296"/>
      <c r="OCW144" s="296"/>
      <c r="OCX144" s="296"/>
      <c r="OCY144" s="296"/>
      <c r="OCZ144" s="296"/>
      <c r="ODA144" s="296"/>
      <c r="ODB144" s="296"/>
      <c r="ODC144" s="296"/>
      <c r="ODD144" s="296"/>
      <c r="ODE144" s="296"/>
      <c r="ODF144" s="296"/>
      <c r="ODG144" s="296"/>
      <c r="ODH144" s="296"/>
      <c r="ODI144" s="296"/>
      <c r="ODJ144" s="296"/>
      <c r="ODK144" s="296"/>
      <c r="ODL144" s="296"/>
      <c r="ODM144" s="296"/>
      <c r="ODN144" s="296"/>
      <c r="ODO144" s="296"/>
      <c r="ODP144" s="296"/>
      <c r="ODQ144" s="296"/>
      <c r="ODR144" s="296"/>
      <c r="ODS144" s="296"/>
      <c r="ODT144" s="296"/>
      <c r="ODU144" s="296"/>
      <c r="ODV144" s="296"/>
      <c r="ODW144" s="296"/>
      <c r="ODX144" s="296"/>
      <c r="ODY144" s="296"/>
      <c r="ODZ144" s="296"/>
      <c r="OEA144" s="296"/>
      <c r="OEB144" s="296"/>
      <c r="OEC144" s="296"/>
      <c r="OED144" s="296"/>
      <c r="OEE144" s="296"/>
      <c r="OEF144" s="296"/>
      <c r="OEG144" s="296"/>
      <c r="OEH144" s="296"/>
      <c r="OEI144" s="296"/>
      <c r="OEJ144" s="296"/>
      <c r="OEK144" s="296"/>
      <c r="OEL144" s="296"/>
      <c r="OEM144" s="296"/>
      <c r="OEN144" s="296"/>
      <c r="OEO144" s="296"/>
      <c r="OEP144" s="296"/>
      <c r="OEQ144" s="296"/>
      <c r="OER144" s="296"/>
      <c r="OES144" s="296"/>
      <c r="OET144" s="296"/>
      <c r="OEU144" s="296"/>
      <c r="OEV144" s="296"/>
      <c r="OEW144" s="296"/>
      <c r="OEX144" s="296"/>
      <c r="OEY144" s="296"/>
      <c r="OEZ144" s="296"/>
      <c r="OFA144" s="296"/>
      <c r="OFB144" s="296"/>
      <c r="OFC144" s="296"/>
      <c r="OFD144" s="296"/>
      <c r="OFE144" s="296"/>
      <c r="OFF144" s="296"/>
      <c r="OFG144" s="296"/>
      <c r="OFH144" s="296"/>
      <c r="OFI144" s="296"/>
      <c r="OFJ144" s="296"/>
      <c r="OFK144" s="296"/>
      <c r="OFL144" s="296"/>
      <c r="OFM144" s="296"/>
      <c r="OFN144" s="296"/>
      <c r="OFO144" s="296"/>
      <c r="OFP144" s="296"/>
      <c r="OFQ144" s="296"/>
      <c r="OFR144" s="296"/>
      <c r="OFS144" s="296"/>
      <c r="OFT144" s="296"/>
      <c r="OFU144" s="296"/>
      <c r="OFV144" s="296"/>
      <c r="OFW144" s="296"/>
      <c r="OFX144" s="296"/>
      <c r="OFY144" s="296"/>
      <c r="OFZ144" s="296"/>
      <c r="OGA144" s="296"/>
      <c r="OGB144" s="296"/>
      <c r="OGC144" s="296"/>
      <c r="OGD144" s="296"/>
      <c r="OGE144" s="296"/>
      <c r="OGF144" s="296"/>
      <c r="OGG144" s="296"/>
      <c r="OGH144" s="296"/>
      <c r="OGI144" s="296"/>
      <c r="OGJ144" s="296"/>
      <c r="OGK144" s="296"/>
      <c r="OGL144" s="296"/>
      <c r="OGM144" s="296"/>
      <c r="OGN144" s="296"/>
      <c r="OGO144" s="296"/>
      <c r="OGP144" s="296"/>
      <c r="OGQ144" s="296"/>
      <c r="OGR144" s="296"/>
      <c r="OGS144" s="296"/>
      <c r="OGT144" s="296"/>
      <c r="OGU144" s="296"/>
      <c r="OGV144" s="296"/>
      <c r="OGW144" s="296"/>
      <c r="OGX144" s="296"/>
      <c r="OGY144" s="296"/>
      <c r="OGZ144" s="296"/>
      <c r="OHA144" s="296"/>
      <c r="OHB144" s="296"/>
      <c r="OHC144" s="296"/>
      <c r="OHD144" s="296"/>
      <c r="OHE144" s="296"/>
      <c r="OHF144" s="296"/>
      <c r="OHG144" s="296"/>
      <c r="OHH144" s="296"/>
      <c r="OHI144" s="296"/>
      <c r="OHJ144" s="296"/>
      <c r="OHK144" s="296"/>
      <c r="OHL144" s="296"/>
      <c r="OHM144" s="296"/>
      <c r="OHN144" s="296"/>
      <c r="OHO144" s="296"/>
      <c r="OHP144" s="296"/>
      <c r="OHQ144" s="296"/>
      <c r="OHR144" s="296"/>
      <c r="OHS144" s="296"/>
      <c r="OHT144" s="296"/>
      <c r="OHU144" s="296"/>
      <c r="OHV144" s="296"/>
      <c r="OHW144" s="296"/>
      <c r="OHX144" s="296"/>
      <c r="OHY144" s="296"/>
      <c r="OHZ144" s="296"/>
      <c r="OIA144" s="296"/>
      <c r="OIB144" s="296"/>
      <c r="OIC144" s="296"/>
      <c r="OID144" s="296"/>
      <c r="OIE144" s="296"/>
      <c r="OIF144" s="296"/>
      <c r="OIG144" s="296"/>
      <c r="OIH144" s="296"/>
      <c r="OII144" s="296"/>
      <c r="OIJ144" s="296"/>
      <c r="OIK144" s="296"/>
      <c r="OIL144" s="296"/>
      <c r="OIM144" s="296"/>
      <c r="OIN144" s="296"/>
      <c r="OIO144" s="296"/>
      <c r="OIP144" s="296"/>
      <c r="OIQ144" s="296"/>
      <c r="OIR144" s="296"/>
      <c r="OIS144" s="296"/>
      <c r="OIT144" s="296"/>
      <c r="OIU144" s="296"/>
      <c r="OIV144" s="296"/>
      <c r="OIW144" s="296"/>
      <c r="OIX144" s="296"/>
      <c r="OIY144" s="296"/>
      <c r="OIZ144" s="296"/>
      <c r="OJA144" s="296"/>
      <c r="OJB144" s="296"/>
      <c r="OJC144" s="296"/>
      <c r="OJD144" s="296"/>
      <c r="OJE144" s="296"/>
      <c r="OJF144" s="296"/>
      <c r="OJG144" s="296"/>
      <c r="OJH144" s="296"/>
      <c r="OJI144" s="296"/>
      <c r="OJJ144" s="296"/>
      <c r="OJK144" s="296"/>
      <c r="OJL144" s="296"/>
      <c r="OJM144" s="296"/>
      <c r="OJN144" s="296"/>
      <c r="OJO144" s="296"/>
      <c r="OJP144" s="296"/>
      <c r="OJQ144" s="296"/>
      <c r="OJR144" s="296"/>
      <c r="OJS144" s="296"/>
      <c r="OJT144" s="296"/>
      <c r="OJU144" s="296"/>
      <c r="OJV144" s="296"/>
      <c r="OJW144" s="296"/>
      <c r="OJX144" s="296"/>
      <c r="OJY144" s="296"/>
      <c r="OJZ144" s="296"/>
      <c r="OKA144" s="296"/>
      <c r="OKB144" s="296"/>
      <c r="OKC144" s="296"/>
      <c r="OKD144" s="296"/>
      <c r="OKE144" s="296"/>
      <c r="OKF144" s="296"/>
      <c r="OKG144" s="296"/>
      <c r="OKH144" s="296"/>
      <c r="OKI144" s="296"/>
      <c r="OKJ144" s="296"/>
      <c r="OKK144" s="296"/>
      <c r="OKL144" s="296"/>
      <c r="OKM144" s="296"/>
      <c r="OKN144" s="296"/>
      <c r="OKO144" s="296"/>
      <c r="OKP144" s="296"/>
      <c r="OKQ144" s="296"/>
      <c r="OKR144" s="296"/>
      <c r="OKS144" s="296"/>
      <c r="OKT144" s="296"/>
      <c r="OKU144" s="296"/>
      <c r="OKV144" s="296"/>
      <c r="OKW144" s="296"/>
      <c r="OKX144" s="296"/>
      <c r="OKY144" s="296"/>
      <c r="OKZ144" s="296"/>
      <c r="OLA144" s="296"/>
      <c r="OLB144" s="296"/>
      <c r="OLC144" s="296"/>
      <c r="OLD144" s="296"/>
      <c r="OLE144" s="296"/>
      <c r="OLF144" s="296"/>
      <c r="OLG144" s="296"/>
      <c r="OLH144" s="296"/>
      <c r="OLI144" s="296"/>
      <c r="OLJ144" s="296"/>
      <c r="OLK144" s="296"/>
      <c r="OLL144" s="296"/>
      <c r="OLM144" s="296"/>
      <c r="OLN144" s="296"/>
      <c r="OLO144" s="296"/>
      <c r="OLP144" s="296"/>
      <c r="OLQ144" s="296"/>
      <c r="OLR144" s="296"/>
      <c r="OLS144" s="296"/>
      <c r="OLT144" s="296"/>
      <c r="OLU144" s="296"/>
      <c r="OLV144" s="296"/>
      <c r="OLW144" s="296"/>
      <c r="OLX144" s="296"/>
      <c r="OLY144" s="296"/>
      <c r="OLZ144" s="296"/>
      <c r="OMA144" s="296"/>
      <c r="OMB144" s="296"/>
      <c r="OMC144" s="296"/>
      <c r="OMD144" s="296"/>
      <c r="OME144" s="296"/>
      <c r="OMF144" s="296"/>
      <c r="OMG144" s="296"/>
      <c r="OMH144" s="296"/>
      <c r="OMI144" s="296"/>
      <c r="OMJ144" s="296"/>
      <c r="OMK144" s="296"/>
      <c r="OML144" s="296"/>
      <c r="OMM144" s="296"/>
      <c r="OMN144" s="296"/>
      <c r="OMO144" s="296"/>
      <c r="OMP144" s="296"/>
      <c r="OMQ144" s="296"/>
      <c r="OMR144" s="296"/>
      <c r="OMS144" s="296"/>
      <c r="OMT144" s="296"/>
      <c r="OMU144" s="296"/>
      <c r="OMV144" s="296"/>
      <c r="OMW144" s="296"/>
      <c r="OMX144" s="296"/>
      <c r="OMY144" s="296"/>
      <c r="OMZ144" s="296"/>
      <c r="ONA144" s="296"/>
      <c r="ONB144" s="296"/>
      <c r="ONC144" s="296"/>
      <c r="OND144" s="296"/>
      <c r="ONE144" s="296"/>
      <c r="ONF144" s="296"/>
      <c r="ONG144" s="296"/>
      <c r="ONH144" s="296"/>
      <c r="ONI144" s="296"/>
      <c r="ONJ144" s="296"/>
      <c r="ONK144" s="296"/>
      <c r="ONL144" s="296"/>
      <c r="ONM144" s="296"/>
      <c r="ONN144" s="296"/>
      <c r="ONO144" s="296"/>
      <c r="ONP144" s="296"/>
      <c r="ONQ144" s="296"/>
      <c r="ONR144" s="296"/>
      <c r="ONS144" s="296"/>
      <c r="ONT144" s="296"/>
      <c r="ONU144" s="296"/>
      <c r="ONV144" s="296"/>
      <c r="ONW144" s="296"/>
      <c r="ONX144" s="296"/>
      <c r="ONY144" s="296"/>
      <c r="ONZ144" s="296"/>
      <c r="OOA144" s="296"/>
      <c r="OOB144" s="296"/>
      <c r="OOC144" s="296"/>
      <c r="OOD144" s="296"/>
      <c r="OOE144" s="296"/>
      <c r="OOF144" s="296"/>
      <c r="OOG144" s="296"/>
      <c r="OOH144" s="296"/>
      <c r="OOI144" s="296"/>
      <c r="OOJ144" s="296"/>
      <c r="OOK144" s="296"/>
      <c r="OOL144" s="296"/>
      <c r="OOM144" s="296"/>
      <c r="OON144" s="296"/>
      <c r="OOO144" s="296"/>
      <c r="OOP144" s="296"/>
      <c r="OOQ144" s="296"/>
      <c r="OOR144" s="296"/>
      <c r="OOS144" s="296"/>
      <c r="OOT144" s="296"/>
      <c r="OOU144" s="296"/>
      <c r="OOV144" s="296"/>
      <c r="OOW144" s="296"/>
      <c r="OOX144" s="296"/>
      <c r="OOY144" s="296"/>
      <c r="OOZ144" s="296"/>
      <c r="OPA144" s="296"/>
      <c r="OPB144" s="296"/>
      <c r="OPC144" s="296"/>
      <c r="OPD144" s="296"/>
      <c r="OPE144" s="296"/>
      <c r="OPF144" s="296"/>
      <c r="OPG144" s="296"/>
      <c r="OPH144" s="296"/>
      <c r="OPI144" s="296"/>
      <c r="OPJ144" s="296"/>
      <c r="OPK144" s="296"/>
      <c r="OPL144" s="296"/>
      <c r="OPM144" s="296"/>
      <c r="OPN144" s="296"/>
      <c r="OPO144" s="296"/>
      <c r="OPP144" s="296"/>
      <c r="OPQ144" s="296"/>
      <c r="OPR144" s="296"/>
      <c r="OPS144" s="296"/>
      <c r="OPT144" s="296"/>
      <c r="OPU144" s="296"/>
      <c r="OPV144" s="296"/>
      <c r="OPW144" s="296"/>
      <c r="OPX144" s="296"/>
      <c r="OPY144" s="296"/>
      <c r="OPZ144" s="296"/>
      <c r="OQA144" s="296"/>
      <c r="OQB144" s="296"/>
      <c r="OQC144" s="296"/>
      <c r="OQD144" s="296"/>
      <c r="OQE144" s="296"/>
      <c r="OQF144" s="296"/>
      <c r="OQG144" s="296"/>
      <c r="OQH144" s="296"/>
      <c r="OQI144" s="296"/>
      <c r="OQJ144" s="296"/>
      <c r="OQK144" s="296"/>
      <c r="OQL144" s="296"/>
      <c r="OQM144" s="296"/>
      <c r="OQN144" s="296"/>
      <c r="OQO144" s="296"/>
      <c r="OQP144" s="296"/>
      <c r="OQQ144" s="296"/>
      <c r="OQR144" s="296"/>
      <c r="OQS144" s="296"/>
      <c r="OQT144" s="296"/>
      <c r="OQU144" s="296"/>
      <c r="OQV144" s="296"/>
      <c r="OQW144" s="296"/>
      <c r="OQX144" s="296"/>
      <c r="OQY144" s="296"/>
      <c r="OQZ144" s="296"/>
      <c r="ORA144" s="296"/>
      <c r="ORB144" s="296"/>
      <c r="ORC144" s="296"/>
      <c r="ORD144" s="296"/>
      <c r="ORE144" s="296"/>
      <c r="ORF144" s="296"/>
      <c r="ORG144" s="296"/>
      <c r="ORH144" s="296"/>
      <c r="ORI144" s="296"/>
      <c r="ORJ144" s="296"/>
      <c r="ORK144" s="296"/>
      <c r="ORL144" s="296"/>
      <c r="ORM144" s="296"/>
      <c r="ORN144" s="296"/>
      <c r="ORO144" s="296"/>
      <c r="ORP144" s="296"/>
      <c r="ORQ144" s="296"/>
      <c r="ORR144" s="296"/>
      <c r="ORS144" s="296"/>
      <c r="ORT144" s="296"/>
      <c r="ORU144" s="296"/>
      <c r="ORV144" s="296"/>
      <c r="ORW144" s="296"/>
      <c r="ORX144" s="296"/>
      <c r="ORY144" s="296"/>
      <c r="ORZ144" s="296"/>
      <c r="OSA144" s="296"/>
      <c r="OSB144" s="296"/>
      <c r="OSC144" s="296"/>
      <c r="OSD144" s="296"/>
      <c r="OSE144" s="296"/>
      <c r="OSF144" s="296"/>
      <c r="OSG144" s="296"/>
      <c r="OSH144" s="296"/>
      <c r="OSI144" s="296"/>
      <c r="OSJ144" s="296"/>
      <c r="OSK144" s="296"/>
      <c r="OSL144" s="296"/>
      <c r="OSM144" s="296"/>
      <c r="OSN144" s="296"/>
      <c r="OSO144" s="296"/>
      <c r="OSP144" s="296"/>
      <c r="OSQ144" s="296"/>
      <c r="OSR144" s="296"/>
      <c r="OSS144" s="296"/>
      <c r="OST144" s="296"/>
      <c r="OSU144" s="296"/>
      <c r="OSV144" s="296"/>
      <c r="OSW144" s="296"/>
      <c r="OSX144" s="296"/>
      <c r="OSY144" s="296"/>
      <c r="OSZ144" s="296"/>
      <c r="OTA144" s="296"/>
      <c r="OTB144" s="296"/>
      <c r="OTC144" s="296"/>
      <c r="OTD144" s="296"/>
      <c r="OTE144" s="296"/>
      <c r="OTF144" s="296"/>
      <c r="OTG144" s="296"/>
      <c r="OTH144" s="296"/>
      <c r="OTI144" s="296"/>
      <c r="OTJ144" s="296"/>
      <c r="OTK144" s="296"/>
      <c r="OTL144" s="296"/>
      <c r="OTM144" s="296"/>
      <c r="OTN144" s="296"/>
      <c r="OTO144" s="296"/>
      <c r="OTP144" s="296"/>
      <c r="OTQ144" s="296"/>
      <c r="OTR144" s="296"/>
      <c r="OTS144" s="296"/>
      <c r="OTT144" s="296"/>
      <c r="OTU144" s="296"/>
      <c r="OTV144" s="296"/>
      <c r="OTW144" s="296"/>
      <c r="OTX144" s="296"/>
      <c r="OTY144" s="296"/>
      <c r="OTZ144" s="296"/>
      <c r="OUA144" s="296"/>
      <c r="OUB144" s="296"/>
      <c r="OUC144" s="296"/>
      <c r="OUD144" s="296"/>
      <c r="OUE144" s="296"/>
      <c r="OUF144" s="296"/>
      <c r="OUG144" s="296"/>
      <c r="OUH144" s="296"/>
      <c r="OUI144" s="296"/>
      <c r="OUJ144" s="296"/>
      <c r="OUK144" s="296"/>
      <c r="OUL144" s="296"/>
      <c r="OUM144" s="296"/>
      <c r="OUN144" s="296"/>
      <c r="OUO144" s="296"/>
      <c r="OUP144" s="296"/>
      <c r="OUQ144" s="296"/>
      <c r="OUR144" s="296"/>
      <c r="OUS144" s="296"/>
      <c r="OUT144" s="296"/>
      <c r="OUU144" s="296"/>
      <c r="OUV144" s="296"/>
      <c r="OUW144" s="296"/>
      <c r="OUX144" s="296"/>
      <c r="OUY144" s="296"/>
      <c r="OUZ144" s="296"/>
      <c r="OVA144" s="296"/>
      <c r="OVB144" s="296"/>
      <c r="OVC144" s="296"/>
      <c r="OVD144" s="296"/>
      <c r="OVE144" s="296"/>
      <c r="OVF144" s="296"/>
      <c r="OVG144" s="296"/>
      <c r="OVH144" s="296"/>
      <c r="OVI144" s="296"/>
      <c r="OVJ144" s="296"/>
      <c r="OVK144" s="296"/>
      <c r="OVL144" s="296"/>
      <c r="OVM144" s="296"/>
      <c r="OVN144" s="296"/>
      <c r="OVO144" s="296"/>
      <c r="OVP144" s="296"/>
      <c r="OVQ144" s="296"/>
      <c r="OVR144" s="296"/>
      <c r="OVS144" s="296"/>
      <c r="OVT144" s="296"/>
      <c r="OVU144" s="296"/>
      <c r="OVV144" s="296"/>
      <c r="OVW144" s="296"/>
      <c r="OVX144" s="296"/>
      <c r="OVY144" s="296"/>
      <c r="OVZ144" s="296"/>
      <c r="OWA144" s="296"/>
      <c r="OWB144" s="296"/>
      <c r="OWC144" s="296"/>
      <c r="OWD144" s="296"/>
      <c r="OWE144" s="296"/>
      <c r="OWF144" s="296"/>
      <c r="OWG144" s="296"/>
      <c r="OWH144" s="296"/>
      <c r="OWI144" s="296"/>
      <c r="OWJ144" s="296"/>
      <c r="OWK144" s="296"/>
      <c r="OWL144" s="296"/>
      <c r="OWM144" s="296"/>
      <c r="OWN144" s="296"/>
      <c r="OWO144" s="296"/>
      <c r="OWP144" s="296"/>
      <c r="OWQ144" s="296"/>
      <c r="OWR144" s="296"/>
      <c r="OWS144" s="296"/>
      <c r="OWT144" s="296"/>
      <c r="OWU144" s="296"/>
      <c r="OWV144" s="296"/>
      <c r="OWW144" s="296"/>
      <c r="OWX144" s="296"/>
      <c r="OWY144" s="296"/>
      <c r="OWZ144" s="296"/>
      <c r="OXA144" s="296"/>
      <c r="OXB144" s="296"/>
      <c r="OXC144" s="296"/>
      <c r="OXD144" s="296"/>
      <c r="OXE144" s="296"/>
      <c r="OXF144" s="296"/>
      <c r="OXG144" s="296"/>
      <c r="OXH144" s="296"/>
      <c r="OXI144" s="296"/>
      <c r="OXJ144" s="296"/>
      <c r="OXK144" s="296"/>
      <c r="OXL144" s="296"/>
      <c r="OXM144" s="296"/>
      <c r="OXN144" s="296"/>
      <c r="OXO144" s="296"/>
      <c r="OXP144" s="296"/>
      <c r="OXQ144" s="296"/>
      <c r="OXR144" s="296"/>
      <c r="OXS144" s="296"/>
      <c r="OXT144" s="296"/>
      <c r="OXU144" s="296"/>
      <c r="OXV144" s="296"/>
      <c r="OXW144" s="296"/>
      <c r="OXX144" s="296"/>
      <c r="OXY144" s="296"/>
      <c r="OXZ144" s="296"/>
      <c r="OYA144" s="296"/>
      <c r="OYB144" s="296"/>
      <c r="OYC144" s="296"/>
      <c r="OYD144" s="296"/>
      <c r="OYE144" s="296"/>
      <c r="OYF144" s="296"/>
      <c r="OYG144" s="296"/>
      <c r="OYH144" s="296"/>
      <c r="OYI144" s="296"/>
      <c r="OYJ144" s="296"/>
      <c r="OYK144" s="296"/>
      <c r="OYL144" s="296"/>
      <c r="OYM144" s="296"/>
      <c r="OYN144" s="296"/>
      <c r="OYO144" s="296"/>
      <c r="OYP144" s="296"/>
      <c r="OYQ144" s="296"/>
      <c r="OYR144" s="296"/>
      <c r="OYS144" s="296"/>
      <c r="OYT144" s="296"/>
      <c r="OYU144" s="296"/>
      <c r="OYV144" s="296"/>
      <c r="OYW144" s="296"/>
      <c r="OYX144" s="296"/>
      <c r="OYY144" s="296"/>
      <c r="OYZ144" s="296"/>
      <c r="OZA144" s="296"/>
      <c r="OZB144" s="296"/>
      <c r="OZC144" s="296"/>
      <c r="OZD144" s="296"/>
      <c r="OZE144" s="296"/>
      <c r="OZF144" s="296"/>
      <c r="OZG144" s="296"/>
      <c r="OZH144" s="296"/>
      <c r="OZI144" s="296"/>
      <c r="OZJ144" s="296"/>
      <c r="OZK144" s="296"/>
      <c r="OZL144" s="296"/>
      <c r="OZM144" s="296"/>
      <c r="OZN144" s="296"/>
      <c r="OZO144" s="296"/>
      <c r="OZP144" s="296"/>
      <c r="OZQ144" s="296"/>
      <c r="OZR144" s="296"/>
      <c r="OZS144" s="296"/>
      <c r="OZT144" s="296"/>
      <c r="OZU144" s="296"/>
      <c r="OZV144" s="296"/>
      <c r="OZW144" s="296"/>
      <c r="OZX144" s="296"/>
      <c r="OZY144" s="296"/>
      <c r="OZZ144" s="296"/>
      <c r="PAA144" s="296"/>
      <c r="PAB144" s="296"/>
      <c r="PAC144" s="296"/>
      <c r="PAD144" s="296"/>
      <c r="PAE144" s="296"/>
      <c r="PAF144" s="296"/>
      <c r="PAG144" s="296"/>
      <c r="PAH144" s="296"/>
      <c r="PAI144" s="296"/>
      <c r="PAJ144" s="296"/>
      <c r="PAK144" s="296"/>
      <c r="PAL144" s="296"/>
      <c r="PAM144" s="296"/>
      <c r="PAN144" s="296"/>
      <c r="PAO144" s="296"/>
      <c r="PAP144" s="296"/>
      <c r="PAQ144" s="296"/>
      <c r="PAR144" s="296"/>
      <c r="PAS144" s="296"/>
      <c r="PAT144" s="296"/>
      <c r="PAU144" s="296"/>
      <c r="PAV144" s="296"/>
      <c r="PAW144" s="296"/>
      <c r="PAX144" s="296"/>
      <c r="PAY144" s="296"/>
      <c r="PAZ144" s="296"/>
      <c r="PBA144" s="296"/>
      <c r="PBB144" s="296"/>
      <c r="PBC144" s="296"/>
      <c r="PBD144" s="296"/>
      <c r="PBE144" s="296"/>
      <c r="PBF144" s="296"/>
      <c r="PBG144" s="296"/>
      <c r="PBH144" s="296"/>
      <c r="PBI144" s="296"/>
      <c r="PBJ144" s="296"/>
      <c r="PBK144" s="296"/>
      <c r="PBL144" s="296"/>
      <c r="PBM144" s="296"/>
      <c r="PBN144" s="296"/>
      <c r="PBO144" s="296"/>
      <c r="PBP144" s="296"/>
      <c r="PBQ144" s="296"/>
      <c r="PBR144" s="296"/>
      <c r="PBS144" s="296"/>
      <c r="PBT144" s="296"/>
      <c r="PBU144" s="296"/>
      <c r="PBV144" s="296"/>
      <c r="PBW144" s="296"/>
      <c r="PBX144" s="296"/>
      <c r="PBY144" s="296"/>
      <c r="PBZ144" s="296"/>
      <c r="PCA144" s="296"/>
      <c r="PCB144" s="296"/>
      <c r="PCC144" s="296"/>
      <c r="PCD144" s="296"/>
      <c r="PCE144" s="296"/>
      <c r="PCF144" s="296"/>
      <c r="PCG144" s="296"/>
      <c r="PCH144" s="296"/>
      <c r="PCI144" s="296"/>
      <c r="PCJ144" s="296"/>
      <c r="PCK144" s="296"/>
      <c r="PCL144" s="296"/>
      <c r="PCM144" s="296"/>
      <c r="PCN144" s="296"/>
      <c r="PCO144" s="296"/>
      <c r="PCP144" s="296"/>
      <c r="PCQ144" s="296"/>
      <c r="PCR144" s="296"/>
      <c r="PCS144" s="296"/>
      <c r="PCT144" s="296"/>
      <c r="PCU144" s="296"/>
      <c r="PCV144" s="296"/>
      <c r="PCW144" s="296"/>
      <c r="PCX144" s="296"/>
      <c r="PCY144" s="296"/>
      <c r="PCZ144" s="296"/>
      <c r="PDA144" s="296"/>
      <c r="PDB144" s="296"/>
      <c r="PDC144" s="296"/>
      <c r="PDD144" s="296"/>
      <c r="PDE144" s="296"/>
      <c r="PDF144" s="296"/>
      <c r="PDG144" s="296"/>
      <c r="PDH144" s="296"/>
      <c r="PDI144" s="296"/>
      <c r="PDJ144" s="296"/>
      <c r="PDK144" s="296"/>
      <c r="PDL144" s="296"/>
      <c r="PDM144" s="296"/>
      <c r="PDN144" s="296"/>
      <c r="PDO144" s="296"/>
      <c r="PDP144" s="296"/>
      <c r="PDQ144" s="296"/>
      <c r="PDR144" s="296"/>
      <c r="PDS144" s="296"/>
      <c r="PDT144" s="296"/>
      <c r="PDU144" s="296"/>
      <c r="PDV144" s="296"/>
      <c r="PDW144" s="296"/>
      <c r="PDX144" s="296"/>
      <c r="PDY144" s="296"/>
      <c r="PDZ144" s="296"/>
      <c r="PEA144" s="296"/>
      <c r="PEB144" s="296"/>
      <c r="PEC144" s="296"/>
      <c r="PED144" s="296"/>
      <c r="PEE144" s="296"/>
      <c r="PEF144" s="296"/>
      <c r="PEG144" s="296"/>
      <c r="PEH144" s="296"/>
      <c r="PEI144" s="296"/>
      <c r="PEJ144" s="296"/>
      <c r="PEK144" s="296"/>
      <c r="PEL144" s="296"/>
      <c r="PEM144" s="296"/>
      <c r="PEN144" s="296"/>
      <c r="PEO144" s="296"/>
      <c r="PEP144" s="296"/>
      <c r="PEQ144" s="296"/>
      <c r="PER144" s="296"/>
      <c r="PES144" s="296"/>
      <c r="PET144" s="296"/>
      <c r="PEU144" s="296"/>
      <c r="PEV144" s="296"/>
      <c r="PEW144" s="296"/>
      <c r="PEX144" s="296"/>
      <c r="PEY144" s="296"/>
      <c r="PEZ144" s="296"/>
      <c r="PFA144" s="296"/>
      <c r="PFB144" s="296"/>
      <c r="PFC144" s="296"/>
      <c r="PFD144" s="296"/>
      <c r="PFE144" s="296"/>
      <c r="PFF144" s="296"/>
      <c r="PFG144" s="296"/>
      <c r="PFH144" s="296"/>
      <c r="PFI144" s="296"/>
      <c r="PFJ144" s="296"/>
      <c r="PFK144" s="296"/>
      <c r="PFL144" s="296"/>
      <c r="PFM144" s="296"/>
      <c r="PFN144" s="296"/>
      <c r="PFO144" s="296"/>
      <c r="PFP144" s="296"/>
      <c r="PFQ144" s="296"/>
      <c r="PFR144" s="296"/>
      <c r="PFS144" s="296"/>
      <c r="PFT144" s="296"/>
      <c r="PFU144" s="296"/>
      <c r="PFV144" s="296"/>
      <c r="PFW144" s="296"/>
      <c r="PFX144" s="296"/>
      <c r="PFY144" s="296"/>
      <c r="PFZ144" s="296"/>
      <c r="PGA144" s="296"/>
      <c r="PGB144" s="296"/>
      <c r="PGC144" s="296"/>
      <c r="PGD144" s="296"/>
      <c r="PGE144" s="296"/>
      <c r="PGF144" s="296"/>
      <c r="PGG144" s="296"/>
      <c r="PGH144" s="296"/>
      <c r="PGI144" s="296"/>
      <c r="PGJ144" s="296"/>
      <c r="PGK144" s="296"/>
      <c r="PGL144" s="296"/>
      <c r="PGM144" s="296"/>
      <c r="PGN144" s="296"/>
      <c r="PGO144" s="296"/>
      <c r="PGP144" s="296"/>
      <c r="PGQ144" s="296"/>
      <c r="PGR144" s="296"/>
      <c r="PGS144" s="296"/>
      <c r="PGT144" s="296"/>
      <c r="PGU144" s="296"/>
      <c r="PGV144" s="296"/>
      <c r="PGW144" s="296"/>
      <c r="PGX144" s="296"/>
      <c r="PGY144" s="296"/>
      <c r="PGZ144" s="296"/>
      <c r="PHA144" s="296"/>
      <c r="PHB144" s="296"/>
      <c r="PHC144" s="296"/>
      <c r="PHD144" s="296"/>
      <c r="PHE144" s="296"/>
      <c r="PHF144" s="296"/>
      <c r="PHG144" s="296"/>
      <c r="PHH144" s="296"/>
      <c r="PHI144" s="296"/>
      <c r="PHJ144" s="296"/>
      <c r="PHK144" s="296"/>
      <c r="PHL144" s="296"/>
      <c r="PHM144" s="296"/>
      <c r="PHN144" s="296"/>
      <c r="PHO144" s="296"/>
      <c r="PHP144" s="296"/>
      <c r="PHQ144" s="296"/>
      <c r="PHR144" s="296"/>
      <c r="PHS144" s="296"/>
      <c r="PHT144" s="296"/>
      <c r="PHU144" s="296"/>
      <c r="PHV144" s="296"/>
      <c r="PHW144" s="296"/>
      <c r="PHX144" s="296"/>
      <c r="PHY144" s="296"/>
      <c r="PHZ144" s="296"/>
      <c r="PIA144" s="296"/>
      <c r="PIB144" s="296"/>
      <c r="PIC144" s="296"/>
      <c r="PID144" s="296"/>
      <c r="PIE144" s="296"/>
      <c r="PIF144" s="296"/>
      <c r="PIG144" s="296"/>
      <c r="PIH144" s="296"/>
      <c r="PII144" s="296"/>
      <c r="PIJ144" s="296"/>
      <c r="PIK144" s="296"/>
      <c r="PIL144" s="296"/>
      <c r="PIM144" s="296"/>
      <c r="PIN144" s="296"/>
      <c r="PIO144" s="296"/>
      <c r="PIP144" s="296"/>
      <c r="PIQ144" s="296"/>
      <c r="PIR144" s="296"/>
      <c r="PIS144" s="296"/>
      <c r="PIT144" s="296"/>
      <c r="PIU144" s="296"/>
      <c r="PIV144" s="296"/>
      <c r="PIW144" s="296"/>
      <c r="PIX144" s="296"/>
      <c r="PIY144" s="296"/>
      <c r="PIZ144" s="296"/>
      <c r="PJA144" s="296"/>
      <c r="PJB144" s="296"/>
      <c r="PJC144" s="296"/>
      <c r="PJD144" s="296"/>
      <c r="PJE144" s="296"/>
      <c r="PJF144" s="296"/>
      <c r="PJG144" s="296"/>
      <c r="PJH144" s="296"/>
      <c r="PJI144" s="296"/>
      <c r="PJJ144" s="296"/>
      <c r="PJK144" s="296"/>
      <c r="PJL144" s="296"/>
      <c r="PJM144" s="296"/>
      <c r="PJN144" s="296"/>
      <c r="PJO144" s="296"/>
      <c r="PJP144" s="296"/>
      <c r="PJQ144" s="296"/>
      <c r="PJR144" s="296"/>
      <c r="PJS144" s="296"/>
      <c r="PJT144" s="296"/>
      <c r="PJU144" s="296"/>
      <c r="PJV144" s="296"/>
      <c r="PJW144" s="296"/>
      <c r="PJX144" s="296"/>
      <c r="PJY144" s="296"/>
      <c r="PJZ144" s="296"/>
      <c r="PKA144" s="296"/>
      <c r="PKB144" s="296"/>
      <c r="PKC144" s="296"/>
      <c r="PKD144" s="296"/>
      <c r="PKE144" s="296"/>
      <c r="PKF144" s="296"/>
      <c r="PKG144" s="296"/>
      <c r="PKH144" s="296"/>
      <c r="PKI144" s="296"/>
      <c r="PKJ144" s="296"/>
      <c r="PKK144" s="296"/>
      <c r="PKL144" s="296"/>
      <c r="PKM144" s="296"/>
      <c r="PKN144" s="296"/>
      <c r="PKO144" s="296"/>
      <c r="PKP144" s="296"/>
      <c r="PKQ144" s="296"/>
      <c r="PKR144" s="296"/>
      <c r="PKS144" s="296"/>
      <c r="PKT144" s="296"/>
      <c r="PKU144" s="296"/>
      <c r="PKV144" s="296"/>
      <c r="PKW144" s="296"/>
      <c r="PKX144" s="296"/>
      <c r="PKY144" s="296"/>
      <c r="PKZ144" s="296"/>
      <c r="PLA144" s="296"/>
      <c r="PLB144" s="296"/>
      <c r="PLC144" s="296"/>
      <c r="PLD144" s="296"/>
      <c r="PLE144" s="296"/>
      <c r="PLF144" s="296"/>
      <c r="PLG144" s="296"/>
      <c r="PLH144" s="296"/>
      <c r="PLI144" s="296"/>
      <c r="PLJ144" s="296"/>
      <c r="PLK144" s="296"/>
      <c r="PLL144" s="296"/>
      <c r="PLM144" s="296"/>
      <c r="PLN144" s="296"/>
      <c r="PLO144" s="296"/>
      <c r="PLP144" s="296"/>
      <c r="PLQ144" s="296"/>
      <c r="PLR144" s="296"/>
      <c r="PLS144" s="296"/>
      <c r="PLT144" s="296"/>
      <c r="PLU144" s="296"/>
      <c r="PLV144" s="296"/>
      <c r="PLW144" s="296"/>
      <c r="PLX144" s="296"/>
      <c r="PLY144" s="296"/>
      <c r="PLZ144" s="296"/>
      <c r="PMA144" s="296"/>
      <c r="PMB144" s="296"/>
      <c r="PMC144" s="296"/>
      <c r="PMD144" s="296"/>
      <c r="PME144" s="296"/>
      <c r="PMF144" s="296"/>
      <c r="PMG144" s="296"/>
      <c r="PMH144" s="296"/>
      <c r="PMI144" s="296"/>
      <c r="PMJ144" s="296"/>
      <c r="PMK144" s="296"/>
      <c r="PML144" s="296"/>
      <c r="PMM144" s="296"/>
      <c r="PMN144" s="296"/>
      <c r="PMO144" s="296"/>
      <c r="PMP144" s="296"/>
      <c r="PMQ144" s="296"/>
      <c r="PMR144" s="296"/>
      <c r="PMS144" s="296"/>
      <c r="PMT144" s="296"/>
      <c r="PMU144" s="296"/>
      <c r="PMV144" s="296"/>
      <c r="PMW144" s="296"/>
      <c r="PMX144" s="296"/>
      <c r="PMY144" s="296"/>
      <c r="PMZ144" s="296"/>
      <c r="PNA144" s="296"/>
      <c r="PNB144" s="296"/>
      <c r="PNC144" s="296"/>
      <c r="PND144" s="296"/>
      <c r="PNE144" s="296"/>
      <c r="PNF144" s="296"/>
      <c r="PNG144" s="296"/>
      <c r="PNH144" s="296"/>
      <c r="PNI144" s="296"/>
      <c r="PNJ144" s="296"/>
      <c r="PNK144" s="296"/>
      <c r="PNL144" s="296"/>
      <c r="PNM144" s="296"/>
      <c r="PNN144" s="296"/>
      <c r="PNO144" s="296"/>
      <c r="PNP144" s="296"/>
      <c r="PNQ144" s="296"/>
      <c r="PNR144" s="296"/>
      <c r="PNS144" s="296"/>
      <c r="PNT144" s="296"/>
      <c r="PNU144" s="296"/>
      <c r="PNV144" s="296"/>
      <c r="PNW144" s="296"/>
      <c r="PNX144" s="296"/>
      <c r="PNY144" s="296"/>
      <c r="PNZ144" s="296"/>
      <c r="POA144" s="296"/>
      <c r="POB144" s="296"/>
      <c r="POC144" s="296"/>
      <c r="POD144" s="296"/>
      <c r="POE144" s="296"/>
      <c r="POF144" s="296"/>
      <c r="POG144" s="296"/>
      <c r="POH144" s="296"/>
      <c r="POI144" s="296"/>
      <c r="POJ144" s="296"/>
      <c r="POK144" s="296"/>
      <c r="POL144" s="296"/>
      <c r="POM144" s="296"/>
      <c r="PON144" s="296"/>
      <c r="POO144" s="296"/>
      <c r="POP144" s="296"/>
      <c r="POQ144" s="296"/>
      <c r="POR144" s="296"/>
      <c r="POS144" s="296"/>
      <c r="POT144" s="296"/>
      <c r="POU144" s="296"/>
      <c r="POV144" s="296"/>
      <c r="POW144" s="296"/>
      <c r="POX144" s="296"/>
      <c r="POY144" s="296"/>
      <c r="POZ144" s="296"/>
      <c r="PPA144" s="296"/>
      <c r="PPB144" s="296"/>
      <c r="PPC144" s="296"/>
      <c r="PPD144" s="296"/>
      <c r="PPE144" s="296"/>
      <c r="PPF144" s="296"/>
      <c r="PPG144" s="296"/>
      <c r="PPH144" s="296"/>
      <c r="PPI144" s="296"/>
      <c r="PPJ144" s="296"/>
      <c r="PPK144" s="296"/>
      <c r="PPL144" s="296"/>
      <c r="PPM144" s="296"/>
      <c r="PPN144" s="296"/>
      <c r="PPO144" s="296"/>
      <c r="PPP144" s="296"/>
      <c r="PPQ144" s="296"/>
      <c r="PPR144" s="296"/>
      <c r="PPS144" s="296"/>
      <c r="PPT144" s="296"/>
      <c r="PPU144" s="296"/>
      <c r="PPV144" s="296"/>
      <c r="PPW144" s="296"/>
      <c r="PPX144" s="296"/>
      <c r="PPY144" s="296"/>
      <c r="PPZ144" s="296"/>
      <c r="PQA144" s="296"/>
      <c r="PQB144" s="296"/>
      <c r="PQC144" s="296"/>
      <c r="PQD144" s="296"/>
      <c r="PQE144" s="296"/>
      <c r="PQF144" s="296"/>
      <c r="PQG144" s="296"/>
      <c r="PQH144" s="296"/>
      <c r="PQI144" s="296"/>
      <c r="PQJ144" s="296"/>
      <c r="PQK144" s="296"/>
      <c r="PQL144" s="296"/>
      <c r="PQM144" s="296"/>
      <c r="PQN144" s="296"/>
      <c r="PQO144" s="296"/>
      <c r="PQP144" s="296"/>
      <c r="PQQ144" s="296"/>
      <c r="PQR144" s="296"/>
      <c r="PQS144" s="296"/>
      <c r="PQT144" s="296"/>
      <c r="PQU144" s="296"/>
      <c r="PQV144" s="296"/>
      <c r="PQW144" s="296"/>
      <c r="PQX144" s="296"/>
      <c r="PQY144" s="296"/>
      <c r="PQZ144" s="296"/>
      <c r="PRA144" s="296"/>
      <c r="PRB144" s="296"/>
      <c r="PRC144" s="296"/>
      <c r="PRD144" s="296"/>
      <c r="PRE144" s="296"/>
      <c r="PRF144" s="296"/>
      <c r="PRG144" s="296"/>
      <c r="PRH144" s="296"/>
      <c r="PRI144" s="296"/>
      <c r="PRJ144" s="296"/>
      <c r="PRK144" s="296"/>
      <c r="PRL144" s="296"/>
      <c r="PRM144" s="296"/>
      <c r="PRN144" s="296"/>
      <c r="PRO144" s="296"/>
      <c r="PRP144" s="296"/>
      <c r="PRQ144" s="296"/>
      <c r="PRR144" s="296"/>
      <c r="PRS144" s="296"/>
      <c r="PRT144" s="296"/>
      <c r="PRU144" s="296"/>
      <c r="PRV144" s="296"/>
      <c r="PRW144" s="296"/>
      <c r="PRX144" s="296"/>
      <c r="PRY144" s="296"/>
      <c r="PRZ144" s="296"/>
      <c r="PSA144" s="296"/>
      <c r="PSB144" s="296"/>
      <c r="PSC144" s="296"/>
      <c r="PSD144" s="296"/>
      <c r="PSE144" s="296"/>
      <c r="PSF144" s="296"/>
      <c r="PSG144" s="296"/>
      <c r="PSH144" s="296"/>
      <c r="PSI144" s="296"/>
      <c r="PSJ144" s="296"/>
      <c r="PSK144" s="296"/>
      <c r="PSL144" s="296"/>
      <c r="PSM144" s="296"/>
      <c r="PSN144" s="296"/>
      <c r="PSO144" s="296"/>
      <c r="PSP144" s="296"/>
      <c r="PSQ144" s="296"/>
      <c r="PSR144" s="296"/>
      <c r="PSS144" s="296"/>
      <c r="PST144" s="296"/>
      <c r="PSU144" s="296"/>
      <c r="PSV144" s="296"/>
      <c r="PSW144" s="296"/>
      <c r="PSX144" s="296"/>
      <c r="PSY144" s="296"/>
      <c r="PSZ144" s="296"/>
      <c r="PTA144" s="296"/>
      <c r="PTB144" s="296"/>
      <c r="PTC144" s="296"/>
      <c r="PTD144" s="296"/>
      <c r="PTE144" s="296"/>
      <c r="PTF144" s="296"/>
      <c r="PTG144" s="296"/>
      <c r="PTH144" s="296"/>
      <c r="PTI144" s="296"/>
      <c r="PTJ144" s="296"/>
      <c r="PTK144" s="296"/>
      <c r="PTL144" s="296"/>
      <c r="PTM144" s="296"/>
      <c r="PTN144" s="296"/>
      <c r="PTO144" s="296"/>
      <c r="PTP144" s="296"/>
      <c r="PTQ144" s="296"/>
      <c r="PTR144" s="296"/>
      <c r="PTS144" s="296"/>
      <c r="PTT144" s="296"/>
      <c r="PTU144" s="296"/>
      <c r="PTV144" s="296"/>
      <c r="PTW144" s="296"/>
      <c r="PTX144" s="296"/>
      <c r="PTY144" s="296"/>
      <c r="PTZ144" s="296"/>
      <c r="PUA144" s="296"/>
      <c r="PUB144" s="296"/>
      <c r="PUC144" s="296"/>
      <c r="PUD144" s="296"/>
      <c r="PUE144" s="296"/>
      <c r="PUF144" s="296"/>
      <c r="PUG144" s="296"/>
      <c r="PUH144" s="296"/>
      <c r="PUI144" s="296"/>
      <c r="PUJ144" s="296"/>
      <c r="PUK144" s="296"/>
      <c r="PUL144" s="296"/>
      <c r="PUM144" s="296"/>
      <c r="PUN144" s="296"/>
      <c r="PUO144" s="296"/>
      <c r="PUP144" s="296"/>
      <c r="PUQ144" s="296"/>
      <c r="PUR144" s="296"/>
      <c r="PUS144" s="296"/>
      <c r="PUT144" s="296"/>
      <c r="PUU144" s="296"/>
      <c r="PUV144" s="296"/>
      <c r="PUW144" s="296"/>
      <c r="PUX144" s="296"/>
      <c r="PUY144" s="296"/>
      <c r="PUZ144" s="296"/>
      <c r="PVA144" s="296"/>
      <c r="PVB144" s="296"/>
      <c r="PVC144" s="296"/>
      <c r="PVD144" s="296"/>
      <c r="PVE144" s="296"/>
      <c r="PVF144" s="296"/>
      <c r="PVG144" s="296"/>
      <c r="PVH144" s="296"/>
      <c r="PVI144" s="296"/>
      <c r="PVJ144" s="296"/>
      <c r="PVK144" s="296"/>
      <c r="PVL144" s="296"/>
      <c r="PVM144" s="296"/>
      <c r="PVN144" s="296"/>
      <c r="PVO144" s="296"/>
      <c r="PVP144" s="296"/>
      <c r="PVQ144" s="296"/>
      <c r="PVR144" s="296"/>
      <c r="PVS144" s="296"/>
      <c r="PVT144" s="296"/>
      <c r="PVU144" s="296"/>
      <c r="PVV144" s="296"/>
      <c r="PVW144" s="296"/>
      <c r="PVX144" s="296"/>
      <c r="PVY144" s="296"/>
      <c r="PVZ144" s="296"/>
      <c r="PWA144" s="296"/>
      <c r="PWB144" s="296"/>
      <c r="PWC144" s="296"/>
      <c r="PWD144" s="296"/>
      <c r="PWE144" s="296"/>
      <c r="PWF144" s="296"/>
      <c r="PWG144" s="296"/>
      <c r="PWH144" s="296"/>
      <c r="PWI144" s="296"/>
      <c r="PWJ144" s="296"/>
      <c r="PWK144" s="296"/>
      <c r="PWL144" s="296"/>
      <c r="PWM144" s="296"/>
      <c r="PWN144" s="296"/>
      <c r="PWO144" s="296"/>
      <c r="PWP144" s="296"/>
      <c r="PWQ144" s="296"/>
      <c r="PWR144" s="296"/>
      <c r="PWS144" s="296"/>
      <c r="PWT144" s="296"/>
      <c r="PWU144" s="296"/>
      <c r="PWV144" s="296"/>
      <c r="PWW144" s="296"/>
      <c r="PWX144" s="296"/>
      <c r="PWY144" s="296"/>
      <c r="PWZ144" s="296"/>
      <c r="PXA144" s="296"/>
      <c r="PXB144" s="296"/>
      <c r="PXC144" s="296"/>
      <c r="PXD144" s="296"/>
      <c r="PXE144" s="296"/>
      <c r="PXF144" s="296"/>
      <c r="PXG144" s="296"/>
      <c r="PXH144" s="296"/>
      <c r="PXI144" s="296"/>
      <c r="PXJ144" s="296"/>
      <c r="PXK144" s="296"/>
      <c r="PXL144" s="296"/>
      <c r="PXM144" s="296"/>
      <c r="PXN144" s="296"/>
      <c r="PXO144" s="296"/>
      <c r="PXP144" s="296"/>
      <c r="PXQ144" s="296"/>
      <c r="PXR144" s="296"/>
      <c r="PXS144" s="296"/>
      <c r="PXT144" s="296"/>
      <c r="PXU144" s="296"/>
      <c r="PXV144" s="296"/>
      <c r="PXW144" s="296"/>
      <c r="PXX144" s="296"/>
      <c r="PXY144" s="296"/>
      <c r="PXZ144" s="296"/>
      <c r="PYA144" s="296"/>
      <c r="PYB144" s="296"/>
      <c r="PYC144" s="296"/>
      <c r="PYD144" s="296"/>
      <c r="PYE144" s="296"/>
      <c r="PYF144" s="296"/>
      <c r="PYG144" s="296"/>
      <c r="PYH144" s="296"/>
      <c r="PYI144" s="296"/>
      <c r="PYJ144" s="296"/>
      <c r="PYK144" s="296"/>
      <c r="PYL144" s="296"/>
      <c r="PYM144" s="296"/>
      <c r="PYN144" s="296"/>
      <c r="PYO144" s="296"/>
      <c r="PYP144" s="296"/>
      <c r="PYQ144" s="296"/>
      <c r="PYR144" s="296"/>
      <c r="PYS144" s="296"/>
      <c r="PYT144" s="296"/>
      <c r="PYU144" s="296"/>
      <c r="PYV144" s="296"/>
      <c r="PYW144" s="296"/>
      <c r="PYX144" s="296"/>
      <c r="PYY144" s="296"/>
      <c r="PYZ144" s="296"/>
      <c r="PZA144" s="296"/>
      <c r="PZB144" s="296"/>
      <c r="PZC144" s="296"/>
      <c r="PZD144" s="296"/>
      <c r="PZE144" s="296"/>
      <c r="PZF144" s="296"/>
      <c r="PZG144" s="296"/>
      <c r="PZH144" s="296"/>
      <c r="PZI144" s="296"/>
      <c r="PZJ144" s="296"/>
      <c r="PZK144" s="296"/>
      <c r="PZL144" s="296"/>
      <c r="PZM144" s="296"/>
      <c r="PZN144" s="296"/>
      <c r="PZO144" s="296"/>
      <c r="PZP144" s="296"/>
      <c r="PZQ144" s="296"/>
      <c r="PZR144" s="296"/>
      <c r="PZS144" s="296"/>
      <c r="PZT144" s="296"/>
      <c r="PZU144" s="296"/>
      <c r="PZV144" s="296"/>
      <c r="PZW144" s="296"/>
      <c r="PZX144" s="296"/>
      <c r="PZY144" s="296"/>
      <c r="PZZ144" s="296"/>
      <c r="QAA144" s="296"/>
      <c r="QAB144" s="296"/>
      <c r="QAC144" s="296"/>
      <c r="QAD144" s="296"/>
      <c r="QAE144" s="296"/>
      <c r="QAF144" s="296"/>
      <c r="QAG144" s="296"/>
      <c r="QAH144" s="296"/>
      <c r="QAI144" s="296"/>
      <c r="QAJ144" s="296"/>
      <c r="QAK144" s="296"/>
      <c r="QAL144" s="296"/>
      <c r="QAM144" s="296"/>
      <c r="QAN144" s="296"/>
      <c r="QAO144" s="296"/>
      <c r="QAP144" s="296"/>
      <c r="QAQ144" s="296"/>
      <c r="QAR144" s="296"/>
      <c r="QAS144" s="296"/>
      <c r="QAT144" s="296"/>
      <c r="QAU144" s="296"/>
      <c r="QAV144" s="296"/>
      <c r="QAW144" s="296"/>
      <c r="QAX144" s="296"/>
      <c r="QAY144" s="296"/>
      <c r="QAZ144" s="296"/>
      <c r="QBA144" s="296"/>
      <c r="QBB144" s="296"/>
      <c r="QBC144" s="296"/>
      <c r="QBD144" s="296"/>
      <c r="QBE144" s="296"/>
      <c r="QBF144" s="296"/>
      <c r="QBG144" s="296"/>
      <c r="QBH144" s="296"/>
      <c r="QBI144" s="296"/>
      <c r="QBJ144" s="296"/>
      <c r="QBK144" s="296"/>
      <c r="QBL144" s="296"/>
      <c r="QBM144" s="296"/>
      <c r="QBN144" s="296"/>
      <c r="QBO144" s="296"/>
      <c r="QBP144" s="296"/>
      <c r="QBQ144" s="296"/>
      <c r="QBR144" s="296"/>
      <c r="QBS144" s="296"/>
      <c r="QBT144" s="296"/>
      <c r="QBU144" s="296"/>
      <c r="QBV144" s="296"/>
      <c r="QBW144" s="296"/>
      <c r="QBX144" s="296"/>
      <c r="QBY144" s="296"/>
      <c r="QBZ144" s="296"/>
      <c r="QCA144" s="296"/>
      <c r="QCB144" s="296"/>
      <c r="QCC144" s="296"/>
      <c r="QCD144" s="296"/>
      <c r="QCE144" s="296"/>
      <c r="QCF144" s="296"/>
      <c r="QCG144" s="296"/>
      <c r="QCH144" s="296"/>
      <c r="QCI144" s="296"/>
      <c r="QCJ144" s="296"/>
      <c r="QCK144" s="296"/>
      <c r="QCL144" s="296"/>
      <c r="QCM144" s="296"/>
      <c r="QCN144" s="296"/>
      <c r="QCO144" s="296"/>
      <c r="QCP144" s="296"/>
      <c r="QCQ144" s="296"/>
      <c r="QCR144" s="296"/>
      <c r="QCS144" s="296"/>
      <c r="QCT144" s="296"/>
      <c r="QCU144" s="296"/>
      <c r="QCV144" s="296"/>
      <c r="QCW144" s="296"/>
      <c r="QCX144" s="296"/>
      <c r="QCY144" s="296"/>
      <c r="QCZ144" s="296"/>
      <c r="QDA144" s="296"/>
      <c r="QDB144" s="296"/>
      <c r="QDC144" s="296"/>
      <c r="QDD144" s="296"/>
      <c r="QDE144" s="296"/>
      <c r="QDF144" s="296"/>
      <c r="QDG144" s="296"/>
      <c r="QDH144" s="296"/>
      <c r="QDI144" s="296"/>
      <c r="QDJ144" s="296"/>
      <c r="QDK144" s="296"/>
      <c r="QDL144" s="296"/>
      <c r="QDM144" s="296"/>
      <c r="QDN144" s="296"/>
      <c r="QDO144" s="296"/>
      <c r="QDP144" s="296"/>
      <c r="QDQ144" s="296"/>
      <c r="QDR144" s="296"/>
      <c r="QDS144" s="296"/>
      <c r="QDT144" s="296"/>
      <c r="QDU144" s="296"/>
      <c r="QDV144" s="296"/>
      <c r="QDW144" s="296"/>
      <c r="QDX144" s="296"/>
      <c r="QDY144" s="296"/>
      <c r="QDZ144" s="296"/>
      <c r="QEA144" s="296"/>
      <c r="QEB144" s="296"/>
      <c r="QEC144" s="296"/>
      <c r="QED144" s="296"/>
      <c r="QEE144" s="296"/>
      <c r="QEF144" s="296"/>
      <c r="QEG144" s="296"/>
      <c r="QEH144" s="296"/>
      <c r="QEI144" s="296"/>
      <c r="QEJ144" s="296"/>
      <c r="QEK144" s="296"/>
      <c r="QEL144" s="296"/>
      <c r="QEM144" s="296"/>
      <c r="QEN144" s="296"/>
      <c r="QEO144" s="296"/>
      <c r="QEP144" s="296"/>
      <c r="QEQ144" s="296"/>
      <c r="QER144" s="296"/>
      <c r="QES144" s="296"/>
      <c r="QET144" s="296"/>
      <c r="QEU144" s="296"/>
      <c r="QEV144" s="296"/>
      <c r="QEW144" s="296"/>
      <c r="QEX144" s="296"/>
      <c r="QEY144" s="296"/>
      <c r="QEZ144" s="296"/>
      <c r="QFA144" s="296"/>
      <c r="QFB144" s="296"/>
      <c r="QFC144" s="296"/>
      <c r="QFD144" s="296"/>
      <c r="QFE144" s="296"/>
      <c r="QFF144" s="296"/>
      <c r="QFG144" s="296"/>
      <c r="QFH144" s="296"/>
      <c r="QFI144" s="296"/>
      <c r="QFJ144" s="296"/>
      <c r="QFK144" s="296"/>
      <c r="QFL144" s="296"/>
      <c r="QFM144" s="296"/>
      <c r="QFN144" s="296"/>
      <c r="QFO144" s="296"/>
      <c r="QFP144" s="296"/>
      <c r="QFQ144" s="296"/>
      <c r="QFR144" s="296"/>
      <c r="QFS144" s="296"/>
      <c r="QFT144" s="296"/>
      <c r="QFU144" s="296"/>
      <c r="QFV144" s="296"/>
      <c r="QFW144" s="296"/>
      <c r="QFX144" s="296"/>
      <c r="QFY144" s="296"/>
      <c r="QFZ144" s="296"/>
      <c r="QGA144" s="296"/>
      <c r="QGB144" s="296"/>
      <c r="QGC144" s="296"/>
      <c r="QGD144" s="296"/>
      <c r="QGE144" s="296"/>
      <c r="QGF144" s="296"/>
      <c r="QGG144" s="296"/>
      <c r="QGH144" s="296"/>
      <c r="QGI144" s="296"/>
      <c r="QGJ144" s="296"/>
      <c r="QGK144" s="296"/>
      <c r="QGL144" s="296"/>
      <c r="QGM144" s="296"/>
      <c r="QGN144" s="296"/>
      <c r="QGO144" s="296"/>
      <c r="QGP144" s="296"/>
      <c r="QGQ144" s="296"/>
      <c r="QGR144" s="296"/>
      <c r="QGS144" s="296"/>
      <c r="QGT144" s="296"/>
      <c r="QGU144" s="296"/>
      <c r="QGV144" s="296"/>
      <c r="QGW144" s="296"/>
      <c r="QGX144" s="296"/>
      <c r="QGY144" s="296"/>
      <c r="QGZ144" s="296"/>
      <c r="QHA144" s="296"/>
      <c r="QHB144" s="296"/>
      <c r="QHC144" s="296"/>
      <c r="QHD144" s="296"/>
      <c r="QHE144" s="296"/>
      <c r="QHF144" s="296"/>
      <c r="QHG144" s="296"/>
      <c r="QHH144" s="296"/>
      <c r="QHI144" s="296"/>
      <c r="QHJ144" s="296"/>
      <c r="QHK144" s="296"/>
      <c r="QHL144" s="296"/>
      <c r="QHM144" s="296"/>
      <c r="QHN144" s="296"/>
      <c r="QHO144" s="296"/>
      <c r="QHP144" s="296"/>
      <c r="QHQ144" s="296"/>
      <c r="QHR144" s="296"/>
      <c r="QHS144" s="296"/>
      <c r="QHT144" s="296"/>
      <c r="QHU144" s="296"/>
      <c r="QHV144" s="296"/>
      <c r="QHW144" s="296"/>
      <c r="QHX144" s="296"/>
      <c r="QHY144" s="296"/>
      <c r="QHZ144" s="296"/>
      <c r="QIA144" s="296"/>
      <c r="QIB144" s="296"/>
      <c r="QIC144" s="296"/>
      <c r="QID144" s="296"/>
      <c r="QIE144" s="296"/>
      <c r="QIF144" s="296"/>
      <c r="QIG144" s="296"/>
      <c r="QIH144" s="296"/>
      <c r="QII144" s="296"/>
      <c r="QIJ144" s="296"/>
      <c r="QIK144" s="296"/>
      <c r="QIL144" s="296"/>
      <c r="QIM144" s="296"/>
      <c r="QIN144" s="296"/>
      <c r="QIO144" s="296"/>
      <c r="QIP144" s="296"/>
      <c r="QIQ144" s="296"/>
      <c r="QIR144" s="296"/>
      <c r="QIS144" s="296"/>
      <c r="QIT144" s="296"/>
      <c r="QIU144" s="296"/>
      <c r="QIV144" s="296"/>
      <c r="QIW144" s="296"/>
      <c r="QIX144" s="296"/>
      <c r="QIY144" s="296"/>
      <c r="QIZ144" s="296"/>
      <c r="QJA144" s="296"/>
      <c r="QJB144" s="296"/>
      <c r="QJC144" s="296"/>
      <c r="QJD144" s="296"/>
      <c r="QJE144" s="296"/>
      <c r="QJF144" s="296"/>
      <c r="QJG144" s="296"/>
      <c r="QJH144" s="296"/>
      <c r="QJI144" s="296"/>
      <c r="QJJ144" s="296"/>
      <c r="QJK144" s="296"/>
      <c r="QJL144" s="296"/>
      <c r="QJM144" s="296"/>
      <c r="QJN144" s="296"/>
      <c r="QJO144" s="296"/>
      <c r="QJP144" s="296"/>
      <c r="QJQ144" s="296"/>
      <c r="QJR144" s="296"/>
      <c r="QJS144" s="296"/>
      <c r="QJT144" s="296"/>
      <c r="QJU144" s="296"/>
      <c r="QJV144" s="296"/>
      <c r="QJW144" s="296"/>
      <c r="QJX144" s="296"/>
      <c r="QJY144" s="296"/>
      <c r="QJZ144" s="296"/>
      <c r="QKA144" s="296"/>
      <c r="QKB144" s="296"/>
      <c r="QKC144" s="296"/>
      <c r="QKD144" s="296"/>
      <c r="QKE144" s="296"/>
      <c r="QKF144" s="296"/>
      <c r="QKG144" s="296"/>
      <c r="QKH144" s="296"/>
      <c r="QKI144" s="296"/>
      <c r="QKJ144" s="296"/>
      <c r="QKK144" s="296"/>
      <c r="QKL144" s="296"/>
      <c r="QKM144" s="296"/>
      <c r="QKN144" s="296"/>
      <c r="QKO144" s="296"/>
      <c r="QKP144" s="296"/>
      <c r="QKQ144" s="296"/>
      <c r="QKR144" s="296"/>
      <c r="QKS144" s="296"/>
      <c r="QKT144" s="296"/>
      <c r="QKU144" s="296"/>
      <c r="QKV144" s="296"/>
      <c r="QKW144" s="296"/>
      <c r="QKX144" s="296"/>
      <c r="QKY144" s="296"/>
      <c r="QKZ144" s="296"/>
      <c r="QLA144" s="296"/>
      <c r="QLB144" s="296"/>
      <c r="QLC144" s="296"/>
      <c r="QLD144" s="296"/>
      <c r="QLE144" s="296"/>
      <c r="QLF144" s="296"/>
      <c r="QLG144" s="296"/>
      <c r="QLH144" s="296"/>
      <c r="QLI144" s="296"/>
      <c r="QLJ144" s="296"/>
      <c r="QLK144" s="296"/>
      <c r="QLL144" s="296"/>
      <c r="QLM144" s="296"/>
      <c r="QLN144" s="296"/>
      <c r="QLO144" s="296"/>
      <c r="QLP144" s="296"/>
      <c r="QLQ144" s="296"/>
      <c r="QLR144" s="296"/>
      <c r="QLS144" s="296"/>
      <c r="QLT144" s="296"/>
      <c r="QLU144" s="296"/>
      <c r="QLV144" s="296"/>
      <c r="QLW144" s="296"/>
      <c r="QLX144" s="296"/>
      <c r="QLY144" s="296"/>
      <c r="QLZ144" s="296"/>
      <c r="QMA144" s="296"/>
      <c r="QMB144" s="296"/>
      <c r="QMC144" s="296"/>
      <c r="QMD144" s="296"/>
      <c r="QME144" s="296"/>
      <c r="QMF144" s="296"/>
      <c r="QMG144" s="296"/>
      <c r="QMH144" s="296"/>
      <c r="QMI144" s="296"/>
      <c r="QMJ144" s="296"/>
      <c r="QMK144" s="296"/>
      <c r="QML144" s="296"/>
      <c r="QMM144" s="296"/>
      <c r="QMN144" s="296"/>
      <c r="QMO144" s="296"/>
      <c r="QMP144" s="296"/>
      <c r="QMQ144" s="296"/>
      <c r="QMR144" s="296"/>
      <c r="QMS144" s="296"/>
      <c r="QMT144" s="296"/>
      <c r="QMU144" s="296"/>
      <c r="QMV144" s="296"/>
      <c r="QMW144" s="296"/>
      <c r="QMX144" s="296"/>
      <c r="QMY144" s="296"/>
      <c r="QMZ144" s="296"/>
      <c r="QNA144" s="296"/>
      <c r="QNB144" s="296"/>
      <c r="QNC144" s="296"/>
      <c r="QND144" s="296"/>
      <c r="QNE144" s="296"/>
      <c r="QNF144" s="296"/>
      <c r="QNG144" s="296"/>
      <c r="QNH144" s="296"/>
      <c r="QNI144" s="296"/>
      <c r="QNJ144" s="296"/>
      <c r="QNK144" s="296"/>
      <c r="QNL144" s="296"/>
      <c r="QNM144" s="296"/>
      <c r="QNN144" s="296"/>
      <c r="QNO144" s="296"/>
      <c r="QNP144" s="296"/>
      <c r="QNQ144" s="296"/>
      <c r="QNR144" s="296"/>
      <c r="QNS144" s="296"/>
      <c r="QNT144" s="296"/>
      <c r="QNU144" s="296"/>
      <c r="QNV144" s="296"/>
      <c r="QNW144" s="296"/>
      <c r="QNX144" s="296"/>
      <c r="QNY144" s="296"/>
      <c r="QNZ144" s="296"/>
      <c r="QOA144" s="296"/>
      <c r="QOB144" s="296"/>
      <c r="QOC144" s="296"/>
      <c r="QOD144" s="296"/>
      <c r="QOE144" s="296"/>
      <c r="QOF144" s="296"/>
      <c r="QOG144" s="296"/>
      <c r="QOH144" s="296"/>
      <c r="QOI144" s="296"/>
      <c r="QOJ144" s="296"/>
      <c r="QOK144" s="296"/>
      <c r="QOL144" s="296"/>
      <c r="QOM144" s="296"/>
      <c r="QON144" s="296"/>
      <c r="QOO144" s="296"/>
      <c r="QOP144" s="296"/>
      <c r="QOQ144" s="296"/>
      <c r="QOR144" s="296"/>
      <c r="QOS144" s="296"/>
      <c r="QOT144" s="296"/>
      <c r="QOU144" s="296"/>
      <c r="QOV144" s="296"/>
      <c r="QOW144" s="296"/>
      <c r="QOX144" s="296"/>
      <c r="QOY144" s="296"/>
      <c r="QOZ144" s="296"/>
      <c r="QPA144" s="296"/>
      <c r="QPB144" s="296"/>
      <c r="QPC144" s="296"/>
      <c r="QPD144" s="296"/>
      <c r="QPE144" s="296"/>
      <c r="QPF144" s="296"/>
      <c r="QPG144" s="296"/>
      <c r="QPH144" s="296"/>
      <c r="QPI144" s="296"/>
      <c r="QPJ144" s="296"/>
      <c r="QPK144" s="296"/>
      <c r="QPL144" s="296"/>
      <c r="QPM144" s="296"/>
      <c r="QPN144" s="296"/>
      <c r="QPO144" s="296"/>
      <c r="QPP144" s="296"/>
      <c r="QPQ144" s="296"/>
      <c r="QPR144" s="296"/>
      <c r="QPS144" s="296"/>
      <c r="QPT144" s="296"/>
      <c r="QPU144" s="296"/>
      <c r="QPV144" s="296"/>
      <c r="QPW144" s="296"/>
      <c r="QPX144" s="296"/>
      <c r="QPY144" s="296"/>
      <c r="QPZ144" s="296"/>
      <c r="QQA144" s="296"/>
      <c r="QQB144" s="296"/>
      <c r="QQC144" s="296"/>
      <c r="QQD144" s="296"/>
      <c r="QQE144" s="296"/>
      <c r="QQF144" s="296"/>
      <c r="QQG144" s="296"/>
      <c r="QQH144" s="296"/>
      <c r="QQI144" s="296"/>
      <c r="QQJ144" s="296"/>
      <c r="QQK144" s="296"/>
      <c r="QQL144" s="296"/>
      <c r="QQM144" s="296"/>
      <c r="QQN144" s="296"/>
      <c r="QQO144" s="296"/>
      <c r="QQP144" s="296"/>
      <c r="QQQ144" s="296"/>
      <c r="QQR144" s="296"/>
      <c r="QQS144" s="296"/>
      <c r="QQT144" s="296"/>
      <c r="QQU144" s="296"/>
      <c r="QQV144" s="296"/>
      <c r="QQW144" s="296"/>
      <c r="QQX144" s="296"/>
      <c r="QQY144" s="296"/>
      <c r="QQZ144" s="296"/>
      <c r="QRA144" s="296"/>
      <c r="QRB144" s="296"/>
      <c r="QRC144" s="296"/>
      <c r="QRD144" s="296"/>
      <c r="QRE144" s="296"/>
      <c r="QRF144" s="296"/>
      <c r="QRG144" s="296"/>
      <c r="QRH144" s="296"/>
      <c r="QRI144" s="296"/>
      <c r="QRJ144" s="296"/>
      <c r="QRK144" s="296"/>
      <c r="QRL144" s="296"/>
      <c r="QRM144" s="296"/>
      <c r="QRN144" s="296"/>
      <c r="QRO144" s="296"/>
      <c r="QRP144" s="296"/>
      <c r="QRQ144" s="296"/>
      <c r="QRR144" s="296"/>
      <c r="QRS144" s="296"/>
      <c r="QRT144" s="296"/>
      <c r="QRU144" s="296"/>
      <c r="QRV144" s="296"/>
      <c r="QRW144" s="296"/>
      <c r="QRX144" s="296"/>
      <c r="QRY144" s="296"/>
      <c r="QRZ144" s="296"/>
      <c r="QSA144" s="296"/>
      <c r="QSB144" s="296"/>
      <c r="QSC144" s="296"/>
      <c r="QSD144" s="296"/>
      <c r="QSE144" s="296"/>
      <c r="QSF144" s="296"/>
      <c r="QSG144" s="296"/>
      <c r="QSH144" s="296"/>
      <c r="QSI144" s="296"/>
      <c r="QSJ144" s="296"/>
      <c r="QSK144" s="296"/>
      <c r="QSL144" s="296"/>
      <c r="QSM144" s="296"/>
      <c r="QSN144" s="296"/>
      <c r="QSO144" s="296"/>
      <c r="QSP144" s="296"/>
      <c r="QSQ144" s="296"/>
      <c r="QSR144" s="296"/>
      <c r="QSS144" s="296"/>
      <c r="QST144" s="296"/>
      <c r="QSU144" s="296"/>
      <c r="QSV144" s="296"/>
      <c r="QSW144" s="296"/>
      <c r="QSX144" s="296"/>
      <c r="QSY144" s="296"/>
      <c r="QSZ144" s="296"/>
      <c r="QTA144" s="296"/>
      <c r="QTB144" s="296"/>
      <c r="QTC144" s="296"/>
      <c r="QTD144" s="296"/>
      <c r="QTE144" s="296"/>
      <c r="QTF144" s="296"/>
      <c r="QTG144" s="296"/>
      <c r="QTH144" s="296"/>
      <c r="QTI144" s="296"/>
      <c r="QTJ144" s="296"/>
      <c r="QTK144" s="296"/>
      <c r="QTL144" s="296"/>
      <c r="QTM144" s="296"/>
      <c r="QTN144" s="296"/>
      <c r="QTO144" s="296"/>
      <c r="QTP144" s="296"/>
      <c r="QTQ144" s="296"/>
      <c r="QTR144" s="296"/>
      <c r="QTS144" s="296"/>
      <c r="QTT144" s="296"/>
      <c r="QTU144" s="296"/>
      <c r="QTV144" s="296"/>
      <c r="QTW144" s="296"/>
      <c r="QTX144" s="296"/>
      <c r="QTY144" s="296"/>
      <c r="QTZ144" s="296"/>
      <c r="QUA144" s="296"/>
      <c r="QUB144" s="296"/>
      <c r="QUC144" s="296"/>
      <c r="QUD144" s="296"/>
      <c r="QUE144" s="296"/>
      <c r="QUF144" s="296"/>
      <c r="QUG144" s="296"/>
      <c r="QUH144" s="296"/>
      <c r="QUI144" s="296"/>
      <c r="QUJ144" s="296"/>
      <c r="QUK144" s="296"/>
      <c r="QUL144" s="296"/>
      <c r="QUM144" s="296"/>
      <c r="QUN144" s="296"/>
      <c r="QUO144" s="296"/>
      <c r="QUP144" s="296"/>
      <c r="QUQ144" s="296"/>
      <c r="QUR144" s="296"/>
      <c r="QUS144" s="296"/>
      <c r="QUT144" s="296"/>
      <c r="QUU144" s="296"/>
      <c r="QUV144" s="296"/>
      <c r="QUW144" s="296"/>
      <c r="QUX144" s="296"/>
      <c r="QUY144" s="296"/>
      <c r="QUZ144" s="296"/>
      <c r="QVA144" s="296"/>
      <c r="QVB144" s="296"/>
      <c r="QVC144" s="296"/>
      <c r="QVD144" s="296"/>
      <c r="QVE144" s="296"/>
      <c r="QVF144" s="296"/>
      <c r="QVG144" s="296"/>
      <c r="QVH144" s="296"/>
      <c r="QVI144" s="296"/>
      <c r="QVJ144" s="296"/>
      <c r="QVK144" s="296"/>
      <c r="QVL144" s="296"/>
      <c r="QVM144" s="296"/>
      <c r="QVN144" s="296"/>
      <c r="QVO144" s="296"/>
      <c r="QVP144" s="296"/>
      <c r="QVQ144" s="296"/>
      <c r="QVR144" s="296"/>
      <c r="QVS144" s="296"/>
      <c r="QVT144" s="296"/>
      <c r="QVU144" s="296"/>
      <c r="QVV144" s="296"/>
      <c r="QVW144" s="296"/>
      <c r="QVX144" s="296"/>
      <c r="QVY144" s="296"/>
      <c r="QVZ144" s="296"/>
      <c r="QWA144" s="296"/>
      <c r="QWB144" s="296"/>
      <c r="QWC144" s="296"/>
      <c r="QWD144" s="296"/>
      <c r="QWE144" s="296"/>
      <c r="QWF144" s="296"/>
      <c r="QWG144" s="296"/>
      <c r="QWH144" s="296"/>
      <c r="QWI144" s="296"/>
      <c r="QWJ144" s="296"/>
      <c r="QWK144" s="296"/>
      <c r="QWL144" s="296"/>
      <c r="QWM144" s="296"/>
      <c r="QWN144" s="296"/>
      <c r="QWO144" s="296"/>
      <c r="QWP144" s="296"/>
      <c r="QWQ144" s="296"/>
      <c r="QWR144" s="296"/>
      <c r="QWS144" s="296"/>
      <c r="QWT144" s="296"/>
      <c r="QWU144" s="296"/>
      <c r="QWV144" s="296"/>
      <c r="QWW144" s="296"/>
      <c r="QWX144" s="296"/>
      <c r="QWY144" s="296"/>
      <c r="QWZ144" s="296"/>
      <c r="QXA144" s="296"/>
      <c r="QXB144" s="296"/>
      <c r="QXC144" s="296"/>
      <c r="QXD144" s="296"/>
      <c r="QXE144" s="296"/>
      <c r="QXF144" s="296"/>
      <c r="QXG144" s="296"/>
      <c r="QXH144" s="296"/>
      <c r="QXI144" s="296"/>
      <c r="QXJ144" s="296"/>
      <c r="QXK144" s="296"/>
      <c r="QXL144" s="296"/>
      <c r="QXM144" s="296"/>
      <c r="QXN144" s="296"/>
      <c r="QXO144" s="296"/>
      <c r="QXP144" s="296"/>
      <c r="QXQ144" s="296"/>
      <c r="QXR144" s="296"/>
      <c r="QXS144" s="296"/>
      <c r="QXT144" s="296"/>
      <c r="QXU144" s="296"/>
      <c r="QXV144" s="296"/>
      <c r="QXW144" s="296"/>
      <c r="QXX144" s="296"/>
      <c r="QXY144" s="296"/>
      <c r="QXZ144" s="296"/>
      <c r="QYA144" s="296"/>
      <c r="QYB144" s="296"/>
      <c r="QYC144" s="296"/>
      <c r="QYD144" s="296"/>
      <c r="QYE144" s="296"/>
      <c r="QYF144" s="296"/>
      <c r="QYG144" s="296"/>
      <c r="QYH144" s="296"/>
      <c r="QYI144" s="296"/>
      <c r="QYJ144" s="296"/>
      <c r="QYK144" s="296"/>
      <c r="QYL144" s="296"/>
      <c r="QYM144" s="296"/>
      <c r="QYN144" s="296"/>
      <c r="QYO144" s="296"/>
      <c r="QYP144" s="296"/>
      <c r="QYQ144" s="296"/>
      <c r="QYR144" s="296"/>
      <c r="QYS144" s="296"/>
      <c r="QYT144" s="296"/>
      <c r="QYU144" s="296"/>
      <c r="QYV144" s="296"/>
      <c r="QYW144" s="296"/>
      <c r="QYX144" s="296"/>
      <c r="QYY144" s="296"/>
      <c r="QYZ144" s="296"/>
      <c r="QZA144" s="296"/>
      <c r="QZB144" s="296"/>
      <c r="QZC144" s="296"/>
      <c r="QZD144" s="296"/>
      <c r="QZE144" s="296"/>
      <c r="QZF144" s="296"/>
      <c r="QZG144" s="296"/>
      <c r="QZH144" s="296"/>
      <c r="QZI144" s="296"/>
      <c r="QZJ144" s="296"/>
      <c r="QZK144" s="296"/>
      <c r="QZL144" s="296"/>
      <c r="QZM144" s="296"/>
      <c r="QZN144" s="296"/>
      <c r="QZO144" s="296"/>
      <c r="QZP144" s="296"/>
      <c r="QZQ144" s="296"/>
      <c r="QZR144" s="296"/>
      <c r="QZS144" s="296"/>
      <c r="QZT144" s="296"/>
      <c r="QZU144" s="296"/>
      <c r="QZV144" s="296"/>
      <c r="QZW144" s="296"/>
      <c r="QZX144" s="296"/>
      <c r="QZY144" s="296"/>
      <c r="QZZ144" s="296"/>
      <c r="RAA144" s="296"/>
      <c r="RAB144" s="296"/>
      <c r="RAC144" s="296"/>
      <c r="RAD144" s="296"/>
      <c r="RAE144" s="296"/>
      <c r="RAF144" s="296"/>
      <c r="RAG144" s="296"/>
      <c r="RAH144" s="296"/>
      <c r="RAI144" s="296"/>
      <c r="RAJ144" s="296"/>
      <c r="RAK144" s="296"/>
      <c r="RAL144" s="296"/>
      <c r="RAM144" s="296"/>
      <c r="RAN144" s="296"/>
      <c r="RAO144" s="296"/>
      <c r="RAP144" s="296"/>
      <c r="RAQ144" s="296"/>
      <c r="RAR144" s="296"/>
      <c r="RAS144" s="296"/>
      <c r="RAT144" s="296"/>
      <c r="RAU144" s="296"/>
      <c r="RAV144" s="296"/>
      <c r="RAW144" s="296"/>
      <c r="RAX144" s="296"/>
      <c r="RAY144" s="296"/>
      <c r="RAZ144" s="296"/>
      <c r="RBA144" s="296"/>
      <c r="RBB144" s="296"/>
      <c r="RBC144" s="296"/>
      <c r="RBD144" s="296"/>
      <c r="RBE144" s="296"/>
      <c r="RBF144" s="296"/>
      <c r="RBG144" s="296"/>
      <c r="RBH144" s="296"/>
      <c r="RBI144" s="296"/>
      <c r="RBJ144" s="296"/>
      <c r="RBK144" s="296"/>
      <c r="RBL144" s="296"/>
      <c r="RBM144" s="296"/>
      <c r="RBN144" s="296"/>
      <c r="RBO144" s="296"/>
      <c r="RBP144" s="296"/>
      <c r="RBQ144" s="296"/>
      <c r="RBR144" s="296"/>
      <c r="RBS144" s="296"/>
      <c r="RBT144" s="296"/>
      <c r="RBU144" s="296"/>
      <c r="RBV144" s="296"/>
      <c r="RBW144" s="296"/>
      <c r="RBX144" s="296"/>
      <c r="RBY144" s="296"/>
      <c r="RBZ144" s="296"/>
      <c r="RCA144" s="296"/>
      <c r="RCB144" s="296"/>
      <c r="RCC144" s="296"/>
      <c r="RCD144" s="296"/>
      <c r="RCE144" s="296"/>
      <c r="RCF144" s="296"/>
      <c r="RCG144" s="296"/>
      <c r="RCH144" s="296"/>
      <c r="RCI144" s="296"/>
      <c r="RCJ144" s="296"/>
      <c r="RCK144" s="296"/>
      <c r="RCL144" s="296"/>
      <c r="RCM144" s="296"/>
      <c r="RCN144" s="296"/>
      <c r="RCO144" s="296"/>
      <c r="RCP144" s="296"/>
      <c r="RCQ144" s="296"/>
      <c r="RCR144" s="296"/>
      <c r="RCS144" s="296"/>
      <c r="RCT144" s="296"/>
      <c r="RCU144" s="296"/>
      <c r="RCV144" s="296"/>
      <c r="RCW144" s="296"/>
      <c r="RCX144" s="296"/>
      <c r="RCY144" s="296"/>
      <c r="RCZ144" s="296"/>
      <c r="RDA144" s="296"/>
      <c r="RDB144" s="296"/>
      <c r="RDC144" s="296"/>
      <c r="RDD144" s="296"/>
      <c r="RDE144" s="296"/>
      <c r="RDF144" s="296"/>
      <c r="RDG144" s="296"/>
      <c r="RDH144" s="296"/>
      <c r="RDI144" s="296"/>
      <c r="RDJ144" s="296"/>
      <c r="RDK144" s="296"/>
      <c r="RDL144" s="296"/>
      <c r="RDM144" s="296"/>
      <c r="RDN144" s="296"/>
      <c r="RDO144" s="296"/>
      <c r="RDP144" s="296"/>
      <c r="RDQ144" s="296"/>
      <c r="RDR144" s="296"/>
      <c r="RDS144" s="296"/>
      <c r="RDT144" s="296"/>
      <c r="RDU144" s="296"/>
      <c r="RDV144" s="296"/>
      <c r="RDW144" s="296"/>
      <c r="RDX144" s="296"/>
      <c r="RDY144" s="296"/>
      <c r="RDZ144" s="296"/>
      <c r="REA144" s="296"/>
      <c r="REB144" s="296"/>
      <c r="REC144" s="296"/>
      <c r="RED144" s="296"/>
      <c r="REE144" s="296"/>
      <c r="REF144" s="296"/>
      <c r="REG144" s="296"/>
      <c r="REH144" s="296"/>
      <c r="REI144" s="296"/>
      <c r="REJ144" s="296"/>
      <c r="REK144" s="296"/>
      <c r="REL144" s="296"/>
      <c r="REM144" s="296"/>
      <c r="REN144" s="296"/>
      <c r="REO144" s="296"/>
      <c r="REP144" s="296"/>
      <c r="REQ144" s="296"/>
      <c r="RER144" s="296"/>
      <c r="RES144" s="296"/>
      <c r="RET144" s="296"/>
      <c r="REU144" s="296"/>
      <c r="REV144" s="296"/>
      <c r="REW144" s="296"/>
      <c r="REX144" s="296"/>
      <c r="REY144" s="296"/>
      <c r="REZ144" s="296"/>
      <c r="RFA144" s="296"/>
      <c r="RFB144" s="296"/>
      <c r="RFC144" s="296"/>
      <c r="RFD144" s="296"/>
      <c r="RFE144" s="296"/>
      <c r="RFF144" s="296"/>
      <c r="RFG144" s="296"/>
      <c r="RFH144" s="296"/>
      <c r="RFI144" s="296"/>
      <c r="RFJ144" s="296"/>
      <c r="RFK144" s="296"/>
      <c r="RFL144" s="296"/>
      <c r="RFM144" s="296"/>
      <c r="RFN144" s="296"/>
      <c r="RFO144" s="296"/>
      <c r="RFP144" s="296"/>
      <c r="RFQ144" s="296"/>
      <c r="RFR144" s="296"/>
      <c r="RFS144" s="296"/>
      <c r="RFT144" s="296"/>
      <c r="RFU144" s="296"/>
      <c r="RFV144" s="296"/>
      <c r="RFW144" s="296"/>
      <c r="RFX144" s="296"/>
      <c r="RFY144" s="296"/>
      <c r="RFZ144" s="296"/>
      <c r="RGA144" s="296"/>
      <c r="RGB144" s="296"/>
      <c r="RGC144" s="296"/>
      <c r="RGD144" s="296"/>
      <c r="RGE144" s="296"/>
      <c r="RGF144" s="296"/>
      <c r="RGG144" s="296"/>
      <c r="RGH144" s="296"/>
      <c r="RGI144" s="296"/>
      <c r="RGJ144" s="296"/>
      <c r="RGK144" s="296"/>
      <c r="RGL144" s="296"/>
      <c r="RGM144" s="296"/>
      <c r="RGN144" s="296"/>
      <c r="RGO144" s="296"/>
      <c r="RGP144" s="296"/>
      <c r="RGQ144" s="296"/>
      <c r="RGR144" s="296"/>
      <c r="RGS144" s="296"/>
      <c r="RGT144" s="296"/>
      <c r="RGU144" s="296"/>
      <c r="RGV144" s="296"/>
      <c r="RGW144" s="296"/>
      <c r="RGX144" s="296"/>
      <c r="RGY144" s="296"/>
      <c r="RGZ144" s="296"/>
      <c r="RHA144" s="296"/>
      <c r="RHB144" s="296"/>
      <c r="RHC144" s="296"/>
      <c r="RHD144" s="296"/>
      <c r="RHE144" s="296"/>
      <c r="RHF144" s="296"/>
      <c r="RHG144" s="296"/>
      <c r="RHH144" s="296"/>
      <c r="RHI144" s="296"/>
      <c r="RHJ144" s="296"/>
      <c r="RHK144" s="296"/>
      <c r="RHL144" s="296"/>
      <c r="RHM144" s="296"/>
      <c r="RHN144" s="296"/>
      <c r="RHO144" s="296"/>
      <c r="RHP144" s="296"/>
      <c r="RHQ144" s="296"/>
      <c r="RHR144" s="296"/>
      <c r="RHS144" s="296"/>
      <c r="RHT144" s="296"/>
      <c r="RHU144" s="296"/>
      <c r="RHV144" s="296"/>
      <c r="RHW144" s="296"/>
      <c r="RHX144" s="296"/>
      <c r="RHY144" s="296"/>
      <c r="RHZ144" s="296"/>
      <c r="RIA144" s="296"/>
      <c r="RIB144" s="296"/>
      <c r="RIC144" s="296"/>
      <c r="RID144" s="296"/>
      <c r="RIE144" s="296"/>
      <c r="RIF144" s="296"/>
      <c r="RIG144" s="296"/>
      <c r="RIH144" s="296"/>
      <c r="RII144" s="296"/>
      <c r="RIJ144" s="296"/>
      <c r="RIK144" s="296"/>
      <c r="RIL144" s="296"/>
      <c r="RIM144" s="296"/>
      <c r="RIN144" s="296"/>
      <c r="RIO144" s="296"/>
      <c r="RIP144" s="296"/>
      <c r="RIQ144" s="296"/>
      <c r="RIR144" s="296"/>
      <c r="RIS144" s="296"/>
      <c r="RIT144" s="296"/>
      <c r="RIU144" s="296"/>
      <c r="RIV144" s="296"/>
      <c r="RIW144" s="296"/>
      <c r="RIX144" s="296"/>
      <c r="RIY144" s="296"/>
      <c r="RIZ144" s="296"/>
      <c r="RJA144" s="296"/>
      <c r="RJB144" s="296"/>
      <c r="RJC144" s="296"/>
      <c r="RJD144" s="296"/>
      <c r="RJE144" s="296"/>
      <c r="RJF144" s="296"/>
      <c r="RJG144" s="296"/>
      <c r="RJH144" s="296"/>
      <c r="RJI144" s="296"/>
      <c r="RJJ144" s="296"/>
      <c r="RJK144" s="296"/>
      <c r="RJL144" s="296"/>
      <c r="RJM144" s="296"/>
      <c r="RJN144" s="296"/>
      <c r="RJO144" s="296"/>
      <c r="RJP144" s="296"/>
      <c r="RJQ144" s="296"/>
      <c r="RJR144" s="296"/>
      <c r="RJS144" s="296"/>
      <c r="RJT144" s="296"/>
      <c r="RJU144" s="296"/>
      <c r="RJV144" s="296"/>
      <c r="RJW144" s="296"/>
      <c r="RJX144" s="296"/>
      <c r="RJY144" s="296"/>
      <c r="RJZ144" s="296"/>
      <c r="RKA144" s="296"/>
      <c r="RKB144" s="296"/>
      <c r="RKC144" s="296"/>
      <c r="RKD144" s="296"/>
      <c r="RKE144" s="296"/>
      <c r="RKF144" s="296"/>
      <c r="RKG144" s="296"/>
      <c r="RKH144" s="296"/>
      <c r="RKI144" s="296"/>
      <c r="RKJ144" s="296"/>
      <c r="RKK144" s="296"/>
      <c r="RKL144" s="296"/>
      <c r="RKM144" s="296"/>
      <c r="RKN144" s="296"/>
      <c r="RKO144" s="296"/>
      <c r="RKP144" s="296"/>
      <c r="RKQ144" s="296"/>
      <c r="RKR144" s="296"/>
      <c r="RKS144" s="296"/>
      <c r="RKT144" s="296"/>
      <c r="RKU144" s="296"/>
      <c r="RKV144" s="296"/>
      <c r="RKW144" s="296"/>
      <c r="RKX144" s="296"/>
      <c r="RKY144" s="296"/>
      <c r="RKZ144" s="296"/>
      <c r="RLA144" s="296"/>
      <c r="RLB144" s="296"/>
      <c r="RLC144" s="296"/>
      <c r="RLD144" s="296"/>
      <c r="RLE144" s="296"/>
      <c r="RLF144" s="296"/>
      <c r="RLG144" s="296"/>
      <c r="RLH144" s="296"/>
      <c r="RLI144" s="296"/>
      <c r="RLJ144" s="296"/>
      <c r="RLK144" s="296"/>
      <c r="RLL144" s="296"/>
      <c r="RLM144" s="296"/>
      <c r="RLN144" s="296"/>
      <c r="RLO144" s="296"/>
      <c r="RLP144" s="296"/>
      <c r="RLQ144" s="296"/>
      <c r="RLR144" s="296"/>
      <c r="RLS144" s="296"/>
      <c r="RLT144" s="296"/>
      <c r="RLU144" s="296"/>
      <c r="RLV144" s="296"/>
      <c r="RLW144" s="296"/>
      <c r="RLX144" s="296"/>
      <c r="RLY144" s="296"/>
      <c r="RLZ144" s="296"/>
      <c r="RMA144" s="296"/>
      <c r="RMB144" s="296"/>
      <c r="RMC144" s="296"/>
      <c r="RMD144" s="296"/>
      <c r="RME144" s="296"/>
      <c r="RMF144" s="296"/>
      <c r="RMG144" s="296"/>
      <c r="RMH144" s="296"/>
      <c r="RMI144" s="296"/>
      <c r="RMJ144" s="296"/>
      <c r="RMK144" s="296"/>
      <c r="RML144" s="296"/>
      <c r="RMM144" s="296"/>
      <c r="RMN144" s="296"/>
      <c r="RMO144" s="296"/>
      <c r="RMP144" s="296"/>
      <c r="RMQ144" s="296"/>
      <c r="RMR144" s="296"/>
      <c r="RMS144" s="296"/>
      <c r="RMT144" s="296"/>
      <c r="RMU144" s="296"/>
      <c r="RMV144" s="296"/>
      <c r="RMW144" s="296"/>
      <c r="RMX144" s="296"/>
      <c r="RMY144" s="296"/>
      <c r="RMZ144" s="296"/>
      <c r="RNA144" s="296"/>
      <c r="RNB144" s="296"/>
      <c r="RNC144" s="296"/>
      <c r="RND144" s="296"/>
      <c r="RNE144" s="296"/>
      <c r="RNF144" s="296"/>
      <c r="RNG144" s="296"/>
      <c r="RNH144" s="296"/>
      <c r="RNI144" s="296"/>
      <c r="RNJ144" s="296"/>
      <c r="RNK144" s="296"/>
      <c r="RNL144" s="296"/>
      <c r="RNM144" s="296"/>
      <c r="RNN144" s="296"/>
      <c r="RNO144" s="296"/>
      <c r="RNP144" s="296"/>
      <c r="RNQ144" s="296"/>
      <c r="RNR144" s="296"/>
      <c r="RNS144" s="296"/>
      <c r="RNT144" s="296"/>
      <c r="RNU144" s="296"/>
      <c r="RNV144" s="296"/>
      <c r="RNW144" s="296"/>
      <c r="RNX144" s="296"/>
      <c r="RNY144" s="296"/>
      <c r="RNZ144" s="296"/>
      <c r="ROA144" s="296"/>
      <c r="ROB144" s="296"/>
      <c r="ROC144" s="296"/>
      <c r="ROD144" s="296"/>
      <c r="ROE144" s="296"/>
      <c r="ROF144" s="296"/>
      <c r="ROG144" s="296"/>
      <c r="ROH144" s="296"/>
      <c r="ROI144" s="296"/>
      <c r="ROJ144" s="296"/>
      <c r="ROK144" s="296"/>
      <c r="ROL144" s="296"/>
      <c r="ROM144" s="296"/>
      <c r="RON144" s="296"/>
      <c r="ROO144" s="296"/>
      <c r="ROP144" s="296"/>
      <c r="ROQ144" s="296"/>
      <c r="ROR144" s="296"/>
      <c r="ROS144" s="296"/>
      <c r="ROT144" s="296"/>
      <c r="ROU144" s="296"/>
      <c r="ROV144" s="296"/>
      <c r="ROW144" s="296"/>
      <c r="ROX144" s="296"/>
      <c r="ROY144" s="296"/>
      <c r="ROZ144" s="296"/>
      <c r="RPA144" s="296"/>
      <c r="RPB144" s="296"/>
      <c r="RPC144" s="296"/>
      <c r="RPD144" s="296"/>
      <c r="RPE144" s="296"/>
      <c r="RPF144" s="296"/>
      <c r="RPG144" s="296"/>
      <c r="RPH144" s="296"/>
      <c r="RPI144" s="296"/>
      <c r="RPJ144" s="296"/>
      <c r="RPK144" s="296"/>
      <c r="RPL144" s="296"/>
      <c r="RPM144" s="296"/>
      <c r="RPN144" s="296"/>
      <c r="RPO144" s="296"/>
      <c r="RPP144" s="296"/>
      <c r="RPQ144" s="296"/>
      <c r="RPR144" s="296"/>
      <c r="RPS144" s="296"/>
      <c r="RPT144" s="296"/>
      <c r="RPU144" s="296"/>
      <c r="RPV144" s="296"/>
      <c r="RPW144" s="296"/>
      <c r="RPX144" s="296"/>
      <c r="RPY144" s="296"/>
      <c r="RPZ144" s="296"/>
      <c r="RQA144" s="296"/>
      <c r="RQB144" s="296"/>
      <c r="RQC144" s="296"/>
      <c r="RQD144" s="296"/>
      <c r="RQE144" s="296"/>
      <c r="RQF144" s="296"/>
      <c r="RQG144" s="296"/>
      <c r="RQH144" s="296"/>
      <c r="RQI144" s="296"/>
      <c r="RQJ144" s="296"/>
      <c r="RQK144" s="296"/>
      <c r="RQL144" s="296"/>
      <c r="RQM144" s="296"/>
      <c r="RQN144" s="296"/>
      <c r="RQO144" s="296"/>
      <c r="RQP144" s="296"/>
      <c r="RQQ144" s="296"/>
      <c r="RQR144" s="296"/>
      <c r="RQS144" s="296"/>
      <c r="RQT144" s="296"/>
      <c r="RQU144" s="296"/>
      <c r="RQV144" s="296"/>
      <c r="RQW144" s="296"/>
      <c r="RQX144" s="296"/>
      <c r="RQY144" s="296"/>
      <c r="RQZ144" s="296"/>
      <c r="RRA144" s="296"/>
      <c r="RRB144" s="296"/>
      <c r="RRC144" s="296"/>
      <c r="RRD144" s="296"/>
      <c r="RRE144" s="296"/>
      <c r="RRF144" s="296"/>
      <c r="RRG144" s="296"/>
      <c r="RRH144" s="296"/>
      <c r="RRI144" s="296"/>
      <c r="RRJ144" s="296"/>
      <c r="RRK144" s="296"/>
      <c r="RRL144" s="296"/>
      <c r="RRM144" s="296"/>
      <c r="RRN144" s="296"/>
      <c r="RRO144" s="296"/>
      <c r="RRP144" s="296"/>
      <c r="RRQ144" s="296"/>
      <c r="RRR144" s="296"/>
      <c r="RRS144" s="296"/>
      <c r="RRT144" s="296"/>
      <c r="RRU144" s="296"/>
      <c r="RRV144" s="296"/>
      <c r="RRW144" s="296"/>
      <c r="RRX144" s="296"/>
      <c r="RRY144" s="296"/>
      <c r="RRZ144" s="296"/>
      <c r="RSA144" s="296"/>
      <c r="RSB144" s="296"/>
      <c r="RSC144" s="296"/>
      <c r="RSD144" s="296"/>
      <c r="RSE144" s="296"/>
      <c r="RSF144" s="296"/>
      <c r="RSG144" s="296"/>
      <c r="RSH144" s="296"/>
      <c r="RSI144" s="296"/>
      <c r="RSJ144" s="296"/>
      <c r="RSK144" s="296"/>
      <c r="RSL144" s="296"/>
      <c r="RSM144" s="296"/>
      <c r="RSN144" s="296"/>
      <c r="RSO144" s="296"/>
      <c r="RSP144" s="296"/>
      <c r="RSQ144" s="296"/>
      <c r="RSR144" s="296"/>
      <c r="RSS144" s="296"/>
      <c r="RST144" s="296"/>
      <c r="RSU144" s="296"/>
      <c r="RSV144" s="296"/>
      <c r="RSW144" s="296"/>
      <c r="RSX144" s="296"/>
      <c r="RSY144" s="296"/>
      <c r="RSZ144" s="296"/>
      <c r="RTA144" s="296"/>
      <c r="RTB144" s="296"/>
      <c r="RTC144" s="296"/>
      <c r="RTD144" s="296"/>
      <c r="RTE144" s="296"/>
      <c r="RTF144" s="296"/>
      <c r="RTG144" s="296"/>
      <c r="RTH144" s="296"/>
      <c r="RTI144" s="296"/>
      <c r="RTJ144" s="296"/>
      <c r="RTK144" s="296"/>
      <c r="RTL144" s="296"/>
      <c r="RTM144" s="296"/>
      <c r="RTN144" s="296"/>
      <c r="RTO144" s="296"/>
      <c r="RTP144" s="296"/>
      <c r="RTQ144" s="296"/>
      <c r="RTR144" s="296"/>
      <c r="RTS144" s="296"/>
      <c r="RTT144" s="296"/>
      <c r="RTU144" s="296"/>
      <c r="RTV144" s="296"/>
      <c r="RTW144" s="296"/>
      <c r="RTX144" s="296"/>
      <c r="RTY144" s="296"/>
      <c r="RTZ144" s="296"/>
      <c r="RUA144" s="296"/>
      <c r="RUB144" s="296"/>
      <c r="RUC144" s="296"/>
      <c r="RUD144" s="296"/>
      <c r="RUE144" s="296"/>
      <c r="RUF144" s="296"/>
      <c r="RUG144" s="296"/>
      <c r="RUH144" s="296"/>
      <c r="RUI144" s="296"/>
      <c r="RUJ144" s="296"/>
      <c r="RUK144" s="296"/>
      <c r="RUL144" s="296"/>
      <c r="RUM144" s="296"/>
      <c r="RUN144" s="296"/>
      <c r="RUO144" s="296"/>
      <c r="RUP144" s="296"/>
      <c r="RUQ144" s="296"/>
      <c r="RUR144" s="296"/>
      <c r="RUS144" s="296"/>
      <c r="RUT144" s="296"/>
      <c r="RUU144" s="296"/>
      <c r="RUV144" s="296"/>
      <c r="RUW144" s="296"/>
      <c r="RUX144" s="296"/>
      <c r="RUY144" s="296"/>
      <c r="RUZ144" s="296"/>
      <c r="RVA144" s="296"/>
      <c r="RVB144" s="296"/>
      <c r="RVC144" s="296"/>
      <c r="RVD144" s="296"/>
      <c r="RVE144" s="296"/>
      <c r="RVF144" s="296"/>
      <c r="RVG144" s="296"/>
      <c r="RVH144" s="296"/>
      <c r="RVI144" s="296"/>
      <c r="RVJ144" s="296"/>
      <c r="RVK144" s="296"/>
      <c r="RVL144" s="296"/>
      <c r="RVM144" s="296"/>
      <c r="RVN144" s="296"/>
      <c r="RVO144" s="296"/>
      <c r="RVP144" s="296"/>
      <c r="RVQ144" s="296"/>
      <c r="RVR144" s="296"/>
      <c r="RVS144" s="296"/>
      <c r="RVT144" s="296"/>
      <c r="RVU144" s="296"/>
      <c r="RVV144" s="296"/>
      <c r="RVW144" s="296"/>
      <c r="RVX144" s="296"/>
      <c r="RVY144" s="296"/>
      <c r="RVZ144" s="296"/>
      <c r="RWA144" s="296"/>
      <c r="RWB144" s="296"/>
      <c r="RWC144" s="296"/>
      <c r="RWD144" s="296"/>
      <c r="RWE144" s="296"/>
      <c r="RWF144" s="296"/>
      <c r="RWG144" s="296"/>
      <c r="RWH144" s="296"/>
      <c r="RWI144" s="296"/>
      <c r="RWJ144" s="296"/>
      <c r="RWK144" s="296"/>
      <c r="RWL144" s="296"/>
      <c r="RWM144" s="296"/>
      <c r="RWN144" s="296"/>
      <c r="RWO144" s="296"/>
      <c r="RWP144" s="296"/>
      <c r="RWQ144" s="296"/>
      <c r="RWR144" s="296"/>
      <c r="RWS144" s="296"/>
      <c r="RWT144" s="296"/>
      <c r="RWU144" s="296"/>
      <c r="RWV144" s="296"/>
      <c r="RWW144" s="296"/>
      <c r="RWX144" s="296"/>
      <c r="RWY144" s="296"/>
      <c r="RWZ144" s="296"/>
      <c r="RXA144" s="296"/>
      <c r="RXB144" s="296"/>
      <c r="RXC144" s="296"/>
      <c r="RXD144" s="296"/>
      <c r="RXE144" s="296"/>
      <c r="RXF144" s="296"/>
      <c r="RXG144" s="296"/>
      <c r="RXH144" s="296"/>
      <c r="RXI144" s="296"/>
      <c r="RXJ144" s="296"/>
      <c r="RXK144" s="296"/>
      <c r="RXL144" s="296"/>
      <c r="RXM144" s="296"/>
      <c r="RXN144" s="296"/>
      <c r="RXO144" s="296"/>
      <c r="RXP144" s="296"/>
      <c r="RXQ144" s="296"/>
      <c r="RXR144" s="296"/>
      <c r="RXS144" s="296"/>
      <c r="RXT144" s="296"/>
      <c r="RXU144" s="296"/>
      <c r="RXV144" s="296"/>
      <c r="RXW144" s="296"/>
      <c r="RXX144" s="296"/>
      <c r="RXY144" s="296"/>
      <c r="RXZ144" s="296"/>
      <c r="RYA144" s="296"/>
      <c r="RYB144" s="296"/>
      <c r="RYC144" s="296"/>
      <c r="RYD144" s="296"/>
      <c r="RYE144" s="296"/>
      <c r="RYF144" s="296"/>
      <c r="RYG144" s="296"/>
      <c r="RYH144" s="296"/>
      <c r="RYI144" s="296"/>
      <c r="RYJ144" s="296"/>
      <c r="RYK144" s="296"/>
      <c r="RYL144" s="296"/>
      <c r="RYM144" s="296"/>
      <c r="RYN144" s="296"/>
      <c r="RYO144" s="296"/>
      <c r="RYP144" s="296"/>
      <c r="RYQ144" s="296"/>
      <c r="RYR144" s="296"/>
      <c r="RYS144" s="296"/>
      <c r="RYT144" s="296"/>
      <c r="RYU144" s="296"/>
      <c r="RYV144" s="296"/>
      <c r="RYW144" s="296"/>
      <c r="RYX144" s="296"/>
      <c r="RYY144" s="296"/>
      <c r="RYZ144" s="296"/>
      <c r="RZA144" s="296"/>
      <c r="RZB144" s="296"/>
      <c r="RZC144" s="296"/>
      <c r="RZD144" s="296"/>
      <c r="RZE144" s="296"/>
      <c r="RZF144" s="296"/>
      <c r="RZG144" s="296"/>
      <c r="RZH144" s="296"/>
      <c r="RZI144" s="296"/>
      <c r="RZJ144" s="296"/>
      <c r="RZK144" s="296"/>
      <c r="RZL144" s="296"/>
      <c r="RZM144" s="296"/>
      <c r="RZN144" s="296"/>
      <c r="RZO144" s="296"/>
      <c r="RZP144" s="296"/>
      <c r="RZQ144" s="296"/>
      <c r="RZR144" s="296"/>
      <c r="RZS144" s="296"/>
      <c r="RZT144" s="296"/>
      <c r="RZU144" s="296"/>
      <c r="RZV144" s="296"/>
      <c r="RZW144" s="296"/>
      <c r="RZX144" s="296"/>
      <c r="RZY144" s="296"/>
      <c r="RZZ144" s="296"/>
      <c r="SAA144" s="296"/>
      <c r="SAB144" s="296"/>
      <c r="SAC144" s="296"/>
      <c r="SAD144" s="296"/>
      <c r="SAE144" s="296"/>
      <c r="SAF144" s="296"/>
      <c r="SAG144" s="296"/>
      <c r="SAH144" s="296"/>
      <c r="SAI144" s="296"/>
      <c r="SAJ144" s="296"/>
      <c r="SAK144" s="296"/>
      <c r="SAL144" s="296"/>
      <c r="SAM144" s="296"/>
      <c r="SAN144" s="296"/>
      <c r="SAO144" s="296"/>
      <c r="SAP144" s="296"/>
      <c r="SAQ144" s="296"/>
      <c r="SAR144" s="296"/>
      <c r="SAS144" s="296"/>
      <c r="SAT144" s="296"/>
      <c r="SAU144" s="296"/>
      <c r="SAV144" s="296"/>
      <c r="SAW144" s="296"/>
      <c r="SAX144" s="296"/>
      <c r="SAY144" s="296"/>
      <c r="SAZ144" s="296"/>
      <c r="SBA144" s="296"/>
      <c r="SBB144" s="296"/>
      <c r="SBC144" s="296"/>
      <c r="SBD144" s="296"/>
      <c r="SBE144" s="296"/>
      <c r="SBF144" s="296"/>
      <c r="SBG144" s="296"/>
      <c r="SBH144" s="296"/>
      <c r="SBI144" s="296"/>
      <c r="SBJ144" s="296"/>
      <c r="SBK144" s="296"/>
      <c r="SBL144" s="296"/>
      <c r="SBM144" s="296"/>
      <c r="SBN144" s="296"/>
      <c r="SBO144" s="296"/>
      <c r="SBP144" s="296"/>
      <c r="SBQ144" s="296"/>
      <c r="SBR144" s="296"/>
      <c r="SBS144" s="296"/>
      <c r="SBT144" s="296"/>
      <c r="SBU144" s="296"/>
      <c r="SBV144" s="296"/>
      <c r="SBW144" s="296"/>
      <c r="SBX144" s="296"/>
      <c r="SBY144" s="296"/>
      <c r="SBZ144" s="296"/>
      <c r="SCA144" s="296"/>
      <c r="SCB144" s="296"/>
      <c r="SCC144" s="296"/>
      <c r="SCD144" s="296"/>
      <c r="SCE144" s="296"/>
      <c r="SCF144" s="296"/>
      <c r="SCG144" s="296"/>
      <c r="SCH144" s="296"/>
      <c r="SCI144" s="296"/>
      <c r="SCJ144" s="296"/>
      <c r="SCK144" s="296"/>
      <c r="SCL144" s="296"/>
      <c r="SCM144" s="296"/>
      <c r="SCN144" s="296"/>
      <c r="SCO144" s="296"/>
      <c r="SCP144" s="296"/>
      <c r="SCQ144" s="296"/>
      <c r="SCR144" s="296"/>
      <c r="SCS144" s="296"/>
      <c r="SCT144" s="296"/>
      <c r="SCU144" s="296"/>
      <c r="SCV144" s="296"/>
      <c r="SCW144" s="296"/>
      <c r="SCX144" s="296"/>
      <c r="SCY144" s="296"/>
      <c r="SCZ144" s="296"/>
      <c r="SDA144" s="296"/>
      <c r="SDB144" s="296"/>
      <c r="SDC144" s="296"/>
      <c r="SDD144" s="296"/>
      <c r="SDE144" s="296"/>
      <c r="SDF144" s="296"/>
      <c r="SDG144" s="296"/>
      <c r="SDH144" s="296"/>
      <c r="SDI144" s="296"/>
      <c r="SDJ144" s="296"/>
      <c r="SDK144" s="296"/>
      <c r="SDL144" s="296"/>
      <c r="SDM144" s="296"/>
      <c r="SDN144" s="296"/>
      <c r="SDO144" s="296"/>
      <c r="SDP144" s="296"/>
      <c r="SDQ144" s="296"/>
      <c r="SDR144" s="296"/>
      <c r="SDS144" s="296"/>
      <c r="SDT144" s="296"/>
      <c r="SDU144" s="296"/>
      <c r="SDV144" s="296"/>
      <c r="SDW144" s="296"/>
      <c r="SDX144" s="296"/>
      <c r="SDY144" s="296"/>
      <c r="SDZ144" s="296"/>
      <c r="SEA144" s="296"/>
      <c r="SEB144" s="296"/>
      <c r="SEC144" s="296"/>
      <c r="SED144" s="296"/>
      <c r="SEE144" s="296"/>
      <c r="SEF144" s="296"/>
      <c r="SEG144" s="296"/>
      <c r="SEH144" s="296"/>
      <c r="SEI144" s="296"/>
      <c r="SEJ144" s="296"/>
      <c r="SEK144" s="296"/>
      <c r="SEL144" s="296"/>
      <c r="SEM144" s="296"/>
      <c r="SEN144" s="296"/>
      <c r="SEO144" s="296"/>
      <c r="SEP144" s="296"/>
      <c r="SEQ144" s="296"/>
      <c r="SER144" s="296"/>
      <c r="SES144" s="296"/>
      <c r="SET144" s="296"/>
      <c r="SEU144" s="296"/>
      <c r="SEV144" s="296"/>
      <c r="SEW144" s="296"/>
      <c r="SEX144" s="296"/>
      <c r="SEY144" s="296"/>
      <c r="SEZ144" s="296"/>
      <c r="SFA144" s="296"/>
      <c r="SFB144" s="296"/>
      <c r="SFC144" s="296"/>
      <c r="SFD144" s="296"/>
      <c r="SFE144" s="296"/>
      <c r="SFF144" s="296"/>
      <c r="SFG144" s="296"/>
      <c r="SFH144" s="296"/>
      <c r="SFI144" s="296"/>
      <c r="SFJ144" s="296"/>
      <c r="SFK144" s="296"/>
      <c r="SFL144" s="296"/>
      <c r="SFM144" s="296"/>
      <c r="SFN144" s="296"/>
      <c r="SFO144" s="296"/>
      <c r="SFP144" s="296"/>
      <c r="SFQ144" s="296"/>
      <c r="SFR144" s="296"/>
      <c r="SFS144" s="296"/>
      <c r="SFT144" s="296"/>
      <c r="SFU144" s="296"/>
      <c r="SFV144" s="296"/>
      <c r="SFW144" s="296"/>
      <c r="SFX144" s="296"/>
      <c r="SFY144" s="296"/>
      <c r="SFZ144" s="296"/>
      <c r="SGA144" s="296"/>
      <c r="SGB144" s="296"/>
      <c r="SGC144" s="296"/>
      <c r="SGD144" s="296"/>
      <c r="SGE144" s="296"/>
      <c r="SGF144" s="296"/>
      <c r="SGG144" s="296"/>
      <c r="SGH144" s="296"/>
      <c r="SGI144" s="296"/>
      <c r="SGJ144" s="296"/>
      <c r="SGK144" s="296"/>
      <c r="SGL144" s="296"/>
      <c r="SGM144" s="296"/>
      <c r="SGN144" s="296"/>
      <c r="SGO144" s="296"/>
      <c r="SGP144" s="296"/>
      <c r="SGQ144" s="296"/>
      <c r="SGR144" s="296"/>
      <c r="SGS144" s="296"/>
      <c r="SGT144" s="296"/>
      <c r="SGU144" s="296"/>
      <c r="SGV144" s="296"/>
      <c r="SGW144" s="296"/>
      <c r="SGX144" s="296"/>
      <c r="SGY144" s="296"/>
      <c r="SGZ144" s="296"/>
      <c r="SHA144" s="296"/>
      <c r="SHB144" s="296"/>
      <c r="SHC144" s="296"/>
      <c r="SHD144" s="296"/>
      <c r="SHE144" s="296"/>
      <c r="SHF144" s="296"/>
      <c r="SHG144" s="296"/>
      <c r="SHH144" s="296"/>
      <c r="SHI144" s="296"/>
      <c r="SHJ144" s="296"/>
      <c r="SHK144" s="296"/>
      <c r="SHL144" s="296"/>
      <c r="SHM144" s="296"/>
      <c r="SHN144" s="296"/>
      <c r="SHO144" s="296"/>
      <c r="SHP144" s="296"/>
      <c r="SHQ144" s="296"/>
      <c r="SHR144" s="296"/>
      <c r="SHS144" s="296"/>
      <c r="SHT144" s="296"/>
      <c r="SHU144" s="296"/>
      <c r="SHV144" s="296"/>
      <c r="SHW144" s="296"/>
      <c r="SHX144" s="296"/>
      <c r="SHY144" s="296"/>
      <c r="SHZ144" s="296"/>
      <c r="SIA144" s="296"/>
      <c r="SIB144" s="296"/>
      <c r="SIC144" s="296"/>
      <c r="SID144" s="296"/>
      <c r="SIE144" s="296"/>
      <c r="SIF144" s="296"/>
      <c r="SIG144" s="296"/>
      <c r="SIH144" s="296"/>
      <c r="SII144" s="296"/>
      <c r="SIJ144" s="296"/>
      <c r="SIK144" s="296"/>
      <c r="SIL144" s="296"/>
      <c r="SIM144" s="296"/>
      <c r="SIN144" s="296"/>
      <c r="SIO144" s="296"/>
      <c r="SIP144" s="296"/>
      <c r="SIQ144" s="296"/>
      <c r="SIR144" s="296"/>
      <c r="SIS144" s="296"/>
      <c r="SIT144" s="296"/>
      <c r="SIU144" s="296"/>
      <c r="SIV144" s="296"/>
      <c r="SIW144" s="296"/>
      <c r="SIX144" s="296"/>
      <c r="SIY144" s="296"/>
      <c r="SIZ144" s="296"/>
      <c r="SJA144" s="296"/>
      <c r="SJB144" s="296"/>
      <c r="SJC144" s="296"/>
      <c r="SJD144" s="296"/>
      <c r="SJE144" s="296"/>
      <c r="SJF144" s="296"/>
      <c r="SJG144" s="296"/>
      <c r="SJH144" s="296"/>
      <c r="SJI144" s="296"/>
      <c r="SJJ144" s="296"/>
      <c r="SJK144" s="296"/>
      <c r="SJL144" s="296"/>
      <c r="SJM144" s="296"/>
      <c r="SJN144" s="296"/>
      <c r="SJO144" s="296"/>
      <c r="SJP144" s="296"/>
      <c r="SJQ144" s="296"/>
      <c r="SJR144" s="296"/>
      <c r="SJS144" s="296"/>
      <c r="SJT144" s="296"/>
      <c r="SJU144" s="296"/>
      <c r="SJV144" s="296"/>
      <c r="SJW144" s="296"/>
      <c r="SJX144" s="296"/>
      <c r="SJY144" s="296"/>
      <c r="SJZ144" s="296"/>
      <c r="SKA144" s="296"/>
      <c r="SKB144" s="296"/>
      <c r="SKC144" s="296"/>
      <c r="SKD144" s="296"/>
      <c r="SKE144" s="296"/>
      <c r="SKF144" s="296"/>
      <c r="SKG144" s="296"/>
      <c r="SKH144" s="296"/>
      <c r="SKI144" s="296"/>
      <c r="SKJ144" s="296"/>
      <c r="SKK144" s="296"/>
      <c r="SKL144" s="296"/>
      <c r="SKM144" s="296"/>
      <c r="SKN144" s="296"/>
      <c r="SKO144" s="296"/>
      <c r="SKP144" s="296"/>
      <c r="SKQ144" s="296"/>
      <c r="SKR144" s="296"/>
      <c r="SKS144" s="296"/>
      <c r="SKT144" s="296"/>
      <c r="SKU144" s="296"/>
      <c r="SKV144" s="296"/>
      <c r="SKW144" s="296"/>
      <c r="SKX144" s="296"/>
      <c r="SKY144" s="296"/>
      <c r="SKZ144" s="296"/>
      <c r="SLA144" s="296"/>
      <c r="SLB144" s="296"/>
      <c r="SLC144" s="296"/>
      <c r="SLD144" s="296"/>
      <c r="SLE144" s="296"/>
      <c r="SLF144" s="296"/>
      <c r="SLG144" s="296"/>
      <c r="SLH144" s="296"/>
      <c r="SLI144" s="296"/>
      <c r="SLJ144" s="296"/>
      <c r="SLK144" s="296"/>
      <c r="SLL144" s="296"/>
      <c r="SLM144" s="296"/>
      <c r="SLN144" s="296"/>
      <c r="SLO144" s="296"/>
      <c r="SLP144" s="296"/>
      <c r="SLQ144" s="296"/>
      <c r="SLR144" s="296"/>
      <c r="SLS144" s="296"/>
      <c r="SLT144" s="296"/>
      <c r="SLU144" s="296"/>
      <c r="SLV144" s="296"/>
      <c r="SLW144" s="296"/>
      <c r="SLX144" s="296"/>
      <c r="SLY144" s="296"/>
      <c r="SLZ144" s="296"/>
      <c r="SMA144" s="296"/>
      <c r="SMB144" s="296"/>
      <c r="SMC144" s="296"/>
      <c r="SMD144" s="296"/>
      <c r="SME144" s="296"/>
      <c r="SMF144" s="296"/>
      <c r="SMG144" s="296"/>
      <c r="SMH144" s="296"/>
      <c r="SMI144" s="296"/>
      <c r="SMJ144" s="296"/>
      <c r="SMK144" s="296"/>
      <c r="SML144" s="296"/>
      <c r="SMM144" s="296"/>
      <c r="SMN144" s="296"/>
      <c r="SMO144" s="296"/>
      <c r="SMP144" s="296"/>
      <c r="SMQ144" s="296"/>
      <c r="SMR144" s="296"/>
      <c r="SMS144" s="296"/>
      <c r="SMT144" s="296"/>
      <c r="SMU144" s="296"/>
      <c r="SMV144" s="296"/>
      <c r="SMW144" s="296"/>
      <c r="SMX144" s="296"/>
      <c r="SMY144" s="296"/>
      <c r="SMZ144" s="296"/>
      <c r="SNA144" s="296"/>
      <c r="SNB144" s="296"/>
      <c r="SNC144" s="296"/>
      <c r="SND144" s="296"/>
      <c r="SNE144" s="296"/>
      <c r="SNF144" s="296"/>
      <c r="SNG144" s="296"/>
      <c r="SNH144" s="296"/>
      <c r="SNI144" s="296"/>
      <c r="SNJ144" s="296"/>
      <c r="SNK144" s="296"/>
      <c r="SNL144" s="296"/>
      <c r="SNM144" s="296"/>
      <c r="SNN144" s="296"/>
      <c r="SNO144" s="296"/>
      <c r="SNP144" s="296"/>
      <c r="SNQ144" s="296"/>
      <c r="SNR144" s="296"/>
      <c r="SNS144" s="296"/>
      <c r="SNT144" s="296"/>
      <c r="SNU144" s="296"/>
      <c r="SNV144" s="296"/>
      <c r="SNW144" s="296"/>
      <c r="SNX144" s="296"/>
      <c r="SNY144" s="296"/>
      <c r="SNZ144" s="296"/>
      <c r="SOA144" s="296"/>
      <c r="SOB144" s="296"/>
      <c r="SOC144" s="296"/>
      <c r="SOD144" s="296"/>
      <c r="SOE144" s="296"/>
      <c r="SOF144" s="296"/>
      <c r="SOG144" s="296"/>
      <c r="SOH144" s="296"/>
      <c r="SOI144" s="296"/>
      <c r="SOJ144" s="296"/>
      <c r="SOK144" s="296"/>
      <c r="SOL144" s="296"/>
      <c r="SOM144" s="296"/>
      <c r="SON144" s="296"/>
      <c r="SOO144" s="296"/>
      <c r="SOP144" s="296"/>
      <c r="SOQ144" s="296"/>
      <c r="SOR144" s="296"/>
      <c r="SOS144" s="296"/>
      <c r="SOT144" s="296"/>
      <c r="SOU144" s="296"/>
      <c r="SOV144" s="296"/>
      <c r="SOW144" s="296"/>
      <c r="SOX144" s="296"/>
      <c r="SOY144" s="296"/>
      <c r="SOZ144" s="296"/>
      <c r="SPA144" s="296"/>
      <c r="SPB144" s="296"/>
      <c r="SPC144" s="296"/>
      <c r="SPD144" s="296"/>
      <c r="SPE144" s="296"/>
      <c r="SPF144" s="296"/>
      <c r="SPG144" s="296"/>
      <c r="SPH144" s="296"/>
      <c r="SPI144" s="296"/>
      <c r="SPJ144" s="296"/>
      <c r="SPK144" s="296"/>
      <c r="SPL144" s="296"/>
      <c r="SPM144" s="296"/>
      <c r="SPN144" s="296"/>
      <c r="SPO144" s="296"/>
      <c r="SPP144" s="296"/>
      <c r="SPQ144" s="296"/>
      <c r="SPR144" s="296"/>
      <c r="SPS144" s="296"/>
      <c r="SPT144" s="296"/>
      <c r="SPU144" s="296"/>
      <c r="SPV144" s="296"/>
      <c r="SPW144" s="296"/>
      <c r="SPX144" s="296"/>
      <c r="SPY144" s="296"/>
      <c r="SPZ144" s="296"/>
      <c r="SQA144" s="296"/>
      <c r="SQB144" s="296"/>
      <c r="SQC144" s="296"/>
      <c r="SQD144" s="296"/>
      <c r="SQE144" s="296"/>
      <c r="SQF144" s="296"/>
      <c r="SQG144" s="296"/>
      <c r="SQH144" s="296"/>
      <c r="SQI144" s="296"/>
      <c r="SQJ144" s="296"/>
      <c r="SQK144" s="296"/>
      <c r="SQL144" s="296"/>
      <c r="SQM144" s="296"/>
      <c r="SQN144" s="296"/>
      <c r="SQO144" s="296"/>
      <c r="SQP144" s="296"/>
      <c r="SQQ144" s="296"/>
      <c r="SQR144" s="296"/>
      <c r="SQS144" s="296"/>
      <c r="SQT144" s="296"/>
      <c r="SQU144" s="296"/>
      <c r="SQV144" s="296"/>
      <c r="SQW144" s="296"/>
      <c r="SQX144" s="296"/>
      <c r="SQY144" s="296"/>
      <c r="SQZ144" s="296"/>
      <c r="SRA144" s="296"/>
      <c r="SRB144" s="296"/>
      <c r="SRC144" s="296"/>
      <c r="SRD144" s="296"/>
      <c r="SRE144" s="296"/>
      <c r="SRF144" s="296"/>
      <c r="SRG144" s="296"/>
      <c r="SRH144" s="296"/>
      <c r="SRI144" s="296"/>
      <c r="SRJ144" s="296"/>
      <c r="SRK144" s="296"/>
      <c r="SRL144" s="296"/>
      <c r="SRM144" s="296"/>
      <c r="SRN144" s="296"/>
      <c r="SRO144" s="296"/>
      <c r="SRP144" s="296"/>
      <c r="SRQ144" s="296"/>
      <c r="SRR144" s="296"/>
      <c r="SRS144" s="296"/>
      <c r="SRT144" s="296"/>
      <c r="SRU144" s="296"/>
      <c r="SRV144" s="296"/>
      <c r="SRW144" s="296"/>
      <c r="SRX144" s="296"/>
      <c r="SRY144" s="296"/>
      <c r="SRZ144" s="296"/>
      <c r="SSA144" s="296"/>
      <c r="SSB144" s="296"/>
      <c r="SSC144" s="296"/>
      <c r="SSD144" s="296"/>
      <c r="SSE144" s="296"/>
      <c r="SSF144" s="296"/>
      <c r="SSG144" s="296"/>
      <c r="SSH144" s="296"/>
      <c r="SSI144" s="296"/>
      <c r="SSJ144" s="296"/>
      <c r="SSK144" s="296"/>
      <c r="SSL144" s="296"/>
      <c r="SSM144" s="296"/>
      <c r="SSN144" s="296"/>
      <c r="SSO144" s="296"/>
      <c r="SSP144" s="296"/>
      <c r="SSQ144" s="296"/>
      <c r="SSR144" s="296"/>
      <c r="SSS144" s="296"/>
      <c r="SST144" s="296"/>
      <c r="SSU144" s="296"/>
      <c r="SSV144" s="296"/>
      <c r="SSW144" s="296"/>
      <c r="SSX144" s="296"/>
      <c r="SSY144" s="296"/>
      <c r="SSZ144" s="296"/>
      <c r="STA144" s="296"/>
      <c r="STB144" s="296"/>
      <c r="STC144" s="296"/>
      <c r="STD144" s="296"/>
      <c r="STE144" s="296"/>
      <c r="STF144" s="296"/>
      <c r="STG144" s="296"/>
      <c r="STH144" s="296"/>
      <c r="STI144" s="296"/>
      <c r="STJ144" s="296"/>
      <c r="STK144" s="296"/>
      <c r="STL144" s="296"/>
      <c r="STM144" s="296"/>
      <c r="STN144" s="296"/>
      <c r="STO144" s="296"/>
      <c r="STP144" s="296"/>
      <c r="STQ144" s="296"/>
      <c r="STR144" s="296"/>
      <c r="STS144" s="296"/>
      <c r="STT144" s="296"/>
      <c r="STU144" s="296"/>
      <c r="STV144" s="296"/>
      <c r="STW144" s="296"/>
      <c r="STX144" s="296"/>
      <c r="STY144" s="296"/>
      <c r="STZ144" s="296"/>
      <c r="SUA144" s="296"/>
      <c r="SUB144" s="296"/>
      <c r="SUC144" s="296"/>
      <c r="SUD144" s="296"/>
      <c r="SUE144" s="296"/>
      <c r="SUF144" s="296"/>
      <c r="SUG144" s="296"/>
      <c r="SUH144" s="296"/>
      <c r="SUI144" s="296"/>
      <c r="SUJ144" s="296"/>
      <c r="SUK144" s="296"/>
      <c r="SUL144" s="296"/>
      <c r="SUM144" s="296"/>
      <c r="SUN144" s="296"/>
      <c r="SUO144" s="296"/>
      <c r="SUP144" s="296"/>
      <c r="SUQ144" s="296"/>
      <c r="SUR144" s="296"/>
      <c r="SUS144" s="296"/>
      <c r="SUT144" s="296"/>
      <c r="SUU144" s="296"/>
      <c r="SUV144" s="296"/>
      <c r="SUW144" s="296"/>
      <c r="SUX144" s="296"/>
      <c r="SUY144" s="296"/>
      <c r="SUZ144" s="296"/>
      <c r="SVA144" s="296"/>
      <c r="SVB144" s="296"/>
      <c r="SVC144" s="296"/>
      <c r="SVD144" s="296"/>
      <c r="SVE144" s="296"/>
      <c r="SVF144" s="296"/>
      <c r="SVG144" s="296"/>
      <c r="SVH144" s="296"/>
      <c r="SVI144" s="296"/>
      <c r="SVJ144" s="296"/>
      <c r="SVK144" s="296"/>
      <c r="SVL144" s="296"/>
      <c r="SVM144" s="296"/>
      <c r="SVN144" s="296"/>
      <c r="SVO144" s="296"/>
      <c r="SVP144" s="296"/>
      <c r="SVQ144" s="296"/>
      <c r="SVR144" s="296"/>
      <c r="SVS144" s="296"/>
      <c r="SVT144" s="296"/>
      <c r="SVU144" s="296"/>
      <c r="SVV144" s="296"/>
      <c r="SVW144" s="296"/>
      <c r="SVX144" s="296"/>
      <c r="SVY144" s="296"/>
      <c r="SVZ144" s="296"/>
      <c r="SWA144" s="296"/>
      <c r="SWB144" s="296"/>
      <c r="SWC144" s="296"/>
      <c r="SWD144" s="296"/>
      <c r="SWE144" s="296"/>
      <c r="SWF144" s="296"/>
      <c r="SWG144" s="296"/>
      <c r="SWH144" s="296"/>
      <c r="SWI144" s="296"/>
      <c r="SWJ144" s="296"/>
      <c r="SWK144" s="296"/>
      <c r="SWL144" s="296"/>
      <c r="SWM144" s="296"/>
      <c r="SWN144" s="296"/>
      <c r="SWO144" s="296"/>
      <c r="SWP144" s="296"/>
      <c r="SWQ144" s="296"/>
      <c r="SWR144" s="296"/>
      <c r="SWS144" s="296"/>
      <c r="SWT144" s="296"/>
      <c r="SWU144" s="296"/>
      <c r="SWV144" s="296"/>
      <c r="SWW144" s="296"/>
      <c r="SWX144" s="296"/>
      <c r="SWY144" s="296"/>
      <c r="SWZ144" s="296"/>
      <c r="SXA144" s="296"/>
      <c r="SXB144" s="296"/>
      <c r="SXC144" s="296"/>
      <c r="SXD144" s="296"/>
      <c r="SXE144" s="296"/>
      <c r="SXF144" s="296"/>
      <c r="SXG144" s="296"/>
      <c r="SXH144" s="296"/>
      <c r="SXI144" s="296"/>
      <c r="SXJ144" s="296"/>
      <c r="SXK144" s="296"/>
      <c r="SXL144" s="296"/>
      <c r="SXM144" s="296"/>
      <c r="SXN144" s="296"/>
      <c r="SXO144" s="296"/>
      <c r="SXP144" s="296"/>
      <c r="SXQ144" s="296"/>
      <c r="SXR144" s="296"/>
      <c r="SXS144" s="296"/>
      <c r="SXT144" s="296"/>
      <c r="SXU144" s="296"/>
      <c r="SXV144" s="296"/>
      <c r="SXW144" s="296"/>
      <c r="SXX144" s="296"/>
      <c r="SXY144" s="296"/>
      <c r="SXZ144" s="296"/>
      <c r="SYA144" s="296"/>
      <c r="SYB144" s="296"/>
      <c r="SYC144" s="296"/>
      <c r="SYD144" s="296"/>
      <c r="SYE144" s="296"/>
      <c r="SYF144" s="296"/>
      <c r="SYG144" s="296"/>
      <c r="SYH144" s="296"/>
      <c r="SYI144" s="296"/>
      <c r="SYJ144" s="296"/>
      <c r="SYK144" s="296"/>
      <c r="SYL144" s="296"/>
      <c r="SYM144" s="296"/>
      <c r="SYN144" s="296"/>
      <c r="SYO144" s="296"/>
      <c r="SYP144" s="296"/>
      <c r="SYQ144" s="296"/>
      <c r="SYR144" s="296"/>
      <c r="SYS144" s="296"/>
      <c r="SYT144" s="296"/>
      <c r="SYU144" s="296"/>
      <c r="SYV144" s="296"/>
      <c r="SYW144" s="296"/>
      <c r="SYX144" s="296"/>
      <c r="SYY144" s="296"/>
      <c r="SYZ144" s="296"/>
      <c r="SZA144" s="296"/>
      <c r="SZB144" s="296"/>
      <c r="SZC144" s="296"/>
      <c r="SZD144" s="296"/>
      <c r="SZE144" s="296"/>
      <c r="SZF144" s="296"/>
      <c r="SZG144" s="296"/>
      <c r="SZH144" s="296"/>
      <c r="SZI144" s="296"/>
      <c r="SZJ144" s="296"/>
      <c r="SZK144" s="296"/>
      <c r="SZL144" s="296"/>
      <c r="SZM144" s="296"/>
      <c r="SZN144" s="296"/>
      <c r="SZO144" s="296"/>
      <c r="SZP144" s="296"/>
      <c r="SZQ144" s="296"/>
      <c r="SZR144" s="296"/>
      <c r="SZS144" s="296"/>
      <c r="SZT144" s="296"/>
      <c r="SZU144" s="296"/>
      <c r="SZV144" s="296"/>
      <c r="SZW144" s="296"/>
      <c r="SZX144" s="296"/>
      <c r="SZY144" s="296"/>
      <c r="SZZ144" s="296"/>
      <c r="TAA144" s="296"/>
      <c r="TAB144" s="296"/>
      <c r="TAC144" s="296"/>
      <c r="TAD144" s="296"/>
      <c r="TAE144" s="296"/>
      <c r="TAF144" s="296"/>
      <c r="TAG144" s="296"/>
      <c r="TAH144" s="296"/>
      <c r="TAI144" s="296"/>
      <c r="TAJ144" s="296"/>
      <c r="TAK144" s="296"/>
      <c r="TAL144" s="296"/>
      <c r="TAM144" s="296"/>
      <c r="TAN144" s="296"/>
      <c r="TAO144" s="296"/>
      <c r="TAP144" s="296"/>
      <c r="TAQ144" s="296"/>
      <c r="TAR144" s="296"/>
      <c r="TAS144" s="296"/>
      <c r="TAT144" s="296"/>
      <c r="TAU144" s="296"/>
      <c r="TAV144" s="296"/>
      <c r="TAW144" s="296"/>
      <c r="TAX144" s="296"/>
      <c r="TAY144" s="296"/>
      <c r="TAZ144" s="296"/>
      <c r="TBA144" s="296"/>
      <c r="TBB144" s="296"/>
      <c r="TBC144" s="296"/>
      <c r="TBD144" s="296"/>
      <c r="TBE144" s="296"/>
      <c r="TBF144" s="296"/>
      <c r="TBG144" s="296"/>
      <c r="TBH144" s="296"/>
      <c r="TBI144" s="296"/>
      <c r="TBJ144" s="296"/>
      <c r="TBK144" s="296"/>
      <c r="TBL144" s="296"/>
      <c r="TBM144" s="296"/>
      <c r="TBN144" s="296"/>
      <c r="TBO144" s="296"/>
      <c r="TBP144" s="296"/>
      <c r="TBQ144" s="296"/>
      <c r="TBR144" s="296"/>
      <c r="TBS144" s="296"/>
      <c r="TBT144" s="296"/>
      <c r="TBU144" s="296"/>
      <c r="TBV144" s="296"/>
      <c r="TBW144" s="296"/>
      <c r="TBX144" s="296"/>
      <c r="TBY144" s="296"/>
      <c r="TBZ144" s="296"/>
      <c r="TCA144" s="296"/>
      <c r="TCB144" s="296"/>
      <c r="TCC144" s="296"/>
      <c r="TCD144" s="296"/>
      <c r="TCE144" s="296"/>
      <c r="TCF144" s="296"/>
      <c r="TCG144" s="296"/>
      <c r="TCH144" s="296"/>
      <c r="TCI144" s="296"/>
      <c r="TCJ144" s="296"/>
      <c r="TCK144" s="296"/>
      <c r="TCL144" s="296"/>
      <c r="TCM144" s="296"/>
      <c r="TCN144" s="296"/>
      <c r="TCO144" s="296"/>
      <c r="TCP144" s="296"/>
      <c r="TCQ144" s="296"/>
      <c r="TCR144" s="296"/>
      <c r="TCS144" s="296"/>
      <c r="TCT144" s="296"/>
      <c r="TCU144" s="296"/>
      <c r="TCV144" s="296"/>
      <c r="TCW144" s="296"/>
      <c r="TCX144" s="296"/>
      <c r="TCY144" s="296"/>
      <c r="TCZ144" s="296"/>
      <c r="TDA144" s="296"/>
      <c r="TDB144" s="296"/>
      <c r="TDC144" s="296"/>
      <c r="TDD144" s="296"/>
      <c r="TDE144" s="296"/>
      <c r="TDF144" s="296"/>
      <c r="TDG144" s="296"/>
      <c r="TDH144" s="296"/>
      <c r="TDI144" s="296"/>
      <c r="TDJ144" s="296"/>
      <c r="TDK144" s="296"/>
      <c r="TDL144" s="296"/>
      <c r="TDM144" s="296"/>
      <c r="TDN144" s="296"/>
      <c r="TDO144" s="296"/>
      <c r="TDP144" s="296"/>
      <c r="TDQ144" s="296"/>
      <c r="TDR144" s="296"/>
      <c r="TDS144" s="296"/>
      <c r="TDT144" s="296"/>
      <c r="TDU144" s="296"/>
      <c r="TDV144" s="296"/>
      <c r="TDW144" s="296"/>
      <c r="TDX144" s="296"/>
      <c r="TDY144" s="296"/>
      <c r="TDZ144" s="296"/>
      <c r="TEA144" s="296"/>
      <c r="TEB144" s="296"/>
      <c r="TEC144" s="296"/>
      <c r="TED144" s="296"/>
      <c r="TEE144" s="296"/>
      <c r="TEF144" s="296"/>
      <c r="TEG144" s="296"/>
      <c r="TEH144" s="296"/>
      <c r="TEI144" s="296"/>
      <c r="TEJ144" s="296"/>
      <c r="TEK144" s="296"/>
      <c r="TEL144" s="296"/>
      <c r="TEM144" s="296"/>
      <c r="TEN144" s="296"/>
      <c r="TEO144" s="296"/>
      <c r="TEP144" s="296"/>
      <c r="TEQ144" s="296"/>
      <c r="TER144" s="296"/>
      <c r="TES144" s="296"/>
      <c r="TET144" s="296"/>
      <c r="TEU144" s="296"/>
      <c r="TEV144" s="296"/>
      <c r="TEW144" s="296"/>
      <c r="TEX144" s="296"/>
      <c r="TEY144" s="296"/>
      <c r="TEZ144" s="296"/>
      <c r="TFA144" s="296"/>
      <c r="TFB144" s="296"/>
      <c r="TFC144" s="296"/>
      <c r="TFD144" s="296"/>
      <c r="TFE144" s="296"/>
      <c r="TFF144" s="296"/>
      <c r="TFG144" s="296"/>
      <c r="TFH144" s="296"/>
      <c r="TFI144" s="296"/>
      <c r="TFJ144" s="296"/>
      <c r="TFK144" s="296"/>
      <c r="TFL144" s="296"/>
      <c r="TFM144" s="296"/>
      <c r="TFN144" s="296"/>
      <c r="TFO144" s="296"/>
      <c r="TFP144" s="296"/>
      <c r="TFQ144" s="296"/>
      <c r="TFR144" s="296"/>
      <c r="TFS144" s="296"/>
      <c r="TFT144" s="296"/>
      <c r="TFU144" s="296"/>
      <c r="TFV144" s="296"/>
      <c r="TFW144" s="296"/>
      <c r="TFX144" s="296"/>
      <c r="TFY144" s="296"/>
      <c r="TFZ144" s="296"/>
      <c r="TGA144" s="296"/>
      <c r="TGB144" s="296"/>
      <c r="TGC144" s="296"/>
      <c r="TGD144" s="296"/>
      <c r="TGE144" s="296"/>
      <c r="TGF144" s="296"/>
      <c r="TGG144" s="296"/>
      <c r="TGH144" s="296"/>
      <c r="TGI144" s="296"/>
      <c r="TGJ144" s="296"/>
      <c r="TGK144" s="296"/>
      <c r="TGL144" s="296"/>
      <c r="TGM144" s="296"/>
      <c r="TGN144" s="296"/>
      <c r="TGO144" s="296"/>
      <c r="TGP144" s="296"/>
      <c r="TGQ144" s="296"/>
      <c r="TGR144" s="296"/>
      <c r="TGS144" s="296"/>
      <c r="TGT144" s="296"/>
      <c r="TGU144" s="296"/>
      <c r="TGV144" s="296"/>
      <c r="TGW144" s="296"/>
      <c r="TGX144" s="296"/>
      <c r="TGY144" s="296"/>
      <c r="TGZ144" s="296"/>
      <c r="THA144" s="296"/>
      <c r="THB144" s="296"/>
      <c r="THC144" s="296"/>
      <c r="THD144" s="296"/>
      <c r="THE144" s="296"/>
      <c r="THF144" s="296"/>
      <c r="THG144" s="296"/>
      <c r="THH144" s="296"/>
      <c r="THI144" s="296"/>
      <c r="THJ144" s="296"/>
      <c r="THK144" s="296"/>
      <c r="THL144" s="296"/>
      <c r="THM144" s="296"/>
      <c r="THN144" s="296"/>
      <c r="THO144" s="296"/>
      <c r="THP144" s="296"/>
      <c r="THQ144" s="296"/>
      <c r="THR144" s="296"/>
      <c r="THS144" s="296"/>
      <c r="THT144" s="296"/>
      <c r="THU144" s="296"/>
      <c r="THV144" s="296"/>
      <c r="THW144" s="296"/>
      <c r="THX144" s="296"/>
      <c r="THY144" s="296"/>
      <c r="THZ144" s="296"/>
      <c r="TIA144" s="296"/>
      <c r="TIB144" s="296"/>
      <c r="TIC144" s="296"/>
      <c r="TID144" s="296"/>
      <c r="TIE144" s="296"/>
      <c r="TIF144" s="296"/>
      <c r="TIG144" s="296"/>
      <c r="TIH144" s="296"/>
      <c r="TII144" s="296"/>
      <c r="TIJ144" s="296"/>
      <c r="TIK144" s="296"/>
      <c r="TIL144" s="296"/>
      <c r="TIM144" s="296"/>
      <c r="TIN144" s="296"/>
      <c r="TIO144" s="296"/>
      <c r="TIP144" s="296"/>
      <c r="TIQ144" s="296"/>
      <c r="TIR144" s="296"/>
      <c r="TIS144" s="296"/>
      <c r="TIT144" s="296"/>
      <c r="TIU144" s="296"/>
      <c r="TIV144" s="296"/>
      <c r="TIW144" s="296"/>
      <c r="TIX144" s="296"/>
      <c r="TIY144" s="296"/>
      <c r="TIZ144" s="296"/>
      <c r="TJA144" s="296"/>
      <c r="TJB144" s="296"/>
      <c r="TJC144" s="296"/>
      <c r="TJD144" s="296"/>
      <c r="TJE144" s="296"/>
      <c r="TJF144" s="296"/>
      <c r="TJG144" s="296"/>
      <c r="TJH144" s="296"/>
      <c r="TJI144" s="296"/>
      <c r="TJJ144" s="296"/>
      <c r="TJK144" s="296"/>
      <c r="TJL144" s="296"/>
      <c r="TJM144" s="296"/>
      <c r="TJN144" s="296"/>
      <c r="TJO144" s="296"/>
      <c r="TJP144" s="296"/>
      <c r="TJQ144" s="296"/>
      <c r="TJR144" s="296"/>
      <c r="TJS144" s="296"/>
      <c r="TJT144" s="296"/>
      <c r="TJU144" s="296"/>
      <c r="TJV144" s="296"/>
      <c r="TJW144" s="296"/>
      <c r="TJX144" s="296"/>
      <c r="TJY144" s="296"/>
      <c r="TJZ144" s="296"/>
      <c r="TKA144" s="296"/>
      <c r="TKB144" s="296"/>
      <c r="TKC144" s="296"/>
      <c r="TKD144" s="296"/>
      <c r="TKE144" s="296"/>
      <c r="TKF144" s="296"/>
      <c r="TKG144" s="296"/>
      <c r="TKH144" s="296"/>
      <c r="TKI144" s="296"/>
      <c r="TKJ144" s="296"/>
      <c r="TKK144" s="296"/>
      <c r="TKL144" s="296"/>
      <c r="TKM144" s="296"/>
      <c r="TKN144" s="296"/>
      <c r="TKO144" s="296"/>
      <c r="TKP144" s="296"/>
      <c r="TKQ144" s="296"/>
      <c r="TKR144" s="296"/>
      <c r="TKS144" s="296"/>
      <c r="TKT144" s="296"/>
      <c r="TKU144" s="296"/>
      <c r="TKV144" s="296"/>
      <c r="TKW144" s="296"/>
      <c r="TKX144" s="296"/>
      <c r="TKY144" s="296"/>
      <c r="TKZ144" s="296"/>
      <c r="TLA144" s="296"/>
      <c r="TLB144" s="296"/>
      <c r="TLC144" s="296"/>
      <c r="TLD144" s="296"/>
      <c r="TLE144" s="296"/>
      <c r="TLF144" s="296"/>
      <c r="TLG144" s="296"/>
      <c r="TLH144" s="296"/>
      <c r="TLI144" s="296"/>
      <c r="TLJ144" s="296"/>
      <c r="TLK144" s="296"/>
      <c r="TLL144" s="296"/>
      <c r="TLM144" s="296"/>
      <c r="TLN144" s="296"/>
      <c r="TLO144" s="296"/>
      <c r="TLP144" s="296"/>
      <c r="TLQ144" s="296"/>
      <c r="TLR144" s="296"/>
      <c r="TLS144" s="296"/>
      <c r="TLT144" s="296"/>
      <c r="TLU144" s="296"/>
      <c r="TLV144" s="296"/>
      <c r="TLW144" s="296"/>
      <c r="TLX144" s="296"/>
      <c r="TLY144" s="296"/>
      <c r="TLZ144" s="296"/>
      <c r="TMA144" s="296"/>
      <c r="TMB144" s="296"/>
      <c r="TMC144" s="296"/>
      <c r="TMD144" s="296"/>
      <c r="TME144" s="296"/>
      <c r="TMF144" s="296"/>
      <c r="TMG144" s="296"/>
      <c r="TMH144" s="296"/>
      <c r="TMI144" s="296"/>
      <c r="TMJ144" s="296"/>
      <c r="TMK144" s="296"/>
      <c r="TML144" s="296"/>
      <c r="TMM144" s="296"/>
      <c r="TMN144" s="296"/>
      <c r="TMO144" s="296"/>
      <c r="TMP144" s="296"/>
      <c r="TMQ144" s="296"/>
      <c r="TMR144" s="296"/>
      <c r="TMS144" s="296"/>
      <c r="TMT144" s="296"/>
      <c r="TMU144" s="296"/>
      <c r="TMV144" s="296"/>
      <c r="TMW144" s="296"/>
      <c r="TMX144" s="296"/>
      <c r="TMY144" s="296"/>
      <c r="TMZ144" s="296"/>
      <c r="TNA144" s="296"/>
      <c r="TNB144" s="296"/>
      <c r="TNC144" s="296"/>
      <c r="TND144" s="296"/>
      <c r="TNE144" s="296"/>
      <c r="TNF144" s="296"/>
      <c r="TNG144" s="296"/>
      <c r="TNH144" s="296"/>
      <c r="TNI144" s="296"/>
      <c r="TNJ144" s="296"/>
      <c r="TNK144" s="296"/>
      <c r="TNL144" s="296"/>
      <c r="TNM144" s="296"/>
      <c r="TNN144" s="296"/>
      <c r="TNO144" s="296"/>
      <c r="TNP144" s="296"/>
      <c r="TNQ144" s="296"/>
      <c r="TNR144" s="296"/>
      <c r="TNS144" s="296"/>
      <c r="TNT144" s="296"/>
      <c r="TNU144" s="296"/>
      <c r="TNV144" s="296"/>
      <c r="TNW144" s="296"/>
      <c r="TNX144" s="296"/>
      <c r="TNY144" s="296"/>
      <c r="TNZ144" s="296"/>
      <c r="TOA144" s="296"/>
      <c r="TOB144" s="296"/>
      <c r="TOC144" s="296"/>
      <c r="TOD144" s="296"/>
      <c r="TOE144" s="296"/>
      <c r="TOF144" s="296"/>
      <c r="TOG144" s="296"/>
      <c r="TOH144" s="296"/>
      <c r="TOI144" s="296"/>
      <c r="TOJ144" s="296"/>
      <c r="TOK144" s="296"/>
      <c r="TOL144" s="296"/>
      <c r="TOM144" s="296"/>
      <c r="TON144" s="296"/>
      <c r="TOO144" s="296"/>
      <c r="TOP144" s="296"/>
      <c r="TOQ144" s="296"/>
      <c r="TOR144" s="296"/>
      <c r="TOS144" s="296"/>
      <c r="TOT144" s="296"/>
      <c r="TOU144" s="296"/>
      <c r="TOV144" s="296"/>
      <c r="TOW144" s="296"/>
      <c r="TOX144" s="296"/>
      <c r="TOY144" s="296"/>
      <c r="TOZ144" s="296"/>
      <c r="TPA144" s="296"/>
      <c r="TPB144" s="296"/>
      <c r="TPC144" s="296"/>
      <c r="TPD144" s="296"/>
      <c r="TPE144" s="296"/>
      <c r="TPF144" s="296"/>
      <c r="TPG144" s="296"/>
      <c r="TPH144" s="296"/>
      <c r="TPI144" s="296"/>
      <c r="TPJ144" s="296"/>
      <c r="TPK144" s="296"/>
      <c r="TPL144" s="296"/>
      <c r="TPM144" s="296"/>
      <c r="TPN144" s="296"/>
      <c r="TPO144" s="296"/>
      <c r="TPP144" s="296"/>
      <c r="TPQ144" s="296"/>
      <c r="TPR144" s="296"/>
      <c r="TPS144" s="296"/>
      <c r="TPT144" s="296"/>
      <c r="TPU144" s="296"/>
      <c r="TPV144" s="296"/>
      <c r="TPW144" s="296"/>
      <c r="TPX144" s="296"/>
      <c r="TPY144" s="296"/>
      <c r="TPZ144" s="296"/>
      <c r="TQA144" s="296"/>
      <c r="TQB144" s="296"/>
      <c r="TQC144" s="296"/>
      <c r="TQD144" s="296"/>
      <c r="TQE144" s="296"/>
      <c r="TQF144" s="296"/>
      <c r="TQG144" s="296"/>
      <c r="TQH144" s="296"/>
      <c r="TQI144" s="296"/>
      <c r="TQJ144" s="296"/>
      <c r="TQK144" s="296"/>
      <c r="TQL144" s="296"/>
      <c r="TQM144" s="296"/>
      <c r="TQN144" s="296"/>
      <c r="TQO144" s="296"/>
      <c r="TQP144" s="296"/>
      <c r="TQQ144" s="296"/>
      <c r="TQR144" s="296"/>
      <c r="TQS144" s="296"/>
      <c r="TQT144" s="296"/>
      <c r="TQU144" s="296"/>
      <c r="TQV144" s="296"/>
      <c r="TQW144" s="296"/>
      <c r="TQX144" s="296"/>
      <c r="TQY144" s="296"/>
      <c r="TQZ144" s="296"/>
      <c r="TRA144" s="296"/>
      <c r="TRB144" s="296"/>
      <c r="TRC144" s="296"/>
      <c r="TRD144" s="296"/>
      <c r="TRE144" s="296"/>
      <c r="TRF144" s="296"/>
      <c r="TRG144" s="296"/>
      <c r="TRH144" s="296"/>
      <c r="TRI144" s="296"/>
      <c r="TRJ144" s="296"/>
      <c r="TRK144" s="296"/>
      <c r="TRL144" s="296"/>
      <c r="TRM144" s="296"/>
      <c r="TRN144" s="296"/>
      <c r="TRO144" s="296"/>
      <c r="TRP144" s="296"/>
      <c r="TRQ144" s="296"/>
      <c r="TRR144" s="296"/>
      <c r="TRS144" s="296"/>
      <c r="TRT144" s="296"/>
      <c r="TRU144" s="296"/>
      <c r="TRV144" s="296"/>
      <c r="TRW144" s="296"/>
      <c r="TRX144" s="296"/>
      <c r="TRY144" s="296"/>
      <c r="TRZ144" s="296"/>
      <c r="TSA144" s="296"/>
      <c r="TSB144" s="296"/>
      <c r="TSC144" s="296"/>
      <c r="TSD144" s="296"/>
      <c r="TSE144" s="296"/>
      <c r="TSF144" s="296"/>
      <c r="TSG144" s="296"/>
      <c r="TSH144" s="296"/>
      <c r="TSI144" s="296"/>
      <c r="TSJ144" s="296"/>
      <c r="TSK144" s="296"/>
      <c r="TSL144" s="296"/>
      <c r="TSM144" s="296"/>
      <c r="TSN144" s="296"/>
      <c r="TSO144" s="296"/>
      <c r="TSP144" s="296"/>
      <c r="TSQ144" s="296"/>
      <c r="TSR144" s="296"/>
      <c r="TSS144" s="296"/>
      <c r="TST144" s="296"/>
      <c r="TSU144" s="296"/>
      <c r="TSV144" s="296"/>
      <c r="TSW144" s="296"/>
      <c r="TSX144" s="296"/>
      <c r="TSY144" s="296"/>
      <c r="TSZ144" s="296"/>
      <c r="TTA144" s="296"/>
      <c r="TTB144" s="296"/>
      <c r="TTC144" s="296"/>
      <c r="TTD144" s="296"/>
      <c r="TTE144" s="296"/>
      <c r="TTF144" s="296"/>
      <c r="TTG144" s="296"/>
      <c r="TTH144" s="296"/>
      <c r="TTI144" s="296"/>
      <c r="TTJ144" s="296"/>
      <c r="TTK144" s="296"/>
      <c r="TTL144" s="296"/>
      <c r="TTM144" s="296"/>
      <c r="TTN144" s="296"/>
      <c r="TTO144" s="296"/>
      <c r="TTP144" s="296"/>
      <c r="TTQ144" s="296"/>
      <c r="TTR144" s="296"/>
      <c r="TTS144" s="296"/>
      <c r="TTT144" s="296"/>
      <c r="TTU144" s="296"/>
      <c r="TTV144" s="296"/>
      <c r="TTW144" s="296"/>
      <c r="TTX144" s="296"/>
      <c r="TTY144" s="296"/>
      <c r="TTZ144" s="296"/>
      <c r="TUA144" s="296"/>
      <c r="TUB144" s="296"/>
      <c r="TUC144" s="296"/>
      <c r="TUD144" s="296"/>
      <c r="TUE144" s="296"/>
      <c r="TUF144" s="296"/>
      <c r="TUG144" s="296"/>
      <c r="TUH144" s="296"/>
      <c r="TUI144" s="296"/>
      <c r="TUJ144" s="296"/>
      <c r="TUK144" s="296"/>
      <c r="TUL144" s="296"/>
      <c r="TUM144" s="296"/>
      <c r="TUN144" s="296"/>
      <c r="TUO144" s="296"/>
      <c r="TUP144" s="296"/>
      <c r="TUQ144" s="296"/>
      <c r="TUR144" s="296"/>
      <c r="TUS144" s="296"/>
      <c r="TUT144" s="296"/>
      <c r="TUU144" s="296"/>
      <c r="TUV144" s="296"/>
      <c r="TUW144" s="296"/>
      <c r="TUX144" s="296"/>
      <c r="TUY144" s="296"/>
      <c r="TUZ144" s="296"/>
      <c r="TVA144" s="296"/>
      <c r="TVB144" s="296"/>
      <c r="TVC144" s="296"/>
      <c r="TVD144" s="296"/>
      <c r="TVE144" s="296"/>
      <c r="TVF144" s="296"/>
      <c r="TVG144" s="296"/>
      <c r="TVH144" s="296"/>
      <c r="TVI144" s="296"/>
      <c r="TVJ144" s="296"/>
      <c r="TVK144" s="296"/>
      <c r="TVL144" s="296"/>
      <c r="TVM144" s="296"/>
      <c r="TVN144" s="296"/>
      <c r="TVO144" s="296"/>
      <c r="TVP144" s="296"/>
      <c r="TVQ144" s="296"/>
      <c r="TVR144" s="296"/>
      <c r="TVS144" s="296"/>
      <c r="TVT144" s="296"/>
      <c r="TVU144" s="296"/>
      <c r="TVV144" s="296"/>
      <c r="TVW144" s="296"/>
      <c r="TVX144" s="296"/>
      <c r="TVY144" s="296"/>
      <c r="TVZ144" s="296"/>
      <c r="TWA144" s="296"/>
      <c r="TWB144" s="296"/>
      <c r="TWC144" s="296"/>
      <c r="TWD144" s="296"/>
      <c r="TWE144" s="296"/>
      <c r="TWF144" s="296"/>
      <c r="TWG144" s="296"/>
      <c r="TWH144" s="296"/>
      <c r="TWI144" s="296"/>
      <c r="TWJ144" s="296"/>
      <c r="TWK144" s="296"/>
      <c r="TWL144" s="296"/>
      <c r="TWM144" s="296"/>
      <c r="TWN144" s="296"/>
      <c r="TWO144" s="296"/>
      <c r="TWP144" s="296"/>
      <c r="TWQ144" s="296"/>
      <c r="TWR144" s="296"/>
      <c r="TWS144" s="296"/>
      <c r="TWT144" s="296"/>
      <c r="TWU144" s="296"/>
      <c r="TWV144" s="296"/>
      <c r="TWW144" s="296"/>
      <c r="TWX144" s="296"/>
      <c r="TWY144" s="296"/>
      <c r="TWZ144" s="296"/>
      <c r="TXA144" s="296"/>
      <c r="TXB144" s="296"/>
      <c r="TXC144" s="296"/>
      <c r="TXD144" s="296"/>
      <c r="TXE144" s="296"/>
      <c r="TXF144" s="296"/>
      <c r="TXG144" s="296"/>
      <c r="TXH144" s="296"/>
      <c r="TXI144" s="296"/>
      <c r="TXJ144" s="296"/>
      <c r="TXK144" s="296"/>
      <c r="TXL144" s="296"/>
      <c r="TXM144" s="296"/>
      <c r="TXN144" s="296"/>
      <c r="TXO144" s="296"/>
      <c r="TXP144" s="296"/>
      <c r="TXQ144" s="296"/>
      <c r="TXR144" s="296"/>
      <c r="TXS144" s="296"/>
      <c r="TXT144" s="296"/>
      <c r="TXU144" s="296"/>
      <c r="TXV144" s="296"/>
      <c r="TXW144" s="296"/>
      <c r="TXX144" s="296"/>
      <c r="TXY144" s="296"/>
      <c r="TXZ144" s="296"/>
      <c r="TYA144" s="296"/>
      <c r="TYB144" s="296"/>
      <c r="TYC144" s="296"/>
      <c r="TYD144" s="296"/>
      <c r="TYE144" s="296"/>
      <c r="TYF144" s="296"/>
      <c r="TYG144" s="296"/>
      <c r="TYH144" s="296"/>
      <c r="TYI144" s="296"/>
      <c r="TYJ144" s="296"/>
      <c r="TYK144" s="296"/>
      <c r="TYL144" s="296"/>
      <c r="TYM144" s="296"/>
      <c r="TYN144" s="296"/>
      <c r="TYO144" s="296"/>
      <c r="TYP144" s="296"/>
      <c r="TYQ144" s="296"/>
      <c r="TYR144" s="296"/>
      <c r="TYS144" s="296"/>
      <c r="TYT144" s="296"/>
      <c r="TYU144" s="296"/>
      <c r="TYV144" s="296"/>
      <c r="TYW144" s="296"/>
      <c r="TYX144" s="296"/>
      <c r="TYY144" s="296"/>
      <c r="TYZ144" s="296"/>
      <c r="TZA144" s="296"/>
      <c r="TZB144" s="296"/>
      <c r="TZC144" s="296"/>
      <c r="TZD144" s="296"/>
      <c r="TZE144" s="296"/>
      <c r="TZF144" s="296"/>
      <c r="TZG144" s="296"/>
      <c r="TZH144" s="296"/>
      <c r="TZI144" s="296"/>
      <c r="TZJ144" s="296"/>
      <c r="TZK144" s="296"/>
      <c r="TZL144" s="296"/>
      <c r="TZM144" s="296"/>
      <c r="TZN144" s="296"/>
      <c r="TZO144" s="296"/>
      <c r="TZP144" s="296"/>
      <c r="TZQ144" s="296"/>
      <c r="TZR144" s="296"/>
      <c r="TZS144" s="296"/>
      <c r="TZT144" s="296"/>
      <c r="TZU144" s="296"/>
      <c r="TZV144" s="296"/>
      <c r="TZW144" s="296"/>
      <c r="TZX144" s="296"/>
      <c r="TZY144" s="296"/>
      <c r="TZZ144" s="296"/>
      <c r="UAA144" s="296"/>
      <c r="UAB144" s="296"/>
      <c r="UAC144" s="296"/>
      <c r="UAD144" s="296"/>
      <c r="UAE144" s="296"/>
      <c r="UAF144" s="296"/>
      <c r="UAG144" s="296"/>
      <c r="UAH144" s="296"/>
      <c r="UAI144" s="296"/>
      <c r="UAJ144" s="296"/>
      <c r="UAK144" s="296"/>
      <c r="UAL144" s="296"/>
      <c r="UAM144" s="296"/>
      <c r="UAN144" s="296"/>
      <c r="UAO144" s="296"/>
      <c r="UAP144" s="296"/>
      <c r="UAQ144" s="296"/>
      <c r="UAR144" s="296"/>
      <c r="UAS144" s="296"/>
      <c r="UAT144" s="296"/>
      <c r="UAU144" s="296"/>
      <c r="UAV144" s="296"/>
      <c r="UAW144" s="296"/>
      <c r="UAX144" s="296"/>
      <c r="UAY144" s="296"/>
      <c r="UAZ144" s="296"/>
      <c r="UBA144" s="296"/>
      <c r="UBB144" s="296"/>
      <c r="UBC144" s="296"/>
      <c r="UBD144" s="296"/>
      <c r="UBE144" s="296"/>
      <c r="UBF144" s="296"/>
      <c r="UBG144" s="296"/>
      <c r="UBH144" s="296"/>
      <c r="UBI144" s="296"/>
      <c r="UBJ144" s="296"/>
      <c r="UBK144" s="296"/>
      <c r="UBL144" s="296"/>
      <c r="UBM144" s="296"/>
      <c r="UBN144" s="296"/>
      <c r="UBO144" s="296"/>
      <c r="UBP144" s="296"/>
      <c r="UBQ144" s="296"/>
      <c r="UBR144" s="296"/>
      <c r="UBS144" s="296"/>
      <c r="UBT144" s="296"/>
      <c r="UBU144" s="296"/>
      <c r="UBV144" s="296"/>
      <c r="UBW144" s="296"/>
      <c r="UBX144" s="296"/>
      <c r="UBY144" s="296"/>
      <c r="UBZ144" s="296"/>
      <c r="UCA144" s="296"/>
      <c r="UCB144" s="296"/>
      <c r="UCC144" s="296"/>
      <c r="UCD144" s="296"/>
      <c r="UCE144" s="296"/>
      <c r="UCF144" s="296"/>
      <c r="UCG144" s="296"/>
      <c r="UCH144" s="296"/>
      <c r="UCI144" s="296"/>
      <c r="UCJ144" s="296"/>
      <c r="UCK144" s="296"/>
      <c r="UCL144" s="296"/>
      <c r="UCM144" s="296"/>
      <c r="UCN144" s="296"/>
      <c r="UCO144" s="296"/>
      <c r="UCP144" s="296"/>
      <c r="UCQ144" s="296"/>
      <c r="UCR144" s="296"/>
      <c r="UCS144" s="296"/>
      <c r="UCT144" s="296"/>
      <c r="UCU144" s="296"/>
      <c r="UCV144" s="296"/>
      <c r="UCW144" s="296"/>
      <c r="UCX144" s="296"/>
      <c r="UCY144" s="296"/>
      <c r="UCZ144" s="296"/>
      <c r="UDA144" s="296"/>
      <c r="UDB144" s="296"/>
      <c r="UDC144" s="296"/>
      <c r="UDD144" s="296"/>
      <c r="UDE144" s="296"/>
      <c r="UDF144" s="296"/>
      <c r="UDG144" s="296"/>
      <c r="UDH144" s="296"/>
      <c r="UDI144" s="296"/>
      <c r="UDJ144" s="296"/>
      <c r="UDK144" s="296"/>
      <c r="UDL144" s="296"/>
      <c r="UDM144" s="296"/>
      <c r="UDN144" s="296"/>
      <c r="UDO144" s="296"/>
      <c r="UDP144" s="296"/>
      <c r="UDQ144" s="296"/>
      <c r="UDR144" s="296"/>
      <c r="UDS144" s="296"/>
      <c r="UDT144" s="296"/>
      <c r="UDU144" s="296"/>
      <c r="UDV144" s="296"/>
      <c r="UDW144" s="296"/>
      <c r="UDX144" s="296"/>
      <c r="UDY144" s="296"/>
      <c r="UDZ144" s="296"/>
      <c r="UEA144" s="296"/>
      <c r="UEB144" s="296"/>
      <c r="UEC144" s="296"/>
      <c r="UED144" s="296"/>
      <c r="UEE144" s="296"/>
      <c r="UEF144" s="296"/>
      <c r="UEG144" s="296"/>
      <c r="UEH144" s="296"/>
      <c r="UEI144" s="296"/>
      <c r="UEJ144" s="296"/>
      <c r="UEK144" s="296"/>
      <c r="UEL144" s="296"/>
      <c r="UEM144" s="296"/>
      <c r="UEN144" s="296"/>
      <c r="UEO144" s="296"/>
      <c r="UEP144" s="296"/>
      <c r="UEQ144" s="296"/>
      <c r="UER144" s="296"/>
      <c r="UES144" s="296"/>
      <c r="UET144" s="296"/>
      <c r="UEU144" s="296"/>
      <c r="UEV144" s="296"/>
      <c r="UEW144" s="296"/>
      <c r="UEX144" s="296"/>
      <c r="UEY144" s="296"/>
      <c r="UEZ144" s="296"/>
      <c r="UFA144" s="296"/>
      <c r="UFB144" s="296"/>
      <c r="UFC144" s="296"/>
      <c r="UFD144" s="296"/>
      <c r="UFE144" s="296"/>
      <c r="UFF144" s="296"/>
      <c r="UFG144" s="296"/>
      <c r="UFH144" s="296"/>
      <c r="UFI144" s="296"/>
      <c r="UFJ144" s="296"/>
      <c r="UFK144" s="296"/>
      <c r="UFL144" s="296"/>
      <c r="UFM144" s="296"/>
      <c r="UFN144" s="296"/>
      <c r="UFO144" s="296"/>
      <c r="UFP144" s="296"/>
      <c r="UFQ144" s="296"/>
      <c r="UFR144" s="296"/>
      <c r="UFS144" s="296"/>
      <c r="UFT144" s="296"/>
      <c r="UFU144" s="296"/>
      <c r="UFV144" s="296"/>
      <c r="UFW144" s="296"/>
      <c r="UFX144" s="296"/>
      <c r="UFY144" s="296"/>
      <c r="UFZ144" s="296"/>
      <c r="UGA144" s="296"/>
      <c r="UGB144" s="296"/>
      <c r="UGC144" s="296"/>
      <c r="UGD144" s="296"/>
      <c r="UGE144" s="296"/>
      <c r="UGF144" s="296"/>
      <c r="UGG144" s="296"/>
      <c r="UGH144" s="296"/>
      <c r="UGI144" s="296"/>
      <c r="UGJ144" s="296"/>
      <c r="UGK144" s="296"/>
      <c r="UGL144" s="296"/>
      <c r="UGM144" s="296"/>
      <c r="UGN144" s="296"/>
      <c r="UGO144" s="296"/>
      <c r="UGP144" s="296"/>
      <c r="UGQ144" s="296"/>
      <c r="UGR144" s="296"/>
      <c r="UGS144" s="296"/>
      <c r="UGT144" s="296"/>
      <c r="UGU144" s="296"/>
      <c r="UGV144" s="296"/>
      <c r="UGW144" s="296"/>
      <c r="UGX144" s="296"/>
      <c r="UGY144" s="296"/>
      <c r="UGZ144" s="296"/>
      <c r="UHA144" s="296"/>
      <c r="UHB144" s="296"/>
      <c r="UHC144" s="296"/>
      <c r="UHD144" s="296"/>
      <c r="UHE144" s="296"/>
      <c r="UHF144" s="296"/>
      <c r="UHG144" s="296"/>
      <c r="UHH144" s="296"/>
      <c r="UHI144" s="296"/>
      <c r="UHJ144" s="296"/>
      <c r="UHK144" s="296"/>
      <c r="UHL144" s="296"/>
      <c r="UHM144" s="296"/>
      <c r="UHN144" s="296"/>
      <c r="UHO144" s="296"/>
      <c r="UHP144" s="296"/>
      <c r="UHQ144" s="296"/>
      <c r="UHR144" s="296"/>
      <c r="UHS144" s="296"/>
      <c r="UHT144" s="296"/>
      <c r="UHU144" s="296"/>
      <c r="UHV144" s="296"/>
      <c r="UHW144" s="296"/>
      <c r="UHX144" s="296"/>
      <c r="UHY144" s="296"/>
      <c r="UHZ144" s="296"/>
      <c r="UIA144" s="296"/>
      <c r="UIB144" s="296"/>
      <c r="UIC144" s="296"/>
      <c r="UID144" s="296"/>
      <c r="UIE144" s="296"/>
      <c r="UIF144" s="296"/>
      <c r="UIG144" s="296"/>
      <c r="UIH144" s="296"/>
      <c r="UII144" s="296"/>
      <c r="UIJ144" s="296"/>
      <c r="UIK144" s="296"/>
      <c r="UIL144" s="296"/>
      <c r="UIM144" s="296"/>
      <c r="UIN144" s="296"/>
      <c r="UIO144" s="296"/>
      <c r="UIP144" s="296"/>
      <c r="UIQ144" s="296"/>
      <c r="UIR144" s="296"/>
      <c r="UIS144" s="296"/>
      <c r="UIT144" s="296"/>
      <c r="UIU144" s="296"/>
      <c r="UIV144" s="296"/>
      <c r="UIW144" s="296"/>
      <c r="UIX144" s="296"/>
      <c r="UIY144" s="296"/>
      <c r="UIZ144" s="296"/>
      <c r="UJA144" s="296"/>
      <c r="UJB144" s="296"/>
      <c r="UJC144" s="296"/>
      <c r="UJD144" s="296"/>
      <c r="UJE144" s="296"/>
      <c r="UJF144" s="296"/>
      <c r="UJG144" s="296"/>
      <c r="UJH144" s="296"/>
      <c r="UJI144" s="296"/>
      <c r="UJJ144" s="296"/>
      <c r="UJK144" s="296"/>
      <c r="UJL144" s="296"/>
      <c r="UJM144" s="296"/>
      <c r="UJN144" s="296"/>
      <c r="UJO144" s="296"/>
      <c r="UJP144" s="296"/>
      <c r="UJQ144" s="296"/>
      <c r="UJR144" s="296"/>
      <c r="UJS144" s="296"/>
      <c r="UJT144" s="296"/>
      <c r="UJU144" s="296"/>
      <c r="UJV144" s="296"/>
      <c r="UJW144" s="296"/>
      <c r="UJX144" s="296"/>
      <c r="UJY144" s="296"/>
      <c r="UJZ144" s="296"/>
      <c r="UKA144" s="296"/>
      <c r="UKB144" s="296"/>
      <c r="UKC144" s="296"/>
      <c r="UKD144" s="296"/>
      <c r="UKE144" s="296"/>
      <c r="UKF144" s="296"/>
      <c r="UKG144" s="296"/>
      <c r="UKH144" s="296"/>
      <c r="UKI144" s="296"/>
      <c r="UKJ144" s="296"/>
      <c r="UKK144" s="296"/>
      <c r="UKL144" s="296"/>
      <c r="UKM144" s="296"/>
      <c r="UKN144" s="296"/>
      <c r="UKO144" s="296"/>
      <c r="UKP144" s="296"/>
      <c r="UKQ144" s="296"/>
      <c r="UKR144" s="296"/>
      <c r="UKS144" s="296"/>
      <c r="UKT144" s="296"/>
      <c r="UKU144" s="296"/>
      <c r="UKV144" s="296"/>
      <c r="UKW144" s="296"/>
      <c r="UKX144" s="296"/>
      <c r="UKY144" s="296"/>
      <c r="UKZ144" s="296"/>
      <c r="ULA144" s="296"/>
      <c r="ULB144" s="296"/>
      <c r="ULC144" s="296"/>
      <c r="ULD144" s="296"/>
      <c r="ULE144" s="296"/>
      <c r="ULF144" s="296"/>
      <c r="ULG144" s="296"/>
      <c r="ULH144" s="296"/>
      <c r="ULI144" s="296"/>
      <c r="ULJ144" s="296"/>
      <c r="ULK144" s="296"/>
      <c r="ULL144" s="296"/>
      <c r="ULM144" s="296"/>
      <c r="ULN144" s="296"/>
      <c r="ULO144" s="296"/>
      <c r="ULP144" s="296"/>
      <c r="ULQ144" s="296"/>
      <c r="ULR144" s="296"/>
      <c r="ULS144" s="296"/>
      <c r="ULT144" s="296"/>
      <c r="ULU144" s="296"/>
      <c r="ULV144" s="296"/>
      <c r="ULW144" s="296"/>
      <c r="ULX144" s="296"/>
      <c r="ULY144" s="296"/>
      <c r="ULZ144" s="296"/>
      <c r="UMA144" s="296"/>
      <c r="UMB144" s="296"/>
      <c r="UMC144" s="296"/>
      <c r="UMD144" s="296"/>
      <c r="UME144" s="296"/>
      <c r="UMF144" s="296"/>
      <c r="UMG144" s="296"/>
      <c r="UMH144" s="296"/>
      <c r="UMI144" s="296"/>
      <c r="UMJ144" s="296"/>
      <c r="UMK144" s="296"/>
      <c r="UML144" s="296"/>
      <c r="UMM144" s="296"/>
      <c r="UMN144" s="296"/>
      <c r="UMO144" s="296"/>
      <c r="UMP144" s="296"/>
      <c r="UMQ144" s="296"/>
      <c r="UMR144" s="296"/>
      <c r="UMS144" s="296"/>
      <c r="UMT144" s="296"/>
      <c r="UMU144" s="296"/>
      <c r="UMV144" s="296"/>
      <c r="UMW144" s="296"/>
      <c r="UMX144" s="296"/>
      <c r="UMY144" s="296"/>
      <c r="UMZ144" s="296"/>
      <c r="UNA144" s="296"/>
      <c r="UNB144" s="296"/>
      <c r="UNC144" s="296"/>
      <c r="UND144" s="296"/>
      <c r="UNE144" s="296"/>
      <c r="UNF144" s="296"/>
      <c r="UNG144" s="296"/>
      <c r="UNH144" s="296"/>
      <c r="UNI144" s="296"/>
      <c r="UNJ144" s="296"/>
      <c r="UNK144" s="296"/>
      <c r="UNL144" s="296"/>
      <c r="UNM144" s="296"/>
      <c r="UNN144" s="296"/>
      <c r="UNO144" s="296"/>
      <c r="UNP144" s="296"/>
      <c r="UNQ144" s="296"/>
      <c r="UNR144" s="296"/>
      <c r="UNS144" s="296"/>
      <c r="UNT144" s="296"/>
      <c r="UNU144" s="296"/>
      <c r="UNV144" s="296"/>
      <c r="UNW144" s="296"/>
      <c r="UNX144" s="296"/>
      <c r="UNY144" s="296"/>
      <c r="UNZ144" s="296"/>
      <c r="UOA144" s="296"/>
      <c r="UOB144" s="296"/>
      <c r="UOC144" s="296"/>
      <c r="UOD144" s="296"/>
      <c r="UOE144" s="296"/>
      <c r="UOF144" s="296"/>
      <c r="UOG144" s="296"/>
      <c r="UOH144" s="296"/>
      <c r="UOI144" s="296"/>
      <c r="UOJ144" s="296"/>
      <c r="UOK144" s="296"/>
      <c r="UOL144" s="296"/>
      <c r="UOM144" s="296"/>
      <c r="UON144" s="296"/>
      <c r="UOO144" s="296"/>
      <c r="UOP144" s="296"/>
      <c r="UOQ144" s="296"/>
      <c r="UOR144" s="296"/>
      <c r="UOS144" s="296"/>
      <c r="UOT144" s="296"/>
      <c r="UOU144" s="296"/>
      <c r="UOV144" s="296"/>
      <c r="UOW144" s="296"/>
      <c r="UOX144" s="296"/>
      <c r="UOY144" s="296"/>
      <c r="UOZ144" s="296"/>
      <c r="UPA144" s="296"/>
      <c r="UPB144" s="296"/>
      <c r="UPC144" s="296"/>
      <c r="UPD144" s="296"/>
      <c r="UPE144" s="296"/>
      <c r="UPF144" s="296"/>
      <c r="UPG144" s="296"/>
      <c r="UPH144" s="296"/>
      <c r="UPI144" s="296"/>
      <c r="UPJ144" s="296"/>
      <c r="UPK144" s="296"/>
      <c r="UPL144" s="296"/>
      <c r="UPM144" s="296"/>
      <c r="UPN144" s="296"/>
      <c r="UPO144" s="296"/>
      <c r="UPP144" s="296"/>
      <c r="UPQ144" s="296"/>
      <c r="UPR144" s="296"/>
      <c r="UPS144" s="296"/>
      <c r="UPT144" s="296"/>
      <c r="UPU144" s="296"/>
      <c r="UPV144" s="296"/>
      <c r="UPW144" s="296"/>
      <c r="UPX144" s="296"/>
      <c r="UPY144" s="296"/>
      <c r="UPZ144" s="296"/>
      <c r="UQA144" s="296"/>
      <c r="UQB144" s="296"/>
      <c r="UQC144" s="296"/>
      <c r="UQD144" s="296"/>
      <c r="UQE144" s="296"/>
      <c r="UQF144" s="296"/>
      <c r="UQG144" s="296"/>
      <c r="UQH144" s="296"/>
      <c r="UQI144" s="296"/>
      <c r="UQJ144" s="296"/>
      <c r="UQK144" s="296"/>
      <c r="UQL144" s="296"/>
      <c r="UQM144" s="296"/>
      <c r="UQN144" s="296"/>
      <c r="UQO144" s="296"/>
      <c r="UQP144" s="296"/>
      <c r="UQQ144" s="296"/>
      <c r="UQR144" s="296"/>
      <c r="UQS144" s="296"/>
      <c r="UQT144" s="296"/>
      <c r="UQU144" s="296"/>
      <c r="UQV144" s="296"/>
      <c r="UQW144" s="296"/>
      <c r="UQX144" s="296"/>
      <c r="UQY144" s="296"/>
      <c r="UQZ144" s="296"/>
      <c r="URA144" s="296"/>
      <c r="URB144" s="296"/>
      <c r="URC144" s="296"/>
      <c r="URD144" s="296"/>
      <c r="URE144" s="296"/>
      <c r="URF144" s="296"/>
      <c r="URG144" s="296"/>
      <c r="URH144" s="296"/>
      <c r="URI144" s="296"/>
      <c r="URJ144" s="296"/>
      <c r="URK144" s="296"/>
      <c r="URL144" s="296"/>
      <c r="URM144" s="296"/>
      <c r="URN144" s="296"/>
      <c r="URO144" s="296"/>
      <c r="URP144" s="296"/>
      <c r="URQ144" s="296"/>
      <c r="URR144" s="296"/>
      <c r="URS144" s="296"/>
      <c r="URT144" s="296"/>
      <c r="URU144" s="296"/>
      <c r="URV144" s="296"/>
      <c r="URW144" s="296"/>
      <c r="URX144" s="296"/>
      <c r="URY144" s="296"/>
      <c r="URZ144" s="296"/>
      <c r="USA144" s="296"/>
      <c r="USB144" s="296"/>
      <c r="USC144" s="296"/>
      <c r="USD144" s="296"/>
      <c r="USE144" s="296"/>
      <c r="USF144" s="296"/>
      <c r="USG144" s="296"/>
      <c r="USH144" s="296"/>
      <c r="USI144" s="296"/>
      <c r="USJ144" s="296"/>
      <c r="USK144" s="296"/>
      <c r="USL144" s="296"/>
      <c r="USM144" s="296"/>
      <c r="USN144" s="296"/>
      <c r="USO144" s="296"/>
      <c r="USP144" s="296"/>
      <c r="USQ144" s="296"/>
      <c r="USR144" s="296"/>
      <c r="USS144" s="296"/>
      <c r="UST144" s="296"/>
      <c r="USU144" s="296"/>
      <c r="USV144" s="296"/>
      <c r="USW144" s="296"/>
      <c r="USX144" s="296"/>
      <c r="USY144" s="296"/>
      <c r="USZ144" s="296"/>
      <c r="UTA144" s="296"/>
      <c r="UTB144" s="296"/>
      <c r="UTC144" s="296"/>
      <c r="UTD144" s="296"/>
      <c r="UTE144" s="296"/>
      <c r="UTF144" s="296"/>
      <c r="UTG144" s="296"/>
      <c r="UTH144" s="296"/>
      <c r="UTI144" s="296"/>
      <c r="UTJ144" s="296"/>
      <c r="UTK144" s="296"/>
      <c r="UTL144" s="296"/>
      <c r="UTM144" s="296"/>
      <c r="UTN144" s="296"/>
      <c r="UTO144" s="296"/>
      <c r="UTP144" s="296"/>
      <c r="UTQ144" s="296"/>
      <c r="UTR144" s="296"/>
      <c r="UTS144" s="296"/>
      <c r="UTT144" s="296"/>
      <c r="UTU144" s="296"/>
      <c r="UTV144" s="296"/>
      <c r="UTW144" s="296"/>
      <c r="UTX144" s="296"/>
      <c r="UTY144" s="296"/>
      <c r="UTZ144" s="296"/>
      <c r="UUA144" s="296"/>
      <c r="UUB144" s="296"/>
      <c r="UUC144" s="296"/>
      <c r="UUD144" s="296"/>
      <c r="UUE144" s="296"/>
      <c r="UUF144" s="296"/>
      <c r="UUG144" s="296"/>
      <c r="UUH144" s="296"/>
      <c r="UUI144" s="296"/>
      <c r="UUJ144" s="296"/>
      <c r="UUK144" s="296"/>
      <c r="UUL144" s="296"/>
      <c r="UUM144" s="296"/>
      <c r="UUN144" s="296"/>
      <c r="UUO144" s="296"/>
      <c r="UUP144" s="296"/>
      <c r="UUQ144" s="296"/>
      <c r="UUR144" s="296"/>
      <c r="UUS144" s="296"/>
      <c r="UUT144" s="296"/>
      <c r="UUU144" s="296"/>
      <c r="UUV144" s="296"/>
      <c r="UUW144" s="296"/>
      <c r="UUX144" s="296"/>
      <c r="UUY144" s="296"/>
      <c r="UUZ144" s="296"/>
      <c r="UVA144" s="296"/>
      <c r="UVB144" s="296"/>
      <c r="UVC144" s="296"/>
      <c r="UVD144" s="296"/>
      <c r="UVE144" s="296"/>
      <c r="UVF144" s="296"/>
      <c r="UVG144" s="296"/>
      <c r="UVH144" s="296"/>
      <c r="UVI144" s="296"/>
      <c r="UVJ144" s="296"/>
      <c r="UVK144" s="296"/>
      <c r="UVL144" s="296"/>
      <c r="UVM144" s="296"/>
      <c r="UVN144" s="296"/>
      <c r="UVO144" s="296"/>
      <c r="UVP144" s="296"/>
      <c r="UVQ144" s="296"/>
      <c r="UVR144" s="296"/>
      <c r="UVS144" s="296"/>
      <c r="UVT144" s="296"/>
      <c r="UVU144" s="296"/>
      <c r="UVV144" s="296"/>
      <c r="UVW144" s="296"/>
      <c r="UVX144" s="296"/>
      <c r="UVY144" s="296"/>
      <c r="UVZ144" s="296"/>
      <c r="UWA144" s="296"/>
      <c r="UWB144" s="296"/>
      <c r="UWC144" s="296"/>
      <c r="UWD144" s="296"/>
      <c r="UWE144" s="296"/>
      <c r="UWF144" s="296"/>
      <c r="UWG144" s="296"/>
      <c r="UWH144" s="296"/>
      <c r="UWI144" s="296"/>
      <c r="UWJ144" s="296"/>
      <c r="UWK144" s="296"/>
      <c r="UWL144" s="296"/>
      <c r="UWM144" s="296"/>
      <c r="UWN144" s="296"/>
      <c r="UWO144" s="296"/>
      <c r="UWP144" s="296"/>
      <c r="UWQ144" s="296"/>
      <c r="UWR144" s="296"/>
      <c r="UWS144" s="296"/>
      <c r="UWT144" s="296"/>
      <c r="UWU144" s="296"/>
      <c r="UWV144" s="296"/>
      <c r="UWW144" s="296"/>
      <c r="UWX144" s="296"/>
      <c r="UWY144" s="296"/>
      <c r="UWZ144" s="296"/>
      <c r="UXA144" s="296"/>
      <c r="UXB144" s="296"/>
      <c r="UXC144" s="296"/>
      <c r="UXD144" s="296"/>
      <c r="UXE144" s="296"/>
      <c r="UXF144" s="296"/>
      <c r="UXG144" s="296"/>
      <c r="UXH144" s="296"/>
      <c r="UXI144" s="296"/>
      <c r="UXJ144" s="296"/>
      <c r="UXK144" s="296"/>
      <c r="UXL144" s="296"/>
      <c r="UXM144" s="296"/>
      <c r="UXN144" s="296"/>
      <c r="UXO144" s="296"/>
      <c r="UXP144" s="296"/>
      <c r="UXQ144" s="296"/>
      <c r="UXR144" s="296"/>
      <c r="UXS144" s="296"/>
      <c r="UXT144" s="296"/>
      <c r="UXU144" s="296"/>
      <c r="UXV144" s="296"/>
      <c r="UXW144" s="296"/>
      <c r="UXX144" s="296"/>
      <c r="UXY144" s="296"/>
      <c r="UXZ144" s="296"/>
      <c r="UYA144" s="296"/>
      <c r="UYB144" s="296"/>
      <c r="UYC144" s="296"/>
      <c r="UYD144" s="296"/>
      <c r="UYE144" s="296"/>
      <c r="UYF144" s="296"/>
      <c r="UYG144" s="296"/>
      <c r="UYH144" s="296"/>
      <c r="UYI144" s="296"/>
      <c r="UYJ144" s="296"/>
      <c r="UYK144" s="296"/>
      <c r="UYL144" s="296"/>
      <c r="UYM144" s="296"/>
      <c r="UYN144" s="296"/>
      <c r="UYO144" s="296"/>
      <c r="UYP144" s="296"/>
      <c r="UYQ144" s="296"/>
      <c r="UYR144" s="296"/>
      <c r="UYS144" s="296"/>
      <c r="UYT144" s="296"/>
      <c r="UYU144" s="296"/>
      <c r="UYV144" s="296"/>
      <c r="UYW144" s="296"/>
      <c r="UYX144" s="296"/>
      <c r="UYY144" s="296"/>
      <c r="UYZ144" s="296"/>
      <c r="UZA144" s="296"/>
      <c r="UZB144" s="296"/>
      <c r="UZC144" s="296"/>
      <c r="UZD144" s="296"/>
      <c r="UZE144" s="296"/>
      <c r="UZF144" s="296"/>
      <c r="UZG144" s="296"/>
      <c r="UZH144" s="296"/>
      <c r="UZI144" s="296"/>
      <c r="UZJ144" s="296"/>
      <c r="UZK144" s="296"/>
      <c r="UZL144" s="296"/>
      <c r="UZM144" s="296"/>
      <c r="UZN144" s="296"/>
      <c r="UZO144" s="296"/>
      <c r="UZP144" s="296"/>
      <c r="UZQ144" s="296"/>
      <c r="UZR144" s="296"/>
      <c r="UZS144" s="296"/>
      <c r="UZT144" s="296"/>
      <c r="UZU144" s="296"/>
      <c r="UZV144" s="296"/>
      <c r="UZW144" s="296"/>
      <c r="UZX144" s="296"/>
      <c r="UZY144" s="296"/>
      <c r="UZZ144" s="296"/>
      <c r="VAA144" s="296"/>
      <c r="VAB144" s="296"/>
      <c r="VAC144" s="296"/>
      <c r="VAD144" s="296"/>
      <c r="VAE144" s="296"/>
      <c r="VAF144" s="296"/>
      <c r="VAG144" s="296"/>
      <c r="VAH144" s="296"/>
      <c r="VAI144" s="296"/>
      <c r="VAJ144" s="296"/>
      <c r="VAK144" s="296"/>
      <c r="VAL144" s="296"/>
      <c r="VAM144" s="296"/>
      <c r="VAN144" s="296"/>
      <c r="VAO144" s="296"/>
      <c r="VAP144" s="296"/>
      <c r="VAQ144" s="296"/>
      <c r="VAR144" s="296"/>
      <c r="VAS144" s="296"/>
      <c r="VAT144" s="296"/>
      <c r="VAU144" s="296"/>
      <c r="VAV144" s="296"/>
      <c r="VAW144" s="296"/>
      <c r="VAX144" s="296"/>
      <c r="VAY144" s="296"/>
      <c r="VAZ144" s="296"/>
      <c r="VBA144" s="296"/>
      <c r="VBB144" s="296"/>
      <c r="VBC144" s="296"/>
      <c r="VBD144" s="296"/>
      <c r="VBE144" s="296"/>
      <c r="VBF144" s="296"/>
      <c r="VBG144" s="296"/>
      <c r="VBH144" s="296"/>
      <c r="VBI144" s="296"/>
      <c r="VBJ144" s="296"/>
      <c r="VBK144" s="296"/>
      <c r="VBL144" s="296"/>
      <c r="VBM144" s="296"/>
      <c r="VBN144" s="296"/>
      <c r="VBO144" s="296"/>
      <c r="VBP144" s="296"/>
      <c r="VBQ144" s="296"/>
      <c r="VBR144" s="296"/>
      <c r="VBS144" s="296"/>
      <c r="VBT144" s="296"/>
      <c r="VBU144" s="296"/>
      <c r="VBV144" s="296"/>
      <c r="VBW144" s="296"/>
      <c r="VBX144" s="296"/>
      <c r="VBY144" s="296"/>
      <c r="VBZ144" s="296"/>
      <c r="VCA144" s="296"/>
      <c r="VCB144" s="296"/>
      <c r="VCC144" s="296"/>
      <c r="VCD144" s="296"/>
      <c r="VCE144" s="296"/>
      <c r="VCF144" s="296"/>
      <c r="VCG144" s="296"/>
      <c r="VCH144" s="296"/>
      <c r="VCI144" s="296"/>
      <c r="VCJ144" s="296"/>
      <c r="VCK144" s="296"/>
      <c r="VCL144" s="296"/>
      <c r="VCM144" s="296"/>
      <c r="VCN144" s="296"/>
      <c r="VCO144" s="296"/>
      <c r="VCP144" s="296"/>
      <c r="VCQ144" s="296"/>
      <c r="VCR144" s="296"/>
      <c r="VCS144" s="296"/>
      <c r="VCT144" s="296"/>
      <c r="VCU144" s="296"/>
      <c r="VCV144" s="296"/>
      <c r="VCW144" s="296"/>
      <c r="VCX144" s="296"/>
      <c r="VCY144" s="296"/>
      <c r="VCZ144" s="296"/>
      <c r="VDA144" s="296"/>
      <c r="VDB144" s="296"/>
      <c r="VDC144" s="296"/>
      <c r="VDD144" s="296"/>
      <c r="VDE144" s="296"/>
      <c r="VDF144" s="296"/>
      <c r="VDG144" s="296"/>
      <c r="VDH144" s="296"/>
      <c r="VDI144" s="296"/>
      <c r="VDJ144" s="296"/>
      <c r="VDK144" s="296"/>
      <c r="VDL144" s="296"/>
      <c r="VDM144" s="296"/>
      <c r="VDN144" s="296"/>
      <c r="VDO144" s="296"/>
      <c r="VDP144" s="296"/>
      <c r="VDQ144" s="296"/>
      <c r="VDR144" s="296"/>
      <c r="VDS144" s="296"/>
      <c r="VDT144" s="296"/>
      <c r="VDU144" s="296"/>
      <c r="VDV144" s="296"/>
      <c r="VDW144" s="296"/>
      <c r="VDX144" s="296"/>
      <c r="VDY144" s="296"/>
      <c r="VDZ144" s="296"/>
      <c r="VEA144" s="296"/>
      <c r="VEB144" s="296"/>
      <c r="VEC144" s="296"/>
      <c r="VED144" s="296"/>
      <c r="VEE144" s="296"/>
      <c r="VEF144" s="296"/>
      <c r="VEG144" s="296"/>
      <c r="VEH144" s="296"/>
      <c r="VEI144" s="296"/>
      <c r="VEJ144" s="296"/>
      <c r="VEK144" s="296"/>
      <c r="VEL144" s="296"/>
      <c r="VEM144" s="296"/>
      <c r="VEN144" s="296"/>
      <c r="VEO144" s="296"/>
      <c r="VEP144" s="296"/>
      <c r="VEQ144" s="296"/>
      <c r="VER144" s="296"/>
      <c r="VES144" s="296"/>
      <c r="VET144" s="296"/>
      <c r="VEU144" s="296"/>
      <c r="VEV144" s="296"/>
      <c r="VEW144" s="296"/>
      <c r="VEX144" s="296"/>
      <c r="VEY144" s="296"/>
      <c r="VEZ144" s="296"/>
      <c r="VFA144" s="296"/>
      <c r="VFB144" s="296"/>
      <c r="VFC144" s="296"/>
      <c r="VFD144" s="296"/>
      <c r="VFE144" s="296"/>
      <c r="VFF144" s="296"/>
      <c r="VFG144" s="296"/>
      <c r="VFH144" s="296"/>
      <c r="VFI144" s="296"/>
      <c r="VFJ144" s="296"/>
      <c r="VFK144" s="296"/>
      <c r="VFL144" s="296"/>
      <c r="VFM144" s="296"/>
      <c r="VFN144" s="296"/>
      <c r="VFO144" s="296"/>
      <c r="VFP144" s="296"/>
      <c r="VFQ144" s="296"/>
      <c r="VFR144" s="296"/>
      <c r="VFS144" s="296"/>
      <c r="VFT144" s="296"/>
      <c r="VFU144" s="296"/>
      <c r="VFV144" s="296"/>
      <c r="VFW144" s="296"/>
      <c r="VFX144" s="296"/>
      <c r="VFY144" s="296"/>
      <c r="VFZ144" s="296"/>
      <c r="VGA144" s="296"/>
      <c r="VGB144" s="296"/>
      <c r="VGC144" s="296"/>
      <c r="VGD144" s="296"/>
      <c r="VGE144" s="296"/>
      <c r="VGF144" s="296"/>
      <c r="VGG144" s="296"/>
      <c r="VGH144" s="296"/>
      <c r="VGI144" s="296"/>
      <c r="VGJ144" s="296"/>
      <c r="VGK144" s="296"/>
      <c r="VGL144" s="296"/>
      <c r="VGM144" s="296"/>
      <c r="VGN144" s="296"/>
      <c r="VGO144" s="296"/>
      <c r="VGP144" s="296"/>
      <c r="VGQ144" s="296"/>
      <c r="VGR144" s="296"/>
      <c r="VGS144" s="296"/>
      <c r="VGT144" s="296"/>
      <c r="VGU144" s="296"/>
      <c r="VGV144" s="296"/>
      <c r="VGW144" s="296"/>
      <c r="VGX144" s="296"/>
      <c r="VGY144" s="296"/>
      <c r="VGZ144" s="296"/>
      <c r="VHA144" s="296"/>
      <c r="VHB144" s="296"/>
      <c r="VHC144" s="296"/>
      <c r="VHD144" s="296"/>
      <c r="VHE144" s="296"/>
      <c r="VHF144" s="296"/>
      <c r="VHG144" s="296"/>
      <c r="VHH144" s="296"/>
      <c r="VHI144" s="296"/>
      <c r="VHJ144" s="296"/>
      <c r="VHK144" s="296"/>
      <c r="VHL144" s="296"/>
      <c r="VHM144" s="296"/>
      <c r="VHN144" s="296"/>
      <c r="VHO144" s="296"/>
      <c r="VHP144" s="296"/>
      <c r="VHQ144" s="296"/>
      <c r="VHR144" s="296"/>
      <c r="VHS144" s="296"/>
      <c r="VHT144" s="296"/>
      <c r="VHU144" s="296"/>
      <c r="VHV144" s="296"/>
      <c r="VHW144" s="296"/>
      <c r="VHX144" s="296"/>
      <c r="VHY144" s="296"/>
      <c r="VHZ144" s="296"/>
      <c r="VIA144" s="296"/>
      <c r="VIB144" s="296"/>
      <c r="VIC144" s="296"/>
      <c r="VID144" s="296"/>
      <c r="VIE144" s="296"/>
      <c r="VIF144" s="296"/>
      <c r="VIG144" s="296"/>
      <c r="VIH144" s="296"/>
      <c r="VII144" s="296"/>
      <c r="VIJ144" s="296"/>
      <c r="VIK144" s="296"/>
      <c r="VIL144" s="296"/>
      <c r="VIM144" s="296"/>
      <c r="VIN144" s="296"/>
      <c r="VIO144" s="296"/>
      <c r="VIP144" s="296"/>
      <c r="VIQ144" s="296"/>
      <c r="VIR144" s="296"/>
      <c r="VIS144" s="296"/>
      <c r="VIT144" s="296"/>
      <c r="VIU144" s="296"/>
      <c r="VIV144" s="296"/>
      <c r="VIW144" s="296"/>
      <c r="VIX144" s="296"/>
      <c r="VIY144" s="296"/>
      <c r="VIZ144" s="296"/>
      <c r="VJA144" s="296"/>
      <c r="VJB144" s="296"/>
      <c r="VJC144" s="296"/>
      <c r="VJD144" s="296"/>
      <c r="VJE144" s="296"/>
      <c r="VJF144" s="296"/>
      <c r="VJG144" s="296"/>
      <c r="VJH144" s="296"/>
      <c r="VJI144" s="296"/>
      <c r="VJJ144" s="296"/>
      <c r="VJK144" s="296"/>
      <c r="VJL144" s="296"/>
      <c r="VJM144" s="296"/>
      <c r="VJN144" s="296"/>
      <c r="VJO144" s="296"/>
      <c r="VJP144" s="296"/>
      <c r="VJQ144" s="296"/>
      <c r="VJR144" s="296"/>
      <c r="VJS144" s="296"/>
      <c r="VJT144" s="296"/>
      <c r="VJU144" s="296"/>
      <c r="VJV144" s="296"/>
      <c r="VJW144" s="296"/>
      <c r="VJX144" s="296"/>
      <c r="VJY144" s="296"/>
      <c r="VJZ144" s="296"/>
      <c r="VKA144" s="296"/>
      <c r="VKB144" s="296"/>
      <c r="VKC144" s="296"/>
      <c r="VKD144" s="296"/>
      <c r="VKE144" s="296"/>
      <c r="VKF144" s="296"/>
      <c r="VKG144" s="296"/>
      <c r="VKH144" s="296"/>
      <c r="VKI144" s="296"/>
      <c r="VKJ144" s="296"/>
      <c r="VKK144" s="296"/>
      <c r="VKL144" s="296"/>
      <c r="VKM144" s="296"/>
      <c r="VKN144" s="296"/>
      <c r="VKO144" s="296"/>
      <c r="VKP144" s="296"/>
      <c r="VKQ144" s="296"/>
      <c r="VKR144" s="296"/>
      <c r="VKS144" s="296"/>
      <c r="VKT144" s="296"/>
      <c r="VKU144" s="296"/>
      <c r="VKV144" s="296"/>
      <c r="VKW144" s="296"/>
      <c r="VKX144" s="296"/>
      <c r="VKY144" s="296"/>
      <c r="VKZ144" s="296"/>
      <c r="VLA144" s="296"/>
      <c r="VLB144" s="296"/>
      <c r="VLC144" s="296"/>
      <c r="VLD144" s="296"/>
      <c r="VLE144" s="296"/>
      <c r="VLF144" s="296"/>
      <c r="VLG144" s="296"/>
      <c r="VLH144" s="296"/>
      <c r="VLI144" s="296"/>
      <c r="VLJ144" s="296"/>
      <c r="VLK144" s="296"/>
      <c r="VLL144" s="296"/>
      <c r="VLM144" s="296"/>
      <c r="VLN144" s="296"/>
      <c r="VLO144" s="296"/>
      <c r="VLP144" s="296"/>
      <c r="VLQ144" s="296"/>
      <c r="VLR144" s="296"/>
      <c r="VLS144" s="296"/>
      <c r="VLT144" s="296"/>
      <c r="VLU144" s="296"/>
      <c r="VLV144" s="296"/>
      <c r="VLW144" s="296"/>
      <c r="VLX144" s="296"/>
      <c r="VLY144" s="296"/>
      <c r="VLZ144" s="296"/>
      <c r="VMA144" s="296"/>
      <c r="VMB144" s="296"/>
      <c r="VMC144" s="296"/>
      <c r="VMD144" s="296"/>
      <c r="VME144" s="296"/>
      <c r="VMF144" s="296"/>
      <c r="VMG144" s="296"/>
      <c r="VMH144" s="296"/>
      <c r="VMI144" s="296"/>
      <c r="VMJ144" s="296"/>
      <c r="VMK144" s="296"/>
      <c r="VML144" s="296"/>
      <c r="VMM144" s="296"/>
      <c r="VMN144" s="296"/>
      <c r="VMO144" s="296"/>
      <c r="VMP144" s="296"/>
      <c r="VMQ144" s="296"/>
      <c r="VMR144" s="296"/>
      <c r="VMS144" s="296"/>
      <c r="VMT144" s="296"/>
      <c r="VMU144" s="296"/>
      <c r="VMV144" s="296"/>
      <c r="VMW144" s="296"/>
      <c r="VMX144" s="296"/>
      <c r="VMY144" s="296"/>
      <c r="VMZ144" s="296"/>
      <c r="VNA144" s="296"/>
      <c r="VNB144" s="296"/>
      <c r="VNC144" s="296"/>
      <c r="VND144" s="296"/>
      <c r="VNE144" s="296"/>
      <c r="VNF144" s="296"/>
      <c r="VNG144" s="296"/>
      <c r="VNH144" s="296"/>
      <c r="VNI144" s="296"/>
      <c r="VNJ144" s="296"/>
      <c r="VNK144" s="296"/>
      <c r="VNL144" s="296"/>
      <c r="VNM144" s="296"/>
      <c r="VNN144" s="296"/>
      <c r="VNO144" s="296"/>
      <c r="VNP144" s="296"/>
      <c r="VNQ144" s="296"/>
      <c r="VNR144" s="296"/>
      <c r="VNS144" s="296"/>
      <c r="VNT144" s="296"/>
      <c r="VNU144" s="296"/>
      <c r="VNV144" s="296"/>
      <c r="VNW144" s="296"/>
      <c r="VNX144" s="296"/>
      <c r="VNY144" s="296"/>
      <c r="VNZ144" s="296"/>
      <c r="VOA144" s="296"/>
      <c r="VOB144" s="296"/>
      <c r="VOC144" s="296"/>
      <c r="VOD144" s="296"/>
      <c r="VOE144" s="296"/>
      <c r="VOF144" s="296"/>
      <c r="VOG144" s="296"/>
      <c r="VOH144" s="296"/>
      <c r="VOI144" s="296"/>
      <c r="VOJ144" s="296"/>
      <c r="VOK144" s="296"/>
      <c r="VOL144" s="296"/>
      <c r="VOM144" s="296"/>
      <c r="VON144" s="296"/>
      <c r="VOO144" s="296"/>
      <c r="VOP144" s="296"/>
      <c r="VOQ144" s="296"/>
      <c r="VOR144" s="296"/>
      <c r="VOS144" s="296"/>
      <c r="VOT144" s="296"/>
      <c r="VOU144" s="296"/>
      <c r="VOV144" s="296"/>
      <c r="VOW144" s="296"/>
      <c r="VOX144" s="296"/>
      <c r="VOY144" s="296"/>
      <c r="VOZ144" s="296"/>
      <c r="VPA144" s="296"/>
      <c r="VPB144" s="296"/>
      <c r="VPC144" s="296"/>
      <c r="VPD144" s="296"/>
      <c r="VPE144" s="296"/>
      <c r="VPF144" s="296"/>
      <c r="VPG144" s="296"/>
      <c r="VPH144" s="296"/>
      <c r="VPI144" s="296"/>
      <c r="VPJ144" s="296"/>
      <c r="VPK144" s="296"/>
      <c r="VPL144" s="296"/>
      <c r="VPM144" s="296"/>
      <c r="VPN144" s="296"/>
      <c r="VPO144" s="296"/>
      <c r="VPP144" s="296"/>
      <c r="VPQ144" s="296"/>
      <c r="VPR144" s="296"/>
      <c r="VPS144" s="296"/>
      <c r="VPT144" s="296"/>
      <c r="VPU144" s="296"/>
      <c r="VPV144" s="296"/>
      <c r="VPW144" s="296"/>
      <c r="VPX144" s="296"/>
      <c r="VPY144" s="296"/>
      <c r="VPZ144" s="296"/>
      <c r="VQA144" s="296"/>
      <c r="VQB144" s="296"/>
      <c r="VQC144" s="296"/>
      <c r="VQD144" s="296"/>
      <c r="VQE144" s="296"/>
      <c r="VQF144" s="296"/>
      <c r="VQG144" s="296"/>
      <c r="VQH144" s="296"/>
      <c r="VQI144" s="296"/>
      <c r="VQJ144" s="296"/>
      <c r="VQK144" s="296"/>
      <c r="VQL144" s="296"/>
      <c r="VQM144" s="296"/>
      <c r="VQN144" s="296"/>
      <c r="VQO144" s="296"/>
      <c r="VQP144" s="296"/>
      <c r="VQQ144" s="296"/>
      <c r="VQR144" s="296"/>
      <c r="VQS144" s="296"/>
      <c r="VQT144" s="296"/>
      <c r="VQU144" s="296"/>
      <c r="VQV144" s="296"/>
      <c r="VQW144" s="296"/>
      <c r="VQX144" s="296"/>
      <c r="VQY144" s="296"/>
      <c r="VQZ144" s="296"/>
      <c r="VRA144" s="296"/>
      <c r="VRB144" s="296"/>
      <c r="VRC144" s="296"/>
      <c r="VRD144" s="296"/>
      <c r="VRE144" s="296"/>
      <c r="VRF144" s="296"/>
      <c r="VRG144" s="296"/>
      <c r="VRH144" s="296"/>
      <c r="VRI144" s="296"/>
      <c r="VRJ144" s="296"/>
      <c r="VRK144" s="296"/>
      <c r="VRL144" s="296"/>
      <c r="VRM144" s="296"/>
      <c r="VRN144" s="296"/>
      <c r="VRO144" s="296"/>
      <c r="VRP144" s="296"/>
      <c r="VRQ144" s="296"/>
      <c r="VRR144" s="296"/>
      <c r="VRS144" s="296"/>
      <c r="VRT144" s="296"/>
      <c r="VRU144" s="296"/>
      <c r="VRV144" s="296"/>
      <c r="VRW144" s="296"/>
      <c r="VRX144" s="296"/>
      <c r="VRY144" s="296"/>
      <c r="VRZ144" s="296"/>
      <c r="VSA144" s="296"/>
      <c r="VSB144" s="296"/>
      <c r="VSC144" s="296"/>
      <c r="VSD144" s="296"/>
      <c r="VSE144" s="296"/>
      <c r="VSF144" s="296"/>
      <c r="VSG144" s="296"/>
      <c r="VSH144" s="296"/>
      <c r="VSI144" s="296"/>
      <c r="VSJ144" s="296"/>
      <c r="VSK144" s="296"/>
      <c r="VSL144" s="296"/>
      <c r="VSM144" s="296"/>
      <c r="VSN144" s="296"/>
      <c r="VSO144" s="296"/>
      <c r="VSP144" s="296"/>
      <c r="VSQ144" s="296"/>
      <c r="VSR144" s="296"/>
      <c r="VSS144" s="296"/>
      <c r="VST144" s="296"/>
      <c r="VSU144" s="296"/>
      <c r="VSV144" s="296"/>
      <c r="VSW144" s="296"/>
      <c r="VSX144" s="296"/>
      <c r="VSY144" s="296"/>
      <c r="VSZ144" s="296"/>
      <c r="VTA144" s="296"/>
      <c r="VTB144" s="296"/>
      <c r="VTC144" s="296"/>
      <c r="VTD144" s="296"/>
      <c r="VTE144" s="296"/>
      <c r="VTF144" s="296"/>
      <c r="VTG144" s="296"/>
      <c r="VTH144" s="296"/>
      <c r="VTI144" s="296"/>
      <c r="VTJ144" s="296"/>
      <c r="VTK144" s="296"/>
      <c r="VTL144" s="296"/>
      <c r="VTM144" s="296"/>
      <c r="VTN144" s="296"/>
      <c r="VTO144" s="296"/>
      <c r="VTP144" s="296"/>
      <c r="VTQ144" s="296"/>
      <c r="VTR144" s="296"/>
      <c r="VTS144" s="296"/>
      <c r="VTT144" s="296"/>
      <c r="VTU144" s="296"/>
      <c r="VTV144" s="296"/>
      <c r="VTW144" s="296"/>
      <c r="VTX144" s="296"/>
      <c r="VTY144" s="296"/>
      <c r="VTZ144" s="296"/>
      <c r="VUA144" s="296"/>
      <c r="VUB144" s="296"/>
      <c r="VUC144" s="296"/>
      <c r="VUD144" s="296"/>
      <c r="VUE144" s="296"/>
      <c r="VUF144" s="296"/>
      <c r="VUG144" s="296"/>
      <c r="VUH144" s="296"/>
      <c r="VUI144" s="296"/>
      <c r="VUJ144" s="296"/>
      <c r="VUK144" s="296"/>
      <c r="VUL144" s="296"/>
      <c r="VUM144" s="296"/>
      <c r="VUN144" s="296"/>
      <c r="VUO144" s="296"/>
      <c r="VUP144" s="296"/>
      <c r="VUQ144" s="296"/>
      <c r="VUR144" s="296"/>
      <c r="VUS144" s="296"/>
      <c r="VUT144" s="296"/>
      <c r="VUU144" s="296"/>
      <c r="VUV144" s="296"/>
      <c r="VUW144" s="296"/>
      <c r="VUX144" s="296"/>
      <c r="VUY144" s="296"/>
      <c r="VUZ144" s="296"/>
      <c r="VVA144" s="296"/>
      <c r="VVB144" s="296"/>
      <c r="VVC144" s="296"/>
      <c r="VVD144" s="296"/>
      <c r="VVE144" s="296"/>
      <c r="VVF144" s="296"/>
      <c r="VVG144" s="296"/>
      <c r="VVH144" s="296"/>
      <c r="VVI144" s="296"/>
      <c r="VVJ144" s="296"/>
      <c r="VVK144" s="296"/>
      <c r="VVL144" s="296"/>
      <c r="VVM144" s="296"/>
      <c r="VVN144" s="296"/>
      <c r="VVO144" s="296"/>
      <c r="VVP144" s="296"/>
      <c r="VVQ144" s="296"/>
      <c r="VVR144" s="296"/>
      <c r="VVS144" s="296"/>
      <c r="VVT144" s="296"/>
      <c r="VVU144" s="296"/>
      <c r="VVV144" s="296"/>
      <c r="VVW144" s="296"/>
      <c r="VVX144" s="296"/>
      <c r="VVY144" s="296"/>
      <c r="VVZ144" s="296"/>
      <c r="VWA144" s="296"/>
      <c r="VWB144" s="296"/>
      <c r="VWC144" s="296"/>
      <c r="VWD144" s="296"/>
      <c r="VWE144" s="296"/>
      <c r="VWF144" s="296"/>
      <c r="VWG144" s="296"/>
      <c r="VWH144" s="296"/>
      <c r="VWI144" s="296"/>
      <c r="VWJ144" s="296"/>
      <c r="VWK144" s="296"/>
      <c r="VWL144" s="296"/>
      <c r="VWM144" s="296"/>
      <c r="VWN144" s="296"/>
      <c r="VWO144" s="296"/>
      <c r="VWP144" s="296"/>
      <c r="VWQ144" s="296"/>
      <c r="VWR144" s="296"/>
      <c r="VWS144" s="296"/>
      <c r="VWT144" s="296"/>
      <c r="VWU144" s="296"/>
      <c r="VWV144" s="296"/>
      <c r="VWW144" s="296"/>
      <c r="VWX144" s="296"/>
      <c r="VWY144" s="296"/>
      <c r="VWZ144" s="296"/>
      <c r="VXA144" s="296"/>
      <c r="VXB144" s="296"/>
      <c r="VXC144" s="296"/>
      <c r="VXD144" s="296"/>
      <c r="VXE144" s="296"/>
      <c r="VXF144" s="296"/>
      <c r="VXG144" s="296"/>
      <c r="VXH144" s="296"/>
      <c r="VXI144" s="296"/>
      <c r="VXJ144" s="296"/>
      <c r="VXK144" s="296"/>
      <c r="VXL144" s="296"/>
      <c r="VXM144" s="296"/>
      <c r="VXN144" s="296"/>
      <c r="VXO144" s="296"/>
      <c r="VXP144" s="296"/>
      <c r="VXQ144" s="296"/>
      <c r="VXR144" s="296"/>
      <c r="VXS144" s="296"/>
      <c r="VXT144" s="296"/>
      <c r="VXU144" s="296"/>
      <c r="VXV144" s="296"/>
      <c r="VXW144" s="296"/>
      <c r="VXX144" s="296"/>
      <c r="VXY144" s="296"/>
      <c r="VXZ144" s="296"/>
      <c r="VYA144" s="296"/>
      <c r="VYB144" s="296"/>
      <c r="VYC144" s="296"/>
      <c r="VYD144" s="296"/>
      <c r="VYE144" s="296"/>
      <c r="VYF144" s="296"/>
      <c r="VYG144" s="296"/>
      <c r="VYH144" s="296"/>
      <c r="VYI144" s="296"/>
      <c r="VYJ144" s="296"/>
      <c r="VYK144" s="296"/>
      <c r="VYL144" s="296"/>
      <c r="VYM144" s="296"/>
      <c r="VYN144" s="296"/>
      <c r="VYO144" s="296"/>
      <c r="VYP144" s="296"/>
      <c r="VYQ144" s="296"/>
      <c r="VYR144" s="296"/>
      <c r="VYS144" s="296"/>
      <c r="VYT144" s="296"/>
      <c r="VYU144" s="296"/>
      <c r="VYV144" s="296"/>
      <c r="VYW144" s="296"/>
      <c r="VYX144" s="296"/>
      <c r="VYY144" s="296"/>
      <c r="VYZ144" s="296"/>
      <c r="VZA144" s="296"/>
      <c r="VZB144" s="296"/>
      <c r="VZC144" s="296"/>
      <c r="VZD144" s="296"/>
      <c r="VZE144" s="296"/>
      <c r="VZF144" s="296"/>
      <c r="VZG144" s="296"/>
      <c r="VZH144" s="296"/>
      <c r="VZI144" s="296"/>
      <c r="VZJ144" s="296"/>
      <c r="VZK144" s="296"/>
      <c r="VZL144" s="296"/>
      <c r="VZM144" s="296"/>
      <c r="VZN144" s="296"/>
      <c r="VZO144" s="296"/>
      <c r="VZP144" s="296"/>
      <c r="VZQ144" s="296"/>
      <c r="VZR144" s="296"/>
      <c r="VZS144" s="296"/>
      <c r="VZT144" s="296"/>
      <c r="VZU144" s="296"/>
      <c r="VZV144" s="296"/>
      <c r="VZW144" s="296"/>
      <c r="VZX144" s="296"/>
      <c r="VZY144" s="296"/>
      <c r="VZZ144" s="296"/>
      <c r="WAA144" s="296"/>
      <c r="WAB144" s="296"/>
      <c r="WAC144" s="296"/>
      <c r="WAD144" s="296"/>
      <c r="WAE144" s="296"/>
      <c r="WAF144" s="296"/>
      <c r="WAG144" s="296"/>
      <c r="WAH144" s="296"/>
      <c r="WAI144" s="296"/>
      <c r="WAJ144" s="296"/>
      <c r="WAK144" s="296"/>
      <c r="WAL144" s="296"/>
      <c r="WAM144" s="296"/>
      <c r="WAN144" s="296"/>
      <c r="WAO144" s="296"/>
      <c r="WAP144" s="296"/>
      <c r="WAQ144" s="296"/>
      <c r="WAR144" s="296"/>
      <c r="WAS144" s="296"/>
      <c r="WAT144" s="296"/>
      <c r="WAU144" s="296"/>
      <c r="WAV144" s="296"/>
      <c r="WAW144" s="296"/>
      <c r="WAX144" s="296"/>
      <c r="WAY144" s="296"/>
      <c r="WAZ144" s="296"/>
      <c r="WBA144" s="296"/>
      <c r="WBB144" s="296"/>
      <c r="WBC144" s="296"/>
      <c r="WBD144" s="296"/>
      <c r="WBE144" s="296"/>
      <c r="WBF144" s="296"/>
      <c r="WBG144" s="296"/>
      <c r="WBH144" s="296"/>
      <c r="WBI144" s="296"/>
      <c r="WBJ144" s="296"/>
      <c r="WBK144" s="296"/>
      <c r="WBL144" s="296"/>
      <c r="WBM144" s="296"/>
      <c r="WBN144" s="296"/>
      <c r="WBO144" s="296"/>
      <c r="WBP144" s="296"/>
      <c r="WBQ144" s="296"/>
      <c r="WBR144" s="296"/>
      <c r="WBS144" s="296"/>
      <c r="WBT144" s="296"/>
      <c r="WBU144" s="296"/>
      <c r="WBV144" s="296"/>
      <c r="WBW144" s="296"/>
      <c r="WBX144" s="296"/>
      <c r="WBY144" s="296"/>
      <c r="WBZ144" s="296"/>
      <c r="WCA144" s="296"/>
      <c r="WCB144" s="296"/>
      <c r="WCC144" s="296"/>
      <c r="WCD144" s="296"/>
      <c r="WCE144" s="296"/>
      <c r="WCF144" s="296"/>
      <c r="WCG144" s="296"/>
      <c r="WCH144" s="296"/>
      <c r="WCI144" s="296"/>
      <c r="WCJ144" s="296"/>
      <c r="WCK144" s="296"/>
      <c r="WCL144" s="296"/>
      <c r="WCM144" s="296"/>
      <c r="WCN144" s="296"/>
      <c r="WCO144" s="296"/>
      <c r="WCP144" s="296"/>
      <c r="WCQ144" s="296"/>
      <c r="WCR144" s="296"/>
      <c r="WCS144" s="296"/>
      <c r="WCT144" s="296"/>
      <c r="WCU144" s="296"/>
      <c r="WCV144" s="296"/>
      <c r="WCW144" s="296"/>
      <c r="WCX144" s="296"/>
      <c r="WCY144" s="296"/>
      <c r="WCZ144" s="296"/>
      <c r="WDA144" s="296"/>
      <c r="WDB144" s="296"/>
      <c r="WDC144" s="296"/>
      <c r="WDD144" s="296"/>
      <c r="WDE144" s="296"/>
      <c r="WDF144" s="296"/>
      <c r="WDG144" s="296"/>
      <c r="WDH144" s="296"/>
      <c r="WDI144" s="296"/>
      <c r="WDJ144" s="296"/>
      <c r="WDK144" s="296"/>
      <c r="WDL144" s="296"/>
      <c r="WDM144" s="296"/>
      <c r="WDN144" s="296"/>
      <c r="WDO144" s="296"/>
      <c r="WDP144" s="296"/>
      <c r="WDQ144" s="296"/>
      <c r="WDR144" s="296"/>
      <c r="WDS144" s="296"/>
      <c r="WDT144" s="296"/>
      <c r="WDU144" s="296"/>
      <c r="WDV144" s="296"/>
      <c r="WDW144" s="296"/>
      <c r="WDX144" s="296"/>
      <c r="WDY144" s="296"/>
      <c r="WDZ144" s="296"/>
      <c r="WEA144" s="296"/>
      <c r="WEB144" s="296"/>
      <c r="WEC144" s="296"/>
      <c r="WED144" s="296"/>
      <c r="WEE144" s="296"/>
      <c r="WEF144" s="296"/>
      <c r="WEG144" s="296"/>
      <c r="WEH144" s="296"/>
      <c r="WEI144" s="296"/>
      <c r="WEJ144" s="296"/>
      <c r="WEK144" s="296"/>
      <c r="WEL144" s="296"/>
      <c r="WEM144" s="296"/>
      <c r="WEN144" s="296"/>
      <c r="WEO144" s="296"/>
      <c r="WEP144" s="296"/>
      <c r="WEQ144" s="296"/>
      <c r="WER144" s="296"/>
      <c r="WES144" s="296"/>
      <c r="WET144" s="296"/>
      <c r="WEU144" s="296"/>
      <c r="WEV144" s="296"/>
      <c r="WEW144" s="296"/>
      <c r="WEX144" s="296"/>
      <c r="WEY144" s="296"/>
      <c r="WEZ144" s="296"/>
      <c r="WFA144" s="296"/>
      <c r="WFB144" s="296"/>
      <c r="WFC144" s="296"/>
      <c r="WFD144" s="296"/>
      <c r="WFE144" s="296"/>
      <c r="WFF144" s="296"/>
      <c r="WFG144" s="296"/>
      <c r="WFH144" s="296"/>
      <c r="WFI144" s="296"/>
      <c r="WFJ144" s="296"/>
      <c r="WFK144" s="296"/>
      <c r="WFL144" s="296"/>
      <c r="WFM144" s="296"/>
      <c r="WFN144" s="296"/>
      <c r="WFO144" s="296"/>
      <c r="WFP144" s="296"/>
      <c r="WFQ144" s="296"/>
      <c r="WFR144" s="296"/>
      <c r="WFS144" s="296"/>
      <c r="WFT144" s="296"/>
      <c r="WFU144" s="296"/>
      <c r="WFV144" s="296"/>
      <c r="WFW144" s="296"/>
      <c r="WFX144" s="296"/>
      <c r="WFY144" s="296"/>
      <c r="WFZ144" s="296"/>
      <c r="WGA144" s="296"/>
      <c r="WGB144" s="296"/>
      <c r="WGC144" s="296"/>
      <c r="WGD144" s="296"/>
      <c r="WGE144" s="296"/>
      <c r="WGF144" s="296"/>
      <c r="WGG144" s="296"/>
      <c r="WGH144" s="296"/>
      <c r="WGI144" s="296"/>
      <c r="WGJ144" s="296"/>
      <c r="WGK144" s="296"/>
      <c r="WGL144" s="296"/>
      <c r="WGM144" s="296"/>
      <c r="WGN144" s="296"/>
      <c r="WGO144" s="296"/>
      <c r="WGP144" s="296"/>
      <c r="WGQ144" s="296"/>
      <c r="WGR144" s="296"/>
      <c r="WGS144" s="296"/>
      <c r="WGT144" s="296"/>
      <c r="WGU144" s="296"/>
      <c r="WGV144" s="296"/>
      <c r="WGW144" s="296"/>
      <c r="WGX144" s="296"/>
      <c r="WGY144" s="296"/>
      <c r="WGZ144" s="296"/>
      <c r="WHA144" s="296"/>
      <c r="WHB144" s="296"/>
      <c r="WHC144" s="296"/>
      <c r="WHD144" s="296"/>
      <c r="WHE144" s="296"/>
      <c r="WHF144" s="296"/>
      <c r="WHG144" s="296"/>
      <c r="WHH144" s="296"/>
      <c r="WHI144" s="296"/>
      <c r="WHJ144" s="296"/>
      <c r="WHK144" s="296"/>
      <c r="WHL144" s="296"/>
      <c r="WHM144" s="296"/>
      <c r="WHN144" s="296"/>
      <c r="WHO144" s="296"/>
      <c r="WHP144" s="296"/>
      <c r="WHQ144" s="296"/>
      <c r="WHR144" s="296"/>
      <c r="WHS144" s="296"/>
      <c r="WHT144" s="296"/>
      <c r="WHU144" s="296"/>
      <c r="WHV144" s="296"/>
      <c r="WHW144" s="296"/>
      <c r="WHX144" s="296"/>
      <c r="WHY144" s="296"/>
      <c r="WHZ144" s="296"/>
      <c r="WIA144" s="296"/>
      <c r="WIB144" s="296"/>
      <c r="WIC144" s="296"/>
      <c r="WID144" s="296"/>
      <c r="WIE144" s="296"/>
      <c r="WIF144" s="296"/>
      <c r="WIG144" s="296"/>
      <c r="WIH144" s="296"/>
      <c r="WII144" s="296"/>
      <c r="WIJ144" s="296"/>
      <c r="WIK144" s="296"/>
      <c r="WIL144" s="296"/>
      <c r="WIM144" s="296"/>
      <c r="WIN144" s="296"/>
      <c r="WIO144" s="296"/>
      <c r="WIP144" s="296"/>
      <c r="WIQ144" s="296"/>
      <c r="WIR144" s="296"/>
      <c r="WIS144" s="296"/>
      <c r="WIT144" s="296"/>
      <c r="WIU144" s="296"/>
      <c r="WIV144" s="296"/>
      <c r="WIW144" s="296"/>
      <c r="WIX144" s="296"/>
      <c r="WIY144" s="296"/>
      <c r="WIZ144" s="296"/>
      <c r="WJA144" s="296"/>
      <c r="WJB144" s="296"/>
      <c r="WJC144" s="296"/>
      <c r="WJD144" s="296"/>
      <c r="WJE144" s="296"/>
      <c r="WJF144" s="296"/>
      <c r="WJG144" s="296"/>
      <c r="WJH144" s="296"/>
      <c r="WJI144" s="296"/>
      <c r="WJJ144" s="296"/>
      <c r="WJK144" s="296"/>
      <c r="WJL144" s="296"/>
      <c r="WJM144" s="296"/>
      <c r="WJN144" s="296"/>
      <c r="WJO144" s="296"/>
      <c r="WJP144" s="296"/>
      <c r="WJQ144" s="296"/>
      <c r="WJR144" s="296"/>
      <c r="WJS144" s="296"/>
      <c r="WJT144" s="296"/>
      <c r="WJU144" s="296"/>
      <c r="WJV144" s="296"/>
      <c r="WJW144" s="296"/>
      <c r="WJX144" s="296"/>
      <c r="WJY144" s="296"/>
      <c r="WJZ144" s="296"/>
      <c r="WKA144" s="296"/>
      <c r="WKB144" s="296"/>
      <c r="WKC144" s="296"/>
      <c r="WKD144" s="296"/>
      <c r="WKE144" s="296"/>
      <c r="WKF144" s="296"/>
      <c r="WKG144" s="296"/>
      <c r="WKH144" s="296"/>
      <c r="WKI144" s="296"/>
      <c r="WKJ144" s="296"/>
      <c r="WKK144" s="296"/>
      <c r="WKL144" s="296"/>
      <c r="WKM144" s="296"/>
      <c r="WKN144" s="296"/>
      <c r="WKO144" s="296"/>
      <c r="WKP144" s="296"/>
      <c r="WKQ144" s="296"/>
      <c r="WKR144" s="296"/>
      <c r="WKS144" s="296"/>
      <c r="WKT144" s="296"/>
      <c r="WKU144" s="296"/>
      <c r="WKV144" s="296"/>
      <c r="WKW144" s="296"/>
      <c r="WKX144" s="296"/>
      <c r="WKY144" s="296"/>
      <c r="WKZ144" s="296"/>
      <c r="WLA144" s="296"/>
      <c r="WLB144" s="296"/>
      <c r="WLC144" s="296"/>
      <c r="WLD144" s="296"/>
      <c r="WLE144" s="296"/>
      <c r="WLF144" s="296"/>
      <c r="WLG144" s="296"/>
      <c r="WLH144" s="296"/>
      <c r="WLI144" s="296"/>
      <c r="WLJ144" s="296"/>
      <c r="WLK144" s="296"/>
      <c r="WLL144" s="296"/>
      <c r="WLM144" s="296"/>
      <c r="WLN144" s="296"/>
      <c r="WLO144" s="296"/>
      <c r="WLP144" s="296"/>
      <c r="WLQ144" s="296"/>
      <c r="WLR144" s="296"/>
      <c r="WLS144" s="296"/>
      <c r="WLT144" s="296"/>
      <c r="WLU144" s="296"/>
      <c r="WLV144" s="296"/>
      <c r="WLW144" s="296"/>
      <c r="WLX144" s="296"/>
      <c r="WLY144" s="296"/>
      <c r="WLZ144" s="296"/>
      <c r="WMA144" s="296"/>
      <c r="WMB144" s="296"/>
      <c r="WMC144" s="296"/>
      <c r="WMD144" s="296"/>
      <c r="WME144" s="296"/>
      <c r="WMF144" s="296"/>
      <c r="WMG144" s="296"/>
      <c r="WMH144" s="296"/>
      <c r="WMI144" s="296"/>
      <c r="WMJ144" s="296"/>
      <c r="WMK144" s="296"/>
      <c r="WML144" s="296"/>
      <c r="WMM144" s="296"/>
      <c r="WMN144" s="296"/>
      <c r="WMO144" s="296"/>
      <c r="WMP144" s="296"/>
      <c r="WMQ144" s="296"/>
      <c r="WMR144" s="296"/>
      <c r="WMS144" s="296"/>
      <c r="WMT144" s="296"/>
      <c r="WMU144" s="296"/>
      <c r="WMV144" s="296"/>
      <c r="WMW144" s="296"/>
      <c r="WMX144" s="296"/>
      <c r="WMY144" s="296"/>
      <c r="WMZ144" s="296"/>
      <c r="WNA144" s="296"/>
      <c r="WNB144" s="296"/>
      <c r="WNC144" s="296"/>
      <c r="WND144" s="296"/>
      <c r="WNE144" s="296"/>
      <c r="WNF144" s="296"/>
      <c r="WNG144" s="296"/>
      <c r="WNH144" s="296"/>
      <c r="WNI144" s="296"/>
      <c r="WNJ144" s="296"/>
      <c r="WNK144" s="296"/>
      <c r="WNL144" s="296"/>
      <c r="WNM144" s="296"/>
      <c r="WNN144" s="296"/>
      <c r="WNO144" s="296"/>
      <c r="WNP144" s="296"/>
      <c r="WNQ144" s="296"/>
      <c r="WNR144" s="296"/>
      <c r="WNS144" s="296"/>
      <c r="WNT144" s="296"/>
      <c r="WNU144" s="296"/>
      <c r="WNV144" s="296"/>
      <c r="WNW144" s="296"/>
      <c r="WNX144" s="296"/>
      <c r="WNY144" s="296"/>
      <c r="WNZ144" s="296"/>
      <c r="WOA144" s="296"/>
      <c r="WOB144" s="296"/>
      <c r="WOC144" s="296"/>
      <c r="WOD144" s="296"/>
      <c r="WOE144" s="296"/>
      <c r="WOF144" s="296"/>
      <c r="WOG144" s="296"/>
      <c r="WOH144" s="296"/>
      <c r="WOI144" s="296"/>
      <c r="WOJ144" s="296"/>
      <c r="WOK144" s="296"/>
      <c r="WOL144" s="296"/>
      <c r="WOM144" s="296"/>
      <c r="WON144" s="296"/>
      <c r="WOO144" s="296"/>
      <c r="WOP144" s="296"/>
      <c r="WOQ144" s="296"/>
      <c r="WOR144" s="296"/>
      <c r="WOS144" s="296"/>
      <c r="WOT144" s="296"/>
      <c r="WOU144" s="296"/>
      <c r="WOV144" s="296"/>
      <c r="WOW144" s="296"/>
      <c r="WOX144" s="296"/>
      <c r="WOY144" s="296"/>
      <c r="WOZ144" s="296"/>
      <c r="WPA144" s="296"/>
      <c r="WPB144" s="296"/>
      <c r="WPC144" s="296"/>
      <c r="WPD144" s="296"/>
      <c r="WPE144" s="296"/>
      <c r="WPF144" s="296"/>
      <c r="WPG144" s="296"/>
      <c r="WPH144" s="296"/>
      <c r="WPI144" s="296"/>
      <c r="WPJ144" s="296"/>
      <c r="WPK144" s="296"/>
      <c r="WPL144" s="296"/>
      <c r="WPM144" s="296"/>
      <c r="WPN144" s="296"/>
      <c r="WPO144" s="296"/>
      <c r="WPP144" s="296"/>
      <c r="WPQ144" s="296"/>
      <c r="WPR144" s="296"/>
      <c r="WPS144" s="296"/>
      <c r="WPT144" s="296"/>
      <c r="WPU144" s="296"/>
      <c r="WPV144" s="296"/>
      <c r="WPW144" s="296"/>
      <c r="WPX144" s="296"/>
      <c r="WPY144" s="296"/>
      <c r="WPZ144" s="296"/>
      <c r="WQA144" s="296"/>
      <c r="WQB144" s="296"/>
      <c r="WQC144" s="296"/>
      <c r="WQD144" s="296"/>
      <c r="WQE144" s="296"/>
      <c r="WQF144" s="296"/>
      <c r="WQG144" s="296"/>
      <c r="WQH144" s="296"/>
      <c r="WQI144" s="296"/>
      <c r="WQJ144" s="296"/>
      <c r="WQK144" s="296"/>
      <c r="WQL144" s="296"/>
      <c r="WQM144" s="296"/>
      <c r="WQN144" s="296"/>
      <c r="WQO144" s="296"/>
      <c r="WQP144" s="296"/>
      <c r="WQQ144" s="296"/>
      <c r="WQR144" s="296"/>
      <c r="WQS144" s="296"/>
      <c r="WQT144" s="296"/>
      <c r="WQU144" s="296"/>
      <c r="WQV144" s="296"/>
      <c r="WQW144" s="296"/>
      <c r="WQX144" s="296"/>
      <c r="WQY144" s="296"/>
      <c r="WQZ144" s="296"/>
      <c r="WRA144" s="296"/>
      <c r="WRB144" s="296"/>
      <c r="WRC144" s="296"/>
      <c r="WRD144" s="296"/>
      <c r="WRE144" s="296"/>
      <c r="WRF144" s="296"/>
      <c r="WRG144" s="296"/>
      <c r="WRH144" s="296"/>
      <c r="WRI144" s="296"/>
      <c r="WRJ144" s="296"/>
      <c r="WRK144" s="296"/>
      <c r="WRL144" s="296"/>
      <c r="WRM144" s="296"/>
      <c r="WRN144" s="296"/>
      <c r="WRO144" s="296"/>
      <c r="WRP144" s="296"/>
      <c r="WRQ144" s="296"/>
      <c r="WRR144" s="296"/>
      <c r="WRS144" s="296"/>
      <c r="WRT144" s="296"/>
      <c r="WRU144" s="296"/>
      <c r="WRV144" s="296"/>
      <c r="WRW144" s="296"/>
      <c r="WRX144" s="296"/>
      <c r="WRY144" s="296"/>
      <c r="WRZ144" s="296"/>
      <c r="WSA144" s="296"/>
      <c r="WSB144" s="296"/>
      <c r="WSC144" s="296"/>
      <c r="WSD144" s="296"/>
      <c r="WSE144" s="296"/>
      <c r="WSF144" s="296"/>
      <c r="WSG144" s="296"/>
      <c r="WSH144" s="296"/>
      <c r="WSI144" s="296"/>
      <c r="WSJ144" s="296"/>
      <c r="WSK144" s="296"/>
      <c r="WSL144" s="296"/>
      <c r="WSM144" s="296"/>
      <c r="WSN144" s="296"/>
      <c r="WSO144" s="296"/>
      <c r="WSP144" s="296"/>
      <c r="WSQ144" s="296"/>
      <c r="WSR144" s="296"/>
      <c r="WSS144" s="296"/>
      <c r="WST144" s="296"/>
      <c r="WSU144" s="296"/>
      <c r="WSV144" s="296"/>
      <c r="WSW144" s="296"/>
      <c r="WSX144" s="296"/>
      <c r="WSY144" s="296"/>
      <c r="WSZ144" s="296"/>
      <c r="WTA144" s="296"/>
      <c r="WTB144" s="296"/>
      <c r="WTC144" s="296"/>
      <c r="WTD144" s="296"/>
      <c r="WTE144" s="296"/>
      <c r="WTF144" s="296"/>
      <c r="WTG144" s="296"/>
      <c r="WTH144" s="296"/>
      <c r="WTI144" s="296"/>
      <c r="WTJ144" s="296"/>
      <c r="WTK144" s="296"/>
      <c r="WTL144" s="296"/>
      <c r="WTM144" s="296"/>
      <c r="WTN144" s="296"/>
      <c r="WTO144" s="296"/>
      <c r="WTP144" s="296"/>
      <c r="WTQ144" s="296"/>
      <c r="WTR144" s="296"/>
      <c r="WTS144" s="296"/>
      <c r="WTT144" s="296"/>
      <c r="WTU144" s="296"/>
      <c r="WTV144" s="296"/>
      <c r="WTW144" s="296"/>
      <c r="WTX144" s="296"/>
      <c r="WTY144" s="296"/>
      <c r="WTZ144" s="296"/>
      <c r="WUA144" s="296"/>
      <c r="WUB144" s="296"/>
      <c r="WUC144" s="296"/>
      <c r="WUD144" s="296"/>
      <c r="WUE144" s="296"/>
      <c r="WUF144" s="296"/>
      <c r="WUG144" s="296"/>
      <c r="WUH144" s="296"/>
      <c r="WUI144" s="296"/>
      <c r="WUJ144" s="296"/>
      <c r="WUK144" s="296"/>
      <c r="WUL144" s="296"/>
      <c r="WUM144" s="296"/>
      <c r="WUN144" s="296"/>
      <c r="WUO144" s="296"/>
      <c r="WUP144" s="296"/>
      <c r="WUQ144" s="296"/>
      <c r="WUR144" s="296"/>
      <c r="WUS144" s="296"/>
      <c r="WUT144" s="296"/>
      <c r="WUU144" s="296"/>
      <c r="WUV144" s="296"/>
      <c r="WUW144" s="296"/>
      <c r="WUX144" s="296"/>
      <c r="WUY144" s="296"/>
      <c r="WUZ144" s="296"/>
      <c r="WVA144" s="296"/>
      <c r="WVB144" s="296"/>
      <c r="WVC144" s="296"/>
      <c r="WVD144" s="296"/>
      <c r="WVE144" s="296"/>
      <c r="WVF144" s="296"/>
      <c r="WVG144" s="296"/>
      <c r="WVH144" s="296"/>
      <c r="WVI144" s="296"/>
      <c r="WVJ144" s="296"/>
      <c r="WVK144" s="296"/>
      <c r="WVL144" s="296"/>
      <c r="WVM144" s="296"/>
      <c r="WVN144" s="296"/>
      <c r="WVO144" s="296"/>
      <c r="WVP144" s="296"/>
      <c r="WVQ144" s="296"/>
      <c r="WVR144" s="296"/>
      <c r="WVS144" s="296"/>
      <c r="WVT144" s="296"/>
      <c r="WVU144" s="296"/>
      <c r="WVV144" s="296"/>
      <c r="WVW144" s="296"/>
      <c r="WVX144" s="296"/>
      <c r="WVY144" s="296"/>
      <c r="WVZ144" s="296"/>
      <c r="WWA144" s="296"/>
      <c r="WWB144" s="296"/>
      <c r="WWC144" s="296"/>
      <c r="WWD144" s="296"/>
      <c r="WWE144" s="296"/>
      <c r="WWF144" s="296"/>
      <c r="WWG144" s="296"/>
      <c r="WWH144" s="296"/>
      <c r="WWI144" s="296"/>
      <c r="WWJ144" s="296"/>
      <c r="WWK144" s="296"/>
      <c r="WWL144" s="296"/>
      <c r="WWM144" s="296"/>
      <c r="WWN144" s="296"/>
      <c r="WWO144" s="296"/>
      <c r="WWP144" s="296"/>
      <c r="WWQ144" s="296"/>
      <c r="WWR144" s="296"/>
      <c r="WWS144" s="296"/>
      <c r="WWT144" s="296"/>
      <c r="WWU144" s="296"/>
      <c r="WWV144" s="296"/>
      <c r="WWW144" s="296"/>
      <c r="WWX144" s="296"/>
      <c r="WWY144" s="296"/>
      <c r="WWZ144" s="296"/>
      <c r="WXA144" s="296"/>
      <c r="WXB144" s="296"/>
      <c r="WXC144" s="296"/>
      <c r="WXD144" s="296"/>
      <c r="WXE144" s="296"/>
      <c r="WXF144" s="296"/>
      <c r="WXG144" s="296"/>
      <c r="WXH144" s="296"/>
      <c r="WXI144" s="296"/>
      <c r="WXJ144" s="296"/>
      <c r="WXK144" s="296"/>
      <c r="WXL144" s="296"/>
      <c r="WXM144" s="296"/>
      <c r="WXN144" s="296"/>
      <c r="WXO144" s="296"/>
      <c r="WXP144" s="296"/>
      <c r="WXQ144" s="296"/>
      <c r="WXR144" s="296"/>
      <c r="WXS144" s="296"/>
      <c r="WXT144" s="296"/>
      <c r="WXU144" s="296"/>
      <c r="WXV144" s="296"/>
      <c r="WXW144" s="296"/>
      <c r="WXX144" s="296"/>
      <c r="WXY144" s="296"/>
      <c r="WXZ144" s="296"/>
      <c r="WYA144" s="296"/>
      <c r="WYB144" s="296"/>
      <c r="WYC144" s="296"/>
      <c r="WYD144" s="296"/>
      <c r="WYE144" s="296"/>
      <c r="WYF144" s="296"/>
      <c r="WYG144" s="296"/>
      <c r="WYH144" s="296"/>
      <c r="WYI144" s="296"/>
      <c r="WYJ144" s="296"/>
      <c r="WYK144" s="296"/>
      <c r="WYL144" s="296"/>
      <c r="WYM144" s="296"/>
      <c r="WYN144" s="296"/>
      <c r="WYO144" s="296"/>
      <c r="WYP144" s="296"/>
      <c r="WYQ144" s="296"/>
      <c r="WYR144" s="296"/>
      <c r="WYS144" s="296"/>
      <c r="WYT144" s="296"/>
      <c r="WYU144" s="296"/>
      <c r="WYV144" s="296"/>
      <c r="WYW144" s="296"/>
      <c r="WYX144" s="296"/>
      <c r="WYY144" s="296"/>
      <c r="WYZ144" s="296"/>
      <c r="WZA144" s="296"/>
      <c r="WZB144" s="296"/>
      <c r="WZC144" s="296"/>
      <c r="WZD144" s="296"/>
      <c r="WZE144" s="296"/>
      <c r="WZF144" s="296"/>
      <c r="WZG144" s="296"/>
      <c r="WZH144" s="296"/>
      <c r="WZI144" s="296"/>
      <c r="WZJ144" s="296"/>
      <c r="WZK144" s="296"/>
      <c r="WZL144" s="296"/>
      <c r="WZM144" s="296"/>
      <c r="WZN144" s="296"/>
      <c r="WZO144" s="296"/>
      <c r="WZP144" s="296"/>
      <c r="WZQ144" s="296"/>
      <c r="WZR144" s="296"/>
      <c r="WZS144" s="296"/>
      <c r="WZT144" s="296"/>
      <c r="WZU144" s="296"/>
      <c r="WZV144" s="296"/>
      <c r="WZW144" s="296"/>
      <c r="WZX144" s="296"/>
      <c r="WZY144" s="296"/>
      <c r="WZZ144" s="296"/>
      <c r="XAA144" s="296"/>
      <c r="XAB144" s="296"/>
      <c r="XAC144" s="296"/>
      <c r="XAD144" s="296"/>
      <c r="XAE144" s="296"/>
      <c r="XAF144" s="296"/>
      <c r="XAG144" s="296"/>
      <c r="XAH144" s="296"/>
      <c r="XAI144" s="296"/>
      <c r="XAJ144" s="296"/>
      <c r="XAK144" s="296"/>
      <c r="XAL144" s="296"/>
      <c r="XAM144" s="296"/>
      <c r="XAN144" s="296"/>
      <c r="XAO144" s="296"/>
      <c r="XAP144" s="296"/>
      <c r="XAQ144" s="296"/>
      <c r="XAR144" s="296"/>
      <c r="XAS144" s="296"/>
      <c r="XAT144" s="296"/>
      <c r="XAU144" s="296"/>
      <c r="XAV144" s="296"/>
      <c r="XAW144" s="296"/>
      <c r="XAX144" s="296"/>
      <c r="XAY144" s="296"/>
      <c r="XAZ144" s="296"/>
      <c r="XBA144" s="296"/>
      <c r="XBB144" s="296"/>
      <c r="XBC144" s="296"/>
      <c r="XBD144" s="296"/>
      <c r="XBE144" s="296"/>
      <c r="XBF144" s="296"/>
      <c r="XBG144" s="296"/>
      <c r="XBH144" s="296"/>
      <c r="XBI144" s="296"/>
      <c r="XBJ144" s="296"/>
      <c r="XBK144" s="296"/>
      <c r="XBL144" s="296"/>
      <c r="XBM144" s="296"/>
      <c r="XBN144" s="296"/>
      <c r="XBO144" s="296"/>
      <c r="XBP144" s="296"/>
      <c r="XBQ144" s="296"/>
      <c r="XBR144" s="296"/>
      <c r="XBS144" s="296"/>
      <c r="XBT144" s="296"/>
      <c r="XBU144" s="296"/>
      <c r="XBV144" s="296"/>
      <c r="XBW144" s="296"/>
      <c r="XBX144" s="296"/>
      <c r="XBY144" s="296"/>
      <c r="XBZ144" s="296"/>
      <c r="XCA144" s="296"/>
      <c r="XCB144" s="296"/>
      <c r="XCC144" s="296"/>
      <c r="XCD144" s="296"/>
      <c r="XCE144" s="296"/>
      <c r="XCF144" s="296"/>
      <c r="XCG144" s="296"/>
      <c r="XCH144" s="296"/>
      <c r="XCI144" s="296"/>
      <c r="XCJ144" s="296"/>
      <c r="XCK144" s="296"/>
      <c r="XCL144" s="296"/>
      <c r="XCM144" s="296"/>
      <c r="XCN144" s="296"/>
      <c r="XCO144" s="296"/>
      <c r="XCP144" s="296"/>
      <c r="XCQ144" s="296"/>
      <c r="XCR144" s="296"/>
      <c r="XCS144" s="296"/>
      <c r="XCT144" s="296"/>
      <c r="XCU144" s="296"/>
      <c r="XCV144" s="296"/>
      <c r="XCW144" s="296"/>
      <c r="XCX144" s="296"/>
      <c r="XCY144" s="296"/>
      <c r="XCZ144" s="296"/>
      <c r="XDA144" s="296"/>
      <c r="XDB144" s="296"/>
      <c r="XDC144" s="296"/>
      <c r="XDD144" s="296"/>
      <c r="XDE144" s="296"/>
      <c r="XDF144" s="296"/>
      <c r="XDG144" s="296"/>
      <c r="XDH144" s="296"/>
      <c r="XDI144" s="296"/>
      <c r="XDJ144" s="296"/>
      <c r="XDK144" s="296"/>
      <c r="XDL144" s="296"/>
      <c r="XDM144" s="296"/>
      <c r="XDN144" s="296"/>
      <c r="XDO144" s="296"/>
      <c r="XDP144" s="296"/>
      <c r="XDQ144" s="296"/>
      <c r="XDR144" s="296"/>
      <c r="XDS144" s="296"/>
      <c r="XDT144" s="296"/>
      <c r="XDU144" s="296"/>
      <c r="XDV144" s="296"/>
      <c r="XDW144" s="296"/>
      <c r="XDX144" s="296"/>
      <c r="XDY144" s="296"/>
      <c r="XDZ144" s="296"/>
      <c r="XEA144" s="296"/>
      <c r="XEB144" s="296"/>
      <c r="XEC144" s="296"/>
      <c r="XED144" s="296"/>
      <c r="XEE144" s="296"/>
      <c r="XEF144" s="296"/>
      <c r="XEG144" s="296"/>
      <c r="XEH144" s="296"/>
      <c r="XEI144" s="296"/>
      <c r="XEJ144" s="296"/>
      <c r="XEK144" s="296"/>
      <c r="XEL144" s="296"/>
      <c r="XEM144" s="296"/>
      <c r="XEN144" s="296"/>
      <c r="XEO144" s="296"/>
      <c r="XEP144" s="296"/>
      <c r="XEQ144" s="296"/>
      <c r="XER144" s="296"/>
      <c r="XES144" s="296"/>
      <c r="XET144" s="296"/>
      <c r="XEU144" s="296"/>
      <c r="XEV144" s="296"/>
      <c r="XEW144" s="296"/>
      <c r="XEX144" s="296"/>
      <c r="XEY144" s="296"/>
      <c r="XEZ144" s="296"/>
      <c r="XFA144" s="296"/>
      <c r="XFB144" s="296"/>
      <c r="XFC144" s="297"/>
    </row>
    <row r="145" spans="1:18" s="22" customFormat="1" ht="15.75" customHeight="1" x14ac:dyDescent="0.25">
      <c r="A145" s="362"/>
      <c r="B145" s="357"/>
      <c r="C145" s="357" t="s">
        <v>252</v>
      </c>
      <c r="D145" s="357" t="s">
        <v>748</v>
      </c>
      <c r="E145" s="357" t="s">
        <v>749</v>
      </c>
      <c r="F145" s="357" t="s">
        <v>161</v>
      </c>
      <c r="G145" s="357" t="s">
        <v>750</v>
      </c>
      <c r="H145" s="357" t="s">
        <v>164</v>
      </c>
      <c r="I145" s="357" t="s">
        <v>165</v>
      </c>
      <c r="J145" s="357" t="s">
        <v>256</v>
      </c>
      <c r="K145" s="357" t="s">
        <v>168</v>
      </c>
      <c r="L145" s="354" t="s">
        <v>162</v>
      </c>
      <c r="M145" s="354" t="s">
        <v>166</v>
      </c>
      <c r="N145" s="358" t="s">
        <v>163</v>
      </c>
      <c r="O145" s="357" t="s">
        <v>257</v>
      </c>
      <c r="P145" s="360" t="s">
        <v>751</v>
      </c>
      <c r="Q145" s="5"/>
      <c r="R145" s="5"/>
    </row>
    <row r="146" spans="1:18" s="22" customFormat="1" ht="15.75" customHeight="1" x14ac:dyDescent="0.25">
      <c r="A146" s="363"/>
      <c r="B146" s="357"/>
      <c r="C146" s="357"/>
      <c r="D146" s="357"/>
      <c r="E146" s="357"/>
      <c r="F146" s="357"/>
      <c r="G146" s="357"/>
      <c r="H146" s="357"/>
      <c r="I146" s="357"/>
      <c r="J146" s="357"/>
      <c r="K146" s="357"/>
      <c r="L146" s="354"/>
      <c r="M146" s="354"/>
      <c r="N146" s="358"/>
      <c r="O146" s="357"/>
      <c r="P146" s="360"/>
      <c r="Q146" s="5"/>
      <c r="R146" s="5"/>
    </row>
    <row r="147" spans="1:18" ht="15.75" customHeight="1" x14ac:dyDescent="0.25">
      <c r="A147" s="270"/>
      <c r="B147" s="108"/>
      <c r="C147" s="52"/>
      <c r="D147" s="52"/>
      <c r="E147" s="52"/>
      <c r="F147" s="52"/>
      <c r="G147" s="268"/>
      <c r="H147" s="268"/>
      <c r="I147" s="52"/>
      <c r="J147" s="52"/>
      <c r="K147" s="52"/>
      <c r="L147" s="52"/>
      <c r="M147" s="52"/>
      <c r="O147" s="32"/>
      <c r="P147" s="32"/>
    </row>
    <row r="148" spans="1:18" ht="15.75" customHeight="1" x14ac:dyDescent="0.25">
      <c r="A148" s="253" t="s">
        <v>804</v>
      </c>
      <c r="B148" s="103">
        <f>SUM(B150:B160)</f>
        <v>32257</v>
      </c>
      <c r="C148" s="262" t="s">
        <v>753</v>
      </c>
      <c r="D148" s="262" t="s">
        <v>753</v>
      </c>
      <c r="E148" s="262" t="s">
        <v>753</v>
      </c>
      <c r="F148" s="262" t="s">
        <v>753</v>
      </c>
      <c r="G148" s="103" t="s">
        <v>753</v>
      </c>
      <c r="H148" s="103">
        <f>SUM(H150:H160)</f>
        <v>32257</v>
      </c>
      <c r="I148" s="262" t="s">
        <v>753</v>
      </c>
      <c r="J148" s="262" t="s">
        <v>753</v>
      </c>
      <c r="K148" s="262" t="s">
        <v>753</v>
      </c>
      <c r="L148" s="262" t="s">
        <v>753</v>
      </c>
      <c r="M148" s="262" t="s">
        <v>753</v>
      </c>
      <c r="N148" s="104" t="s">
        <v>753</v>
      </c>
      <c r="O148" s="263" t="s">
        <v>753</v>
      </c>
      <c r="P148" s="263" t="s">
        <v>753</v>
      </c>
    </row>
    <row r="149" spans="1:18" ht="15.75" customHeight="1" x14ac:dyDescent="0.25">
      <c r="A149" s="270"/>
      <c r="B149" s="108"/>
      <c r="C149" s="52"/>
      <c r="D149" s="52"/>
      <c r="E149" s="52"/>
      <c r="F149" s="52"/>
      <c r="G149" s="50"/>
      <c r="H149" s="50"/>
      <c r="I149" s="52"/>
      <c r="J149" s="52"/>
      <c r="K149" s="52"/>
      <c r="L149" s="267"/>
      <c r="M149" s="52"/>
      <c r="O149" s="32"/>
      <c r="P149" s="32"/>
    </row>
    <row r="150" spans="1:18" ht="15.75" customHeight="1" x14ac:dyDescent="0.25">
      <c r="A150" s="270" t="s">
        <v>805</v>
      </c>
      <c r="B150" s="50">
        <f t="shared" ref="B150:B160" si="6">SUM(C150:P150)</f>
        <v>3036</v>
      </c>
      <c r="C150" s="267" t="s">
        <v>753</v>
      </c>
      <c r="D150" s="267" t="s">
        <v>753</v>
      </c>
      <c r="E150" s="267" t="s">
        <v>753</v>
      </c>
      <c r="F150" s="267" t="s">
        <v>753</v>
      </c>
      <c r="G150" s="108" t="s">
        <v>753</v>
      </c>
      <c r="H150" s="108">
        <v>3036</v>
      </c>
      <c r="I150" s="108" t="s">
        <v>753</v>
      </c>
      <c r="J150" s="267" t="s">
        <v>753</v>
      </c>
      <c r="K150" s="267" t="s">
        <v>753</v>
      </c>
      <c r="L150" s="267" t="s">
        <v>753</v>
      </c>
      <c r="M150" s="267" t="s">
        <v>753</v>
      </c>
      <c r="N150" s="107" t="s">
        <v>753</v>
      </c>
      <c r="O150" s="32" t="s">
        <v>753</v>
      </c>
      <c r="P150" s="32" t="s">
        <v>753</v>
      </c>
    </row>
    <row r="151" spans="1:18" ht="15.75" customHeight="1" x14ac:dyDescent="0.25">
      <c r="A151" s="270" t="s">
        <v>806</v>
      </c>
      <c r="B151" s="50">
        <f t="shared" si="6"/>
        <v>5125</v>
      </c>
      <c r="C151" s="267" t="s">
        <v>753</v>
      </c>
      <c r="D151" s="267" t="s">
        <v>753</v>
      </c>
      <c r="E151" s="267" t="s">
        <v>753</v>
      </c>
      <c r="F151" s="267" t="s">
        <v>753</v>
      </c>
      <c r="G151" s="108" t="s">
        <v>753</v>
      </c>
      <c r="H151" s="108">
        <v>5125</v>
      </c>
      <c r="I151" s="108" t="s">
        <v>753</v>
      </c>
      <c r="J151" s="267" t="s">
        <v>753</v>
      </c>
      <c r="K151" s="267" t="s">
        <v>753</v>
      </c>
      <c r="L151" s="267" t="s">
        <v>753</v>
      </c>
      <c r="M151" s="267" t="s">
        <v>753</v>
      </c>
      <c r="N151" s="107" t="s">
        <v>753</v>
      </c>
      <c r="O151" s="32" t="s">
        <v>753</v>
      </c>
      <c r="P151" s="32" t="s">
        <v>753</v>
      </c>
    </row>
    <row r="152" spans="1:18" ht="15.75" customHeight="1" x14ac:dyDescent="0.25">
      <c r="A152" s="270" t="s">
        <v>807</v>
      </c>
      <c r="B152" s="50">
        <f t="shared" si="6"/>
        <v>4816</v>
      </c>
      <c r="C152" s="267" t="s">
        <v>753</v>
      </c>
      <c r="D152" s="267" t="s">
        <v>753</v>
      </c>
      <c r="E152" s="267" t="s">
        <v>753</v>
      </c>
      <c r="F152" s="267" t="s">
        <v>753</v>
      </c>
      <c r="G152" s="108" t="s">
        <v>753</v>
      </c>
      <c r="H152" s="108">
        <v>4816</v>
      </c>
      <c r="I152" s="108" t="s">
        <v>753</v>
      </c>
      <c r="J152" s="267" t="s">
        <v>753</v>
      </c>
      <c r="K152" s="267" t="s">
        <v>753</v>
      </c>
      <c r="L152" s="267" t="s">
        <v>753</v>
      </c>
      <c r="M152" s="267" t="s">
        <v>753</v>
      </c>
      <c r="N152" s="107" t="s">
        <v>753</v>
      </c>
      <c r="O152" s="32" t="s">
        <v>753</v>
      </c>
      <c r="P152" s="32" t="s">
        <v>753</v>
      </c>
    </row>
    <row r="153" spans="1:18" ht="15.75" customHeight="1" x14ac:dyDescent="0.25">
      <c r="A153" s="270" t="s">
        <v>758</v>
      </c>
      <c r="B153" s="50">
        <f t="shared" si="6"/>
        <v>4618</v>
      </c>
      <c r="C153" s="267" t="s">
        <v>753</v>
      </c>
      <c r="D153" s="267" t="s">
        <v>753</v>
      </c>
      <c r="E153" s="267" t="s">
        <v>753</v>
      </c>
      <c r="F153" s="267" t="s">
        <v>753</v>
      </c>
      <c r="G153" s="108" t="s">
        <v>753</v>
      </c>
      <c r="H153" s="108">
        <v>4618</v>
      </c>
      <c r="I153" s="108" t="s">
        <v>753</v>
      </c>
      <c r="J153" s="267" t="s">
        <v>753</v>
      </c>
      <c r="K153" s="267" t="s">
        <v>753</v>
      </c>
      <c r="L153" s="267" t="s">
        <v>753</v>
      </c>
      <c r="M153" s="267" t="s">
        <v>753</v>
      </c>
      <c r="N153" s="107" t="s">
        <v>753</v>
      </c>
      <c r="O153" s="32" t="s">
        <v>753</v>
      </c>
      <c r="P153" s="32" t="s">
        <v>753</v>
      </c>
    </row>
    <row r="154" spans="1:18" ht="15.75" customHeight="1" x14ac:dyDescent="0.25">
      <c r="A154" s="270" t="s">
        <v>761</v>
      </c>
      <c r="B154" s="50">
        <f t="shared" si="6"/>
        <v>3206</v>
      </c>
      <c r="C154" s="267" t="s">
        <v>753</v>
      </c>
      <c r="D154" s="267" t="s">
        <v>753</v>
      </c>
      <c r="E154" s="267" t="s">
        <v>753</v>
      </c>
      <c r="F154" s="267" t="s">
        <v>753</v>
      </c>
      <c r="G154" s="108" t="s">
        <v>753</v>
      </c>
      <c r="H154" s="280">
        <v>3206</v>
      </c>
      <c r="I154" s="267" t="s">
        <v>753</v>
      </c>
      <c r="J154" s="267" t="s">
        <v>753</v>
      </c>
      <c r="K154" s="267" t="s">
        <v>753</v>
      </c>
      <c r="L154" s="267" t="s">
        <v>753</v>
      </c>
      <c r="M154" s="267" t="s">
        <v>753</v>
      </c>
      <c r="N154" s="107" t="s">
        <v>753</v>
      </c>
      <c r="O154" s="32" t="s">
        <v>753</v>
      </c>
      <c r="P154" s="32" t="s">
        <v>753</v>
      </c>
    </row>
    <row r="155" spans="1:18" ht="15.75" customHeight="1" x14ac:dyDescent="0.25">
      <c r="A155" s="270" t="s">
        <v>177</v>
      </c>
      <c r="B155" s="50">
        <f t="shared" si="6"/>
        <v>2072</v>
      </c>
      <c r="C155" s="267" t="s">
        <v>753</v>
      </c>
      <c r="D155" s="267" t="s">
        <v>753</v>
      </c>
      <c r="E155" s="267" t="s">
        <v>753</v>
      </c>
      <c r="F155" s="267" t="s">
        <v>753</v>
      </c>
      <c r="G155" s="108" t="s">
        <v>753</v>
      </c>
      <c r="H155" s="280">
        <v>2072</v>
      </c>
      <c r="I155" s="267" t="s">
        <v>753</v>
      </c>
      <c r="J155" s="267" t="s">
        <v>753</v>
      </c>
      <c r="K155" s="267" t="s">
        <v>753</v>
      </c>
      <c r="L155" s="267" t="s">
        <v>753</v>
      </c>
      <c r="M155" s="267" t="s">
        <v>753</v>
      </c>
      <c r="N155" s="107" t="s">
        <v>753</v>
      </c>
      <c r="O155" s="32" t="s">
        <v>753</v>
      </c>
      <c r="P155" s="32" t="s">
        <v>753</v>
      </c>
    </row>
    <row r="156" spans="1:18" ht="15.75" customHeight="1" x14ac:dyDescent="0.25">
      <c r="A156" s="270" t="s">
        <v>389</v>
      </c>
      <c r="B156" s="50">
        <f t="shared" si="6"/>
        <v>2048</v>
      </c>
      <c r="C156" s="267" t="s">
        <v>753</v>
      </c>
      <c r="D156" s="267" t="s">
        <v>753</v>
      </c>
      <c r="E156" s="267" t="s">
        <v>753</v>
      </c>
      <c r="F156" s="267" t="s">
        <v>753</v>
      </c>
      <c r="G156" s="108" t="s">
        <v>753</v>
      </c>
      <c r="H156" s="280">
        <v>2048</v>
      </c>
      <c r="I156" s="267" t="s">
        <v>753</v>
      </c>
      <c r="J156" s="267" t="s">
        <v>753</v>
      </c>
      <c r="K156" s="267" t="s">
        <v>753</v>
      </c>
      <c r="L156" s="267" t="s">
        <v>753</v>
      </c>
      <c r="M156" s="267" t="s">
        <v>753</v>
      </c>
      <c r="N156" s="107" t="s">
        <v>753</v>
      </c>
      <c r="O156" s="32" t="s">
        <v>753</v>
      </c>
      <c r="P156" s="32" t="s">
        <v>753</v>
      </c>
    </row>
    <row r="157" spans="1:18" ht="15.75" customHeight="1" x14ac:dyDescent="0.25">
      <c r="A157" s="270" t="s">
        <v>64</v>
      </c>
      <c r="B157" s="50">
        <f t="shared" si="6"/>
        <v>730</v>
      </c>
      <c r="C157" s="267" t="s">
        <v>753</v>
      </c>
      <c r="D157" s="267" t="s">
        <v>753</v>
      </c>
      <c r="E157" s="267" t="s">
        <v>753</v>
      </c>
      <c r="F157" s="267" t="s">
        <v>753</v>
      </c>
      <c r="G157" s="108" t="s">
        <v>753</v>
      </c>
      <c r="H157" s="280">
        <v>730</v>
      </c>
      <c r="I157" s="267" t="s">
        <v>753</v>
      </c>
      <c r="J157" s="267" t="s">
        <v>753</v>
      </c>
      <c r="K157" s="267" t="s">
        <v>753</v>
      </c>
      <c r="L157" s="267" t="s">
        <v>753</v>
      </c>
      <c r="M157" s="267" t="s">
        <v>753</v>
      </c>
      <c r="N157" s="267" t="s">
        <v>753</v>
      </c>
      <c r="O157" s="267" t="s">
        <v>753</v>
      </c>
      <c r="P157" s="107" t="s">
        <v>753</v>
      </c>
    </row>
    <row r="158" spans="1:18" ht="15.75" customHeight="1" x14ac:dyDescent="0.25">
      <c r="A158" s="270" t="s">
        <v>181</v>
      </c>
      <c r="B158" s="50">
        <f t="shared" si="6"/>
        <v>2779</v>
      </c>
      <c r="C158" s="267" t="s">
        <v>753</v>
      </c>
      <c r="D158" s="267" t="s">
        <v>753</v>
      </c>
      <c r="E158" s="267" t="s">
        <v>753</v>
      </c>
      <c r="F158" s="267" t="s">
        <v>753</v>
      </c>
      <c r="G158" s="108" t="s">
        <v>753</v>
      </c>
      <c r="H158" s="280">
        <v>2779</v>
      </c>
      <c r="I158" s="267" t="s">
        <v>753</v>
      </c>
      <c r="J158" s="267" t="s">
        <v>753</v>
      </c>
      <c r="K158" s="267" t="s">
        <v>753</v>
      </c>
      <c r="L158" s="267" t="s">
        <v>753</v>
      </c>
      <c r="M158" s="267" t="s">
        <v>753</v>
      </c>
      <c r="N158" s="107" t="s">
        <v>753</v>
      </c>
      <c r="O158" s="32" t="s">
        <v>753</v>
      </c>
      <c r="P158" s="32" t="s">
        <v>753</v>
      </c>
    </row>
    <row r="159" spans="1:18" ht="15.75" customHeight="1" x14ac:dyDescent="0.25">
      <c r="A159" s="270" t="s">
        <v>773</v>
      </c>
      <c r="B159" s="50">
        <f t="shared" si="6"/>
        <v>1889</v>
      </c>
      <c r="C159" s="267" t="s">
        <v>753</v>
      </c>
      <c r="D159" s="267" t="s">
        <v>753</v>
      </c>
      <c r="E159" s="267" t="s">
        <v>753</v>
      </c>
      <c r="F159" s="267" t="s">
        <v>753</v>
      </c>
      <c r="G159" s="108" t="s">
        <v>753</v>
      </c>
      <c r="H159" s="280">
        <v>1889</v>
      </c>
      <c r="I159" s="267" t="s">
        <v>753</v>
      </c>
      <c r="J159" s="267" t="s">
        <v>753</v>
      </c>
      <c r="K159" s="267" t="s">
        <v>753</v>
      </c>
      <c r="L159" s="267" t="s">
        <v>753</v>
      </c>
      <c r="M159" s="267" t="s">
        <v>753</v>
      </c>
      <c r="N159" s="107" t="s">
        <v>753</v>
      </c>
      <c r="O159" s="32" t="s">
        <v>753</v>
      </c>
      <c r="P159" s="32" t="s">
        <v>753</v>
      </c>
    </row>
    <row r="160" spans="1:18" ht="15.75" customHeight="1" x14ac:dyDescent="0.25">
      <c r="A160" s="270" t="s">
        <v>775</v>
      </c>
      <c r="B160" s="50">
        <f t="shared" si="6"/>
        <v>1938</v>
      </c>
      <c r="C160" s="267" t="s">
        <v>753</v>
      </c>
      <c r="D160" s="267" t="s">
        <v>753</v>
      </c>
      <c r="E160" s="267" t="s">
        <v>753</v>
      </c>
      <c r="F160" s="267" t="s">
        <v>753</v>
      </c>
      <c r="G160" s="108" t="s">
        <v>753</v>
      </c>
      <c r="H160" s="280">
        <v>1938</v>
      </c>
      <c r="I160" s="267" t="s">
        <v>753</v>
      </c>
      <c r="J160" s="267" t="s">
        <v>753</v>
      </c>
      <c r="K160" s="267" t="s">
        <v>753</v>
      </c>
      <c r="L160" s="267" t="s">
        <v>753</v>
      </c>
      <c r="M160" s="267" t="s">
        <v>753</v>
      </c>
      <c r="N160" s="107" t="s">
        <v>753</v>
      </c>
      <c r="O160" s="32" t="s">
        <v>753</v>
      </c>
      <c r="P160" s="32" t="s">
        <v>753</v>
      </c>
    </row>
    <row r="161" spans="1:18" ht="15.75" customHeight="1" x14ac:dyDescent="0.25">
      <c r="A161" s="109" t="s">
        <v>127</v>
      </c>
      <c r="B161" s="50"/>
      <c r="C161" s="52"/>
      <c r="D161" s="52"/>
      <c r="E161" s="52"/>
      <c r="F161" s="52"/>
      <c r="G161" s="52"/>
      <c r="H161" s="52"/>
      <c r="I161" s="52"/>
      <c r="J161" s="52"/>
      <c r="K161" s="52"/>
      <c r="L161" s="267"/>
      <c r="M161" s="52"/>
      <c r="O161" s="48"/>
      <c r="P161" s="48"/>
    </row>
    <row r="162" spans="1:18" ht="15.75" customHeight="1" x14ac:dyDescent="0.25">
      <c r="A162" s="253" t="s">
        <v>808</v>
      </c>
      <c r="B162" s="103">
        <f>SUM(B164:B202)</f>
        <v>25853</v>
      </c>
      <c r="C162" s="262" t="s">
        <v>753</v>
      </c>
      <c r="D162" s="262" t="s">
        <v>753</v>
      </c>
      <c r="E162" s="262" t="s">
        <v>753</v>
      </c>
      <c r="F162" s="262" t="s">
        <v>753</v>
      </c>
      <c r="G162" s="262" t="s">
        <v>753</v>
      </c>
      <c r="H162" s="262" t="s">
        <v>753</v>
      </c>
      <c r="I162" s="103">
        <f>SUM(I164:I202)</f>
        <v>25853</v>
      </c>
      <c r="J162" s="262" t="s">
        <v>753</v>
      </c>
      <c r="K162" s="262" t="s">
        <v>753</v>
      </c>
      <c r="L162" s="262" t="s">
        <v>753</v>
      </c>
      <c r="M162" s="262" t="s">
        <v>753</v>
      </c>
      <c r="N162" s="104" t="s">
        <v>753</v>
      </c>
      <c r="O162" s="263" t="s">
        <v>753</v>
      </c>
      <c r="P162" s="263" t="s">
        <v>753</v>
      </c>
    </row>
    <row r="163" spans="1:18" ht="15.75" customHeight="1" x14ac:dyDescent="0.25">
      <c r="A163" s="270"/>
      <c r="B163" s="108"/>
      <c r="C163" s="52"/>
      <c r="D163" s="52"/>
      <c r="E163" s="52"/>
      <c r="F163" s="52"/>
      <c r="G163" s="52"/>
      <c r="H163" s="52"/>
      <c r="I163" s="108"/>
      <c r="J163" s="52"/>
      <c r="K163" s="52"/>
      <c r="L163" s="267"/>
      <c r="M163" s="52"/>
      <c r="O163" s="32"/>
      <c r="P163" s="32"/>
    </row>
    <row r="164" spans="1:18" ht="15.75" customHeight="1" x14ac:dyDescent="0.25">
      <c r="A164" s="270" t="s">
        <v>756</v>
      </c>
      <c r="B164" s="50">
        <f t="shared" ref="B164:B202" si="7">SUM(C164:P164)</f>
        <v>3089</v>
      </c>
      <c r="C164" s="267" t="s">
        <v>753</v>
      </c>
      <c r="D164" s="267" t="s">
        <v>753</v>
      </c>
      <c r="E164" s="267" t="s">
        <v>753</v>
      </c>
      <c r="F164" s="267" t="s">
        <v>753</v>
      </c>
      <c r="G164" s="267" t="s">
        <v>753</v>
      </c>
      <c r="H164" s="267" t="s">
        <v>753</v>
      </c>
      <c r="I164" s="268">
        <v>3089</v>
      </c>
      <c r="J164" s="267" t="s">
        <v>753</v>
      </c>
      <c r="K164" s="267" t="s">
        <v>753</v>
      </c>
      <c r="L164" s="267" t="s">
        <v>753</v>
      </c>
      <c r="M164" s="267" t="s">
        <v>753</v>
      </c>
      <c r="N164" s="107" t="s">
        <v>753</v>
      </c>
      <c r="O164" s="32" t="s">
        <v>753</v>
      </c>
      <c r="P164" s="32" t="s">
        <v>753</v>
      </c>
    </row>
    <row r="165" spans="1:18" ht="15.75" customHeight="1" x14ac:dyDescent="0.25">
      <c r="A165" s="109" t="s">
        <v>424</v>
      </c>
      <c r="B165" s="50">
        <f t="shared" si="7"/>
        <v>1009</v>
      </c>
      <c r="C165" s="267" t="s">
        <v>753</v>
      </c>
      <c r="D165" s="267" t="s">
        <v>753</v>
      </c>
      <c r="E165" s="267" t="s">
        <v>753</v>
      </c>
      <c r="F165" s="267" t="s">
        <v>753</v>
      </c>
      <c r="G165" s="267" t="s">
        <v>753</v>
      </c>
      <c r="H165" s="267" t="s">
        <v>753</v>
      </c>
      <c r="I165" s="268">
        <v>1009</v>
      </c>
      <c r="J165" s="267" t="s">
        <v>753</v>
      </c>
      <c r="K165" s="267" t="s">
        <v>753</v>
      </c>
      <c r="L165" s="267" t="s">
        <v>753</v>
      </c>
      <c r="M165" s="267" t="s">
        <v>753</v>
      </c>
      <c r="N165" s="107" t="s">
        <v>753</v>
      </c>
      <c r="O165" s="32" t="s">
        <v>753</v>
      </c>
      <c r="P165" s="32" t="s">
        <v>753</v>
      </c>
    </row>
    <row r="166" spans="1:18" ht="15.75" customHeight="1" x14ac:dyDescent="0.25">
      <c r="A166" s="270" t="s">
        <v>425</v>
      </c>
      <c r="B166" s="50">
        <f t="shared" si="7"/>
        <v>663</v>
      </c>
      <c r="C166" s="267" t="s">
        <v>753</v>
      </c>
      <c r="D166" s="267" t="s">
        <v>753</v>
      </c>
      <c r="E166" s="267" t="s">
        <v>753</v>
      </c>
      <c r="F166" s="267" t="s">
        <v>753</v>
      </c>
      <c r="G166" s="267" t="s">
        <v>753</v>
      </c>
      <c r="H166" s="267" t="s">
        <v>753</v>
      </c>
      <c r="I166" s="268">
        <v>663</v>
      </c>
      <c r="J166" s="267" t="s">
        <v>753</v>
      </c>
      <c r="K166" s="267" t="s">
        <v>753</v>
      </c>
      <c r="L166" s="267" t="s">
        <v>753</v>
      </c>
      <c r="M166" s="267" t="s">
        <v>753</v>
      </c>
      <c r="N166" s="107" t="s">
        <v>753</v>
      </c>
      <c r="O166" s="32" t="s">
        <v>753</v>
      </c>
      <c r="P166" s="32" t="s">
        <v>753</v>
      </c>
      <c r="Q166" s="22"/>
      <c r="R166" s="22"/>
    </row>
    <row r="167" spans="1:18" ht="15.75" customHeight="1" x14ac:dyDescent="0.25">
      <c r="A167" s="270" t="s">
        <v>426</v>
      </c>
      <c r="B167" s="50">
        <f t="shared" si="7"/>
        <v>1045</v>
      </c>
      <c r="C167" s="267" t="s">
        <v>753</v>
      </c>
      <c r="D167" s="267" t="s">
        <v>753</v>
      </c>
      <c r="E167" s="267" t="s">
        <v>753</v>
      </c>
      <c r="F167" s="267" t="s">
        <v>753</v>
      </c>
      <c r="G167" s="267" t="s">
        <v>753</v>
      </c>
      <c r="H167" s="267" t="s">
        <v>753</v>
      </c>
      <c r="I167" s="268">
        <v>1045</v>
      </c>
      <c r="J167" s="267" t="s">
        <v>753</v>
      </c>
      <c r="K167" s="267" t="s">
        <v>753</v>
      </c>
      <c r="L167" s="267" t="s">
        <v>753</v>
      </c>
      <c r="M167" s="267" t="s">
        <v>753</v>
      </c>
      <c r="N167" s="107" t="s">
        <v>753</v>
      </c>
      <c r="O167" s="32" t="s">
        <v>753</v>
      </c>
      <c r="P167" s="32" t="s">
        <v>753</v>
      </c>
    </row>
    <row r="168" spans="1:18" ht="15.75" customHeight="1" x14ac:dyDescent="0.25">
      <c r="A168" s="270" t="s">
        <v>59</v>
      </c>
      <c r="B168" s="50">
        <f t="shared" si="7"/>
        <v>283</v>
      </c>
      <c r="C168" s="267" t="s">
        <v>753</v>
      </c>
      <c r="D168" s="267" t="s">
        <v>753</v>
      </c>
      <c r="E168" s="267" t="s">
        <v>753</v>
      </c>
      <c r="F168" s="267" t="s">
        <v>753</v>
      </c>
      <c r="G168" s="267" t="s">
        <v>753</v>
      </c>
      <c r="H168" s="267" t="s">
        <v>753</v>
      </c>
      <c r="I168" s="268">
        <v>283</v>
      </c>
      <c r="J168" s="267" t="s">
        <v>753</v>
      </c>
      <c r="K168" s="267" t="s">
        <v>753</v>
      </c>
      <c r="L168" s="267" t="s">
        <v>753</v>
      </c>
      <c r="M168" s="267" t="s">
        <v>753</v>
      </c>
      <c r="N168" s="107" t="s">
        <v>753</v>
      </c>
      <c r="O168" s="32" t="s">
        <v>753</v>
      </c>
      <c r="P168" s="32" t="s">
        <v>753</v>
      </c>
    </row>
    <row r="169" spans="1:18" ht="15.75" customHeight="1" x14ac:dyDescent="0.25">
      <c r="A169" s="270" t="s">
        <v>758</v>
      </c>
      <c r="B169" s="50">
        <f t="shared" si="7"/>
        <v>770</v>
      </c>
      <c r="C169" s="267" t="s">
        <v>753</v>
      </c>
      <c r="D169" s="267" t="s">
        <v>753</v>
      </c>
      <c r="E169" s="267" t="s">
        <v>753</v>
      </c>
      <c r="F169" s="267" t="s">
        <v>753</v>
      </c>
      <c r="G169" s="267" t="s">
        <v>753</v>
      </c>
      <c r="H169" s="267" t="s">
        <v>753</v>
      </c>
      <c r="I169" s="268">
        <v>770</v>
      </c>
      <c r="J169" s="267" t="s">
        <v>753</v>
      </c>
      <c r="K169" s="267" t="s">
        <v>753</v>
      </c>
      <c r="L169" s="267" t="s">
        <v>753</v>
      </c>
      <c r="M169" s="267" t="s">
        <v>753</v>
      </c>
      <c r="N169" s="107" t="s">
        <v>753</v>
      </c>
      <c r="O169" s="32" t="s">
        <v>753</v>
      </c>
      <c r="P169" s="32" t="s">
        <v>753</v>
      </c>
    </row>
    <row r="170" spans="1:18" ht="15.75" customHeight="1" x14ac:dyDescent="0.25">
      <c r="A170" s="270" t="s">
        <v>65</v>
      </c>
      <c r="B170" s="50">
        <f t="shared" si="7"/>
        <v>325</v>
      </c>
      <c r="C170" s="267" t="s">
        <v>753</v>
      </c>
      <c r="D170" s="267" t="s">
        <v>753</v>
      </c>
      <c r="E170" s="267" t="s">
        <v>753</v>
      </c>
      <c r="F170" s="267" t="s">
        <v>753</v>
      </c>
      <c r="G170" s="267" t="s">
        <v>753</v>
      </c>
      <c r="H170" s="267" t="s">
        <v>753</v>
      </c>
      <c r="I170" s="268">
        <v>325</v>
      </c>
      <c r="J170" s="267" t="s">
        <v>753</v>
      </c>
      <c r="K170" s="267" t="s">
        <v>753</v>
      </c>
      <c r="L170" s="267" t="s">
        <v>753</v>
      </c>
      <c r="M170" s="267" t="s">
        <v>753</v>
      </c>
      <c r="N170" s="107" t="s">
        <v>753</v>
      </c>
      <c r="O170" s="32" t="s">
        <v>753</v>
      </c>
      <c r="P170" s="32" t="s">
        <v>753</v>
      </c>
      <c r="Q170" s="22"/>
      <c r="R170" s="22"/>
    </row>
    <row r="171" spans="1:18" ht="15.75" customHeight="1" x14ac:dyDescent="0.25">
      <c r="A171" s="270" t="s">
        <v>761</v>
      </c>
      <c r="B171" s="50">
        <f t="shared" si="7"/>
        <v>1420</v>
      </c>
      <c r="C171" s="267" t="s">
        <v>753</v>
      </c>
      <c r="D171" s="267" t="s">
        <v>753</v>
      </c>
      <c r="E171" s="267" t="s">
        <v>753</v>
      </c>
      <c r="F171" s="267" t="s">
        <v>753</v>
      </c>
      <c r="G171" s="267" t="s">
        <v>753</v>
      </c>
      <c r="H171" s="267" t="s">
        <v>753</v>
      </c>
      <c r="I171" s="268">
        <v>1420</v>
      </c>
      <c r="J171" s="267" t="s">
        <v>753</v>
      </c>
      <c r="K171" s="267" t="s">
        <v>753</v>
      </c>
      <c r="L171" s="267" t="s">
        <v>753</v>
      </c>
      <c r="M171" s="267" t="s">
        <v>753</v>
      </c>
      <c r="N171" s="107" t="s">
        <v>753</v>
      </c>
      <c r="O171" s="32" t="s">
        <v>753</v>
      </c>
      <c r="P171" s="32" t="s">
        <v>753</v>
      </c>
    </row>
    <row r="172" spans="1:18" ht="15.75" customHeight="1" x14ac:dyDescent="0.25">
      <c r="A172" s="270" t="s">
        <v>431</v>
      </c>
      <c r="B172" s="50">
        <f t="shared" si="7"/>
        <v>166</v>
      </c>
      <c r="C172" s="267" t="s">
        <v>753</v>
      </c>
      <c r="D172" s="267" t="s">
        <v>753</v>
      </c>
      <c r="E172" s="267" t="s">
        <v>753</v>
      </c>
      <c r="F172" s="267" t="s">
        <v>753</v>
      </c>
      <c r="G172" s="267" t="s">
        <v>753</v>
      </c>
      <c r="H172" s="267" t="s">
        <v>753</v>
      </c>
      <c r="I172" s="268">
        <v>166</v>
      </c>
      <c r="J172" s="267" t="s">
        <v>753</v>
      </c>
      <c r="K172" s="267" t="s">
        <v>753</v>
      </c>
      <c r="L172" s="267" t="s">
        <v>753</v>
      </c>
      <c r="M172" s="267" t="s">
        <v>753</v>
      </c>
      <c r="N172" s="107" t="s">
        <v>753</v>
      </c>
      <c r="O172" s="32" t="s">
        <v>753</v>
      </c>
      <c r="P172" s="32" t="s">
        <v>753</v>
      </c>
    </row>
    <row r="173" spans="1:18" ht="15.75" customHeight="1" x14ac:dyDescent="0.25">
      <c r="A173" s="270" t="s">
        <v>441</v>
      </c>
      <c r="B173" s="50">
        <f t="shared" si="7"/>
        <v>340</v>
      </c>
      <c r="C173" s="267" t="s">
        <v>753</v>
      </c>
      <c r="D173" s="267" t="s">
        <v>753</v>
      </c>
      <c r="E173" s="267" t="s">
        <v>753</v>
      </c>
      <c r="F173" s="267" t="s">
        <v>753</v>
      </c>
      <c r="G173" s="267" t="s">
        <v>753</v>
      </c>
      <c r="H173" s="267" t="s">
        <v>753</v>
      </c>
      <c r="I173" s="268">
        <v>340</v>
      </c>
      <c r="J173" s="267" t="s">
        <v>753</v>
      </c>
      <c r="K173" s="267" t="s">
        <v>753</v>
      </c>
      <c r="L173" s="267" t="s">
        <v>753</v>
      </c>
      <c r="M173" s="267" t="s">
        <v>753</v>
      </c>
      <c r="N173" s="107" t="s">
        <v>753</v>
      </c>
      <c r="O173" s="32" t="s">
        <v>753</v>
      </c>
      <c r="P173" s="32" t="s">
        <v>753</v>
      </c>
    </row>
    <row r="174" spans="1:18" ht="15.75" customHeight="1" x14ac:dyDescent="0.25">
      <c r="A174" s="270" t="s">
        <v>62</v>
      </c>
      <c r="B174" s="50">
        <f t="shared" si="7"/>
        <v>574</v>
      </c>
      <c r="C174" s="267" t="s">
        <v>753</v>
      </c>
      <c r="D174" s="267" t="s">
        <v>753</v>
      </c>
      <c r="E174" s="267" t="s">
        <v>753</v>
      </c>
      <c r="F174" s="267" t="s">
        <v>753</v>
      </c>
      <c r="G174" s="267" t="s">
        <v>753</v>
      </c>
      <c r="H174" s="267" t="s">
        <v>753</v>
      </c>
      <c r="I174" s="268">
        <v>574</v>
      </c>
      <c r="J174" s="267" t="s">
        <v>753</v>
      </c>
      <c r="K174" s="267" t="s">
        <v>753</v>
      </c>
      <c r="L174" s="267" t="s">
        <v>753</v>
      </c>
      <c r="M174" s="267" t="s">
        <v>753</v>
      </c>
      <c r="N174" s="107" t="s">
        <v>753</v>
      </c>
      <c r="O174" s="32" t="s">
        <v>753</v>
      </c>
      <c r="P174" s="32" t="s">
        <v>753</v>
      </c>
    </row>
    <row r="175" spans="1:18" ht="15.75" customHeight="1" x14ac:dyDescent="0.25">
      <c r="A175" s="270" t="s">
        <v>764</v>
      </c>
      <c r="B175" s="50">
        <f t="shared" si="7"/>
        <v>958</v>
      </c>
      <c r="C175" s="267" t="s">
        <v>753</v>
      </c>
      <c r="D175" s="267" t="s">
        <v>753</v>
      </c>
      <c r="E175" s="267" t="s">
        <v>753</v>
      </c>
      <c r="F175" s="267" t="s">
        <v>753</v>
      </c>
      <c r="G175" s="267" t="s">
        <v>753</v>
      </c>
      <c r="H175" s="267" t="s">
        <v>753</v>
      </c>
      <c r="I175" s="268">
        <v>958</v>
      </c>
      <c r="J175" s="267" t="s">
        <v>753</v>
      </c>
      <c r="K175" s="267" t="s">
        <v>753</v>
      </c>
      <c r="L175" s="267" t="s">
        <v>753</v>
      </c>
      <c r="M175" s="267" t="s">
        <v>753</v>
      </c>
      <c r="N175" s="107" t="s">
        <v>753</v>
      </c>
      <c r="O175" s="32" t="s">
        <v>753</v>
      </c>
      <c r="P175" s="32" t="s">
        <v>753</v>
      </c>
    </row>
    <row r="176" spans="1:18" ht="15.75" customHeight="1" x14ac:dyDescent="0.25">
      <c r="A176" s="270" t="s">
        <v>321</v>
      </c>
      <c r="B176" s="50">
        <f t="shared" si="7"/>
        <v>65</v>
      </c>
      <c r="C176" s="267" t="s">
        <v>753</v>
      </c>
      <c r="D176" s="267" t="s">
        <v>753</v>
      </c>
      <c r="E176" s="267" t="s">
        <v>753</v>
      </c>
      <c r="F176" s="267" t="s">
        <v>753</v>
      </c>
      <c r="G176" s="267" t="s">
        <v>753</v>
      </c>
      <c r="H176" s="267" t="s">
        <v>753</v>
      </c>
      <c r="I176" s="268">
        <v>65</v>
      </c>
      <c r="J176" s="267" t="s">
        <v>753</v>
      </c>
      <c r="K176" s="267" t="s">
        <v>753</v>
      </c>
      <c r="L176" s="267" t="s">
        <v>753</v>
      </c>
      <c r="M176" s="267" t="s">
        <v>753</v>
      </c>
      <c r="N176" s="107" t="s">
        <v>753</v>
      </c>
      <c r="O176" s="32" t="s">
        <v>753</v>
      </c>
      <c r="P176" s="32" t="s">
        <v>753</v>
      </c>
    </row>
    <row r="177" spans="1:16" ht="15.75" customHeight="1" x14ac:dyDescent="0.25">
      <c r="A177" s="109" t="s">
        <v>437</v>
      </c>
      <c r="B177" s="50">
        <f t="shared" si="7"/>
        <v>161</v>
      </c>
      <c r="C177" s="267" t="s">
        <v>753</v>
      </c>
      <c r="D177" s="267" t="s">
        <v>753</v>
      </c>
      <c r="E177" s="267" t="s">
        <v>753</v>
      </c>
      <c r="F177" s="267" t="s">
        <v>753</v>
      </c>
      <c r="G177" s="267" t="s">
        <v>753</v>
      </c>
      <c r="H177" s="267" t="s">
        <v>753</v>
      </c>
      <c r="I177" s="268">
        <v>161</v>
      </c>
      <c r="J177" s="267" t="s">
        <v>753</v>
      </c>
      <c r="K177" s="267" t="s">
        <v>753</v>
      </c>
      <c r="L177" s="267" t="s">
        <v>753</v>
      </c>
      <c r="M177" s="267" t="s">
        <v>753</v>
      </c>
      <c r="N177" s="107" t="s">
        <v>753</v>
      </c>
      <c r="O177" s="32" t="s">
        <v>753</v>
      </c>
      <c r="P177" s="32" t="s">
        <v>753</v>
      </c>
    </row>
    <row r="178" spans="1:16" ht="15.75" customHeight="1" x14ac:dyDescent="0.25">
      <c r="A178" s="109" t="s">
        <v>435</v>
      </c>
      <c r="B178" s="50">
        <f t="shared" si="7"/>
        <v>97</v>
      </c>
      <c r="C178" s="267" t="s">
        <v>753</v>
      </c>
      <c r="D178" s="267" t="s">
        <v>753</v>
      </c>
      <c r="E178" s="267" t="s">
        <v>753</v>
      </c>
      <c r="F178" s="267" t="s">
        <v>753</v>
      </c>
      <c r="G178" s="267" t="s">
        <v>753</v>
      </c>
      <c r="H178" s="267" t="s">
        <v>753</v>
      </c>
      <c r="I178" s="268">
        <v>97</v>
      </c>
      <c r="J178" s="267" t="s">
        <v>753</v>
      </c>
      <c r="K178" s="267" t="s">
        <v>753</v>
      </c>
      <c r="L178" s="267" t="s">
        <v>753</v>
      </c>
      <c r="M178" s="267" t="s">
        <v>753</v>
      </c>
      <c r="N178" s="107" t="s">
        <v>753</v>
      </c>
      <c r="O178" s="32" t="s">
        <v>753</v>
      </c>
      <c r="P178" s="32" t="s">
        <v>753</v>
      </c>
    </row>
    <row r="179" spans="1:16" ht="15.75" customHeight="1" x14ac:dyDescent="0.25">
      <c r="A179" s="109" t="s">
        <v>177</v>
      </c>
      <c r="B179" s="50">
        <f t="shared" si="7"/>
        <v>870</v>
      </c>
      <c r="C179" s="267" t="s">
        <v>753</v>
      </c>
      <c r="D179" s="267" t="s">
        <v>753</v>
      </c>
      <c r="E179" s="267" t="s">
        <v>753</v>
      </c>
      <c r="F179" s="267" t="s">
        <v>753</v>
      </c>
      <c r="G179" s="267" t="s">
        <v>753</v>
      </c>
      <c r="H179" s="267" t="s">
        <v>753</v>
      </c>
      <c r="I179" s="268">
        <v>870</v>
      </c>
      <c r="J179" s="267" t="s">
        <v>753</v>
      </c>
      <c r="K179" s="267" t="s">
        <v>753</v>
      </c>
      <c r="L179" s="267" t="s">
        <v>753</v>
      </c>
      <c r="M179" s="267" t="s">
        <v>753</v>
      </c>
      <c r="N179" s="107" t="s">
        <v>753</v>
      </c>
      <c r="O179" s="32" t="s">
        <v>753</v>
      </c>
      <c r="P179" s="32" t="s">
        <v>753</v>
      </c>
    </row>
    <row r="180" spans="1:16" ht="15.75" customHeight="1" x14ac:dyDescent="0.25">
      <c r="A180" s="109" t="s">
        <v>446</v>
      </c>
      <c r="B180" s="50">
        <f t="shared" si="7"/>
        <v>1119</v>
      </c>
      <c r="C180" s="267" t="s">
        <v>753</v>
      </c>
      <c r="D180" s="267" t="s">
        <v>753</v>
      </c>
      <c r="E180" s="267" t="s">
        <v>753</v>
      </c>
      <c r="F180" s="267" t="s">
        <v>753</v>
      </c>
      <c r="G180" s="267" t="s">
        <v>753</v>
      </c>
      <c r="H180" s="267" t="s">
        <v>753</v>
      </c>
      <c r="I180" s="268">
        <v>1119</v>
      </c>
      <c r="J180" s="267" t="s">
        <v>753</v>
      </c>
      <c r="K180" s="267" t="s">
        <v>753</v>
      </c>
      <c r="L180" s="267" t="s">
        <v>753</v>
      </c>
      <c r="M180" s="267" t="s">
        <v>753</v>
      </c>
      <c r="N180" s="107" t="s">
        <v>753</v>
      </c>
      <c r="O180" s="32" t="s">
        <v>753</v>
      </c>
      <c r="P180" s="32" t="s">
        <v>753</v>
      </c>
    </row>
    <row r="181" spans="1:16" ht="15.75" customHeight="1" x14ac:dyDescent="0.25">
      <c r="A181" s="109" t="s">
        <v>445</v>
      </c>
      <c r="B181" s="50">
        <f t="shared" si="7"/>
        <v>468</v>
      </c>
      <c r="C181" s="267" t="s">
        <v>753</v>
      </c>
      <c r="D181" s="267" t="s">
        <v>753</v>
      </c>
      <c r="E181" s="267" t="s">
        <v>753</v>
      </c>
      <c r="F181" s="267" t="s">
        <v>753</v>
      </c>
      <c r="G181" s="267" t="s">
        <v>753</v>
      </c>
      <c r="H181" s="267" t="s">
        <v>753</v>
      </c>
      <c r="I181" s="268">
        <v>468</v>
      </c>
      <c r="J181" s="267" t="s">
        <v>753</v>
      </c>
      <c r="K181" s="267" t="s">
        <v>753</v>
      </c>
      <c r="L181" s="267" t="s">
        <v>753</v>
      </c>
      <c r="M181" s="267" t="s">
        <v>753</v>
      </c>
      <c r="N181" s="107" t="s">
        <v>753</v>
      </c>
      <c r="O181" s="32" t="s">
        <v>753</v>
      </c>
      <c r="P181" s="32" t="s">
        <v>753</v>
      </c>
    </row>
    <row r="182" spans="1:16" ht="15.75" customHeight="1" x14ac:dyDescent="0.25">
      <c r="A182" s="109" t="s">
        <v>389</v>
      </c>
      <c r="B182" s="50">
        <f t="shared" si="7"/>
        <v>2597</v>
      </c>
      <c r="C182" s="267" t="s">
        <v>753</v>
      </c>
      <c r="D182" s="267" t="s">
        <v>753</v>
      </c>
      <c r="E182" s="267" t="s">
        <v>753</v>
      </c>
      <c r="F182" s="267" t="s">
        <v>753</v>
      </c>
      <c r="G182" s="267" t="s">
        <v>753</v>
      </c>
      <c r="H182" s="267" t="s">
        <v>753</v>
      </c>
      <c r="I182" s="268">
        <v>2597</v>
      </c>
      <c r="J182" s="267" t="s">
        <v>753</v>
      </c>
      <c r="K182" s="267" t="s">
        <v>753</v>
      </c>
      <c r="L182" s="267" t="s">
        <v>753</v>
      </c>
      <c r="M182" s="267" t="s">
        <v>753</v>
      </c>
      <c r="N182" s="107" t="s">
        <v>753</v>
      </c>
      <c r="O182" s="32" t="s">
        <v>753</v>
      </c>
      <c r="P182" s="32" t="s">
        <v>753</v>
      </c>
    </row>
    <row r="183" spans="1:16" ht="15.75" customHeight="1" x14ac:dyDescent="0.25">
      <c r="A183" s="109" t="s">
        <v>451</v>
      </c>
      <c r="B183" s="50">
        <f t="shared" si="7"/>
        <v>315</v>
      </c>
      <c r="C183" s="267" t="s">
        <v>753</v>
      </c>
      <c r="D183" s="267" t="s">
        <v>753</v>
      </c>
      <c r="E183" s="267" t="s">
        <v>753</v>
      </c>
      <c r="F183" s="267" t="s">
        <v>753</v>
      </c>
      <c r="G183" s="267" t="s">
        <v>753</v>
      </c>
      <c r="H183" s="267" t="s">
        <v>753</v>
      </c>
      <c r="I183" s="268">
        <v>315</v>
      </c>
      <c r="J183" s="267" t="s">
        <v>753</v>
      </c>
      <c r="K183" s="267" t="s">
        <v>753</v>
      </c>
      <c r="L183" s="267" t="s">
        <v>753</v>
      </c>
      <c r="M183" s="267" t="s">
        <v>753</v>
      </c>
      <c r="N183" s="107" t="s">
        <v>753</v>
      </c>
      <c r="O183" s="32" t="s">
        <v>753</v>
      </c>
      <c r="P183" s="32" t="s">
        <v>753</v>
      </c>
    </row>
    <row r="184" spans="1:16" ht="15.75" customHeight="1" x14ac:dyDescent="0.25">
      <c r="A184" s="109" t="s">
        <v>452</v>
      </c>
      <c r="B184" s="50">
        <f t="shared" si="7"/>
        <v>417</v>
      </c>
      <c r="C184" s="267" t="s">
        <v>753</v>
      </c>
      <c r="D184" s="267" t="s">
        <v>753</v>
      </c>
      <c r="E184" s="267" t="s">
        <v>753</v>
      </c>
      <c r="F184" s="267" t="s">
        <v>753</v>
      </c>
      <c r="G184" s="267" t="s">
        <v>753</v>
      </c>
      <c r="H184" s="267" t="s">
        <v>753</v>
      </c>
      <c r="I184" s="268">
        <v>417</v>
      </c>
      <c r="J184" s="267" t="s">
        <v>753</v>
      </c>
      <c r="K184" s="267" t="s">
        <v>753</v>
      </c>
      <c r="L184" s="267" t="s">
        <v>753</v>
      </c>
      <c r="M184" s="267" t="s">
        <v>753</v>
      </c>
      <c r="N184" s="107" t="s">
        <v>753</v>
      </c>
      <c r="O184" s="32" t="s">
        <v>753</v>
      </c>
      <c r="P184" s="32" t="s">
        <v>753</v>
      </c>
    </row>
    <row r="185" spans="1:16" ht="15.75" customHeight="1" x14ac:dyDescent="0.25">
      <c r="A185" s="109" t="s">
        <v>768</v>
      </c>
      <c r="B185" s="50">
        <f t="shared" si="7"/>
        <v>696</v>
      </c>
      <c r="C185" s="267" t="s">
        <v>753</v>
      </c>
      <c r="D185" s="267" t="s">
        <v>753</v>
      </c>
      <c r="E185" s="267" t="s">
        <v>753</v>
      </c>
      <c r="F185" s="267" t="s">
        <v>753</v>
      </c>
      <c r="G185" s="267" t="s">
        <v>753</v>
      </c>
      <c r="H185" s="267" t="s">
        <v>753</v>
      </c>
      <c r="I185" s="268">
        <v>696</v>
      </c>
      <c r="J185" s="267" t="s">
        <v>753</v>
      </c>
      <c r="K185" s="267" t="s">
        <v>753</v>
      </c>
      <c r="L185" s="267" t="s">
        <v>753</v>
      </c>
      <c r="M185" s="267" t="s">
        <v>753</v>
      </c>
      <c r="N185" s="107" t="s">
        <v>753</v>
      </c>
      <c r="O185" s="32" t="s">
        <v>753</v>
      </c>
      <c r="P185" s="32" t="s">
        <v>753</v>
      </c>
    </row>
    <row r="186" spans="1:16" ht="15.75" customHeight="1" x14ac:dyDescent="0.25">
      <c r="A186" s="109" t="s">
        <v>456</v>
      </c>
      <c r="B186" s="50">
        <f t="shared" si="7"/>
        <v>377</v>
      </c>
      <c r="C186" s="267" t="s">
        <v>753</v>
      </c>
      <c r="D186" s="267" t="s">
        <v>753</v>
      </c>
      <c r="E186" s="267" t="s">
        <v>753</v>
      </c>
      <c r="F186" s="267" t="s">
        <v>753</v>
      </c>
      <c r="G186" s="267" t="s">
        <v>753</v>
      </c>
      <c r="H186" s="267" t="s">
        <v>753</v>
      </c>
      <c r="I186" s="268">
        <v>377</v>
      </c>
      <c r="J186" s="267" t="s">
        <v>753</v>
      </c>
      <c r="K186" s="267" t="s">
        <v>753</v>
      </c>
      <c r="L186" s="267" t="s">
        <v>753</v>
      </c>
      <c r="M186" s="267" t="s">
        <v>753</v>
      </c>
      <c r="N186" s="107" t="s">
        <v>753</v>
      </c>
      <c r="O186" s="32" t="s">
        <v>753</v>
      </c>
      <c r="P186" s="32" t="s">
        <v>753</v>
      </c>
    </row>
    <row r="187" spans="1:16" ht="15.75" customHeight="1" x14ac:dyDescent="0.25">
      <c r="A187" s="109" t="s">
        <v>325</v>
      </c>
      <c r="B187" s="50">
        <f t="shared" si="7"/>
        <v>454</v>
      </c>
      <c r="C187" s="267" t="s">
        <v>753</v>
      </c>
      <c r="D187" s="267" t="s">
        <v>753</v>
      </c>
      <c r="E187" s="267" t="s">
        <v>753</v>
      </c>
      <c r="F187" s="267" t="s">
        <v>753</v>
      </c>
      <c r="G187" s="267" t="s">
        <v>753</v>
      </c>
      <c r="H187" s="267" t="s">
        <v>753</v>
      </c>
      <c r="I187" s="268">
        <v>454</v>
      </c>
      <c r="J187" s="267" t="s">
        <v>753</v>
      </c>
      <c r="K187" s="267" t="s">
        <v>753</v>
      </c>
      <c r="L187" s="267" t="s">
        <v>753</v>
      </c>
      <c r="M187" s="267" t="s">
        <v>753</v>
      </c>
      <c r="N187" s="107" t="s">
        <v>753</v>
      </c>
      <c r="O187" s="32" t="s">
        <v>753</v>
      </c>
      <c r="P187" s="32" t="s">
        <v>753</v>
      </c>
    </row>
    <row r="188" spans="1:16" ht="15.75" customHeight="1" x14ac:dyDescent="0.25">
      <c r="A188" s="109" t="s">
        <v>64</v>
      </c>
      <c r="B188" s="50">
        <f t="shared" si="7"/>
        <v>639</v>
      </c>
      <c r="C188" s="267" t="s">
        <v>753</v>
      </c>
      <c r="D188" s="267" t="s">
        <v>753</v>
      </c>
      <c r="E188" s="267" t="s">
        <v>753</v>
      </c>
      <c r="F188" s="267" t="s">
        <v>753</v>
      </c>
      <c r="G188" s="267" t="s">
        <v>753</v>
      </c>
      <c r="H188" s="267" t="s">
        <v>753</v>
      </c>
      <c r="I188" s="268">
        <v>639</v>
      </c>
      <c r="J188" s="267" t="s">
        <v>753</v>
      </c>
      <c r="K188" s="267" t="s">
        <v>753</v>
      </c>
      <c r="L188" s="267" t="s">
        <v>753</v>
      </c>
      <c r="M188" s="267" t="s">
        <v>753</v>
      </c>
      <c r="N188" s="107" t="s">
        <v>753</v>
      </c>
      <c r="O188" s="32" t="s">
        <v>753</v>
      </c>
      <c r="P188" s="32" t="s">
        <v>753</v>
      </c>
    </row>
    <row r="189" spans="1:16" ht="15.75" customHeight="1" x14ac:dyDescent="0.25">
      <c r="A189" s="109" t="s">
        <v>181</v>
      </c>
      <c r="B189" s="50">
        <f t="shared" si="7"/>
        <v>624</v>
      </c>
      <c r="C189" s="267" t="s">
        <v>753</v>
      </c>
      <c r="D189" s="267" t="s">
        <v>753</v>
      </c>
      <c r="E189" s="267" t="s">
        <v>753</v>
      </c>
      <c r="F189" s="267" t="s">
        <v>753</v>
      </c>
      <c r="G189" s="267" t="s">
        <v>753</v>
      </c>
      <c r="H189" s="267" t="s">
        <v>753</v>
      </c>
      <c r="I189" s="268">
        <v>624</v>
      </c>
      <c r="J189" s="267" t="s">
        <v>753</v>
      </c>
      <c r="K189" s="267" t="s">
        <v>753</v>
      </c>
      <c r="L189" s="267" t="s">
        <v>753</v>
      </c>
      <c r="M189" s="267" t="s">
        <v>753</v>
      </c>
      <c r="N189" s="107" t="s">
        <v>753</v>
      </c>
      <c r="O189" s="32" t="s">
        <v>753</v>
      </c>
      <c r="P189" s="32" t="s">
        <v>753</v>
      </c>
    </row>
    <row r="190" spans="1:16" ht="15.75" customHeight="1" x14ac:dyDescent="0.25">
      <c r="A190" s="109" t="s">
        <v>666</v>
      </c>
      <c r="B190" s="50">
        <f t="shared" si="7"/>
        <v>106</v>
      </c>
      <c r="C190" s="267" t="s">
        <v>753</v>
      </c>
      <c r="D190" s="267" t="s">
        <v>753</v>
      </c>
      <c r="E190" s="267" t="s">
        <v>753</v>
      </c>
      <c r="F190" s="267" t="s">
        <v>753</v>
      </c>
      <c r="G190" s="267" t="s">
        <v>753</v>
      </c>
      <c r="H190" s="267" t="s">
        <v>753</v>
      </c>
      <c r="I190" s="268">
        <v>106</v>
      </c>
      <c r="J190" s="267" t="s">
        <v>753</v>
      </c>
      <c r="K190" s="267" t="s">
        <v>753</v>
      </c>
      <c r="L190" s="267" t="s">
        <v>753</v>
      </c>
      <c r="M190" s="267" t="s">
        <v>753</v>
      </c>
      <c r="N190" s="107" t="s">
        <v>753</v>
      </c>
      <c r="O190" s="32" t="s">
        <v>753</v>
      </c>
      <c r="P190" s="32" t="s">
        <v>753</v>
      </c>
    </row>
    <row r="191" spans="1:16" ht="15.75" customHeight="1" x14ac:dyDescent="0.25">
      <c r="A191" s="109" t="s">
        <v>132</v>
      </c>
      <c r="B191" s="50">
        <f t="shared" si="7"/>
        <v>267</v>
      </c>
      <c r="C191" s="267" t="s">
        <v>753</v>
      </c>
      <c r="D191" s="267" t="s">
        <v>753</v>
      </c>
      <c r="E191" s="267" t="s">
        <v>753</v>
      </c>
      <c r="F191" s="267" t="s">
        <v>753</v>
      </c>
      <c r="G191" s="267" t="s">
        <v>753</v>
      </c>
      <c r="H191" s="267" t="s">
        <v>753</v>
      </c>
      <c r="I191" s="268">
        <v>267</v>
      </c>
      <c r="J191" s="267" t="s">
        <v>753</v>
      </c>
      <c r="K191" s="267" t="s">
        <v>753</v>
      </c>
      <c r="L191" s="267" t="s">
        <v>753</v>
      </c>
      <c r="M191" s="267" t="s">
        <v>753</v>
      </c>
      <c r="N191" s="107" t="s">
        <v>753</v>
      </c>
      <c r="O191" s="32" t="s">
        <v>753</v>
      </c>
      <c r="P191" s="32" t="s">
        <v>753</v>
      </c>
    </row>
    <row r="192" spans="1:16" ht="15.75" customHeight="1" x14ac:dyDescent="0.25">
      <c r="A192" s="109" t="s">
        <v>634</v>
      </c>
      <c r="B192" s="50">
        <f t="shared" si="7"/>
        <v>66</v>
      </c>
      <c r="C192" s="267" t="s">
        <v>753</v>
      </c>
      <c r="D192" s="267" t="s">
        <v>753</v>
      </c>
      <c r="E192" s="267" t="s">
        <v>753</v>
      </c>
      <c r="F192" s="267" t="s">
        <v>753</v>
      </c>
      <c r="G192" s="267" t="s">
        <v>753</v>
      </c>
      <c r="H192" s="267" t="s">
        <v>753</v>
      </c>
      <c r="I192" s="268">
        <v>66</v>
      </c>
      <c r="J192" s="267" t="s">
        <v>753</v>
      </c>
      <c r="K192" s="267" t="s">
        <v>753</v>
      </c>
      <c r="L192" s="267" t="s">
        <v>753</v>
      </c>
      <c r="M192" s="267" t="s">
        <v>753</v>
      </c>
      <c r="N192" s="107" t="s">
        <v>753</v>
      </c>
      <c r="O192" s="32" t="s">
        <v>753</v>
      </c>
      <c r="P192" s="32" t="s">
        <v>753</v>
      </c>
    </row>
    <row r="193" spans="1:18" ht="15.75" customHeight="1" x14ac:dyDescent="0.25">
      <c r="A193" s="109" t="s">
        <v>140</v>
      </c>
      <c r="B193" s="50">
        <f t="shared" si="7"/>
        <v>219</v>
      </c>
      <c r="C193" s="267" t="s">
        <v>753</v>
      </c>
      <c r="D193" s="267" t="s">
        <v>753</v>
      </c>
      <c r="E193" s="267" t="s">
        <v>753</v>
      </c>
      <c r="F193" s="267" t="s">
        <v>753</v>
      </c>
      <c r="G193" s="267" t="s">
        <v>753</v>
      </c>
      <c r="H193" s="267" t="s">
        <v>753</v>
      </c>
      <c r="I193" s="268">
        <v>219</v>
      </c>
      <c r="J193" s="267" t="s">
        <v>753</v>
      </c>
      <c r="K193" s="267" t="s">
        <v>753</v>
      </c>
      <c r="L193" s="267" t="s">
        <v>753</v>
      </c>
      <c r="M193" s="267" t="s">
        <v>753</v>
      </c>
      <c r="N193" s="107" t="s">
        <v>753</v>
      </c>
      <c r="O193" s="32" t="s">
        <v>753</v>
      </c>
      <c r="P193" s="32" t="s">
        <v>753</v>
      </c>
    </row>
    <row r="194" spans="1:18" ht="15.75" customHeight="1" x14ac:dyDescent="0.25">
      <c r="A194" s="109" t="s">
        <v>141</v>
      </c>
      <c r="B194" s="50">
        <f t="shared" si="7"/>
        <v>428</v>
      </c>
      <c r="C194" s="267" t="s">
        <v>753</v>
      </c>
      <c r="D194" s="267" t="s">
        <v>753</v>
      </c>
      <c r="E194" s="267" t="s">
        <v>753</v>
      </c>
      <c r="F194" s="267" t="s">
        <v>753</v>
      </c>
      <c r="G194" s="267" t="s">
        <v>753</v>
      </c>
      <c r="H194" s="267" t="s">
        <v>753</v>
      </c>
      <c r="I194" s="268">
        <v>428</v>
      </c>
      <c r="J194" s="267" t="s">
        <v>753</v>
      </c>
      <c r="K194" s="267" t="s">
        <v>753</v>
      </c>
      <c r="L194" s="267" t="s">
        <v>753</v>
      </c>
      <c r="M194" s="267" t="s">
        <v>753</v>
      </c>
      <c r="N194" s="107" t="s">
        <v>753</v>
      </c>
      <c r="O194" s="32" t="s">
        <v>753</v>
      </c>
      <c r="P194" s="32" t="s">
        <v>753</v>
      </c>
    </row>
    <row r="195" spans="1:18" ht="15.75" customHeight="1" x14ac:dyDescent="0.25">
      <c r="A195" s="109" t="s">
        <v>66</v>
      </c>
      <c r="B195" s="50">
        <f t="shared" si="7"/>
        <v>73</v>
      </c>
      <c r="C195" s="267" t="s">
        <v>753</v>
      </c>
      <c r="D195" s="267" t="s">
        <v>753</v>
      </c>
      <c r="E195" s="267" t="s">
        <v>753</v>
      </c>
      <c r="F195" s="267" t="s">
        <v>753</v>
      </c>
      <c r="G195" s="267" t="s">
        <v>753</v>
      </c>
      <c r="H195" s="267" t="s">
        <v>753</v>
      </c>
      <c r="I195" s="268">
        <v>73</v>
      </c>
      <c r="J195" s="267" t="s">
        <v>753</v>
      </c>
      <c r="K195" s="267" t="s">
        <v>753</v>
      </c>
      <c r="L195" s="267" t="s">
        <v>753</v>
      </c>
      <c r="M195" s="267" t="s">
        <v>753</v>
      </c>
      <c r="N195" s="107" t="s">
        <v>753</v>
      </c>
      <c r="O195" s="32" t="s">
        <v>753</v>
      </c>
      <c r="P195" s="32" t="s">
        <v>753</v>
      </c>
      <c r="Q195" s="22"/>
      <c r="R195" s="22"/>
    </row>
    <row r="196" spans="1:18" ht="15.75" customHeight="1" x14ac:dyDescent="0.25">
      <c r="A196" s="109" t="s">
        <v>136</v>
      </c>
      <c r="B196" s="50">
        <f t="shared" si="7"/>
        <v>363</v>
      </c>
      <c r="C196" s="267" t="s">
        <v>753</v>
      </c>
      <c r="D196" s="267" t="s">
        <v>753</v>
      </c>
      <c r="E196" s="267" t="s">
        <v>753</v>
      </c>
      <c r="F196" s="267" t="s">
        <v>753</v>
      </c>
      <c r="G196" s="267" t="s">
        <v>753</v>
      </c>
      <c r="H196" s="267" t="s">
        <v>753</v>
      </c>
      <c r="I196" s="268">
        <v>363</v>
      </c>
      <c r="J196" s="267" t="s">
        <v>753</v>
      </c>
      <c r="K196" s="267" t="s">
        <v>753</v>
      </c>
      <c r="L196" s="267" t="s">
        <v>753</v>
      </c>
      <c r="M196" s="267" t="s">
        <v>753</v>
      </c>
      <c r="N196" s="107" t="s">
        <v>753</v>
      </c>
      <c r="O196" s="32" t="s">
        <v>753</v>
      </c>
      <c r="P196" s="32" t="s">
        <v>753</v>
      </c>
    </row>
    <row r="197" spans="1:18" ht="15.75" customHeight="1" x14ac:dyDescent="0.25">
      <c r="A197" s="109" t="s">
        <v>143</v>
      </c>
      <c r="B197" s="50">
        <f t="shared" si="7"/>
        <v>68</v>
      </c>
      <c r="C197" s="267" t="s">
        <v>753</v>
      </c>
      <c r="D197" s="267" t="s">
        <v>753</v>
      </c>
      <c r="E197" s="267" t="s">
        <v>753</v>
      </c>
      <c r="F197" s="267" t="s">
        <v>753</v>
      </c>
      <c r="G197" s="267" t="s">
        <v>753</v>
      </c>
      <c r="H197" s="267" t="s">
        <v>753</v>
      </c>
      <c r="I197" s="268">
        <v>68</v>
      </c>
      <c r="J197" s="267" t="s">
        <v>753</v>
      </c>
      <c r="K197" s="267" t="s">
        <v>753</v>
      </c>
      <c r="L197" s="267" t="s">
        <v>753</v>
      </c>
      <c r="M197" s="267" t="s">
        <v>753</v>
      </c>
      <c r="N197" s="107" t="s">
        <v>753</v>
      </c>
      <c r="O197" s="32" t="s">
        <v>753</v>
      </c>
      <c r="P197" s="32" t="s">
        <v>753</v>
      </c>
    </row>
    <row r="198" spans="1:18" s="22" customFormat="1" ht="15.75" customHeight="1" x14ac:dyDescent="0.25">
      <c r="A198" s="270" t="s">
        <v>773</v>
      </c>
      <c r="B198" s="50">
        <f t="shared" si="7"/>
        <v>1023</v>
      </c>
      <c r="C198" s="267" t="s">
        <v>753</v>
      </c>
      <c r="D198" s="267" t="s">
        <v>753</v>
      </c>
      <c r="E198" s="267" t="s">
        <v>753</v>
      </c>
      <c r="F198" s="267" t="s">
        <v>753</v>
      </c>
      <c r="G198" s="267" t="s">
        <v>753</v>
      </c>
      <c r="H198" s="267" t="s">
        <v>753</v>
      </c>
      <c r="I198" s="268">
        <v>1023</v>
      </c>
      <c r="J198" s="267" t="s">
        <v>753</v>
      </c>
      <c r="K198" s="267" t="s">
        <v>753</v>
      </c>
      <c r="L198" s="267" t="s">
        <v>753</v>
      </c>
      <c r="M198" s="267" t="s">
        <v>753</v>
      </c>
      <c r="N198" s="107" t="s">
        <v>753</v>
      </c>
      <c r="O198" s="32" t="s">
        <v>753</v>
      </c>
      <c r="P198" s="32" t="s">
        <v>753</v>
      </c>
      <c r="Q198" s="5"/>
      <c r="R198" s="5"/>
    </row>
    <row r="199" spans="1:18" ht="15.75" customHeight="1" x14ac:dyDescent="0.25">
      <c r="A199" s="270" t="s">
        <v>775</v>
      </c>
      <c r="B199" s="50">
        <f t="shared" si="7"/>
        <v>2583</v>
      </c>
      <c r="C199" s="267" t="s">
        <v>753</v>
      </c>
      <c r="D199" s="267" t="s">
        <v>753</v>
      </c>
      <c r="E199" s="267" t="s">
        <v>753</v>
      </c>
      <c r="F199" s="267" t="s">
        <v>753</v>
      </c>
      <c r="G199" s="267" t="s">
        <v>753</v>
      </c>
      <c r="H199" s="267" t="s">
        <v>753</v>
      </c>
      <c r="I199" s="268">
        <v>2583</v>
      </c>
      <c r="J199" s="267" t="s">
        <v>753</v>
      </c>
      <c r="K199" s="267" t="s">
        <v>753</v>
      </c>
      <c r="L199" s="267" t="s">
        <v>753</v>
      </c>
      <c r="M199" s="267" t="s">
        <v>753</v>
      </c>
      <c r="N199" s="107" t="s">
        <v>753</v>
      </c>
      <c r="O199" s="32" t="s">
        <v>753</v>
      </c>
      <c r="P199" s="32" t="s">
        <v>753</v>
      </c>
    </row>
    <row r="200" spans="1:18" ht="15.75" customHeight="1" x14ac:dyDescent="0.25">
      <c r="A200" s="270" t="s">
        <v>635</v>
      </c>
      <c r="B200" s="50">
        <f t="shared" si="7"/>
        <v>27</v>
      </c>
      <c r="C200" s="267" t="s">
        <v>753</v>
      </c>
      <c r="D200" s="267" t="s">
        <v>753</v>
      </c>
      <c r="E200" s="267" t="s">
        <v>753</v>
      </c>
      <c r="F200" s="267" t="s">
        <v>753</v>
      </c>
      <c r="G200" s="267" t="s">
        <v>753</v>
      </c>
      <c r="H200" s="267" t="s">
        <v>753</v>
      </c>
      <c r="I200" s="268">
        <v>27</v>
      </c>
      <c r="J200" s="267" t="s">
        <v>753</v>
      </c>
      <c r="K200" s="267" t="s">
        <v>753</v>
      </c>
      <c r="L200" s="267" t="s">
        <v>753</v>
      </c>
      <c r="M200" s="267" t="s">
        <v>753</v>
      </c>
      <c r="N200" s="107" t="s">
        <v>753</v>
      </c>
      <c r="O200" s="32" t="s">
        <v>753</v>
      </c>
      <c r="P200" s="32" t="s">
        <v>753</v>
      </c>
    </row>
    <row r="201" spans="1:18" ht="15.75" customHeight="1" x14ac:dyDescent="0.25">
      <c r="A201" s="270" t="s">
        <v>670</v>
      </c>
      <c r="B201" s="50">
        <f t="shared" si="7"/>
        <v>383</v>
      </c>
      <c r="C201" s="267"/>
      <c r="D201" s="267"/>
      <c r="E201" s="267"/>
      <c r="F201" s="267"/>
      <c r="G201" s="267"/>
      <c r="H201" s="267"/>
      <c r="I201" s="268">
        <v>383</v>
      </c>
      <c r="J201" s="267"/>
      <c r="K201" s="267"/>
      <c r="L201" s="267"/>
      <c r="M201" s="267"/>
      <c r="N201" s="107"/>
      <c r="O201" s="32"/>
      <c r="P201" s="32"/>
    </row>
    <row r="202" spans="1:18" ht="15.75" customHeight="1" x14ac:dyDescent="0.25">
      <c r="A202" s="109" t="s">
        <v>151</v>
      </c>
      <c r="B202" s="50">
        <f t="shared" si="7"/>
        <v>706</v>
      </c>
      <c r="C202" s="267" t="s">
        <v>753</v>
      </c>
      <c r="D202" s="267" t="s">
        <v>753</v>
      </c>
      <c r="E202" s="267" t="s">
        <v>753</v>
      </c>
      <c r="F202" s="267" t="s">
        <v>753</v>
      </c>
      <c r="G202" s="267" t="s">
        <v>753</v>
      </c>
      <c r="H202" s="267" t="s">
        <v>753</v>
      </c>
      <c r="I202" s="268">
        <v>706</v>
      </c>
      <c r="J202" s="108" t="s">
        <v>753</v>
      </c>
      <c r="K202" s="267" t="s">
        <v>753</v>
      </c>
      <c r="L202" s="267" t="s">
        <v>753</v>
      </c>
      <c r="M202" s="267" t="s">
        <v>753</v>
      </c>
      <c r="N202" s="107" t="s">
        <v>753</v>
      </c>
      <c r="O202" s="32" t="s">
        <v>753</v>
      </c>
      <c r="P202" s="32" t="s">
        <v>753</v>
      </c>
    </row>
    <row r="203" spans="1:18" s="22" customFormat="1" ht="15.75" customHeight="1" x14ac:dyDescent="0.25">
      <c r="A203" s="264"/>
      <c r="B203" s="50"/>
      <c r="C203" s="52"/>
      <c r="D203" s="52"/>
      <c r="E203" s="52"/>
      <c r="F203" s="52"/>
      <c r="G203" s="52"/>
      <c r="H203" s="52"/>
      <c r="I203" s="267"/>
      <c r="J203" s="52"/>
      <c r="K203" s="52"/>
      <c r="L203" s="267"/>
      <c r="M203" s="52"/>
      <c r="N203" s="11"/>
      <c r="O203" s="32"/>
      <c r="P203" s="32"/>
      <c r="Q203" s="5"/>
      <c r="R203" s="5"/>
    </row>
    <row r="204" spans="1:18" ht="15.75" customHeight="1" x14ac:dyDescent="0.25">
      <c r="A204" s="253" t="s">
        <v>809</v>
      </c>
      <c r="B204" s="103">
        <f>SUM(B206:B214)</f>
        <v>5788</v>
      </c>
      <c r="C204" s="262" t="s">
        <v>753</v>
      </c>
      <c r="D204" s="262" t="s">
        <v>753</v>
      </c>
      <c r="E204" s="262" t="s">
        <v>753</v>
      </c>
      <c r="F204" s="262" t="s">
        <v>753</v>
      </c>
      <c r="G204" s="262" t="s">
        <v>753</v>
      </c>
      <c r="H204" s="262" t="s">
        <v>753</v>
      </c>
      <c r="I204" s="262" t="s">
        <v>753</v>
      </c>
      <c r="J204" s="262" t="s">
        <v>753</v>
      </c>
      <c r="K204" s="262" t="s">
        <v>753</v>
      </c>
      <c r="L204" s="262" t="s">
        <v>753</v>
      </c>
      <c r="M204" s="103">
        <f>SUM(M206:M214)</f>
        <v>5788</v>
      </c>
      <c r="N204" s="104" t="s">
        <v>753</v>
      </c>
      <c r="O204" s="263" t="s">
        <v>753</v>
      </c>
      <c r="P204" s="263" t="s">
        <v>753</v>
      </c>
    </row>
    <row r="205" spans="1:18" ht="15.75" customHeight="1" x14ac:dyDescent="0.25">
      <c r="A205" s="270"/>
      <c r="B205" s="108"/>
      <c r="C205" s="52"/>
      <c r="D205" s="52"/>
      <c r="E205" s="52"/>
      <c r="F205" s="52"/>
      <c r="G205" s="52"/>
      <c r="H205" s="52"/>
      <c r="I205" s="52"/>
      <c r="J205" s="52"/>
      <c r="K205" s="52"/>
      <c r="L205" s="267"/>
      <c r="M205" s="267"/>
      <c r="O205" s="32"/>
      <c r="P205" s="32"/>
    </row>
    <row r="206" spans="1:18" ht="15.75" customHeight="1" x14ac:dyDescent="0.25">
      <c r="A206" s="270" t="s">
        <v>756</v>
      </c>
      <c r="B206" s="50">
        <f t="shared" ref="B206:B214" si="8">SUM(C206:P206)</f>
        <v>2504</v>
      </c>
      <c r="C206" s="267" t="s">
        <v>753</v>
      </c>
      <c r="D206" s="267" t="s">
        <v>753</v>
      </c>
      <c r="E206" s="267" t="s">
        <v>753</v>
      </c>
      <c r="F206" s="267" t="s">
        <v>753</v>
      </c>
      <c r="G206" s="267" t="s">
        <v>753</v>
      </c>
      <c r="H206" s="267" t="s">
        <v>753</v>
      </c>
      <c r="I206" s="267" t="s">
        <v>753</v>
      </c>
      <c r="J206" s="267" t="s">
        <v>753</v>
      </c>
      <c r="K206" s="267" t="s">
        <v>753</v>
      </c>
      <c r="L206" s="267" t="s">
        <v>753</v>
      </c>
      <c r="M206" s="268">
        <v>2504</v>
      </c>
      <c r="N206" s="107" t="s">
        <v>753</v>
      </c>
      <c r="O206" s="32" t="s">
        <v>753</v>
      </c>
      <c r="P206" s="32" t="s">
        <v>753</v>
      </c>
    </row>
    <row r="207" spans="1:18" ht="15.75" customHeight="1" x14ac:dyDescent="0.25">
      <c r="A207" s="270" t="s">
        <v>799</v>
      </c>
      <c r="B207" s="50">
        <f t="shared" si="8"/>
        <v>147</v>
      </c>
      <c r="C207" s="267" t="s">
        <v>753</v>
      </c>
      <c r="D207" s="267" t="s">
        <v>753</v>
      </c>
      <c r="E207" s="267" t="s">
        <v>753</v>
      </c>
      <c r="F207" s="267" t="s">
        <v>753</v>
      </c>
      <c r="G207" s="267" t="s">
        <v>753</v>
      </c>
      <c r="H207" s="267" t="s">
        <v>753</v>
      </c>
      <c r="I207" s="267" t="s">
        <v>753</v>
      </c>
      <c r="J207" s="267" t="s">
        <v>753</v>
      </c>
      <c r="K207" s="267" t="s">
        <v>753</v>
      </c>
      <c r="L207" s="267" t="s">
        <v>753</v>
      </c>
      <c r="M207" s="268">
        <v>147</v>
      </c>
      <c r="N207" s="107" t="s">
        <v>753</v>
      </c>
      <c r="O207" s="32" t="s">
        <v>753</v>
      </c>
      <c r="P207" s="32" t="s">
        <v>753</v>
      </c>
    </row>
    <row r="208" spans="1:18" ht="15.75" customHeight="1" x14ac:dyDescent="0.25">
      <c r="A208" s="270" t="s">
        <v>761</v>
      </c>
      <c r="B208" s="50">
        <f t="shared" si="8"/>
        <v>255</v>
      </c>
      <c r="C208" s="267" t="s">
        <v>753</v>
      </c>
      <c r="D208" s="267" t="s">
        <v>753</v>
      </c>
      <c r="E208" s="267" t="s">
        <v>753</v>
      </c>
      <c r="F208" s="267" t="s">
        <v>753</v>
      </c>
      <c r="G208" s="267" t="s">
        <v>753</v>
      </c>
      <c r="H208" s="267" t="s">
        <v>753</v>
      </c>
      <c r="I208" s="267" t="s">
        <v>753</v>
      </c>
      <c r="J208" s="267" t="s">
        <v>753</v>
      </c>
      <c r="K208" s="267" t="s">
        <v>753</v>
      </c>
      <c r="L208" s="267" t="s">
        <v>753</v>
      </c>
      <c r="M208" s="268">
        <v>255</v>
      </c>
      <c r="N208" s="107" t="s">
        <v>753</v>
      </c>
      <c r="O208" s="32" t="s">
        <v>753</v>
      </c>
      <c r="P208" s="32" t="s">
        <v>753</v>
      </c>
    </row>
    <row r="209" spans="1:18" ht="15.75" customHeight="1" x14ac:dyDescent="0.25">
      <c r="A209" s="270" t="s">
        <v>764</v>
      </c>
      <c r="B209" s="50">
        <f t="shared" si="8"/>
        <v>373</v>
      </c>
      <c r="C209" s="267" t="s">
        <v>753</v>
      </c>
      <c r="D209" s="267" t="s">
        <v>753</v>
      </c>
      <c r="E209" s="267" t="s">
        <v>753</v>
      </c>
      <c r="F209" s="267" t="s">
        <v>753</v>
      </c>
      <c r="G209" s="267" t="s">
        <v>753</v>
      </c>
      <c r="H209" s="267" t="s">
        <v>753</v>
      </c>
      <c r="I209" s="267" t="s">
        <v>753</v>
      </c>
      <c r="J209" s="267" t="s">
        <v>753</v>
      </c>
      <c r="K209" s="267" t="s">
        <v>753</v>
      </c>
      <c r="L209" s="267" t="s">
        <v>753</v>
      </c>
      <c r="M209" s="268">
        <v>373</v>
      </c>
      <c r="N209" s="267" t="s">
        <v>753</v>
      </c>
      <c r="O209" s="267" t="s">
        <v>753</v>
      </c>
      <c r="P209" s="32" t="s">
        <v>753</v>
      </c>
    </row>
    <row r="210" spans="1:18" ht="15.75" customHeight="1" x14ac:dyDescent="0.25">
      <c r="A210" s="270" t="s">
        <v>177</v>
      </c>
      <c r="B210" s="50">
        <f t="shared" si="8"/>
        <v>315</v>
      </c>
      <c r="C210" s="267" t="s">
        <v>753</v>
      </c>
      <c r="D210" s="267" t="s">
        <v>753</v>
      </c>
      <c r="E210" s="267" t="s">
        <v>753</v>
      </c>
      <c r="F210" s="267" t="s">
        <v>753</v>
      </c>
      <c r="G210" s="267" t="s">
        <v>753</v>
      </c>
      <c r="H210" s="267" t="s">
        <v>753</v>
      </c>
      <c r="I210" s="267" t="s">
        <v>753</v>
      </c>
      <c r="J210" s="267" t="s">
        <v>753</v>
      </c>
      <c r="K210" s="267" t="s">
        <v>753</v>
      </c>
      <c r="L210" s="267" t="s">
        <v>753</v>
      </c>
      <c r="M210" s="268">
        <v>315</v>
      </c>
      <c r="N210" s="107" t="s">
        <v>753</v>
      </c>
      <c r="O210" s="32" t="s">
        <v>753</v>
      </c>
      <c r="P210" s="32" t="s">
        <v>753</v>
      </c>
    </row>
    <row r="211" spans="1:18" ht="15.75" customHeight="1" x14ac:dyDescent="0.25">
      <c r="A211" s="270" t="s">
        <v>389</v>
      </c>
      <c r="B211" s="50">
        <f t="shared" si="8"/>
        <v>629</v>
      </c>
      <c r="C211" s="267" t="s">
        <v>753</v>
      </c>
      <c r="D211" s="267" t="s">
        <v>753</v>
      </c>
      <c r="E211" s="267" t="s">
        <v>753</v>
      </c>
      <c r="F211" s="267" t="s">
        <v>753</v>
      </c>
      <c r="G211" s="267" t="s">
        <v>753</v>
      </c>
      <c r="H211" s="267" t="s">
        <v>753</v>
      </c>
      <c r="I211" s="267" t="s">
        <v>753</v>
      </c>
      <c r="J211" s="267" t="s">
        <v>753</v>
      </c>
      <c r="K211" s="267" t="s">
        <v>753</v>
      </c>
      <c r="L211" s="267" t="s">
        <v>753</v>
      </c>
      <c r="M211" s="268">
        <v>629</v>
      </c>
      <c r="N211" s="107" t="s">
        <v>753</v>
      </c>
      <c r="O211" s="32" t="s">
        <v>753</v>
      </c>
      <c r="P211" s="32" t="s">
        <v>753</v>
      </c>
    </row>
    <row r="212" spans="1:18" ht="15.75" customHeight="1" x14ac:dyDescent="0.25">
      <c r="A212" s="270" t="s">
        <v>181</v>
      </c>
      <c r="B212" s="50">
        <f t="shared" si="8"/>
        <v>269</v>
      </c>
      <c r="C212" s="267" t="s">
        <v>753</v>
      </c>
      <c r="D212" s="267" t="s">
        <v>753</v>
      </c>
      <c r="E212" s="267" t="s">
        <v>753</v>
      </c>
      <c r="F212" s="267" t="s">
        <v>753</v>
      </c>
      <c r="G212" s="267" t="s">
        <v>753</v>
      </c>
      <c r="H212" s="267" t="s">
        <v>753</v>
      </c>
      <c r="I212" s="267" t="s">
        <v>753</v>
      </c>
      <c r="J212" s="267" t="s">
        <v>753</v>
      </c>
      <c r="K212" s="267" t="s">
        <v>753</v>
      </c>
      <c r="L212" s="267" t="s">
        <v>753</v>
      </c>
      <c r="M212" s="268">
        <v>269</v>
      </c>
      <c r="N212" s="107" t="s">
        <v>753</v>
      </c>
      <c r="O212" s="32" t="s">
        <v>753</v>
      </c>
      <c r="P212" s="32" t="s">
        <v>753</v>
      </c>
    </row>
    <row r="213" spans="1:18" ht="15.75" customHeight="1" x14ac:dyDescent="0.25">
      <c r="A213" s="270" t="s">
        <v>773</v>
      </c>
      <c r="B213" s="50">
        <f t="shared" si="8"/>
        <v>741</v>
      </c>
      <c r="C213" s="267" t="s">
        <v>753</v>
      </c>
      <c r="D213" s="267" t="s">
        <v>753</v>
      </c>
      <c r="E213" s="267" t="s">
        <v>753</v>
      </c>
      <c r="F213" s="267" t="s">
        <v>753</v>
      </c>
      <c r="G213" s="267" t="s">
        <v>753</v>
      </c>
      <c r="H213" s="267" t="s">
        <v>753</v>
      </c>
      <c r="I213" s="267" t="s">
        <v>753</v>
      </c>
      <c r="J213" s="267" t="s">
        <v>753</v>
      </c>
      <c r="K213" s="267" t="s">
        <v>753</v>
      </c>
      <c r="L213" s="267" t="s">
        <v>753</v>
      </c>
      <c r="M213" s="268">
        <v>741</v>
      </c>
      <c r="N213" s="107" t="s">
        <v>753</v>
      </c>
      <c r="O213" s="32" t="s">
        <v>753</v>
      </c>
      <c r="P213" s="32" t="s">
        <v>753</v>
      </c>
    </row>
    <row r="214" spans="1:18" ht="15.75" customHeight="1" x14ac:dyDescent="0.25">
      <c r="A214" s="270" t="s">
        <v>775</v>
      </c>
      <c r="B214" s="50">
        <f t="shared" si="8"/>
        <v>555</v>
      </c>
      <c r="C214" s="267" t="s">
        <v>753</v>
      </c>
      <c r="D214" s="267" t="s">
        <v>753</v>
      </c>
      <c r="E214" s="267" t="s">
        <v>753</v>
      </c>
      <c r="F214" s="267" t="s">
        <v>753</v>
      </c>
      <c r="G214" s="267" t="s">
        <v>753</v>
      </c>
      <c r="H214" s="267" t="s">
        <v>753</v>
      </c>
      <c r="I214" s="267" t="s">
        <v>753</v>
      </c>
      <c r="J214" s="267" t="s">
        <v>753</v>
      </c>
      <c r="K214" s="267" t="s">
        <v>753</v>
      </c>
      <c r="L214" s="267" t="s">
        <v>753</v>
      </c>
      <c r="M214" s="269">
        <v>555</v>
      </c>
      <c r="N214" s="267" t="s">
        <v>753</v>
      </c>
      <c r="O214" s="267" t="s">
        <v>753</v>
      </c>
      <c r="P214" s="32" t="s">
        <v>753</v>
      </c>
    </row>
    <row r="215" spans="1:18" x14ac:dyDescent="0.25">
      <c r="A215" s="264"/>
      <c r="B215" s="50"/>
      <c r="C215" s="52"/>
      <c r="D215" s="52"/>
      <c r="E215" s="52"/>
      <c r="F215" s="52"/>
      <c r="G215" s="52"/>
      <c r="H215" s="52"/>
      <c r="I215" s="52"/>
      <c r="J215" s="52"/>
      <c r="K215" s="52"/>
      <c r="L215" s="267"/>
      <c r="M215" s="52"/>
      <c r="O215" s="32"/>
      <c r="P215" s="32"/>
      <c r="Q215" s="22"/>
      <c r="R215" s="22"/>
    </row>
    <row r="216" spans="1:18" ht="15.75" customHeight="1" x14ac:dyDescent="0.25">
      <c r="A216" s="253" t="s">
        <v>810</v>
      </c>
      <c r="B216" s="262">
        <f t="shared" ref="B216:H216" si="9">SUM(B218:B235)</f>
        <v>22839</v>
      </c>
      <c r="C216" s="262">
        <f t="shared" si="9"/>
        <v>7915</v>
      </c>
      <c r="D216" s="262">
        <f t="shared" si="9"/>
        <v>0</v>
      </c>
      <c r="E216" s="262">
        <f t="shared" si="9"/>
        <v>0</v>
      </c>
      <c r="F216" s="262">
        <f t="shared" si="9"/>
        <v>2714</v>
      </c>
      <c r="G216" s="262">
        <f t="shared" si="9"/>
        <v>938</v>
      </c>
      <c r="H216" s="262">
        <f t="shared" si="9"/>
        <v>8133</v>
      </c>
      <c r="I216" s="262" t="s">
        <v>753</v>
      </c>
      <c r="J216" s="262" t="s">
        <v>753</v>
      </c>
      <c r="K216" s="262" t="s">
        <v>753</v>
      </c>
      <c r="L216" s="103" t="s">
        <v>753</v>
      </c>
      <c r="M216" s="262">
        <f>SUM(M218:M235)</f>
        <v>477</v>
      </c>
      <c r="N216" s="262">
        <f>SUM(N218:N235)</f>
        <v>2662</v>
      </c>
      <c r="O216" s="263" t="s">
        <v>753</v>
      </c>
      <c r="P216" s="263" t="s">
        <v>753</v>
      </c>
    </row>
    <row r="217" spans="1:18" ht="15.75" customHeight="1" x14ac:dyDescent="0.25">
      <c r="A217" s="270"/>
      <c r="B217" s="108"/>
      <c r="C217" s="267"/>
      <c r="D217" s="267"/>
      <c r="E217" s="52"/>
      <c r="F217" s="32"/>
      <c r="G217" s="50"/>
      <c r="H217" s="50"/>
      <c r="I217" s="52"/>
      <c r="J217" s="52"/>
      <c r="K217" s="52"/>
      <c r="L217" s="267"/>
      <c r="M217" s="267"/>
      <c r="N217" s="107"/>
      <c r="O217" s="32"/>
      <c r="P217" s="32"/>
    </row>
    <row r="218" spans="1:18" ht="15.75" customHeight="1" x14ac:dyDescent="0.25">
      <c r="A218" s="270" t="s">
        <v>424</v>
      </c>
      <c r="B218" s="50">
        <f t="shared" ref="B218:B235" si="10">SUM(C218:P218)</f>
        <v>2202</v>
      </c>
      <c r="C218" s="268">
        <v>527</v>
      </c>
      <c r="D218" s="269" t="s">
        <v>753</v>
      </c>
      <c r="E218" s="267" t="s">
        <v>753</v>
      </c>
      <c r="F218" s="32">
        <v>1359</v>
      </c>
      <c r="G218" s="108" t="s">
        <v>753</v>
      </c>
      <c r="H218" s="108">
        <v>316</v>
      </c>
      <c r="I218" s="108" t="s">
        <v>753</v>
      </c>
      <c r="J218" s="267" t="s">
        <v>753</v>
      </c>
      <c r="K218" s="267" t="s">
        <v>753</v>
      </c>
      <c r="L218" s="267" t="s">
        <v>753</v>
      </c>
      <c r="M218" s="267" t="s">
        <v>753</v>
      </c>
      <c r="N218" s="107" t="s">
        <v>753</v>
      </c>
      <c r="O218" s="32" t="s">
        <v>753</v>
      </c>
      <c r="P218" s="32" t="s">
        <v>753</v>
      </c>
    </row>
    <row r="219" spans="1:18" ht="15.75" customHeight="1" x14ac:dyDescent="0.25">
      <c r="A219" s="270" t="s">
        <v>425</v>
      </c>
      <c r="B219" s="50">
        <f t="shared" si="10"/>
        <v>1983</v>
      </c>
      <c r="C219" s="268">
        <v>1061</v>
      </c>
      <c r="D219" s="269" t="s">
        <v>753</v>
      </c>
      <c r="E219" s="267" t="s">
        <v>753</v>
      </c>
      <c r="F219" s="81" t="s">
        <v>753</v>
      </c>
      <c r="G219" s="108" t="s">
        <v>753</v>
      </c>
      <c r="H219" s="108">
        <v>922</v>
      </c>
      <c r="I219" s="108" t="s">
        <v>753</v>
      </c>
      <c r="J219" s="267" t="s">
        <v>753</v>
      </c>
      <c r="K219" s="267" t="s">
        <v>753</v>
      </c>
      <c r="L219" s="267" t="s">
        <v>753</v>
      </c>
      <c r="M219" s="267" t="s">
        <v>753</v>
      </c>
      <c r="N219" s="107" t="s">
        <v>753</v>
      </c>
      <c r="O219" s="32" t="s">
        <v>753</v>
      </c>
      <c r="P219" s="32" t="s">
        <v>753</v>
      </c>
    </row>
    <row r="220" spans="1:18" ht="15.75" customHeight="1" x14ac:dyDescent="0.25">
      <c r="A220" s="270" t="s">
        <v>59</v>
      </c>
      <c r="B220" s="50">
        <f t="shared" si="10"/>
        <v>1412</v>
      </c>
      <c r="C220" s="4">
        <v>338</v>
      </c>
      <c r="D220" s="268" t="s">
        <v>753</v>
      </c>
      <c r="E220" s="108" t="s">
        <v>753</v>
      </c>
      <c r="F220" s="32">
        <v>318</v>
      </c>
      <c r="G220" s="108" t="s">
        <v>753</v>
      </c>
      <c r="H220" s="108">
        <v>288</v>
      </c>
      <c r="I220" s="108" t="s">
        <v>753</v>
      </c>
      <c r="J220" s="267" t="s">
        <v>753</v>
      </c>
      <c r="K220" s="267" t="s">
        <v>753</v>
      </c>
      <c r="L220" s="267" t="s">
        <v>753</v>
      </c>
      <c r="M220" s="108">
        <v>64</v>
      </c>
      <c r="N220" s="32">
        <v>404</v>
      </c>
      <c r="O220" s="32" t="s">
        <v>753</v>
      </c>
      <c r="P220" s="32" t="s">
        <v>753</v>
      </c>
    </row>
    <row r="221" spans="1:18" ht="15.75" customHeight="1" x14ac:dyDescent="0.25">
      <c r="A221" s="270" t="s">
        <v>65</v>
      </c>
      <c r="B221" s="50">
        <f t="shared" si="10"/>
        <v>1259</v>
      </c>
      <c r="C221" s="268">
        <v>539</v>
      </c>
      <c r="D221" s="269" t="s">
        <v>753</v>
      </c>
      <c r="E221" s="267" t="s">
        <v>753</v>
      </c>
      <c r="F221" s="81" t="s">
        <v>753</v>
      </c>
      <c r="G221" s="268" t="s">
        <v>753</v>
      </c>
      <c r="H221" s="268">
        <v>720</v>
      </c>
      <c r="I221" s="108" t="s">
        <v>753</v>
      </c>
      <c r="J221" s="267" t="s">
        <v>753</v>
      </c>
      <c r="K221" s="267" t="s">
        <v>753</v>
      </c>
      <c r="L221" s="267" t="s">
        <v>753</v>
      </c>
      <c r="M221" s="267" t="s">
        <v>753</v>
      </c>
      <c r="N221" s="107" t="s">
        <v>753</v>
      </c>
      <c r="O221" s="32" t="s">
        <v>753</v>
      </c>
      <c r="P221" s="32" t="s">
        <v>753</v>
      </c>
    </row>
    <row r="222" spans="1:18" ht="15.75" customHeight="1" x14ac:dyDescent="0.25">
      <c r="A222" s="270" t="s">
        <v>441</v>
      </c>
      <c r="B222" s="50">
        <f t="shared" si="10"/>
        <v>1486</v>
      </c>
      <c r="C222" s="268">
        <v>692</v>
      </c>
      <c r="D222" s="269" t="s">
        <v>753</v>
      </c>
      <c r="E222" s="267" t="s">
        <v>753</v>
      </c>
      <c r="F222" s="267" t="s">
        <v>753</v>
      </c>
      <c r="G222" s="267" t="s">
        <v>753</v>
      </c>
      <c r="H222" s="267">
        <v>794</v>
      </c>
      <c r="I222" s="108" t="s">
        <v>753</v>
      </c>
      <c r="J222" s="267" t="s">
        <v>753</v>
      </c>
      <c r="K222" s="267" t="s">
        <v>753</v>
      </c>
      <c r="L222" s="267" t="s">
        <v>753</v>
      </c>
      <c r="M222" s="267" t="s">
        <v>753</v>
      </c>
      <c r="N222" s="107" t="s">
        <v>753</v>
      </c>
      <c r="O222" s="32" t="s">
        <v>753</v>
      </c>
      <c r="P222" s="32" t="s">
        <v>753</v>
      </c>
    </row>
    <row r="223" spans="1:18" ht="15.75" customHeight="1" x14ac:dyDescent="0.25">
      <c r="A223" s="270" t="s">
        <v>62</v>
      </c>
      <c r="B223" s="50">
        <f t="shared" si="10"/>
        <v>1029</v>
      </c>
      <c r="C223" s="268">
        <v>459</v>
      </c>
      <c r="D223" s="269" t="s">
        <v>753</v>
      </c>
      <c r="E223" s="267" t="s">
        <v>753</v>
      </c>
      <c r="F223" s="267" t="s">
        <v>753</v>
      </c>
      <c r="G223" s="267" t="s">
        <v>753</v>
      </c>
      <c r="H223" s="267">
        <v>570</v>
      </c>
      <c r="I223" s="108" t="s">
        <v>753</v>
      </c>
      <c r="J223" s="267" t="s">
        <v>753</v>
      </c>
      <c r="K223" s="267" t="s">
        <v>753</v>
      </c>
      <c r="L223" s="267" t="s">
        <v>753</v>
      </c>
      <c r="M223" s="267" t="s">
        <v>753</v>
      </c>
      <c r="N223" s="107" t="s">
        <v>753</v>
      </c>
      <c r="O223" s="32" t="s">
        <v>753</v>
      </c>
      <c r="P223" s="32" t="s">
        <v>753</v>
      </c>
    </row>
    <row r="224" spans="1:18" ht="15.75" customHeight="1" x14ac:dyDescent="0.25">
      <c r="A224" s="270" t="s">
        <v>811</v>
      </c>
      <c r="B224" s="50">
        <f t="shared" si="10"/>
        <v>1575</v>
      </c>
      <c r="C224" s="268">
        <v>676</v>
      </c>
      <c r="D224" s="269" t="s">
        <v>753</v>
      </c>
      <c r="E224" s="267" t="s">
        <v>753</v>
      </c>
      <c r="F224" s="267" t="s">
        <v>753</v>
      </c>
      <c r="G224" s="267" t="s">
        <v>753</v>
      </c>
      <c r="H224" s="267">
        <v>899</v>
      </c>
      <c r="I224" s="108" t="s">
        <v>753</v>
      </c>
      <c r="J224" s="267" t="s">
        <v>753</v>
      </c>
      <c r="K224" s="267" t="s">
        <v>753</v>
      </c>
      <c r="L224" s="267" t="s">
        <v>753</v>
      </c>
      <c r="M224" s="267" t="s">
        <v>753</v>
      </c>
      <c r="N224" s="107" t="s">
        <v>753</v>
      </c>
      <c r="O224" s="32" t="s">
        <v>753</v>
      </c>
      <c r="P224" s="32" t="s">
        <v>753</v>
      </c>
    </row>
    <row r="225" spans="1:18" ht="15.75" customHeight="1" x14ac:dyDescent="0.25">
      <c r="A225" s="270" t="s">
        <v>437</v>
      </c>
      <c r="B225" s="50">
        <f t="shared" si="10"/>
        <v>1922</v>
      </c>
      <c r="C225" s="268">
        <v>203</v>
      </c>
      <c r="D225" s="269" t="s">
        <v>753</v>
      </c>
      <c r="E225" s="267" t="s">
        <v>753</v>
      </c>
      <c r="F225" s="267">
        <v>292</v>
      </c>
      <c r="G225" s="267">
        <v>487</v>
      </c>
      <c r="H225" s="267">
        <v>269</v>
      </c>
      <c r="I225" s="108" t="s">
        <v>753</v>
      </c>
      <c r="J225" s="267" t="s">
        <v>753</v>
      </c>
      <c r="K225" s="267" t="s">
        <v>753</v>
      </c>
      <c r="L225" s="267" t="s">
        <v>753</v>
      </c>
      <c r="M225" s="267">
        <v>80</v>
      </c>
      <c r="N225" s="107">
        <v>591</v>
      </c>
      <c r="O225" s="32" t="s">
        <v>753</v>
      </c>
      <c r="P225" s="32" t="s">
        <v>753</v>
      </c>
    </row>
    <row r="226" spans="1:18" ht="15.75" customHeight="1" x14ac:dyDescent="0.25">
      <c r="A226" s="270" t="s">
        <v>446</v>
      </c>
      <c r="B226" s="50">
        <f t="shared" si="10"/>
        <v>928</v>
      </c>
      <c r="C226" s="268">
        <v>352</v>
      </c>
      <c r="D226" s="269" t="s">
        <v>753</v>
      </c>
      <c r="E226" s="267" t="s">
        <v>753</v>
      </c>
      <c r="F226" s="267" t="s">
        <v>753</v>
      </c>
      <c r="G226" s="268">
        <v>138</v>
      </c>
      <c r="H226" s="268">
        <v>438</v>
      </c>
      <c r="I226" s="108" t="s">
        <v>753</v>
      </c>
      <c r="J226" s="267" t="s">
        <v>753</v>
      </c>
      <c r="K226" s="267" t="s">
        <v>753</v>
      </c>
      <c r="L226" s="267" t="s">
        <v>753</v>
      </c>
      <c r="M226" s="267" t="s">
        <v>753</v>
      </c>
      <c r="N226" s="107" t="s">
        <v>753</v>
      </c>
      <c r="O226" s="32" t="s">
        <v>753</v>
      </c>
      <c r="P226" s="32" t="s">
        <v>753</v>
      </c>
    </row>
    <row r="227" spans="1:18" ht="15.75" customHeight="1" x14ac:dyDescent="0.25">
      <c r="A227" s="270" t="s">
        <v>452</v>
      </c>
      <c r="B227" s="50">
        <f t="shared" si="10"/>
        <v>1215</v>
      </c>
      <c r="C227" s="268">
        <v>149</v>
      </c>
      <c r="D227" s="269" t="s">
        <v>753</v>
      </c>
      <c r="E227" s="267" t="s">
        <v>753</v>
      </c>
      <c r="F227" s="267">
        <v>198</v>
      </c>
      <c r="G227" s="267" t="s">
        <v>753</v>
      </c>
      <c r="H227" s="267">
        <v>271</v>
      </c>
      <c r="I227" s="108" t="s">
        <v>753</v>
      </c>
      <c r="J227" s="267" t="s">
        <v>753</v>
      </c>
      <c r="K227" s="267" t="s">
        <v>753</v>
      </c>
      <c r="L227" s="267" t="s">
        <v>753</v>
      </c>
      <c r="M227" s="267">
        <v>92</v>
      </c>
      <c r="N227" s="107">
        <v>505</v>
      </c>
      <c r="O227" s="32" t="s">
        <v>753</v>
      </c>
      <c r="P227" s="32" t="s">
        <v>753</v>
      </c>
    </row>
    <row r="228" spans="1:18" ht="15.75" customHeight="1" x14ac:dyDescent="0.25">
      <c r="A228" s="270" t="s">
        <v>768</v>
      </c>
      <c r="B228" s="50">
        <f t="shared" si="10"/>
        <v>1540</v>
      </c>
      <c r="C228" s="268">
        <v>833</v>
      </c>
      <c r="D228" s="269" t="s">
        <v>753</v>
      </c>
      <c r="E228" s="267" t="s">
        <v>753</v>
      </c>
      <c r="F228" s="108" t="s">
        <v>753</v>
      </c>
      <c r="G228" s="267" t="s">
        <v>753</v>
      </c>
      <c r="H228" s="267">
        <v>707</v>
      </c>
      <c r="I228" s="108" t="s">
        <v>753</v>
      </c>
      <c r="J228" s="267" t="s">
        <v>753</v>
      </c>
      <c r="K228" s="267" t="s">
        <v>753</v>
      </c>
      <c r="L228" s="267" t="s">
        <v>753</v>
      </c>
      <c r="M228" s="267" t="s">
        <v>753</v>
      </c>
      <c r="N228" s="107" t="s">
        <v>753</v>
      </c>
      <c r="O228" s="32" t="s">
        <v>753</v>
      </c>
      <c r="P228" s="32" t="s">
        <v>753</v>
      </c>
    </row>
    <row r="229" spans="1:18" ht="15.75" customHeight="1" x14ac:dyDescent="0.25">
      <c r="A229" s="270" t="s">
        <v>456</v>
      </c>
      <c r="B229" s="50">
        <f t="shared" si="10"/>
        <v>995</v>
      </c>
      <c r="C229" s="268">
        <v>543</v>
      </c>
      <c r="D229" s="269" t="s">
        <v>753</v>
      </c>
      <c r="E229" s="267" t="s">
        <v>753</v>
      </c>
      <c r="F229" s="108" t="s">
        <v>753</v>
      </c>
      <c r="G229" s="267" t="s">
        <v>753</v>
      </c>
      <c r="H229" s="267">
        <v>452</v>
      </c>
      <c r="I229" s="108" t="s">
        <v>753</v>
      </c>
      <c r="J229" s="267" t="s">
        <v>753</v>
      </c>
      <c r="K229" s="267" t="s">
        <v>753</v>
      </c>
      <c r="L229" s="267" t="s">
        <v>753</v>
      </c>
      <c r="M229" s="267" t="s">
        <v>753</v>
      </c>
      <c r="N229" s="267" t="s">
        <v>753</v>
      </c>
      <c r="O229" s="32" t="s">
        <v>753</v>
      </c>
      <c r="P229" s="32" t="s">
        <v>753</v>
      </c>
    </row>
    <row r="230" spans="1:18" ht="15.75" customHeight="1" x14ac:dyDescent="0.25">
      <c r="A230" s="270" t="s">
        <v>325</v>
      </c>
      <c r="B230" s="50">
        <f t="shared" si="10"/>
        <v>845</v>
      </c>
      <c r="C230" s="268">
        <v>454</v>
      </c>
      <c r="D230" s="269" t="s">
        <v>753</v>
      </c>
      <c r="E230" s="267" t="s">
        <v>753</v>
      </c>
      <c r="F230" s="267" t="s">
        <v>753</v>
      </c>
      <c r="G230" s="267" t="s">
        <v>753</v>
      </c>
      <c r="H230" s="267">
        <v>391</v>
      </c>
      <c r="I230" s="108" t="s">
        <v>753</v>
      </c>
      <c r="J230" s="267" t="s">
        <v>753</v>
      </c>
      <c r="K230" s="267" t="s">
        <v>753</v>
      </c>
      <c r="L230" s="267" t="s">
        <v>753</v>
      </c>
      <c r="M230" s="267" t="s">
        <v>753</v>
      </c>
      <c r="N230" s="32" t="s">
        <v>753</v>
      </c>
      <c r="O230" s="32" t="s">
        <v>753</v>
      </c>
      <c r="P230" s="32" t="s">
        <v>753</v>
      </c>
    </row>
    <row r="231" spans="1:18" s="22" customFormat="1" ht="15.75" customHeight="1" x14ac:dyDescent="0.25">
      <c r="A231" s="270" t="s">
        <v>666</v>
      </c>
      <c r="B231" s="50">
        <f t="shared" si="10"/>
        <v>1167</v>
      </c>
      <c r="C231" s="268">
        <v>299</v>
      </c>
      <c r="D231" s="269" t="s">
        <v>753</v>
      </c>
      <c r="E231" s="267" t="s">
        <v>753</v>
      </c>
      <c r="F231" s="32">
        <v>181</v>
      </c>
      <c r="G231" s="108" t="s">
        <v>753</v>
      </c>
      <c r="H231" s="108">
        <v>319</v>
      </c>
      <c r="I231" s="108" t="s">
        <v>753</v>
      </c>
      <c r="J231" s="267" t="s">
        <v>753</v>
      </c>
      <c r="K231" s="267" t="s">
        <v>753</v>
      </c>
      <c r="L231" s="267" t="s">
        <v>753</v>
      </c>
      <c r="M231" s="108">
        <v>97</v>
      </c>
      <c r="N231" s="268">
        <v>271</v>
      </c>
      <c r="O231" s="32" t="s">
        <v>753</v>
      </c>
      <c r="P231" s="32" t="s">
        <v>753</v>
      </c>
      <c r="Q231" s="5"/>
      <c r="R231" s="5"/>
    </row>
    <row r="232" spans="1:18" ht="15.75" customHeight="1" x14ac:dyDescent="0.25">
      <c r="A232" s="270" t="s">
        <v>140</v>
      </c>
      <c r="B232" s="50">
        <f t="shared" si="10"/>
        <v>357</v>
      </c>
      <c r="C232" s="268">
        <v>207</v>
      </c>
      <c r="D232" s="269" t="s">
        <v>753</v>
      </c>
      <c r="E232" s="267" t="s">
        <v>753</v>
      </c>
      <c r="F232" s="108" t="s">
        <v>753</v>
      </c>
      <c r="G232" s="108" t="s">
        <v>753</v>
      </c>
      <c r="H232" s="108">
        <v>150</v>
      </c>
      <c r="I232" s="108" t="s">
        <v>753</v>
      </c>
      <c r="J232" s="267" t="s">
        <v>753</v>
      </c>
      <c r="K232" s="267" t="s">
        <v>753</v>
      </c>
      <c r="L232" s="267" t="s">
        <v>753</v>
      </c>
      <c r="M232" s="108">
        <v>0</v>
      </c>
      <c r="N232" s="32" t="s">
        <v>753</v>
      </c>
      <c r="O232" s="32" t="s">
        <v>753</v>
      </c>
      <c r="P232" s="32" t="s">
        <v>753</v>
      </c>
    </row>
    <row r="233" spans="1:18" ht="15.75" customHeight="1" x14ac:dyDescent="0.25">
      <c r="A233" s="270" t="s">
        <v>141</v>
      </c>
      <c r="B233" s="50">
        <f t="shared" si="10"/>
        <v>732</v>
      </c>
      <c r="C233" s="268">
        <v>147</v>
      </c>
      <c r="D233" s="269" t="s">
        <v>753</v>
      </c>
      <c r="E233" s="267" t="s">
        <v>753</v>
      </c>
      <c r="F233" s="32">
        <v>115</v>
      </c>
      <c r="G233" s="108" t="s">
        <v>753</v>
      </c>
      <c r="H233" s="108">
        <v>138</v>
      </c>
      <c r="I233" s="108" t="s">
        <v>753</v>
      </c>
      <c r="J233" s="267" t="s">
        <v>753</v>
      </c>
      <c r="K233" s="267" t="s">
        <v>753</v>
      </c>
      <c r="L233" s="267" t="s">
        <v>753</v>
      </c>
      <c r="M233" s="108">
        <v>24</v>
      </c>
      <c r="N233" s="268">
        <v>308</v>
      </c>
      <c r="O233" s="32" t="s">
        <v>753</v>
      </c>
      <c r="P233" s="32" t="s">
        <v>753</v>
      </c>
    </row>
    <row r="234" spans="1:18" ht="15.75" customHeight="1" x14ac:dyDescent="0.25">
      <c r="A234" s="270" t="s">
        <v>66</v>
      </c>
      <c r="B234" s="50">
        <f t="shared" si="10"/>
        <v>638</v>
      </c>
      <c r="C234" s="268">
        <v>289</v>
      </c>
      <c r="D234" s="269" t="s">
        <v>753</v>
      </c>
      <c r="E234" s="267" t="s">
        <v>753</v>
      </c>
      <c r="F234" s="267" t="s">
        <v>753</v>
      </c>
      <c r="G234" s="267" t="s">
        <v>753</v>
      </c>
      <c r="H234" s="267">
        <v>349</v>
      </c>
      <c r="I234" s="108" t="s">
        <v>753</v>
      </c>
      <c r="J234" s="267" t="s">
        <v>753</v>
      </c>
      <c r="K234" s="267" t="s">
        <v>753</v>
      </c>
      <c r="L234" s="267" t="s">
        <v>753</v>
      </c>
      <c r="M234" s="108" t="s">
        <v>753</v>
      </c>
      <c r="N234" s="107" t="s">
        <v>753</v>
      </c>
      <c r="O234" s="32" t="s">
        <v>753</v>
      </c>
      <c r="P234" s="32" t="s">
        <v>753</v>
      </c>
    </row>
    <row r="235" spans="1:18" ht="15.75" customHeight="1" x14ac:dyDescent="0.25">
      <c r="A235" s="14" t="s">
        <v>932</v>
      </c>
      <c r="B235" s="50">
        <f t="shared" si="10"/>
        <v>1554</v>
      </c>
      <c r="C235" s="267">
        <v>147</v>
      </c>
      <c r="D235" s="269" t="s">
        <v>753</v>
      </c>
      <c r="E235" s="267" t="s">
        <v>753</v>
      </c>
      <c r="F235" s="267">
        <v>251</v>
      </c>
      <c r="G235" s="267">
        <v>313</v>
      </c>
      <c r="H235" s="267">
        <v>140</v>
      </c>
      <c r="I235" s="267" t="s">
        <v>753</v>
      </c>
      <c r="J235" s="267" t="s">
        <v>753</v>
      </c>
      <c r="K235" s="267" t="s">
        <v>753</v>
      </c>
      <c r="L235" s="267" t="s">
        <v>753</v>
      </c>
      <c r="M235" s="108">
        <v>120</v>
      </c>
      <c r="N235" s="267">
        <v>583</v>
      </c>
      <c r="O235" s="107" t="s">
        <v>753</v>
      </c>
      <c r="P235" s="81" t="s">
        <v>753</v>
      </c>
      <c r="Q235" s="22"/>
      <c r="R235" s="22"/>
    </row>
    <row r="236" spans="1:18" ht="15.75" customHeight="1" x14ac:dyDescent="0.25">
      <c r="A236" s="264"/>
      <c r="B236" s="50"/>
      <c r="C236" s="52"/>
      <c r="D236" s="52"/>
      <c r="E236" s="52"/>
      <c r="F236" s="50"/>
      <c r="G236" s="52"/>
      <c r="H236" s="52"/>
      <c r="I236" s="52"/>
      <c r="J236" s="52"/>
      <c r="K236" s="52"/>
      <c r="L236" s="267"/>
      <c r="M236" s="52"/>
      <c r="O236" s="32"/>
      <c r="P236" s="32"/>
      <c r="Q236" s="22"/>
      <c r="R236" s="22"/>
    </row>
    <row r="237" spans="1:18" ht="15.75" customHeight="1" x14ac:dyDescent="0.25">
      <c r="A237" s="253" t="s">
        <v>812</v>
      </c>
      <c r="B237" s="262">
        <f>SUM(B239:B247)</f>
        <v>10173</v>
      </c>
      <c r="C237" s="262" t="s">
        <v>753</v>
      </c>
      <c r="D237" s="262" t="s">
        <v>753</v>
      </c>
      <c r="E237" s="262" t="s">
        <v>753</v>
      </c>
      <c r="F237" s="262">
        <f>SUM(F239:F247)</f>
        <v>3104</v>
      </c>
      <c r="G237" s="262" t="s">
        <v>753</v>
      </c>
      <c r="H237" s="262" t="s">
        <v>753</v>
      </c>
      <c r="I237" s="262" t="s">
        <v>753</v>
      </c>
      <c r="J237" s="262" t="s">
        <v>753</v>
      </c>
      <c r="K237" s="262" t="s">
        <v>753</v>
      </c>
      <c r="L237" s="262" t="s">
        <v>753</v>
      </c>
      <c r="M237" s="262">
        <f>SUM(M239:M246)</f>
        <v>1492</v>
      </c>
      <c r="N237" s="262">
        <f>SUM(N239:N247)</f>
        <v>5577</v>
      </c>
      <c r="O237" s="263" t="s">
        <v>753</v>
      </c>
      <c r="P237" s="263" t="s">
        <v>753</v>
      </c>
      <c r="Q237" s="22"/>
      <c r="R237" s="22"/>
    </row>
    <row r="238" spans="1:18" ht="15.75" customHeight="1" x14ac:dyDescent="0.25">
      <c r="A238" s="270"/>
      <c r="B238" s="108"/>
      <c r="C238" s="267"/>
      <c r="D238" s="267"/>
      <c r="E238" s="267"/>
      <c r="F238" s="108"/>
      <c r="G238" s="52"/>
      <c r="H238" s="52"/>
      <c r="I238" s="52"/>
      <c r="J238" s="52"/>
      <c r="K238" s="52"/>
      <c r="L238" s="267"/>
      <c r="M238" s="267"/>
      <c r="N238" s="107"/>
      <c r="O238" s="32"/>
      <c r="P238" s="32"/>
      <c r="Q238" s="22"/>
      <c r="R238" s="22"/>
    </row>
    <row r="239" spans="1:18" ht="15.75" customHeight="1" x14ac:dyDescent="0.25">
      <c r="A239" s="270" t="s">
        <v>441</v>
      </c>
      <c r="B239" s="50">
        <f t="shared" ref="B239:B247" si="11">SUM(C239:P239)</f>
        <v>903</v>
      </c>
      <c r="C239" s="267" t="s">
        <v>753</v>
      </c>
      <c r="D239" s="267" t="s">
        <v>753</v>
      </c>
      <c r="E239" s="267" t="s">
        <v>753</v>
      </c>
      <c r="F239" s="32">
        <v>365</v>
      </c>
      <c r="G239" s="108" t="s">
        <v>753</v>
      </c>
      <c r="H239" s="108" t="s">
        <v>753</v>
      </c>
      <c r="I239" s="267" t="s">
        <v>753</v>
      </c>
      <c r="J239" s="267" t="s">
        <v>753</v>
      </c>
      <c r="K239" s="267" t="s">
        <v>753</v>
      </c>
      <c r="L239" s="267" t="s">
        <v>753</v>
      </c>
      <c r="M239" s="108">
        <v>0</v>
      </c>
      <c r="N239" s="268">
        <v>538</v>
      </c>
      <c r="O239" s="32" t="s">
        <v>753</v>
      </c>
      <c r="P239" s="32" t="s">
        <v>753</v>
      </c>
    </row>
    <row r="240" spans="1:18" ht="15.75" customHeight="1" x14ac:dyDescent="0.25">
      <c r="A240" s="270" t="s">
        <v>62</v>
      </c>
      <c r="B240" s="50">
        <f t="shared" si="11"/>
        <v>1841</v>
      </c>
      <c r="C240" s="267" t="s">
        <v>753</v>
      </c>
      <c r="D240" s="267" t="s">
        <v>753</v>
      </c>
      <c r="E240" s="267" t="s">
        <v>753</v>
      </c>
      <c r="F240" s="32">
        <v>678</v>
      </c>
      <c r="G240" s="108" t="s">
        <v>753</v>
      </c>
      <c r="H240" s="108" t="s">
        <v>753</v>
      </c>
      <c r="I240" s="267" t="s">
        <v>753</v>
      </c>
      <c r="J240" s="267" t="s">
        <v>753</v>
      </c>
      <c r="K240" s="267" t="s">
        <v>753</v>
      </c>
      <c r="L240" s="267" t="s">
        <v>753</v>
      </c>
      <c r="M240" s="108">
        <v>475</v>
      </c>
      <c r="N240" s="268">
        <v>688</v>
      </c>
      <c r="O240" s="32" t="s">
        <v>753</v>
      </c>
      <c r="P240" s="32" t="s">
        <v>753</v>
      </c>
    </row>
    <row r="241" spans="1:18" ht="15.75" customHeight="1" x14ac:dyDescent="0.25">
      <c r="A241" s="270" t="s">
        <v>446</v>
      </c>
      <c r="B241" s="50">
        <f t="shared" si="11"/>
        <v>982</v>
      </c>
      <c r="C241" s="267" t="s">
        <v>753</v>
      </c>
      <c r="D241" s="267" t="s">
        <v>753</v>
      </c>
      <c r="E241" s="267" t="s">
        <v>753</v>
      </c>
      <c r="F241" s="32">
        <v>274</v>
      </c>
      <c r="G241" s="108" t="s">
        <v>753</v>
      </c>
      <c r="H241" s="108" t="s">
        <v>753</v>
      </c>
      <c r="I241" s="267" t="s">
        <v>753</v>
      </c>
      <c r="J241" s="267" t="s">
        <v>753</v>
      </c>
      <c r="K241" s="267" t="s">
        <v>753</v>
      </c>
      <c r="L241" s="267" t="s">
        <v>753</v>
      </c>
      <c r="M241" s="108">
        <v>124</v>
      </c>
      <c r="N241" s="268">
        <v>584</v>
      </c>
      <c r="O241" s="32" t="s">
        <v>753</v>
      </c>
      <c r="P241" s="32" t="s">
        <v>753</v>
      </c>
    </row>
    <row r="242" spans="1:18" ht="15.75" customHeight="1" x14ac:dyDescent="0.25">
      <c r="A242" s="270" t="s">
        <v>768</v>
      </c>
      <c r="B242" s="50">
        <f t="shared" si="11"/>
        <v>1293</v>
      </c>
      <c r="C242" s="267" t="s">
        <v>753</v>
      </c>
      <c r="D242" s="267" t="s">
        <v>753</v>
      </c>
      <c r="E242" s="267" t="s">
        <v>753</v>
      </c>
      <c r="F242" s="32">
        <v>213</v>
      </c>
      <c r="G242" s="108" t="s">
        <v>753</v>
      </c>
      <c r="H242" s="108" t="s">
        <v>753</v>
      </c>
      <c r="I242" s="267" t="s">
        <v>753</v>
      </c>
      <c r="J242" s="267" t="s">
        <v>753</v>
      </c>
      <c r="K242" s="267" t="s">
        <v>753</v>
      </c>
      <c r="L242" s="267" t="s">
        <v>753</v>
      </c>
      <c r="M242" s="108">
        <v>217</v>
      </c>
      <c r="N242" s="268">
        <v>863</v>
      </c>
      <c r="O242" s="32" t="s">
        <v>753</v>
      </c>
      <c r="P242" s="32" t="s">
        <v>753</v>
      </c>
    </row>
    <row r="243" spans="1:18" ht="15.75" customHeight="1" x14ac:dyDescent="0.25">
      <c r="A243" s="270" t="s">
        <v>456</v>
      </c>
      <c r="B243" s="50">
        <f t="shared" si="11"/>
        <v>624</v>
      </c>
      <c r="C243" s="267" t="s">
        <v>753</v>
      </c>
      <c r="D243" s="267" t="s">
        <v>753</v>
      </c>
      <c r="E243" s="267" t="s">
        <v>753</v>
      </c>
      <c r="F243" s="268">
        <v>149</v>
      </c>
      <c r="G243" s="267" t="s">
        <v>753</v>
      </c>
      <c r="H243" s="267" t="s">
        <v>753</v>
      </c>
      <c r="I243" s="108" t="s">
        <v>753</v>
      </c>
      <c r="J243" s="267" t="s">
        <v>753</v>
      </c>
      <c r="K243" s="267" t="s">
        <v>753</v>
      </c>
      <c r="L243" s="267" t="s">
        <v>753</v>
      </c>
      <c r="M243" s="108">
        <v>132</v>
      </c>
      <c r="N243" s="268">
        <v>343</v>
      </c>
      <c r="O243" s="32" t="s">
        <v>753</v>
      </c>
      <c r="P243" s="32" t="s">
        <v>753</v>
      </c>
    </row>
    <row r="244" spans="1:18" ht="15.75" customHeight="1" x14ac:dyDescent="0.25">
      <c r="A244" s="270" t="s">
        <v>325</v>
      </c>
      <c r="B244" s="50">
        <f t="shared" si="11"/>
        <v>1182</v>
      </c>
      <c r="C244" s="267" t="s">
        <v>753</v>
      </c>
      <c r="D244" s="267" t="s">
        <v>753</v>
      </c>
      <c r="E244" s="267" t="s">
        <v>753</v>
      </c>
      <c r="F244" s="32">
        <v>293</v>
      </c>
      <c r="G244" s="108" t="s">
        <v>753</v>
      </c>
      <c r="H244" s="108" t="s">
        <v>753</v>
      </c>
      <c r="I244" s="267" t="s">
        <v>753</v>
      </c>
      <c r="J244" s="267" t="s">
        <v>753</v>
      </c>
      <c r="K244" s="267" t="s">
        <v>753</v>
      </c>
      <c r="L244" s="267" t="s">
        <v>753</v>
      </c>
      <c r="M244" s="108">
        <v>249</v>
      </c>
      <c r="N244" s="268">
        <v>640</v>
      </c>
      <c r="O244" s="32" t="s">
        <v>753</v>
      </c>
      <c r="P244" s="32" t="s">
        <v>753</v>
      </c>
    </row>
    <row r="245" spans="1:18" s="22" customFormat="1" ht="15.75" customHeight="1" x14ac:dyDescent="0.25">
      <c r="A245" s="270" t="s">
        <v>64</v>
      </c>
      <c r="B245" s="50">
        <f t="shared" si="11"/>
        <v>1290</v>
      </c>
      <c r="C245" s="267" t="s">
        <v>753</v>
      </c>
      <c r="D245" s="267" t="s">
        <v>753</v>
      </c>
      <c r="E245" s="267" t="s">
        <v>753</v>
      </c>
      <c r="F245" s="32">
        <v>398</v>
      </c>
      <c r="G245" s="108" t="s">
        <v>753</v>
      </c>
      <c r="H245" s="108" t="s">
        <v>753</v>
      </c>
      <c r="I245" s="267" t="s">
        <v>753</v>
      </c>
      <c r="J245" s="267" t="s">
        <v>753</v>
      </c>
      <c r="K245" s="267" t="s">
        <v>753</v>
      </c>
      <c r="L245" s="267" t="s">
        <v>753</v>
      </c>
      <c r="M245" s="108">
        <v>0</v>
      </c>
      <c r="N245" s="268">
        <v>892</v>
      </c>
      <c r="O245" s="32" t="s">
        <v>753</v>
      </c>
      <c r="P245" s="32" t="s">
        <v>753</v>
      </c>
      <c r="Q245" s="5"/>
      <c r="R245" s="5"/>
    </row>
    <row r="246" spans="1:18" ht="15.75" customHeight="1" x14ac:dyDescent="0.25">
      <c r="A246" s="270" t="s">
        <v>66</v>
      </c>
      <c r="B246" s="50">
        <f t="shared" si="11"/>
        <v>1558</v>
      </c>
      <c r="C246" s="267" t="s">
        <v>753</v>
      </c>
      <c r="D246" s="267" t="s">
        <v>753</v>
      </c>
      <c r="E246" s="267" t="s">
        <v>753</v>
      </c>
      <c r="F246" s="32">
        <v>599</v>
      </c>
      <c r="G246" s="108" t="s">
        <v>753</v>
      </c>
      <c r="H246" s="108" t="s">
        <v>753</v>
      </c>
      <c r="I246" s="267" t="s">
        <v>753</v>
      </c>
      <c r="J246" s="267" t="s">
        <v>753</v>
      </c>
      <c r="K246" s="267" t="s">
        <v>753</v>
      </c>
      <c r="L246" s="267" t="s">
        <v>753</v>
      </c>
      <c r="M246" s="267">
        <v>295</v>
      </c>
      <c r="N246" s="107">
        <v>664</v>
      </c>
      <c r="O246" s="32" t="s">
        <v>753</v>
      </c>
      <c r="P246" s="32" t="s">
        <v>753</v>
      </c>
    </row>
    <row r="247" spans="1:18" ht="15.75" customHeight="1" x14ac:dyDescent="0.25">
      <c r="A247" s="270" t="s">
        <v>813</v>
      </c>
      <c r="B247" s="50">
        <f t="shared" si="11"/>
        <v>500</v>
      </c>
      <c r="C247" s="267" t="s">
        <v>753</v>
      </c>
      <c r="D247" s="32" t="s">
        <v>753</v>
      </c>
      <c r="E247" s="32" t="s">
        <v>753</v>
      </c>
      <c r="F247" s="32">
        <v>135</v>
      </c>
      <c r="G247" s="32" t="s">
        <v>753</v>
      </c>
      <c r="H247" s="32" t="s">
        <v>753</v>
      </c>
      <c r="I247" s="32" t="s">
        <v>753</v>
      </c>
      <c r="J247" s="32" t="s">
        <v>753</v>
      </c>
      <c r="K247" s="32" t="s">
        <v>753</v>
      </c>
      <c r="L247" s="32" t="s">
        <v>753</v>
      </c>
      <c r="M247" s="281" t="s">
        <v>753</v>
      </c>
      <c r="N247" s="107">
        <v>365</v>
      </c>
      <c r="O247" s="32" t="s">
        <v>753</v>
      </c>
      <c r="P247" s="32"/>
    </row>
    <row r="248" spans="1:18" ht="15.75" customHeight="1" x14ac:dyDescent="0.25">
      <c r="A248" s="282"/>
      <c r="B248" s="105"/>
      <c r="C248" s="106"/>
      <c r="D248" s="106"/>
      <c r="E248" s="106"/>
      <c r="F248" s="105"/>
      <c r="G248" s="106"/>
      <c r="H248" s="106"/>
      <c r="I248" s="106"/>
      <c r="J248" s="106"/>
      <c r="K248" s="106"/>
      <c r="L248" s="267"/>
      <c r="M248" s="106"/>
      <c r="N248" s="268"/>
      <c r="O248" s="32"/>
      <c r="P248" s="32"/>
    </row>
    <row r="249" spans="1:18" ht="15.75" customHeight="1" x14ac:dyDescent="0.25">
      <c r="A249" s="253" t="s">
        <v>814</v>
      </c>
      <c r="B249" s="103">
        <f>SUM(B251:B258)</f>
        <v>105691</v>
      </c>
      <c r="C249" s="103">
        <f>SUM(C251:C258)</f>
        <v>23618</v>
      </c>
      <c r="D249" s="103">
        <f>SUM(D251:D258)</f>
        <v>82073</v>
      </c>
      <c r="E249" s="262" t="s">
        <v>753</v>
      </c>
      <c r="F249" s="103" t="s">
        <v>753</v>
      </c>
      <c r="G249" s="262" t="s">
        <v>753</v>
      </c>
      <c r="H249" s="262" t="s">
        <v>753</v>
      </c>
      <c r="I249" s="262" t="s">
        <v>753</v>
      </c>
      <c r="J249" s="262" t="s">
        <v>753</v>
      </c>
      <c r="K249" s="262" t="s">
        <v>753</v>
      </c>
      <c r="L249" s="262" t="s">
        <v>753</v>
      </c>
      <c r="M249" s="262" t="s">
        <v>753</v>
      </c>
      <c r="N249" s="104" t="s">
        <v>753</v>
      </c>
      <c r="O249" s="263" t="s">
        <v>753</v>
      </c>
      <c r="P249" s="263" t="s">
        <v>753</v>
      </c>
    </row>
    <row r="250" spans="1:18" ht="15.75" customHeight="1" x14ac:dyDescent="0.25">
      <c r="A250" s="270"/>
      <c r="B250" s="108"/>
      <c r="C250" s="108"/>
      <c r="D250" s="267"/>
      <c r="E250" s="52"/>
      <c r="F250" s="50"/>
      <c r="G250" s="52"/>
      <c r="H250" s="52"/>
      <c r="I250" s="52"/>
      <c r="J250" s="52"/>
      <c r="K250" s="52"/>
      <c r="L250" s="267"/>
      <c r="M250" s="52"/>
      <c r="O250" s="32"/>
      <c r="P250" s="32"/>
    </row>
    <row r="251" spans="1:18" ht="15.75" customHeight="1" x14ac:dyDescent="0.25">
      <c r="A251" s="270" t="s">
        <v>779</v>
      </c>
      <c r="B251" s="50">
        <f t="shared" ref="B251:B258" si="12">SUM(C251:P251)</f>
        <v>8203</v>
      </c>
      <c r="C251" s="108">
        <v>8203</v>
      </c>
      <c r="D251" s="271" t="s">
        <v>753</v>
      </c>
      <c r="E251" s="108" t="s">
        <v>753</v>
      </c>
      <c r="F251" s="267" t="s">
        <v>753</v>
      </c>
      <c r="G251" s="267" t="s">
        <v>753</v>
      </c>
      <c r="H251" s="267" t="s">
        <v>753</v>
      </c>
      <c r="I251" s="267" t="s">
        <v>753</v>
      </c>
      <c r="J251" s="267" t="s">
        <v>753</v>
      </c>
      <c r="K251" s="267" t="s">
        <v>753</v>
      </c>
      <c r="L251" s="267" t="s">
        <v>753</v>
      </c>
      <c r="M251" s="267" t="s">
        <v>753</v>
      </c>
      <c r="N251" s="107" t="s">
        <v>753</v>
      </c>
      <c r="O251" s="32" t="s">
        <v>753</v>
      </c>
      <c r="P251" s="32" t="s">
        <v>753</v>
      </c>
    </row>
    <row r="252" spans="1:18" ht="15.75" customHeight="1" x14ac:dyDescent="0.25">
      <c r="A252" s="270" t="s">
        <v>780</v>
      </c>
      <c r="B252" s="50">
        <f t="shared" si="12"/>
        <v>8848</v>
      </c>
      <c r="C252" s="108">
        <v>8848</v>
      </c>
      <c r="D252" s="269" t="s">
        <v>753</v>
      </c>
      <c r="E252" s="267" t="s">
        <v>753</v>
      </c>
      <c r="F252" s="267" t="s">
        <v>753</v>
      </c>
      <c r="G252" s="267" t="s">
        <v>753</v>
      </c>
      <c r="H252" s="267" t="s">
        <v>753</v>
      </c>
      <c r="I252" s="267" t="s">
        <v>753</v>
      </c>
      <c r="J252" s="267" t="s">
        <v>753</v>
      </c>
      <c r="K252" s="267" t="s">
        <v>753</v>
      </c>
      <c r="L252" s="267" t="s">
        <v>753</v>
      </c>
      <c r="M252" s="267" t="s">
        <v>753</v>
      </c>
      <c r="N252" s="107" t="s">
        <v>753</v>
      </c>
      <c r="O252" s="32" t="s">
        <v>753</v>
      </c>
      <c r="P252" s="32" t="s">
        <v>753</v>
      </c>
    </row>
    <row r="253" spans="1:18" ht="15.75" customHeight="1" x14ac:dyDescent="0.25">
      <c r="A253" s="270" t="s">
        <v>758</v>
      </c>
      <c r="B253" s="50">
        <f t="shared" si="12"/>
        <v>1233</v>
      </c>
      <c r="C253" s="268">
        <v>1233</v>
      </c>
      <c r="D253" s="269" t="s">
        <v>753</v>
      </c>
      <c r="E253" s="267" t="s">
        <v>753</v>
      </c>
      <c r="F253" s="267" t="s">
        <v>753</v>
      </c>
      <c r="G253" s="267" t="s">
        <v>753</v>
      </c>
      <c r="H253" s="267" t="s">
        <v>753</v>
      </c>
      <c r="I253" s="267" t="s">
        <v>753</v>
      </c>
      <c r="J253" s="267" t="s">
        <v>753</v>
      </c>
      <c r="K253" s="267" t="s">
        <v>753</v>
      </c>
      <c r="L253" s="267" t="s">
        <v>753</v>
      </c>
      <c r="M253" s="267" t="s">
        <v>753</v>
      </c>
      <c r="N253" s="107" t="s">
        <v>753</v>
      </c>
      <c r="O253" s="32" t="s">
        <v>753</v>
      </c>
      <c r="P253" s="32" t="s">
        <v>753</v>
      </c>
    </row>
    <row r="254" spans="1:18" ht="15.75" customHeight="1" x14ac:dyDescent="0.25">
      <c r="A254" s="270" t="s">
        <v>761</v>
      </c>
      <c r="B254" s="50">
        <f t="shared" si="12"/>
        <v>41085</v>
      </c>
      <c r="C254" s="268">
        <v>741</v>
      </c>
      <c r="D254" s="269">
        <v>40344</v>
      </c>
      <c r="E254" s="267" t="s">
        <v>753</v>
      </c>
      <c r="F254" s="267" t="s">
        <v>753</v>
      </c>
      <c r="G254" s="267" t="s">
        <v>753</v>
      </c>
      <c r="H254" s="267" t="s">
        <v>753</v>
      </c>
      <c r="I254" s="267" t="s">
        <v>753</v>
      </c>
      <c r="J254" s="267" t="s">
        <v>753</v>
      </c>
      <c r="K254" s="267" t="s">
        <v>753</v>
      </c>
      <c r="L254" s="267" t="s">
        <v>753</v>
      </c>
      <c r="M254" s="267" t="s">
        <v>753</v>
      </c>
      <c r="N254" s="107" t="s">
        <v>753</v>
      </c>
      <c r="O254" s="32" t="s">
        <v>753</v>
      </c>
      <c r="P254" s="32" t="s">
        <v>753</v>
      </c>
      <c r="Q254" s="22"/>
      <c r="R254" s="22"/>
    </row>
    <row r="255" spans="1:18" ht="15.75" customHeight="1" x14ac:dyDescent="0.25">
      <c r="A255" s="270" t="s">
        <v>177</v>
      </c>
      <c r="B255" s="50">
        <f t="shared" si="12"/>
        <v>1547</v>
      </c>
      <c r="C255" s="268">
        <v>1547</v>
      </c>
      <c r="D255" s="267" t="s">
        <v>753</v>
      </c>
      <c r="E255" s="267" t="s">
        <v>753</v>
      </c>
      <c r="F255" s="267" t="s">
        <v>753</v>
      </c>
      <c r="G255" s="267" t="s">
        <v>753</v>
      </c>
      <c r="H255" s="267" t="s">
        <v>753</v>
      </c>
      <c r="I255" s="267" t="s">
        <v>753</v>
      </c>
      <c r="J255" s="267" t="s">
        <v>753</v>
      </c>
      <c r="K255" s="267" t="s">
        <v>753</v>
      </c>
      <c r="L255" s="267" t="s">
        <v>753</v>
      </c>
      <c r="M255" s="267" t="s">
        <v>753</v>
      </c>
      <c r="N255" s="107" t="s">
        <v>753</v>
      </c>
      <c r="O255" s="32" t="s">
        <v>753</v>
      </c>
      <c r="P255" s="32" t="s">
        <v>753</v>
      </c>
    </row>
    <row r="256" spans="1:18" ht="15.75" customHeight="1" x14ac:dyDescent="0.25">
      <c r="A256" s="270" t="s">
        <v>389</v>
      </c>
      <c r="B256" s="50">
        <f t="shared" si="12"/>
        <v>22068</v>
      </c>
      <c r="C256" s="268">
        <v>1786</v>
      </c>
      <c r="D256" s="269">
        <v>20282</v>
      </c>
      <c r="E256" s="267" t="s">
        <v>753</v>
      </c>
      <c r="F256" s="267" t="s">
        <v>753</v>
      </c>
      <c r="G256" s="267" t="s">
        <v>753</v>
      </c>
      <c r="H256" s="267" t="s">
        <v>753</v>
      </c>
      <c r="I256" s="267" t="s">
        <v>753</v>
      </c>
      <c r="J256" s="267" t="s">
        <v>753</v>
      </c>
      <c r="K256" s="267" t="s">
        <v>753</v>
      </c>
      <c r="L256" s="267" t="s">
        <v>753</v>
      </c>
      <c r="M256" s="267" t="s">
        <v>753</v>
      </c>
      <c r="N256" s="107" t="s">
        <v>753</v>
      </c>
      <c r="O256" s="32" t="s">
        <v>753</v>
      </c>
      <c r="P256" s="32" t="s">
        <v>753</v>
      </c>
    </row>
    <row r="257" spans="1:18" ht="15.75" customHeight="1" x14ac:dyDescent="0.25">
      <c r="A257" s="270" t="s">
        <v>181</v>
      </c>
      <c r="B257" s="50">
        <f t="shared" si="12"/>
        <v>12837</v>
      </c>
      <c r="C257" s="268">
        <v>751</v>
      </c>
      <c r="D257" s="269">
        <v>12086</v>
      </c>
      <c r="E257" s="267" t="s">
        <v>753</v>
      </c>
      <c r="F257" s="267" t="s">
        <v>753</v>
      </c>
      <c r="G257" s="267" t="s">
        <v>753</v>
      </c>
      <c r="H257" s="267" t="s">
        <v>753</v>
      </c>
      <c r="I257" s="267" t="s">
        <v>753</v>
      </c>
      <c r="J257" s="267" t="s">
        <v>753</v>
      </c>
      <c r="K257" s="267" t="s">
        <v>753</v>
      </c>
      <c r="L257" s="267" t="s">
        <v>753</v>
      </c>
      <c r="M257" s="267" t="s">
        <v>753</v>
      </c>
      <c r="N257" s="107" t="s">
        <v>753</v>
      </c>
      <c r="O257" s="32" t="s">
        <v>753</v>
      </c>
      <c r="P257" s="32" t="s">
        <v>753</v>
      </c>
    </row>
    <row r="258" spans="1:18" ht="15.75" customHeight="1" x14ac:dyDescent="0.25">
      <c r="A258" s="270" t="s">
        <v>773</v>
      </c>
      <c r="B258" s="50">
        <f t="shared" si="12"/>
        <v>9870</v>
      </c>
      <c r="C258" s="268">
        <v>509</v>
      </c>
      <c r="D258" s="269">
        <v>9361</v>
      </c>
      <c r="E258" s="267" t="s">
        <v>753</v>
      </c>
      <c r="F258" s="267" t="s">
        <v>753</v>
      </c>
      <c r="G258" s="267" t="s">
        <v>753</v>
      </c>
      <c r="H258" s="267" t="s">
        <v>753</v>
      </c>
      <c r="I258" s="267" t="s">
        <v>753</v>
      </c>
      <c r="J258" s="267" t="s">
        <v>753</v>
      </c>
      <c r="K258" s="267" t="s">
        <v>753</v>
      </c>
      <c r="L258" s="267" t="s">
        <v>753</v>
      </c>
      <c r="M258" s="267" t="s">
        <v>753</v>
      </c>
      <c r="N258" s="107" t="s">
        <v>753</v>
      </c>
      <c r="O258" s="32" t="s">
        <v>753</v>
      </c>
      <c r="P258" s="32" t="s">
        <v>753</v>
      </c>
    </row>
    <row r="259" spans="1:18" ht="15.75" customHeight="1" x14ac:dyDescent="0.25">
      <c r="A259" s="275"/>
      <c r="B259" s="88"/>
      <c r="C259" s="276"/>
      <c r="D259" s="276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  <c r="O259" s="88"/>
      <c r="P259" s="88"/>
    </row>
    <row r="260" spans="1:18" ht="15.75" customHeight="1" x14ac:dyDescent="0.25">
      <c r="A260" s="266"/>
      <c r="B260" s="11"/>
      <c r="C260" s="271"/>
      <c r="D260" s="271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1"/>
      <c r="P260" s="11"/>
    </row>
    <row r="261" spans="1:18" ht="15.75" customHeight="1" x14ac:dyDescent="0.25">
      <c r="A261" s="91" t="s">
        <v>951</v>
      </c>
      <c r="B261" s="107"/>
      <c r="C261" s="271"/>
      <c r="D261" s="271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1"/>
      <c r="P261" s="11"/>
    </row>
    <row r="262" spans="1:18" s="22" customFormat="1" ht="15.75" customHeight="1" x14ac:dyDescent="0.25">
      <c r="B262" s="278"/>
      <c r="C262" s="265"/>
      <c r="D262" s="265"/>
      <c r="E262" s="265"/>
      <c r="F262" s="265"/>
      <c r="G262" s="265"/>
      <c r="H262" s="265"/>
      <c r="I262" s="265"/>
      <c r="J262" s="265"/>
      <c r="K262" s="265"/>
      <c r="L262" s="265"/>
      <c r="M262" s="265"/>
      <c r="N262" s="265"/>
      <c r="O262" s="279"/>
      <c r="P262" s="279"/>
      <c r="Q262" s="5"/>
      <c r="R262" s="5"/>
    </row>
    <row r="263" spans="1:18" s="22" customFormat="1" ht="15.75" customHeight="1" x14ac:dyDescent="0.25">
      <c r="A263" s="341" t="s">
        <v>747</v>
      </c>
      <c r="B263" s="348" t="s">
        <v>154</v>
      </c>
      <c r="C263" s="345" t="s">
        <v>155</v>
      </c>
      <c r="D263" s="345"/>
      <c r="E263" s="345"/>
      <c r="F263" s="345"/>
      <c r="G263" s="345"/>
      <c r="H263" s="345"/>
      <c r="I263" s="345"/>
      <c r="J263" s="345"/>
      <c r="K263" s="345"/>
      <c r="L263" s="345"/>
      <c r="M263" s="345"/>
      <c r="N263" s="345"/>
      <c r="O263" s="345"/>
      <c r="P263" s="345"/>
      <c r="Q263" s="5"/>
      <c r="R263" s="5"/>
    </row>
    <row r="264" spans="1:18" s="22" customFormat="1" ht="15.75" customHeight="1" x14ac:dyDescent="0.25">
      <c r="A264" s="342"/>
      <c r="B264" s="356"/>
      <c r="C264" s="357" t="s">
        <v>252</v>
      </c>
      <c r="D264" s="357" t="s">
        <v>748</v>
      </c>
      <c r="E264" s="357" t="s">
        <v>749</v>
      </c>
      <c r="F264" s="357" t="s">
        <v>161</v>
      </c>
      <c r="G264" s="357" t="s">
        <v>750</v>
      </c>
      <c r="H264" s="357" t="s">
        <v>164</v>
      </c>
      <c r="I264" s="357" t="s">
        <v>165</v>
      </c>
      <c r="J264" s="357" t="s">
        <v>256</v>
      </c>
      <c r="K264" s="357" t="s">
        <v>168</v>
      </c>
      <c r="L264" s="354" t="s">
        <v>162</v>
      </c>
      <c r="M264" s="354" t="s">
        <v>166</v>
      </c>
      <c r="N264" s="358" t="s">
        <v>163</v>
      </c>
      <c r="O264" s="357" t="s">
        <v>257</v>
      </c>
      <c r="P264" s="359" t="s">
        <v>751</v>
      </c>
      <c r="Q264" s="5"/>
      <c r="R264" s="5"/>
    </row>
    <row r="265" spans="1:18" s="22" customFormat="1" ht="15.75" customHeight="1" x14ac:dyDescent="0.25">
      <c r="A265" s="343"/>
      <c r="B265" s="349"/>
      <c r="C265" s="357"/>
      <c r="D265" s="357"/>
      <c r="E265" s="357"/>
      <c r="F265" s="357"/>
      <c r="G265" s="357"/>
      <c r="H265" s="357"/>
      <c r="I265" s="357"/>
      <c r="J265" s="357"/>
      <c r="K265" s="357"/>
      <c r="L265" s="354"/>
      <c r="M265" s="354"/>
      <c r="N265" s="358"/>
      <c r="O265" s="357"/>
      <c r="P265" s="359"/>
      <c r="Q265" s="5"/>
      <c r="R265" s="5"/>
    </row>
    <row r="266" spans="1:18" ht="15.75" customHeight="1" x14ac:dyDescent="0.25">
      <c r="A266" s="270"/>
      <c r="B266" s="108"/>
      <c r="C266" s="268"/>
      <c r="D266" s="269"/>
      <c r="E266" s="267"/>
      <c r="F266" s="267"/>
      <c r="G266" s="267"/>
      <c r="H266" s="267"/>
      <c r="I266" s="267"/>
      <c r="J266" s="267"/>
      <c r="K266" s="267"/>
      <c r="L266" s="267"/>
      <c r="M266" s="267"/>
      <c r="N266" s="107"/>
      <c r="O266" s="32"/>
      <c r="P266" s="32"/>
    </row>
    <row r="267" spans="1:18" ht="15.75" customHeight="1" x14ac:dyDescent="0.25">
      <c r="A267" s="253" t="s">
        <v>815</v>
      </c>
      <c r="B267" s="103">
        <f>SUM(B269:B274)</f>
        <v>0</v>
      </c>
      <c r="C267" s="262" t="s">
        <v>753</v>
      </c>
      <c r="D267" s="262" t="s">
        <v>753</v>
      </c>
      <c r="E267" s="262" t="s">
        <v>753</v>
      </c>
      <c r="F267" s="262" t="s">
        <v>753</v>
      </c>
      <c r="G267" s="262" t="s">
        <v>753</v>
      </c>
      <c r="H267" s="262">
        <f>SUM(H269:H274)</f>
        <v>0</v>
      </c>
      <c r="I267" s="103" t="s">
        <v>753</v>
      </c>
      <c r="J267" s="262" t="s">
        <v>753</v>
      </c>
      <c r="K267" s="262" t="s">
        <v>753</v>
      </c>
      <c r="L267" s="262" t="s">
        <v>753</v>
      </c>
      <c r="M267" s="262" t="s">
        <v>753</v>
      </c>
      <c r="N267" s="104" t="s">
        <v>753</v>
      </c>
      <c r="O267" s="263" t="s">
        <v>753</v>
      </c>
      <c r="P267" s="263" t="s">
        <v>753</v>
      </c>
    </row>
    <row r="268" spans="1:18" ht="15.75" customHeight="1" x14ac:dyDescent="0.25">
      <c r="A268" s="270"/>
      <c r="B268" s="108"/>
      <c r="C268" s="52"/>
      <c r="D268" s="52"/>
      <c r="E268" s="52"/>
      <c r="F268" s="52"/>
      <c r="G268" s="52"/>
      <c r="H268" s="52"/>
      <c r="I268" s="50"/>
      <c r="J268" s="52"/>
      <c r="K268" s="52"/>
      <c r="L268" s="267"/>
      <c r="M268" s="52"/>
      <c r="O268" s="32"/>
      <c r="P268" s="32"/>
    </row>
    <row r="269" spans="1:18" ht="15.75" customHeight="1" x14ac:dyDescent="0.25">
      <c r="A269" s="270" t="s">
        <v>816</v>
      </c>
      <c r="B269" s="50">
        <f t="shared" ref="B269:B274" si="13">SUM(C269:P269)</f>
        <v>0</v>
      </c>
      <c r="C269" s="267" t="s">
        <v>753</v>
      </c>
      <c r="D269" s="267" t="s">
        <v>753</v>
      </c>
      <c r="E269" s="267" t="s">
        <v>753</v>
      </c>
      <c r="F269" s="267" t="s">
        <v>753</v>
      </c>
      <c r="G269" s="267" t="s">
        <v>753</v>
      </c>
      <c r="H269" s="267">
        <v>0</v>
      </c>
      <c r="I269" s="108" t="s">
        <v>753</v>
      </c>
      <c r="J269" s="267" t="s">
        <v>753</v>
      </c>
      <c r="K269" s="267" t="s">
        <v>753</v>
      </c>
      <c r="L269" s="267" t="s">
        <v>753</v>
      </c>
      <c r="M269" s="267" t="s">
        <v>753</v>
      </c>
      <c r="N269" s="107" t="s">
        <v>753</v>
      </c>
      <c r="O269" s="32" t="s">
        <v>753</v>
      </c>
      <c r="P269" s="32" t="s">
        <v>753</v>
      </c>
    </row>
    <row r="270" spans="1:18" ht="15.75" customHeight="1" x14ac:dyDescent="0.25">
      <c r="A270" s="270" t="s">
        <v>817</v>
      </c>
      <c r="B270" s="50">
        <f t="shared" si="13"/>
        <v>0</v>
      </c>
      <c r="C270" s="267" t="s">
        <v>753</v>
      </c>
      <c r="D270" s="267" t="s">
        <v>753</v>
      </c>
      <c r="E270" s="267" t="s">
        <v>753</v>
      </c>
      <c r="F270" s="267" t="s">
        <v>753</v>
      </c>
      <c r="G270" s="267" t="s">
        <v>753</v>
      </c>
      <c r="H270" s="267">
        <v>0</v>
      </c>
      <c r="I270" s="108" t="s">
        <v>753</v>
      </c>
      <c r="J270" s="267" t="s">
        <v>753</v>
      </c>
      <c r="K270" s="267" t="s">
        <v>753</v>
      </c>
      <c r="L270" s="267" t="s">
        <v>753</v>
      </c>
      <c r="M270" s="267" t="s">
        <v>753</v>
      </c>
      <c r="N270" s="107" t="s">
        <v>753</v>
      </c>
      <c r="O270" s="32" t="s">
        <v>753</v>
      </c>
      <c r="P270" s="32" t="s">
        <v>753</v>
      </c>
    </row>
    <row r="271" spans="1:18" ht="15.75" customHeight="1" x14ac:dyDescent="0.25">
      <c r="A271" s="270" t="s">
        <v>818</v>
      </c>
      <c r="B271" s="50">
        <f t="shared" si="13"/>
        <v>0</v>
      </c>
      <c r="C271" s="267" t="s">
        <v>753</v>
      </c>
      <c r="D271" s="267" t="s">
        <v>753</v>
      </c>
      <c r="E271" s="267" t="s">
        <v>753</v>
      </c>
      <c r="F271" s="267" t="s">
        <v>753</v>
      </c>
      <c r="G271" s="267" t="s">
        <v>753</v>
      </c>
      <c r="H271" s="267">
        <v>0</v>
      </c>
      <c r="I271" s="108" t="s">
        <v>753</v>
      </c>
      <c r="J271" s="267" t="s">
        <v>753</v>
      </c>
      <c r="K271" s="267" t="s">
        <v>753</v>
      </c>
      <c r="L271" s="267" t="s">
        <v>753</v>
      </c>
      <c r="M271" s="267" t="s">
        <v>753</v>
      </c>
      <c r="N271" s="107" t="s">
        <v>753</v>
      </c>
      <c r="O271" s="32" t="s">
        <v>753</v>
      </c>
      <c r="P271" s="32" t="s">
        <v>753</v>
      </c>
    </row>
    <row r="272" spans="1:18" ht="15.75" customHeight="1" x14ac:dyDescent="0.25">
      <c r="A272" s="270" t="s">
        <v>819</v>
      </c>
      <c r="B272" s="50">
        <f t="shared" si="13"/>
        <v>0</v>
      </c>
      <c r="C272" s="267" t="s">
        <v>753</v>
      </c>
      <c r="D272" s="267" t="s">
        <v>753</v>
      </c>
      <c r="E272" s="267" t="s">
        <v>753</v>
      </c>
      <c r="F272" s="267" t="s">
        <v>753</v>
      </c>
      <c r="G272" s="267" t="s">
        <v>753</v>
      </c>
      <c r="H272" s="267">
        <v>0</v>
      </c>
      <c r="I272" s="108" t="s">
        <v>753</v>
      </c>
      <c r="J272" s="267" t="s">
        <v>753</v>
      </c>
      <c r="K272" s="267" t="s">
        <v>753</v>
      </c>
      <c r="L272" s="267" t="s">
        <v>753</v>
      </c>
      <c r="M272" s="267" t="s">
        <v>753</v>
      </c>
      <c r="N272" s="267" t="s">
        <v>753</v>
      </c>
      <c r="O272" s="107" t="s">
        <v>753</v>
      </c>
      <c r="P272" s="81" t="s">
        <v>753</v>
      </c>
      <c r="Q272" s="22"/>
      <c r="R272" s="22"/>
    </row>
    <row r="273" spans="1:18" ht="15.75" customHeight="1" x14ac:dyDescent="0.25">
      <c r="A273" s="270" t="s">
        <v>820</v>
      </c>
      <c r="B273" s="50">
        <f t="shared" si="13"/>
        <v>0</v>
      </c>
      <c r="C273" s="267" t="s">
        <v>753</v>
      </c>
      <c r="D273" s="267" t="s">
        <v>753</v>
      </c>
      <c r="E273" s="267" t="s">
        <v>753</v>
      </c>
      <c r="F273" s="267" t="s">
        <v>753</v>
      </c>
      <c r="G273" s="267" t="s">
        <v>753</v>
      </c>
      <c r="H273" s="267">
        <v>0</v>
      </c>
      <c r="I273" s="108" t="s">
        <v>753</v>
      </c>
      <c r="J273" s="267" t="s">
        <v>753</v>
      </c>
      <c r="K273" s="267" t="s">
        <v>753</v>
      </c>
      <c r="L273" s="267" t="s">
        <v>753</v>
      </c>
      <c r="M273" s="267" t="s">
        <v>753</v>
      </c>
      <c r="N273" s="107" t="s">
        <v>753</v>
      </c>
      <c r="O273" s="32" t="s">
        <v>753</v>
      </c>
      <c r="P273" s="32" t="s">
        <v>753</v>
      </c>
    </row>
    <row r="274" spans="1:18" ht="15.75" customHeight="1" x14ac:dyDescent="0.25">
      <c r="A274" s="270" t="s">
        <v>821</v>
      </c>
      <c r="B274" s="50">
        <f t="shared" si="13"/>
        <v>0</v>
      </c>
      <c r="C274" s="267" t="s">
        <v>753</v>
      </c>
      <c r="D274" s="267" t="s">
        <v>753</v>
      </c>
      <c r="E274" s="267" t="s">
        <v>753</v>
      </c>
      <c r="F274" s="267" t="s">
        <v>753</v>
      </c>
      <c r="G274" s="267" t="s">
        <v>753</v>
      </c>
      <c r="H274" s="267">
        <v>0</v>
      </c>
      <c r="I274" s="108" t="s">
        <v>753</v>
      </c>
      <c r="J274" s="267" t="s">
        <v>753</v>
      </c>
      <c r="K274" s="267" t="s">
        <v>753</v>
      </c>
      <c r="L274" s="267" t="s">
        <v>753</v>
      </c>
      <c r="M274" s="267" t="s">
        <v>753</v>
      </c>
      <c r="N274" s="107" t="s">
        <v>753</v>
      </c>
      <c r="O274" s="32" t="s">
        <v>753</v>
      </c>
      <c r="P274" s="32" t="s">
        <v>753</v>
      </c>
    </row>
    <row r="275" spans="1:18" ht="15.75" customHeight="1" x14ac:dyDescent="0.25">
      <c r="A275" s="264"/>
      <c r="B275" s="50"/>
      <c r="C275" s="52"/>
      <c r="D275" s="52"/>
      <c r="E275" s="52"/>
      <c r="F275" s="52"/>
      <c r="G275" s="52"/>
      <c r="H275" s="52"/>
      <c r="I275" s="50"/>
      <c r="J275" s="52"/>
      <c r="K275" s="52"/>
      <c r="L275" s="267"/>
      <c r="M275" s="52"/>
      <c r="O275" s="32"/>
      <c r="P275" s="32"/>
    </row>
    <row r="276" spans="1:18" ht="15.75" customHeight="1" x14ac:dyDescent="0.25">
      <c r="A276" s="253" t="s">
        <v>822</v>
      </c>
      <c r="B276" s="103">
        <f>SUM(B278:B286)</f>
        <v>9787</v>
      </c>
      <c r="C276" s="262" t="s">
        <v>753</v>
      </c>
      <c r="D276" s="262" t="s">
        <v>753</v>
      </c>
      <c r="E276" s="262" t="s">
        <v>753</v>
      </c>
      <c r="F276" s="262" t="s">
        <v>753</v>
      </c>
      <c r="G276" s="262" t="s">
        <v>753</v>
      </c>
      <c r="H276" s="262" t="s">
        <v>753</v>
      </c>
      <c r="I276" s="262" t="s">
        <v>753</v>
      </c>
      <c r="J276" s="103">
        <f>+SUM(J278:J286)</f>
        <v>9787</v>
      </c>
      <c r="K276" s="103">
        <f>+SUM(K278:K286)</f>
        <v>0</v>
      </c>
      <c r="L276" s="103">
        <f>SUM(L278:L286)</f>
        <v>0</v>
      </c>
      <c r="M276" s="262" t="s">
        <v>753</v>
      </c>
      <c r="N276" s="104" t="s">
        <v>753</v>
      </c>
      <c r="O276" s="263" t="s">
        <v>753</v>
      </c>
      <c r="P276" s="263" t="s">
        <v>753</v>
      </c>
    </row>
    <row r="277" spans="1:18" ht="15.75" customHeight="1" x14ac:dyDescent="0.25">
      <c r="A277" s="270"/>
      <c r="B277" s="108"/>
      <c r="C277" s="52"/>
      <c r="D277" s="52"/>
      <c r="E277" s="52"/>
      <c r="F277" s="52"/>
      <c r="G277" s="52"/>
      <c r="H277" s="52"/>
      <c r="I277" s="52"/>
      <c r="J277" s="108"/>
      <c r="K277" s="267"/>
      <c r="L277" s="267"/>
      <c r="M277" s="52"/>
      <c r="O277" s="32"/>
      <c r="P277" s="32"/>
    </row>
    <row r="278" spans="1:18" ht="15.75" customHeight="1" x14ac:dyDescent="0.25">
      <c r="A278" s="270" t="s">
        <v>756</v>
      </c>
      <c r="B278" s="50">
        <f t="shared" ref="B278:B286" si="14">SUM(C278:P278)</f>
        <v>4687</v>
      </c>
      <c r="C278" s="267" t="s">
        <v>753</v>
      </c>
      <c r="D278" s="267" t="s">
        <v>753</v>
      </c>
      <c r="E278" s="267" t="s">
        <v>753</v>
      </c>
      <c r="F278" s="267" t="s">
        <v>753</v>
      </c>
      <c r="G278" s="267" t="s">
        <v>753</v>
      </c>
      <c r="H278" s="267" t="s">
        <v>753</v>
      </c>
      <c r="I278" s="267" t="s">
        <v>753</v>
      </c>
      <c r="J278" s="50">
        <v>4687</v>
      </c>
      <c r="K278" s="267" t="s">
        <v>753</v>
      </c>
      <c r="L278" s="267" t="s">
        <v>753</v>
      </c>
      <c r="M278" s="267" t="s">
        <v>753</v>
      </c>
      <c r="N278" s="107" t="s">
        <v>753</v>
      </c>
      <c r="O278" s="32" t="s">
        <v>753</v>
      </c>
      <c r="P278" s="32" t="s">
        <v>753</v>
      </c>
    </row>
    <row r="279" spans="1:18" ht="15.75" customHeight="1" x14ac:dyDescent="0.25">
      <c r="A279" s="270" t="s">
        <v>425</v>
      </c>
      <c r="B279" s="50">
        <f t="shared" si="14"/>
        <v>1469</v>
      </c>
      <c r="C279" s="267" t="s">
        <v>753</v>
      </c>
      <c r="D279" s="267" t="s">
        <v>753</v>
      </c>
      <c r="E279" s="267" t="s">
        <v>753</v>
      </c>
      <c r="F279" s="267" t="s">
        <v>753</v>
      </c>
      <c r="G279" s="267" t="s">
        <v>753</v>
      </c>
      <c r="H279" s="267" t="s">
        <v>753</v>
      </c>
      <c r="I279" s="267" t="s">
        <v>753</v>
      </c>
      <c r="J279" s="50">
        <v>1469</v>
      </c>
      <c r="K279" s="267" t="s">
        <v>753</v>
      </c>
      <c r="L279" s="267" t="s">
        <v>753</v>
      </c>
      <c r="M279" s="267" t="s">
        <v>753</v>
      </c>
      <c r="N279" s="107" t="s">
        <v>753</v>
      </c>
      <c r="O279" s="32" t="s">
        <v>753</v>
      </c>
      <c r="P279" s="32" t="s">
        <v>753</v>
      </c>
    </row>
    <row r="280" spans="1:18" ht="15.75" customHeight="1" x14ac:dyDescent="0.25">
      <c r="A280" s="270" t="s">
        <v>758</v>
      </c>
      <c r="B280" s="50">
        <f t="shared" si="14"/>
        <v>1743</v>
      </c>
      <c r="C280" s="267" t="s">
        <v>753</v>
      </c>
      <c r="D280" s="267" t="s">
        <v>753</v>
      </c>
      <c r="E280" s="267" t="s">
        <v>753</v>
      </c>
      <c r="F280" s="267" t="s">
        <v>753</v>
      </c>
      <c r="G280" s="267" t="s">
        <v>753</v>
      </c>
      <c r="H280" s="267" t="s">
        <v>753</v>
      </c>
      <c r="I280" s="267" t="s">
        <v>753</v>
      </c>
      <c r="J280" s="50">
        <v>1743</v>
      </c>
      <c r="K280" s="267" t="s">
        <v>753</v>
      </c>
      <c r="L280" s="267" t="s">
        <v>753</v>
      </c>
      <c r="M280" s="267" t="s">
        <v>753</v>
      </c>
      <c r="N280" s="107" t="s">
        <v>753</v>
      </c>
      <c r="O280" s="32" t="s">
        <v>753</v>
      </c>
      <c r="P280" s="32" t="s">
        <v>753</v>
      </c>
    </row>
    <row r="281" spans="1:18" ht="15.75" customHeight="1" x14ac:dyDescent="0.25">
      <c r="A281" s="270" t="s">
        <v>65</v>
      </c>
      <c r="B281" s="50">
        <f t="shared" si="14"/>
        <v>0</v>
      </c>
      <c r="C281" s="267" t="s">
        <v>753</v>
      </c>
      <c r="D281" s="267" t="s">
        <v>753</v>
      </c>
      <c r="E281" s="267" t="s">
        <v>753</v>
      </c>
      <c r="F281" s="267" t="s">
        <v>753</v>
      </c>
      <c r="G281" s="267" t="s">
        <v>753</v>
      </c>
      <c r="H281" s="267" t="s">
        <v>753</v>
      </c>
      <c r="I281" s="267" t="s">
        <v>753</v>
      </c>
      <c r="K281" s="267" t="s">
        <v>753</v>
      </c>
      <c r="L281" s="267" t="s">
        <v>753</v>
      </c>
      <c r="M281" s="267" t="s">
        <v>753</v>
      </c>
      <c r="N281" s="107" t="s">
        <v>753</v>
      </c>
      <c r="O281" s="32" t="s">
        <v>753</v>
      </c>
      <c r="P281" s="32" t="s">
        <v>753</v>
      </c>
    </row>
    <row r="282" spans="1:18" ht="15.75" customHeight="1" x14ac:dyDescent="0.25">
      <c r="A282" s="270" t="s">
        <v>761</v>
      </c>
      <c r="B282" s="50">
        <f t="shared" si="14"/>
        <v>160</v>
      </c>
      <c r="C282" s="267" t="s">
        <v>753</v>
      </c>
      <c r="D282" s="267" t="s">
        <v>753</v>
      </c>
      <c r="E282" s="267" t="s">
        <v>753</v>
      </c>
      <c r="F282" s="267" t="s">
        <v>753</v>
      </c>
      <c r="G282" s="267" t="s">
        <v>753</v>
      </c>
      <c r="H282" s="267" t="s">
        <v>753</v>
      </c>
      <c r="I282" s="267" t="s">
        <v>753</v>
      </c>
      <c r="J282" s="50">
        <v>160</v>
      </c>
      <c r="K282" s="267" t="s">
        <v>753</v>
      </c>
      <c r="L282" s="267" t="s">
        <v>753</v>
      </c>
      <c r="M282" s="267" t="s">
        <v>753</v>
      </c>
      <c r="N282" s="107" t="s">
        <v>753</v>
      </c>
      <c r="O282" s="32" t="s">
        <v>753</v>
      </c>
      <c r="P282" s="32" t="s">
        <v>753</v>
      </c>
    </row>
    <row r="283" spans="1:18" ht="15.75" customHeight="1" x14ac:dyDescent="0.25">
      <c r="A283" s="270" t="s">
        <v>177</v>
      </c>
      <c r="B283" s="50">
        <f t="shared" si="14"/>
        <v>327</v>
      </c>
      <c r="C283" s="267" t="s">
        <v>753</v>
      </c>
      <c r="D283" s="267" t="s">
        <v>753</v>
      </c>
      <c r="E283" s="267" t="s">
        <v>753</v>
      </c>
      <c r="F283" s="267" t="s">
        <v>753</v>
      </c>
      <c r="G283" s="267" t="s">
        <v>753</v>
      </c>
      <c r="H283" s="267" t="s">
        <v>753</v>
      </c>
      <c r="I283" s="267" t="s">
        <v>753</v>
      </c>
      <c r="J283" s="50">
        <v>327</v>
      </c>
      <c r="K283" s="267" t="s">
        <v>753</v>
      </c>
      <c r="L283" s="108" t="s">
        <v>753</v>
      </c>
      <c r="M283" s="267" t="s">
        <v>753</v>
      </c>
      <c r="N283" s="107" t="s">
        <v>753</v>
      </c>
      <c r="O283" s="32" t="s">
        <v>753</v>
      </c>
      <c r="P283" s="32" t="s">
        <v>753</v>
      </c>
    </row>
    <row r="284" spans="1:18" ht="15.75" customHeight="1" x14ac:dyDescent="0.25">
      <c r="A284" s="270" t="s">
        <v>389</v>
      </c>
      <c r="B284" s="50">
        <f t="shared" si="14"/>
        <v>621</v>
      </c>
      <c r="C284" s="267" t="s">
        <v>753</v>
      </c>
      <c r="D284" s="267" t="s">
        <v>753</v>
      </c>
      <c r="E284" s="267" t="s">
        <v>753</v>
      </c>
      <c r="F284" s="267" t="s">
        <v>753</v>
      </c>
      <c r="G284" s="267" t="s">
        <v>753</v>
      </c>
      <c r="H284" s="267" t="s">
        <v>753</v>
      </c>
      <c r="I284" s="267" t="s">
        <v>753</v>
      </c>
      <c r="J284" s="50">
        <v>621</v>
      </c>
      <c r="K284" s="267" t="s">
        <v>753</v>
      </c>
      <c r="L284" s="108" t="s">
        <v>753</v>
      </c>
      <c r="M284" s="267" t="s">
        <v>753</v>
      </c>
      <c r="N284" s="107" t="s">
        <v>753</v>
      </c>
      <c r="O284" s="32" t="s">
        <v>753</v>
      </c>
      <c r="P284" s="32" t="s">
        <v>753</v>
      </c>
    </row>
    <row r="285" spans="1:18" ht="15.75" customHeight="1" x14ac:dyDescent="0.25">
      <c r="A285" s="270" t="s">
        <v>181</v>
      </c>
      <c r="B285" s="50">
        <f t="shared" si="14"/>
        <v>270</v>
      </c>
      <c r="C285" s="267" t="s">
        <v>753</v>
      </c>
      <c r="D285" s="267" t="s">
        <v>753</v>
      </c>
      <c r="E285" s="267" t="s">
        <v>753</v>
      </c>
      <c r="F285" s="267" t="s">
        <v>753</v>
      </c>
      <c r="G285" s="267" t="s">
        <v>753</v>
      </c>
      <c r="H285" s="267" t="s">
        <v>753</v>
      </c>
      <c r="I285" s="267" t="s">
        <v>753</v>
      </c>
      <c r="J285" s="268">
        <v>270</v>
      </c>
      <c r="K285" s="267" t="s">
        <v>753</v>
      </c>
      <c r="L285" s="108" t="s">
        <v>753</v>
      </c>
      <c r="M285" s="267" t="s">
        <v>753</v>
      </c>
      <c r="N285" s="107" t="s">
        <v>753</v>
      </c>
      <c r="O285" s="32" t="s">
        <v>753</v>
      </c>
      <c r="P285" s="32" t="s">
        <v>753</v>
      </c>
    </row>
    <row r="286" spans="1:18" ht="15.75" customHeight="1" x14ac:dyDescent="0.25">
      <c r="A286" s="270" t="s">
        <v>773</v>
      </c>
      <c r="B286" s="50">
        <f t="shared" si="14"/>
        <v>510</v>
      </c>
      <c r="C286" s="267" t="s">
        <v>753</v>
      </c>
      <c r="D286" s="267" t="s">
        <v>753</v>
      </c>
      <c r="E286" s="267" t="s">
        <v>753</v>
      </c>
      <c r="F286" s="267" t="s">
        <v>753</v>
      </c>
      <c r="G286" s="267" t="s">
        <v>753</v>
      </c>
      <c r="H286" s="267" t="s">
        <v>753</v>
      </c>
      <c r="I286" s="267" t="s">
        <v>753</v>
      </c>
      <c r="J286" s="50">
        <v>510</v>
      </c>
      <c r="K286" s="267" t="s">
        <v>753</v>
      </c>
      <c r="L286" s="267" t="s">
        <v>753</v>
      </c>
      <c r="M286" s="267" t="s">
        <v>753</v>
      </c>
      <c r="N286" s="107" t="s">
        <v>753</v>
      </c>
      <c r="O286" s="32" t="s">
        <v>753</v>
      </c>
      <c r="P286" s="32" t="s">
        <v>753</v>
      </c>
      <c r="Q286" s="22"/>
      <c r="R286" s="22"/>
    </row>
    <row r="287" spans="1:18" ht="15.75" customHeight="1" x14ac:dyDescent="0.25">
      <c r="A287" s="264"/>
      <c r="B287" s="50"/>
      <c r="C287" s="267"/>
      <c r="D287" s="267"/>
      <c r="E287" s="267"/>
      <c r="F287" s="267"/>
      <c r="G287" s="267"/>
      <c r="H287" s="267"/>
      <c r="I287" s="52"/>
      <c r="J287" s="50"/>
      <c r="K287" s="52"/>
      <c r="L287" s="267"/>
      <c r="M287" s="52"/>
      <c r="O287" s="32"/>
      <c r="P287" s="32"/>
    </row>
    <row r="288" spans="1:18" ht="15.75" customHeight="1" x14ac:dyDescent="0.25">
      <c r="A288" s="253" t="s">
        <v>168</v>
      </c>
      <c r="B288" s="103">
        <f>SUM(B290:B302)</f>
        <v>23013</v>
      </c>
      <c r="C288" s="262" t="s">
        <v>753</v>
      </c>
      <c r="D288" s="262" t="s">
        <v>753</v>
      </c>
      <c r="E288" s="262" t="s">
        <v>753</v>
      </c>
      <c r="F288" s="262" t="s">
        <v>753</v>
      </c>
      <c r="G288" s="262" t="s">
        <v>753</v>
      </c>
      <c r="H288" s="262" t="s">
        <v>753</v>
      </c>
      <c r="I288" s="262" t="s">
        <v>753</v>
      </c>
      <c r="J288" s="103" t="s">
        <v>753</v>
      </c>
      <c r="K288" s="262">
        <f>+SUM(K290:K302)</f>
        <v>23013</v>
      </c>
      <c r="L288" s="262" t="s">
        <v>753</v>
      </c>
      <c r="M288" s="262" t="s">
        <v>753</v>
      </c>
      <c r="N288" s="104" t="s">
        <v>753</v>
      </c>
      <c r="O288" s="263" t="s">
        <v>753</v>
      </c>
      <c r="P288" s="263" t="s">
        <v>753</v>
      </c>
    </row>
    <row r="289" spans="1:18" ht="15.75" customHeight="1" x14ac:dyDescent="0.25">
      <c r="A289" s="270"/>
      <c r="B289" s="108"/>
      <c r="C289" s="267"/>
      <c r="D289" s="267"/>
      <c r="E289" s="267"/>
      <c r="F289" s="267"/>
      <c r="G289" s="267"/>
      <c r="H289" s="267"/>
      <c r="I289" s="267"/>
      <c r="J289" s="108"/>
      <c r="K289" s="267"/>
      <c r="L289" s="267"/>
      <c r="M289" s="267"/>
      <c r="N289" s="107"/>
      <c r="O289" s="32"/>
      <c r="P289" s="32"/>
    </row>
    <row r="290" spans="1:18" ht="15.75" customHeight="1" x14ac:dyDescent="0.25">
      <c r="A290" s="270" t="s">
        <v>756</v>
      </c>
      <c r="B290" s="50">
        <f t="shared" ref="B290:B302" si="15">SUM(C290:P290)</f>
        <v>4502</v>
      </c>
      <c r="C290" s="267" t="s">
        <v>753</v>
      </c>
      <c r="D290" s="267" t="s">
        <v>753</v>
      </c>
      <c r="E290" s="267" t="s">
        <v>753</v>
      </c>
      <c r="F290" s="267" t="s">
        <v>753</v>
      </c>
      <c r="G290" s="267" t="s">
        <v>753</v>
      </c>
      <c r="H290" s="267" t="s">
        <v>753</v>
      </c>
      <c r="I290" s="267" t="s">
        <v>753</v>
      </c>
      <c r="J290" s="108" t="s">
        <v>753</v>
      </c>
      <c r="K290" s="52">
        <v>4502</v>
      </c>
      <c r="L290" s="267" t="s">
        <v>753</v>
      </c>
      <c r="M290" s="267" t="s">
        <v>753</v>
      </c>
      <c r="N290" s="107" t="s">
        <v>753</v>
      </c>
      <c r="O290" s="32" t="s">
        <v>753</v>
      </c>
      <c r="P290" s="32" t="s">
        <v>753</v>
      </c>
    </row>
    <row r="291" spans="1:18" ht="15.75" customHeight="1" x14ac:dyDescent="0.25">
      <c r="A291" s="270" t="s">
        <v>758</v>
      </c>
      <c r="B291" s="50">
        <f t="shared" si="15"/>
        <v>6393</v>
      </c>
      <c r="C291" s="267" t="s">
        <v>753</v>
      </c>
      <c r="D291" s="267" t="s">
        <v>753</v>
      </c>
      <c r="E291" s="267" t="s">
        <v>753</v>
      </c>
      <c r="F291" s="267" t="s">
        <v>753</v>
      </c>
      <c r="G291" s="267" t="s">
        <v>753</v>
      </c>
      <c r="H291" s="267" t="s">
        <v>753</v>
      </c>
      <c r="I291" s="267" t="s">
        <v>753</v>
      </c>
      <c r="J291" s="108" t="s">
        <v>753</v>
      </c>
      <c r="K291" s="52">
        <v>6393</v>
      </c>
      <c r="L291" s="267" t="s">
        <v>753</v>
      </c>
      <c r="M291" s="267" t="s">
        <v>753</v>
      </c>
      <c r="N291" s="107" t="s">
        <v>753</v>
      </c>
      <c r="O291" s="32" t="s">
        <v>753</v>
      </c>
      <c r="P291" s="32" t="s">
        <v>753</v>
      </c>
    </row>
    <row r="292" spans="1:18" ht="15.75" customHeight="1" x14ac:dyDescent="0.25">
      <c r="A292" s="270" t="s">
        <v>424</v>
      </c>
      <c r="B292" s="50">
        <f t="shared" si="15"/>
        <v>677</v>
      </c>
      <c r="C292" s="267" t="s">
        <v>753</v>
      </c>
      <c r="D292" s="267" t="s">
        <v>753</v>
      </c>
      <c r="E292" s="267" t="s">
        <v>753</v>
      </c>
      <c r="F292" s="267" t="s">
        <v>753</v>
      </c>
      <c r="G292" s="267" t="s">
        <v>753</v>
      </c>
      <c r="H292" s="267" t="s">
        <v>753</v>
      </c>
      <c r="I292" s="267" t="s">
        <v>753</v>
      </c>
      <c r="J292" s="267" t="s">
        <v>753</v>
      </c>
      <c r="K292" s="50">
        <v>677</v>
      </c>
      <c r="L292" s="267" t="s">
        <v>753</v>
      </c>
      <c r="M292" s="267" t="s">
        <v>753</v>
      </c>
      <c r="N292" s="107" t="s">
        <v>753</v>
      </c>
      <c r="O292" s="32" t="s">
        <v>753</v>
      </c>
      <c r="P292" s="32" t="s">
        <v>753</v>
      </c>
    </row>
    <row r="293" spans="1:18" ht="15.75" customHeight="1" x14ac:dyDescent="0.25">
      <c r="A293" s="270" t="s">
        <v>425</v>
      </c>
      <c r="B293" s="50">
        <f t="shared" si="15"/>
        <v>988</v>
      </c>
      <c r="C293" s="267" t="s">
        <v>753</v>
      </c>
      <c r="D293" s="267" t="s">
        <v>753</v>
      </c>
      <c r="E293" s="267" t="s">
        <v>753</v>
      </c>
      <c r="F293" s="267" t="s">
        <v>753</v>
      </c>
      <c r="G293" s="267" t="s">
        <v>753</v>
      </c>
      <c r="H293" s="267" t="s">
        <v>753</v>
      </c>
      <c r="I293" s="267" t="s">
        <v>753</v>
      </c>
      <c r="J293" s="267" t="s">
        <v>753</v>
      </c>
      <c r="K293" s="50">
        <v>988</v>
      </c>
      <c r="L293" s="267" t="s">
        <v>753</v>
      </c>
      <c r="M293" s="267" t="s">
        <v>753</v>
      </c>
      <c r="N293" s="107" t="s">
        <v>753</v>
      </c>
      <c r="O293" s="32" t="s">
        <v>753</v>
      </c>
      <c r="P293" s="32" t="s">
        <v>753</v>
      </c>
    </row>
    <row r="294" spans="1:18" ht="15.75" customHeight="1" x14ac:dyDescent="0.25">
      <c r="A294" s="270" t="s">
        <v>426</v>
      </c>
      <c r="B294" s="50">
        <f t="shared" si="15"/>
        <v>2109</v>
      </c>
      <c r="C294" s="267" t="s">
        <v>753</v>
      </c>
      <c r="D294" s="267" t="s">
        <v>753</v>
      </c>
      <c r="E294" s="267" t="s">
        <v>753</v>
      </c>
      <c r="F294" s="267" t="s">
        <v>753</v>
      </c>
      <c r="G294" s="267" t="s">
        <v>753</v>
      </c>
      <c r="H294" s="267" t="s">
        <v>753</v>
      </c>
      <c r="I294" s="267" t="s">
        <v>753</v>
      </c>
      <c r="J294" s="267" t="s">
        <v>753</v>
      </c>
      <c r="K294" s="50">
        <v>2109</v>
      </c>
      <c r="L294" s="267" t="s">
        <v>753</v>
      </c>
      <c r="M294" s="267" t="s">
        <v>753</v>
      </c>
      <c r="N294" s="107" t="s">
        <v>753</v>
      </c>
      <c r="O294" s="32" t="s">
        <v>753</v>
      </c>
      <c r="P294" s="32" t="s">
        <v>753</v>
      </c>
    </row>
    <row r="295" spans="1:18" ht="15.75" customHeight="1" x14ac:dyDescent="0.25">
      <c r="A295" s="270" t="s">
        <v>761</v>
      </c>
      <c r="B295" s="50">
        <f t="shared" si="15"/>
        <v>1410</v>
      </c>
      <c r="C295" s="267" t="s">
        <v>753</v>
      </c>
      <c r="D295" s="267" t="s">
        <v>753</v>
      </c>
      <c r="E295" s="267" t="s">
        <v>753</v>
      </c>
      <c r="F295" s="267" t="s">
        <v>753</v>
      </c>
      <c r="G295" s="267" t="s">
        <v>753</v>
      </c>
      <c r="H295" s="267" t="s">
        <v>753</v>
      </c>
      <c r="I295" s="267" t="s">
        <v>753</v>
      </c>
      <c r="J295" s="267" t="s">
        <v>753</v>
      </c>
      <c r="K295" s="50">
        <v>1410</v>
      </c>
      <c r="L295" s="267" t="s">
        <v>753</v>
      </c>
      <c r="M295" s="267" t="s">
        <v>753</v>
      </c>
      <c r="N295" s="107" t="s">
        <v>753</v>
      </c>
      <c r="O295" s="32" t="s">
        <v>753</v>
      </c>
      <c r="P295" s="32" t="s">
        <v>753</v>
      </c>
    </row>
    <row r="296" spans="1:18" s="22" customFormat="1" ht="15.75" customHeight="1" x14ac:dyDescent="0.25">
      <c r="A296" s="270" t="s">
        <v>441</v>
      </c>
      <c r="B296" s="50">
        <f t="shared" si="15"/>
        <v>152</v>
      </c>
      <c r="C296" s="267" t="s">
        <v>753</v>
      </c>
      <c r="D296" s="267" t="s">
        <v>753</v>
      </c>
      <c r="E296" s="267" t="s">
        <v>753</v>
      </c>
      <c r="F296" s="267" t="s">
        <v>753</v>
      </c>
      <c r="G296" s="267" t="s">
        <v>753</v>
      </c>
      <c r="H296" s="267" t="s">
        <v>753</v>
      </c>
      <c r="I296" s="267" t="s">
        <v>753</v>
      </c>
      <c r="J296" s="267" t="s">
        <v>753</v>
      </c>
      <c r="K296" s="50">
        <v>152</v>
      </c>
      <c r="L296" s="267" t="s">
        <v>753</v>
      </c>
      <c r="M296" s="267" t="s">
        <v>753</v>
      </c>
      <c r="N296" s="107" t="s">
        <v>753</v>
      </c>
      <c r="O296" s="32" t="s">
        <v>753</v>
      </c>
      <c r="P296" s="32" t="s">
        <v>753</v>
      </c>
      <c r="Q296" s="5"/>
      <c r="R296" s="5"/>
    </row>
    <row r="297" spans="1:18" ht="15.75" customHeight="1" x14ac:dyDescent="0.25">
      <c r="A297" s="270" t="s">
        <v>62</v>
      </c>
      <c r="B297" s="50">
        <f t="shared" si="15"/>
        <v>1005</v>
      </c>
      <c r="C297" s="267" t="s">
        <v>753</v>
      </c>
      <c r="D297" s="267" t="s">
        <v>753</v>
      </c>
      <c r="E297" s="267" t="s">
        <v>753</v>
      </c>
      <c r="F297" s="267" t="s">
        <v>753</v>
      </c>
      <c r="G297" s="267" t="s">
        <v>753</v>
      </c>
      <c r="H297" s="267" t="s">
        <v>753</v>
      </c>
      <c r="I297" s="267" t="s">
        <v>753</v>
      </c>
      <c r="J297" s="267" t="s">
        <v>753</v>
      </c>
      <c r="K297" s="50">
        <v>1005</v>
      </c>
      <c r="L297" s="267" t="s">
        <v>753</v>
      </c>
      <c r="M297" s="267" t="s">
        <v>753</v>
      </c>
      <c r="N297" s="107" t="s">
        <v>753</v>
      </c>
      <c r="O297" s="32" t="s">
        <v>753</v>
      </c>
      <c r="P297" s="32" t="s">
        <v>753</v>
      </c>
    </row>
    <row r="298" spans="1:18" ht="15.75" customHeight="1" x14ac:dyDescent="0.25">
      <c r="A298" s="270" t="s">
        <v>764</v>
      </c>
      <c r="B298" s="50">
        <f t="shared" si="15"/>
        <v>229</v>
      </c>
      <c r="C298" s="267" t="s">
        <v>753</v>
      </c>
      <c r="D298" s="267" t="s">
        <v>753</v>
      </c>
      <c r="E298" s="267" t="s">
        <v>753</v>
      </c>
      <c r="F298" s="267" t="s">
        <v>753</v>
      </c>
      <c r="G298" s="267" t="s">
        <v>753</v>
      </c>
      <c r="H298" s="267" t="s">
        <v>753</v>
      </c>
      <c r="I298" s="267" t="s">
        <v>753</v>
      </c>
      <c r="J298" s="267" t="s">
        <v>753</v>
      </c>
      <c r="K298" s="50">
        <v>229</v>
      </c>
      <c r="L298" s="267" t="s">
        <v>753</v>
      </c>
      <c r="M298" s="267" t="s">
        <v>753</v>
      </c>
      <c r="N298" s="107" t="s">
        <v>753</v>
      </c>
      <c r="O298" s="32" t="s">
        <v>753</v>
      </c>
      <c r="P298" s="32" t="s">
        <v>753</v>
      </c>
    </row>
    <row r="299" spans="1:18" ht="15.75" customHeight="1" x14ac:dyDescent="0.25">
      <c r="A299" s="109" t="s">
        <v>177</v>
      </c>
      <c r="B299" s="50">
        <f t="shared" si="15"/>
        <v>2678</v>
      </c>
      <c r="C299" s="267" t="s">
        <v>753</v>
      </c>
      <c r="D299" s="267" t="s">
        <v>753</v>
      </c>
      <c r="E299" s="267" t="s">
        <v>753</v>
      </c>
      <c r="F299" s="267" t="s">
        <v>753</v>
      </c>
      <c r="G299" s="267" t="s">
        <v>753</v>
      </c>
      <c r="H299" s="267" t="s">
        <v>753</v>
      </c>
      <c r="I299" s="267" t="s">
        <v>753</v>
      </c>
      <c r="J299" s="267" t="s">
        <v>753</v>
      </c>
      <c r="K299" s="50">
        <v>2678</v>
      </c>
      <c r="L299" s="267" t="s">
        <v>753</v>
      </c>
      <c r="M299" s="267" t="s">
        <v>753</v>
      </c>
      <c r="N299" s="107" t="s">
        <v>753</v>
      </c>
      <c r="O299" s="32" t="s">
        <v>753</v>
      </c>
      <c r="P299" s="32" t="s">
        <v>753</v>
      </c>
    </row>
    <row r="300" spans="1:18" ht="15.75" customHeight="1" x14ac:dyDescent="0.25">
      <c r="A300" s="270" t="s">
        <v>389</v>
      </c>
      <c r="B300" s="50">
        <f t="shared" si="15"/>
        <v>1725</v>
      </c>
      <c r="C300" s="267" t="s">
        <v>753</v>
      </c>
      <c r="D300" s="267" t="s">
        <v>753</v>
      </c>
      <c r="E300" s="267" t="s">
        <v>753</v>
      </c>
      <c r="F300" s="267" t="s">
        <v>753</v>
      </c>
      <c r="G300" s="267" t="s">
        <v>753</v>
      </c>
      <c r="H300" s="267" t="s">
        <v>753</v>
      </c>
      <c r="I300" s="267" t="s">
        <v>753</v>
      </c>
      <c r="J300" s="267" t="s">
        <v>753</v>
      </c>
      <c r="K300" s="50">
        <v>1725</v>
      </c>
      <c r="L300" s="267" t="s">
        <v>753</v>
      </c>
      <c r="M300" s="267" t="s">
        <v>753</v>
      </c>
      <c r="N300" s="107" t="s">
        <v>753</v>
      </c>
      <c r="O300" s="32" t="s">
        <v>753</v>
      </c>
      <c r="P300" s="32" t="s">
        <v>753</v>
      </c>
    </row>
    <row r="301" spans="1:18" ht="15.75" customHeight="1" x14ac:dyDescent="0.25">
      <c r="A301" s="270" t="s">
        <v>181</v>
      </c>
      <c r="B301" s="50">
        <f t="shared" si="15"/>
        <v>591</v>
      </c>
      <c r="C301" s="267" t="s">
        <v>753</v>
      </c>
      <c r="D301" s="267" t="s">
        <v>753</v>
      </c>
      <c r="E301" s="267" t="s">
        <v>753</v>
      </c>
      <c r="F301" s="267" t="s">
        <v>753</v>
      </c>
      <c r="G301" s="267" t="s">
        <v>753</v>
      </c>
      <c r="H301" s="267" t="s">
        <v>753</v>
      </c>
      <c r="I301" s="267" t="s">
        <v>753</v>
      </c>
      <c r="J301" s="267" t="s">
        <v>753</v>
      </c>
      <c r="K301" s="50">
        <v>591</v>
      </c>
      <c r="L301" s="267" t="s">
        <v>753</v>
      </c>
      <c r="M301" s="267" t="s">
        <v>753</v>
      </c>
      <c r="N301" s="107" t="s">
        <v>753</v>
      </c>
      <c r="O301" s="32" t="s">
        <v>753</v>
      </c>
      <c r="P301" s="32" t="s">
        <v>753</v>
      </c>
    </row>
    <row r="302" spans="1:18" ht="15.75" customHeight="1" x14ac:dyDescent="0.25">
      <c r="A302" s="270" t="s">
        <v>773</v>
      </c>
      <c r="B302" s="50">
        <f t="shared" si="15"/>
        <v>554</v>
      </c>
      <c r="C302" s="267" t="s">
        <v>753</v>
      </c>
      <c r="D302" s="267" t="s">
        <v>753</v>
      </c>
      <c r="E302" s="267" t="s">
        <v>753</v>
      </c>
      <c r="F302" s="267" t="s">
        <v>753</v>
      </c>
      <c r="G302" s="267" t="s">
        <v>753</v>
      </c>
      <c r="H302" s="267" t="s">
        <v>753</v>
      </c>
      <c r="I302" s="267" t="s">
        <v>753</v>
      </c>
      <c r="J302" s="267" t="s">
        <v>753</v>
      </c>
      <c r="K302" s="50">
        <v>554</v>
      </c>
      <c r="L302" s="267" t="s">
        <v>753</v>
      </c>
      <c r="M302" s="267" t="s">
        <v>753</v>
      </c>
      <c r="N302" s="107" t="s">
        <v>753</v>
      </c>
      <c r="O302" s="32" t="s">
        <v>753</v>
      </c>
      <c r="P302" s="32" t="s">
        <v>753</v>
      </c>
    </row>
    <row r="303" spans="1:18" ht="15.75" customHeight="1" x14ac:dyDescent="0.25">
      <c r="A303" s="264"/>
      <c r="B303" s="50"/>
      <c r="C303" s="52"/>
      <c r="D303" s="52"/>
      <c r="E303" s="52"/>
      <c r="F303" s="52"/>
      <c r="G303" s="52"/>
      <c r="H303" s="52"/>
      <c r="I303" s="52"/>
      <c r="J303" s="52"/>
      <c r="K303" s="50"/>
      <c r="L303" s="267"/>
      <c r="M303" s="52"/>
      <c r="O303" s="32"/>
      <c r="P303" s="32"/>
    </row>
    <row r="304" spans="1:18" ht="15.75" customHeight="1" x14ac:dyDescent="0.25">
      <c r="A304" s="253" t="s">
        <v>162</v>
      </c>
      <c r="B304" s="103">
        <f>SUM(B306:B316)</f>
        <v>78984</v>
      </c>
      <c r="C304" s="262" t="s">
        <v>753</v>
      </c>
      <c r="D304" s="262" t="s">
        <v>753</v>
      </c>
      <c r="E304" s="262" t="s">
        <v>753</v>
      </c>
      <c r="F304" s="262" t="s">
        <v>753</v>
      </c>
      <c r="G304" s="262" t="s">
        <v>753</v>
      </c>
      <c r="H304" s="262" t="s">
        <v>753</v>
      </c>
      <c r="I304" s="262" t="s">
        <v>753</v>
      </c>
      <c r="J304" s="262" t="s">
        <v>753</v>
      </c>
      <c r="K304" s="262" t="s">
        <v>753</v>
      </c>
      <c r="L304" s="103">
        <f>SUM(L306:L316)</f>
        <v>78984</v>
      </c>
      <c r="M304" s="262" t="s">
        <v>753</v>
      </c>
      <c r="N304" s="104" t="s">
        <v>753</v>
      </c>
      <c r="O304" s="263" t="s">
        <v>753</v>
      </c>
      <c r="P304" s="263" t="s">
        <v>753</v>
      </c>
    </row>
    <row r="305" spans="1:16" ht="15.75" customHeight="1" x14ac:dyDescent="0.25">
      <c r="A305" s="270"/>
      <c r="B305" s="108"/>
      <c r="C305" s="52"/>
      <c r="D305" s="52"/>
      <c r="E305" s="52"/>
      <c r="F305" s="52"/>
      <c r="G305" s="52"/>
      <c r="H305" s="52"/>
      <c r="I305" s="52"/>
      <c r="J305" s="52"/>
      <c r="K305" s="52"/>
      <c r="L305" s="108"/>
      <c r="M305" s="267"/>
      <c r="N305" s="107"/>
      <c r="O305" s="32"/>
      <c r="P305" s="32"/>
    </row>
    <row r="306" spans="1:16" ht="15.75" customHeight="1" x14ac:dyDescent="0.25">
      <c r="A306" s="270" t="s">
        <v>756</v>
      </c>
      <c r="B306" s="50">
        <f t="shared" ref="B306:B325" si="16">SUM(C306:P306)</f>
        <v>3989</v>
      </c>
      <c r="C306" s="267" t="s">
        <v>753</v>
      </c>
      <c r="D306" s="267" t="s">
        <v>753</v>
      </c>
      <c r="E306" s="267" t="s">
        <v>753</v>
      </c>
      <c r="F306" s="267" t="s">
        <v>753</v>
      </c>
      <c r="G306" s="267" t="s">
        <v>753</v>
      </c>
      <c r="H306" s="267" t="s">
        <v>753</v>
      </c>
      <c r="I306" s="267" t="s">
        <v>753</v>
      </c>
      <c r="J306" s="267" t="s">
        <v>753</v>
      </c>
      <c r="K306" s="267" t="s">
        <v>753</v>
      </c>
      <c r="L306" s="50">
        <v>3989</v>
      </c>
      <c r="M306" s="267" t="s">
        <v>753</v>
      </c>
      <c r="N306" s="107" t="s">
        <v>753</v>
      </c>
      <c r="O306" s="32" t="s">
        <v>753</v>
      </c>
      <c r="P306" s="32" t="s">
        <v>753</v>
      </c>
    </row>
    <row r="307" spans="1:16" ht="15.75" customHeight="1" x14ac:dyDescent="0.25">
      <c r="A307" s="270" t="s">
        <v>758</v>
      </c>
      <c r="B307" s="50">
        <f t="shared" si="16"/>
        <v>14935</v>
      </c>
      <c r="C307" s="267" t="s">
        <v>753</v>
      </c>
      <c r="D307" s="267" t="s">
        <v>753</v>
      </c>
      <c r="E307" s="267" t="s">
        <v>753</v>
      </c>
      <c r="F307" s="267" t="s">
        <v>753</v>
      </c>
      <c r="G307" s="267" t="s">
        <v>753</v>
      </c>
      <c r="H307" s="267" t="s">
        <v>753</v>
      </c>
      <c r="I307" s="267" t="s">
        <v>753</v>
      </c>
      <c r="J307" s="267" t="s">
        <v>753</v>
      </c>
      <c r="K307" s="267" t="s">
        <v>753</v>
      </c>
      <c r="L307" s="50">
        <v>14935</v>
      </c>
      <c r="M307" s="267" t="s">
        <v>753</v>
      </c>
      <c r="N307" s="107" t="s">
        <v>753</v>
      </c>
      <c r="O307" s="32" t="s">
        <v>753</v>
      </c>
      <c r="P307" s="32" t="s">
        <v>753</v>
      </c>
    </row>
    <row r="308" spans="1:16" ht="15.75" customHeight="1" x14ac:dyDescent="0.25">
      <c r="A308" s="270" t="s">
        <v>65</v>
      </c>
      <c r="B308" s="50">
        <f t="shared" si="16"/>
        <v>5307</v>
      </c>
      <c r="C308" s="267"/>
      <c r="D308" s="267"/>
      <c r="E308" s="267"/>
      <c r="F308" s="267"/>
      <c r="G308" s="267"/>
      <c r="H308" s="267"/>
      <c r="I308" s="267"/>
      <c r="J308" s="267"/>
      <c r="K308" s="267"/>
      <c r="L308" s="50">
        <v>5307</v>
      </c>
      <c r="M308" s="267"/>
      <c r="N308" s="107"/>
      <c r="O308" s="32"/>
      <c r="P308" s="32"/>
    </row>
    <row r="309" spans="1:16" ht="15.75" customHeight="1" x14ac:dyDescent="0.25">
      <c r="A309" s="264" t="s">
        <v>425</v>
      </c>
      <c r="B309" s="50">
        <f t="shared" si="16"/>
        <v>8963</v>
      </c>
      <c r="C309" s="267" t="s">
        <v>753</v>
      </c>
      <c r="D309" s="267" t="s">
        <v>753</v>
      </c>
      <c r="E309" s="267" t="s">
        <v>753</v>
      </c>
      <c r="F309" s="267" t="s">
        <v>753</v>
      </c>
      <c r="G309" s="267" t="s">
        <v>753</v>
      </c>
      <c r="H309" s="267" t="s">
        <v>753</v>
      </c>
      <c r="I309" s="267" t="s">
        <v>753</v>
      </c>
      <c r="J309" s="267" t="s">
        <v>753</v>
      </c>
      <c r="K309" s="267" t="s">
        <v>753</v>
      </c>
      <c r="L309" s="50">
        <v>8963</v>
      </c>
      <c r="M309" s="267" t="s">
        <v>753</v>
      </c>
      <c r="N309" s="107" t="s">
        <v>753</v>
      </c>
      <c r="O309" s="32" t="s">
        <v>753</v>
      </c>
      <c r="P309" s="32" t="s">
        <v>753</v>
      </c>
    </row>
    <row r="310" spans="1:16" ht="15.75" customHeight="1" x14ac:dyDescent="0.25">
      <c r="A310" s="264" t="s">
        <v>761</v>
      </c>
      <c r="B310" s="50">
        <f t="shared" si="16"/>
        <v>9557</v>
      </c>
      <c r="C310" s="267" t="s">
        <v>753</v>
      </c>
      <c r="D310" s="267" t="s">
        <v>753</v>
      </c>
      <c r="E310" s="267" t="s">
        <v>753</v>
      </c>
      <c r="F310" s="267" t="s">
        <v>753</v>
      </c>
      <c r="G310" s="267" t="s">
        <v>753</v>
      </c>
      <c r="H310" s="267" t="s">
        <v>753</v>
      </c>
      <c r="I310" s="267" t="s">
        <v>753</v>
      </c>
      <c r="J310" s="267" t="s">
        <v>753</v>
      </c>
      <c r="K310" s="267" t="s">
        <v>753</v>
      </c>
      <c r="L310" s="50">
        <v>9557</v>
      </c>
      <c r="M310" s="267" t="s">
        <v>753</v>
      </c>
      <c r="N310" s="107" t="s">
        <v>753</v>
      </c>
      <c r="O310" s="32" t="s">
        <v>753</v>
      </c>
      <c r="P310" s="32" t="s">
        <v>753</v>
      </c>
    </row>
    <row r="311" spans="1:16" ht="15.75" customHeight="1" x14ac:dyDescent="0.25">
      <c r="A311" s="264" t="s">
        <v>824</v>
      </c>
      <c r="B311" s="50">
        <f t="shared" si="16"/>
        <v>8678</v>
      </c>
      <c r="C311" s="267" t="s">
        <v>753</v>
      </c>
      <c r="D311" s="267" t="s">
        <v>753</v>
      </c>
      <c r="E311" s="267" t="s">
        <v>753</v>
      </c>
      <c r="F311" s="267" t="s">
        <v>753</v>
      </c>
      <c r="G311" s="267" t="s">
        <v>753</v>
      </c>
      <c r="H311" s="267" t="s">
        <v>753</v>
      </c>
      <c r="I311" s="267" t="s">
        <v>753</v>
      </c>
      <c r="J311" s="267" t="s">
        <v>753</v>
      </c>
      <c r="K311" s="267" t="s">
        <v>753</v>
      </c>
      <c r="L311" s="50">
        <v>8678</v>
      </c>
      <c r="M311" s="267" t="s">
        <v>753</v>
      </c>
      <c r="N311" s="107" t="s">
        <v>753</v>
      </c>
      <c r="O311" s="32" t="s">
        <v>753</v>
      </c>
      <c r="P311" s="32" t="s">
        <v>753</v>
      </c>
    </row>
    <row r="312" spans="1:16" ht="15.75" customHeight="1" x14ac:dyDescent="0.25">
      <c r="A312" s="264" t="s">
        <v>178</v>
      </c>
      <c r="B312" s="50">
        <f t="shared" si="16"/>
        <v>6675</v>
      </c>
      <c r="C312" s="267" t="s">
        <v>753</v>
      </c>
      <c r="D312" s="267" t="s">
        <v>753</v>
      </c>
      <c r="E312" s="267" t="s">
        <v>753</v>
      </c>
      <c r="F312" s="267" t="s">
        <v>753</v>
      </c>
      <c r="G312" s="267" t="s">
        <v>753</v>
      </c>
      <c r="H312" s="267" t="s">
        <v>753</v>
      </c>
      <c r="I312" s="267" t="s">
        <v>753</v>
      </c>
      <c r="J312" s="267" t="s">
        <v>753</v>
      </c>
      <c r="K312" s="267" t="s">
        <v>753</v>
      </c>
      <c r="L312" s="50">
        <v>6675</v>
      </c>
      <c r="M312" s="267" t="s">
        <v>753</v>
      </c>
      <c r="N312" s="107" t="s">
        <v>753</v>
      </c>
      <c r="O312" s="32" t="s">
        <v>753</v>
      </c>
      <c r="P312" s="32" t="s">
        <v>753</v>
      </c>
    </row>
    <row r="313" spans="1:16" ht="15.75" customHeight="1" x14ac:dyDescent="0.25">
      <c r="A313" s="270" t="s">
        <v>452</v>
      </c>
      <c r="B313" s="50">
        <f t="shared" si="16"/>
        <v>2677</v>
      </c>
      <c r="C313" s="267"/>
      <c r="D313" s="267"/>
      <c r="E313" s="267"/>
      <c r="F313" s="267"/>
      <c r="G313" s="267"/>
      <c r="H313" s="267"/>
      <c r="I313" s="267"/>
      <c r="J313" s="267"/>
      <c r="K313" s="267"/>
      <c r="L313" s="50">
        <v>2677</v>
      </c>
      <c r="M313" s="267"/>
      <c r="N313" s="107"/>
      <c r="O313" s="32"/>
      <c r="P313" s="32"/>
    </row>
    <row r="314" spans="1:16" ht="15.75" customHeight="1" x14ac:dyDescent="0.25">
      <c r="A314" s="270" t="s">
        <v>181</v>
      </c>
      <c r="B314" s="50">
        <f t="shared" si="16"/>
        <v>4407</v>
      </c>
      <c r="C314" s="267" t="s">
        <v>753</v>
      </c>
      <c r="D314" s="267" t="s">
        <v>753</v>
      </c>
      <c r="E314" s="267" t="s">
        <v>753</v>
      </c>
      <c r="F314" s="267" t="s">
        <v>753</v>
      </c>
      <c r="G314" s="267" t="s">
        <v>753</v>
      </c>
      <c r="H314" s="267" t="s">
        <v>753</v>
      </c>
      <c r="I314" s="267" t="s">
        <v>753</v>
      </c>
      <c r="J314" s="267" t="s">
        <v>753</v>
      </c>
      <c r="K314" s="108" t="s">
        <v>753</v>
      </c>
      <c r="L314" s="268">
        <v>4407</v>
      </c>
      <c r="M314" s="267" t="s">
        <v>753</v>
      </c>
      <c r="N314" s="107" t="s">
        <v>753</v>
      </c>
      <c r="O314" s="32" t="s">
        <v>753</v>
      </c>
      <c r="P314" s="32" t="s">
        <v>753</v>
      </c>
    </row>
    <row r="315" spans="1:16" ht="15.75" customHeight="1" x14ac:dyDescent="0.25">
      <c r="A315" s="264" t="s">
        <v>773</v>
      </c>
      <c r="B315" s="50">
        <f t="shared" si="16"/>
        <v>5286</v>
      </c>
      <c r="C315" s="267" t="s">
        <v>753</v>
      </c>
      <c r="D315" s="267" t="s">
        <v>753</v>
      </c>
      <c r="E315" s="267" t="s">
        <v>753</v>
      </c>
      <c r="F315" s="267" t="s">
        <v>753</v>
      </c>
      <c r="G315" s="267" t="s">
        <v>753</v>
      </c>
      <c r="H315" s="267" t="s">
        <v>753</v>
      </c>
      <c r="I315" s="267" t="s">
        <v>753</v>
      </c>
      <c r="J315" s="267" t="s">
        <v>753</v>
      </c>
      <c r="K315" s="267" t="s">
        <v>753</v>
      </c>
      <c r="L315" s="50">
        <v>5286</v>
      </c>
      <c r="M315" s="267" t="s">
        <v>753</v>
      </c>
      <c r="N315" s="107" t="s">
        <v>753</v>
      </c>
      <c r="O315" s="32" t="s">
        <v>753</v>
      </c>
      <c r="P315" s="32" t="s">
        <v>753</v>
      </c>
    </row>
    <row r="316" spans="1:16" ht="15.75" customHeight="1" x14ac:dyDescent="0.25">
      <c r="A316" s="264" t="s">
        <v>775</v>
      </c>
      <c r="B316" s="50">
        <f t="shared" si="16"/>
        <v>8510</v>
      </c>
      <c r="C316" s="267" t="s">
        <v>753</v>
      </c>
      <c r="D316" s="267" t="s">
        <v>753</v>
      </c>
      <c r="E316" s="267" t="s">
        <v>753</v>
      </c>
      <c r="F316" s="267" t="s">
        <v>753</v>
      </c>
      <c r="G316" s="267" t="s">
        <v>753</v>
      </c>
      <c r="H316" s="267" t="s">
        <v>753</v>
      </c>
      <c r="I316" s="267" t="s">
        <v>753</v>
      </c>
      <c r="J316" s="267" t="s">
        <v>753</v>
      </c>
      <c r="K316" s="267" t="s">
        <v>753</v>
      </c>
      <c r="L316" s="50">
        <v>8510</v>
      </c>
      <c r="M316" s="267" t="s">
        <v>753</v>
      </c>
      <c r="N316" s="107" t="s">
        <v>753</v>
      </c>
      <c r="O316" s="80" t="s">
        <v>753</v>
      </c>
      <c r="P316" s="32" t="s">
        <v>753</v>
      </c>
    </row>
    <row r="317" spans="1:16" ht="15.75" customHeight="1" x14ac:dyDescent="0.25">
      <c r="A317" s="264"/>
      <c r="B317" s="50"/>
      <c r="C317" s="267"/>
      <c r="D317" s="267"/>
      <c r="E317" s="267"/>
      <c r="F317" s="267"/>
      <c r="G317" s="267"/>
      <c r="H317" s="267"/>
      <c r="I317" s="267"/>
      <c r="J317" s="267"/>
      <c r="K317" s="267"/>
      <c r="L317" s="50"/>
      <c r="M317" s="267"/>
      <c r="N317" s="280"/>
      <c r="O317" s="107"/>
      <c r="P317" s="32"/>
    </row>
    <row r="318" spans="1:16" ht="15.75" customHeight="1" x14ac:dyDescent="0.25">
      <c r="A318" s="253" t="s">
        <v>825</v>
      </c>
      <c r="B318" s="105">
        <f t="shared" si="16"/>
        <v>20215</v>
      </c>
      <c r="C318" s="267" t="s">
        <v>753</v>
      </c>
      <c r="D318" s="267" t="s">
        <v>753</v>
      </c>
      <c r="E318" s="267" t="s">
        <v>753</v>
      </c>
      <c r="F318" s="267" t="s">
        <v>753</v>
      </c>
      <c r="G318" s="267" t="s">
        <v>753</v>
      </c>
      <c r="H318" s="267" t="s">
        <v>753</v>
      </c>
      <c r="I318" s="267" t="s">
        <v>753</v>
      </c>
      <c r="J318" s="262">
        <f>SUM(J320:J325)</f>
        <v>2350</v>
      </c>
      <c r="K318" s="267" t="s">
        <v>753</v>
      </c>
      <c r="L318" s="105">
        <f>+SUM(L320:L325)</f>
        <v>17865</v>
      </c>
      <c r="M318" s="267" t="s">
        <v>753</v>
      </c>
      <c r="N318" s="280" t="s">
        <v>753</v>
      </c>
      <c r="O318" s="267" t="s">
        <v>753</v>
      </c>
      <c r="P318" s="107" t="s">
        <v>753</v>
      </c>
    </row>
    <row r="319" spans="1:16" ht="15.75" customHeight="1" x14ac:dyDescent="0.25">
      <c r="A319" s="253"/>
      <c r="B319" s="50"/>
      <c r="C319" s="267"/>
      <c r="D319" s="267"/>
      <c r="E319" s="267"/>
      <c r="F319" s="267"/>
      <c r="G319" s="267"/>
      <c r="H319" s="267"/>
      <c r="I319" s="267"/>
      <c r="J319" s="262"/>
      <c r="K319" s="267"/>
      <c r="L319" s="105"/>
      <c r="M319" s="267"/>
      <c r="N319" s="280"/>
      <c r="O319" s="107"/>
      <c r="P319" s="32"/>
    </row>
    <row r="320" spans="1:16" ht="15.75" customHeight="1" x14ac:dyDescent="0.25">
      <c r="A320" s="270" t="s">
        <v>826</v>
      </c>
      <c r="B320" s="50">
        <f t="shared" si="16"/>
        <v>1878</v>
      </c>
      <c r="C320" s="267" t="s">
        <v>753</v>
      </c>
      <c r="D320" s="267" t="s">
        <v>753</v>
      </c>
      <c r="E320" s="267" t="s">
        <v>753</v>
      </c>
      <c r="F320" s="267" t="s">
        <v>753</v>
      </c>
      <c r="G320" s="267" t="s">
        <v>753</v>
      </c>
      <c r="H320" s="267" t="s">
        <v>753</v>
      </c>
      <c r="I320" s="267" t="s">
        <v>753</v>
      </c>
      <c r="J320" s="267">
        <v>249</v>
      </c>
      <c r="K320" s="267" t="s">
        <v>753</v>
      </c>
      <c r="L320" s="268">
        <v>1629</v>
      </c>
      <c r="M320" s="267" t="s">
        <v>753</v>
      </c>
      <c r="N320" s="280" t="s">
        <v>753</v>
      </c>
      <c r="O320" s="267" t="s">
        <v>753</v>
      </c>
      <c r="P320" s="107" t="s">
        <v>753</v>
      </c>
    </row>
    <row r="321" spans="1:16" ht="15.75" customHeight="1" x14ac:dyDescent="0.25">
      <c r="A321" s="270" t="s">
        <v>933</v>
      </c>
      <c r="B321" s="50">
        <f t="shared" si="16"/>
        <v>2366</v>
      </c>
      <c r="C321" s="267" t="s">
        <v>753</v>
      </c>
      <c r="D321" s="267" t="s">
        <v>753</v>
      </c>
      <c r="E321" s="267" t="s">
        <v>753</v>
      </c>
      <c r="F321" s="267" t="s">
        <v>753</v>
      </c>
      <c r="G321" s="267" t="s">
        <v>753</v>
      </c>
      <c r="H321" s="267" t="s">
        <v>753</v>
      </c>
      <c r="I321" s="267" t="s">
        <v>753</v>
      </c>
      <c r="J321" s="267" t="s">
        <v>753</v>
      </c>
      <c r="K321" s="267" t="s">
        <v>753</v>
      </c>
      <c r="L321" s="268">
        <v>2366</v>
      </c>
      <c r="M321" s="267" t="s">
        <v>753</v>
      </c>
      <c r="N321" s="267" t="s">
        <v>753</v>
      </c>
      <c r="O321" s="267" t="s">
        <v>753</v>
      </c>
      <c r="P321" s="107" t="s">
        <v>753</v>
      </c>
    </row>
    <row r="322" spans="1:16" ht="15.75" customHeight="1" x14ac:dyDescent="0.25">
      <c r="A322" s="270" t="s">
        <v>764</v>
      </c>
      <c r="B322" s="50">
        <f t="shared" si="16"/>
        <v>6004</v>
      </c>
      <c r="C322" s="267" t="s">
        <v>753</v>
      </c>
      <c r="D322" s="267" t="s">
        <v>753</v>
      </c>
      <c r="E322" s="267" t="s">
        <v>753</v>
      </c>
      <c r="F322" s="267" t="s">
        <v>753</v>
      </c>
      <c r="G322" s="267" t="s">
        <v>753</v>
      </c>
      <c r="H322" s="267" t="s">
        <v>753</v>
      </c>
      <c r="I322" s="267" t="s">
        <v>753</v>
      </c>
      <c r="J322" s="267">
        <v>462</v>
      </c>
      <c r="K322" s="267" t="s">
        <v>753</v>
      </c>
      <c r="L322" s="268">
        <v>5542</v>
      </c>
      <c r="M322" s="267" t="s">
        <v>753</v>
      </c>
      <c r="N322" s="267" t="s">
        <v>753</v>
      </c>
      <c r="O322" s="267" t="s">
        <v>753</v>
      </c>
      <c r="P322" s="107" t="s">
        <v>753</v>
      </c>
    </row>
    <row r="323" spans="1:16" ht="15.75" customHeight="1" x14ac:dyDescent="0.25">
      <c r="A323" s="270" t="s">
        <v>768</v>
      </c>
      <c r="B323" s="50">
        <f t="shared" si="16"/>
        <v>3951</v>
      </c>
      <c r="C323" s="267" t="s">
        <v>753</v>
      </c>
      <c r="D323" s="267" t="s">
        <v>753</v>
      </c>
      <c r="E323" s="267" t="s">
        <v>753</v>
      </c>
      <c r="F323" s="267" t="s">
        <v>753</v>
      </c>
      <c r="G323" s="267" t="s">
        <v>753</v>
      </c>
      <c r="H323" s="267" t="s">
        <v>753</v>
      </c>
      <c r="I323" s="267" t="s">
        <v>753</v>
      </c>
      <c r="J323" s="268">
        <v>640</v>
      </c>
      <c r="K323" s="267" t="s">
        <v>753</v>
      </c>
      <c r="L323" s="108">
        <v>3311</v>
      </c>
      <c r="M323" s="267" t="s">
        <v>753</v>
      </c>
      <c r="N323" s="267" t="s">
        <v>753</v>
      </c>
      <c r="O323" s="267" t="s">
        <v>753</v>
      </c>
      <c r="P323" s="107" t="s">
        <v>753</v>
      </c>
    </row>
    <row r="324" spans="1:16" ht="15.75" customHeight="1" x14ac:dyDescent="0.25">
      <c r="A324" s="270" t="s">
        <v>325</v>
      </c>
      <c r="B324" s="50">
        <f t="shared" si="16"/>
        <v>3161</v>
      </c>
      <c r="C324" s="267" t="s">
        <v>753</v>
      </c>
      <c r="D324" s="267" t="s">
        <v>753</v>
      </c>
      <c r="E324" s="267" t="s">
        <v>753</v>
      </c>
      <c r="F324" s="267" t="s">
        <v>753</v>
      </c>
      <c r="G324" s="267" t="s">
        <v>753</v>
      </c>
      <c r="H324" s="267" t="s">
        <v>753</v>
      </c>
      <c r="I324" s="267" t="s">
        <v>753</v>
      </c>
      <c r="J324" s="268">
        <v>364</v>
      </c>
      <c r="K324" s="267" t="s">
        <v>753</v>
      </c>
      <c r="L324" s="268">
        <v>2797</v>
      </c>
      <c r="M324" s="267" t="s">
        <v>753</v>
      </c>
      <c r="N324" s="267" t="s">
        <v>753</v>
      </c>
      <c r="O324" s="267" t="s">
        <v>753</v>
      </c>
      <c r="P324" s="107" t="s">
        <v>753</v>
      </c>
    </row>
    <row r="325" spans="1:16" ht="15.75" customHeight="1" x14ac:dyDescent="0.25">
      <c r="A325" s="270" t="s">
        <v>64</v>
      </c>
      <c r="B325" s="50">
        <f t="shared" si="16"/>
        <v>2855</v>
      </c>
      <c r="C325" s="267" t="s">
        <v>753</v>
      </c>
      <c r="D325" s="267" t="s">
        <v>753</v>
      </c>
      <c r="E325" s="267" t="s">
        <v>753</v>
      </c>
      <c r="F325" s="267" t="s">
        <v>753</v>
      </c>
      <c r="G325" s="267" t="s">
        <v>753</v>
      </c>
      <c r="H325" s="267" t="s">
        <v>753</v>
      </c>
      <c r="I325" s="267" t="s">
        <v>753</v>
      </c>
      <c r="J325" s="268">
        <v>635</v>
      </c>
      <c r="K325" s="267" t="s">
        <v>753</v>
      </c>
      <c r="L325" s="268">
        <v>2220</v>
      </c>
      <c r="M325" s="267" t="s">
        <v>753</v>
      </c>
      <c r="N325" s="267" t="s">
        <v>753</v>
      </c>
      <c r="O325" s="267" t="s">
        <v>753</v>
      </c>
      <c r="P325" s="107" t="s">
        <v>753</v>
      </c>
    </row>
    <row r="326" spans="1:16" ht="15.75" customHeight="1" x14ac:dyDescent="0.25">
      <c r="A326" s="264"/>
      <c r="B326" s="50"/>
      <c r="C326" s="267"/>
      <c r="D326" s="267"/>
      <c r="E326" s="267"/>
      <c r="F326" s="267"/>
      <c r="G326" s="267"/>
      <c r="H326" s="267"/>
      <c r="I326" s="267"/>
      <c r="J326" s="267"/>
      <c r="K326" s="267"/>
      <c r="L326" s="50"/>
      <c r="M326" s="267" t="s">
        <v>753</v>
      </c>
      <c r="N326" s="267" t="s">
        <v>753</v>
      </c>
      <c r="O326" s="267" t="s">
        <v>753</v>
      </c>
      <c r="P326" s="107" t="s">
        <v>753</v>
      </c>
    </row>
    <row r="327" spans="1:16" ht="15.75" customHeight="1" x14ac:dyDescent="0.25">
      <c r="A327" s="253" t="s">
        <v>828</v>
      </c>
      <c r="B327" s="105">
        <f>SUM(B328:B329)</f>
        <v>2651</v>
      </c>
      <c r="C327" s="105">
        <f t="shared" ref="C327:P327" si="17">SUM(C328:C329)</f>
        <v>0</v>
      </c>
      <c r="D327" s="105">
        <f t="shared" si="17"/>
        <v>0</v>
      </c>
      <c r="E327" s="105">
        <f t="shared" si="17"/>
        <v>0</v>
      </c>
      <c r="F327" s="105">
        <f t="shared" si="17"/>
        <v>0</v>
      </c>
      <c r="G327" s="105">
        <f t="shared" si="17"/>
        <v>0</v>
      </c>
      <c r="H327" s="105">
        <f t="shared" si="17"/>
        <v>0</v>
      </c>
      <c r="I327" s="105">
        <f t="shared" si="17"/>
        <v>0</v>
      </c>
      <c r="J327" s="105">
        <f>SUM(J328:J329)</f>
        <v>1545</v>
      </c>
      <c r="K327" s="105">
        <f>SUM(K328:K329)</f>
        <v>1106</v>
      </c>
      <c r="L327" s="105">
        <f t="shared" si="17"/>
        <v>0</v>
      </c>
      <c r="M327" s="105">
        <f t="shared" si="17"/>
        <v>0</v>
      </c>
      <c r="N327" s="105">
        <f t="shared" si="17"/>
        <v>0</v>
      </c>
      <c r="O327" s="105">
        <f t="shared" si="17"/>
        <v>0</v>
      </c>
      <c r="P327" s="263">
        <f t="shared" si="17"/>
        <v>0</v>
      </c>
    </row>
    <row r="328" spans="1:16" ht="15.75" customHeight="1" x14ac:dyDescent="0.25">
      <c r="A328" s="270" t="s">
        <v>799</v>
      </c>
      <c r="B328" s="50">
        <f>SUM(C328:P328)</f>
        <v>977</v>
      </c>
      <c r="C328" s="267"/>
      <c r="D328" s="267"/>
      <c r="E328" s="267"/>
      <c r="F328" s="267"/>
      <c r="G328" s="267"/>
      <c r="H328" s="267"/>
      <c r="I328" s="267"/>
      <c r="J328" s="50">
        <v>581</v>
      </c>
      <c r="K328" s="50">
        <v>396</v>
      </c>
      <c r="L328" s="267"/>
      <c r="M328" s="267"/>
      <c r="N328" s="107"/>
      <c r="O328" s="267"/>
      <c r="P328" s="107"/>
    </row>
    <row r="329" spans="1:16" ht="15.75" customHeight="1" x14ac:dyDescent="0.25">
      <c r="A329" s="270" t="s">
        <v>775</v>
      </c>
      <c r="B329" s="50">
        <f>SUM(C329:P329)</f>
        <v>1674</v>
      </c>
      <c r="C329" s="267" t="s">
        <v>753</v>
      </c>
      <c r="D329" s="267" t="s">
        <v>753</v>
      </c>
      <c r="E329" s="267" t="s">
        <v>753</v>
      </c>
      <c r="F329" s="267" t="s">
        <v>753</v>
      </c>
      <c r="G329" s="267" t="s">
        <v>753</v>
      </c>
      <c r="H329" s="267" t="s">
        <v>753</v>
      </c>
      <c r="I329" s="267" t="s">
        <v>753</v>
      </c>
      <c r="J329" s="50">
        <v>964</v>
      </c>
      <c r="K329" s="267">
        <v>710</v>
      </c>
      <c r="L329" s="267" t="s">
        <v>753</v>
      </c>
      <c r="M329" s="267" t="s">
        <v>753</v>
      </c>
      <c r="N329" s="280" t="s">
        <v>753</v>
      </c>
      <c r="O329" s="267" t="s">
        <v>753</v>
      </c>
      <c r="P329" s="107" t="s">
        <v>753</v>
      </c>
    </row>
    <row r="330" spans="1:16" ht="15.75" customHeight="1" x14ac:dyDescent="0.25">
      <c r="A330" s="264"/>
      <c r="B330" s="50"/>
      <c r="C330" s="267"/>
      <c r="D330" s="267"/>
      <c r="E330" s="267"/>
      <c r="F330" s="267"/>
      <c r="G330" s="267"/>
      <c r="H330" s="267"/>
      <c r="I330" s="267"/>
      <c r="J330" s="267"/>
      <c r="K330" s="267"/>
      <c r="L330" s="50"/>
      <c r="M330" s="267"/>
      <c r="N330" s="280"/>
      <c r="O330" s="107"/>
      <c r="P330" s="32"/>
    </row>
    <row r="331" spans="1:16" ht="15.75" customHeight="1" x14ac:dyDescent="0.25">
      <c r="A331" s="253" t="s">
        <v>829</v>
      </c>
      <c r="B331" s="103">
        <f>SUM(B333:B338)</f>
        <v>19318</v>
      </c>
      <c r="C331" s="262" t="s">
        <v>753</v>
      </c>
      <c r="D331" s="262" t="s">
        <v>753</v>
      </c>
      <c r="E331" s="262" t="s">
        <v>753</v>
      </c>
      <c r="F331" s="262" t="s">
        <v>753</v>
      </c>
      <c r="G331" s="262" t="s">
        <v>753</v>
      </c>
      <c r="H331" s="262" t="s">
        <v>753</v>
      </c>
      <c r="I331" s="262" t="s">
        <v>753</v>
      </c>
      <c r="J331" s="262" t="s">
        <v>753</v>
      </c>
      <c r="K331" s="262" t="s">
        <v>753</v>
      </c>
      <c r="L331" s="103">
        <f>SUM(L333:L338)</f>
        <v>15293</v>
      </c>
      <c r="M331" s="262" t="s">
        <v>753</v>
      </c>
      <c r="N331" s="299">
        <f>SUM(N333:N338)</f>
        <v>4025</v>
      </c>
      <c r="O331" s="265" t="s">
        <v>753</v>
      </c>
      <c r="P331" s="263" t="s">
        <v>753</v>
      </c>
    </row>
    <row r="332" spans="1:16" ht="15.75" customHeight="1" x14ac:dyDescent="0.25">
      <c r="A332" s="270"/>
      <c r="B332" s="108"/>
      <c r="C332" s="267"/>
      <c r="D332" s="267"/>
      <c r="E332" s="267"/>
      <c r="F332" s="267"/>
      <c r="G332" s="267"/>
      <c r="H332" s="267"/>
      <c r="I332" s="267"/>
      <c r="J332" s="267"/>
      <c r="K332" s="267"/>
      <c r="L332" s="108"/>
      <c r="M332" s="267"/>
      <c r="N332" s="280"/>
      <c r="O332" s="11"/>
      <c r="P332" s="32"/>
    </row>
    <row r="333" spans="1:16" ht="15.75" customHeight="1" x14ac:dyDescent="0.25">
      <c r="A333" s="270" t="s">
        <v>830</v>
      </c>
      <c r="B333" s="50">
        <f t="shared" ref="B333:B338" si="18">SUM(C333:P333)</f>
        <v>4238</v>
      </c>
      <c r="C333" s="267" t="s">
        <v>753</v>
      </c>
      <c r="D333" s="267" t="s">
        <v>753</v>
      </c>
      <c r="E333" s="267" t="s">
        <v>753</v>
      </c>
      <c r="F333" s="267" t="s">
        <v>753</v>
      </c>
      <c r="G333" s="267" t="s">
        <v>753</v>
      </c>
      <c r="H333" s="267" t="s">
        <v>753</v>
      </c>
      <c r="I333" s="267" t="s">
        <v>753</v>
      </c>
      <c r="J333" s="267" t="s">
        <v>753</v>
      </c>
      <c r="K333" s="267" t="s">
        <v>753</v>
      </c>
      <c r="L333" s="268">
        <v>3455</v>
      </c>
      <c r="M333" s="267" t="s">
        <v>753</v>
      </c>
      <c r="N333" s="300">
        <v>783</v>
      </c>
      <c r="O333" s="267" t="s">
        <v>753</v>
      </c>
      <c r="P333" s="107" t="s">
        <v>753</v>
      </c>
    </row>
    <row r="334" spans="1:16" ht="15.75" customHeight="1" x14ac:dyDescent="0.25">
      <c r="A334" s="270" t="s">
        <v>831</v>
      </c>
      <c r="B334" s="50">
        <f t="shared" si="18"/>
        <v>2770</v>
      </c>
      <c r="C334" s="267" t="s">
        <v>753</v>
      </c>
      <c r="D334" s="267" t="s">
        <v>753</v>
      </c>
      <c r="E334" s="267" t="s">
        <v>753</v>
      </c>
      <c r="F334" s="267" t="s">
        <v>753</v>
      </c>
      <c r="G334" s="267" t="s">
        <v>753</v>
      </c>
      <c r="H334" s="267" t="s">
        <v>753</v>
      </c>
      <c r="I334" s="267" t="s">
        <v>753</v>
      </c>
      <c r="J334" s="267" t="s">
        <v>753</v>
      </c>
      <c r="K334" s="267" t="s">
        <v>753</v>
      </c>
      <c r="L334" s="268">
        <v>2079</v>
      </c>
      <c r="M334" s="267" t="s">
        <v>753</v>
      </c>
      <c r="N334" s="300">
        <v>691</v>
      </c>
      <c r="O334" s="11" t="s">
        <v>753</v>
      </c>
      <c r="P334" s="32" t="s">
        <v>753</v>
      </c>
    </row>
    <row r="335" spans="1:16" ht="15.75" customHeight="1" x14ac:dyDescent="0.25">
      <c r="A335" s="270" t="s">
        <v>445</v>
      </c>
      <c r="B335" s="50">
        <f t="shared" si="18"/>
        <v>3752</v>
      </c>
      <c r="C335" s="267" t="s">
        <v>753</v>
      </c>
      <c r="D335" s="267" t="s">
        <v>753</v>
      </c>
      <c r="E335" s="267" t="s">
        <v>753</v>
      </c>
      <c r="F335" s="267" t="s">
        <v>753</v>
      </c>
      <c r="G335" s="267" t="s">
        <v>753</v>
      </c>
      <c r="H335" s="267" t="s">
        <v>753</v>
      </c>
      <c r="I335" s="267" t="s">
        <v>753</v>
      </c>
      <c r="J335" s="267" t="s">
        <v>753</v>
      </c>
      <c r="K335" s="267" t="s">
        <v>753</v>
      </c>
      <c r="L335" s="268">
        <v>2769</v>
      </c>
      <c r="M335" s="267" t="s">
        <v>753</v>
      </c>
      <c r="N335" s="300">
        <v>983</v>
      </c>
      <c r="O335" s="11" t="s">
        <v>753</v>
      </c>
      <c r="P335" s="32" t="s">
        <v>753</v>
      </c>
    </row>
    <row r="336" spans="1:16" ht="15.75" customHeight="1" x14ac:dyDescent="0.25">
      <c r="A336" s="270" t="s">
        <v>832</v>
      </c>
      <c r="B336" s="50">
        <f t="shared" si="18"/>
        <v>3773</v>
      </c>
      <c r="C336" s="267" t="s">
        <v>753</v>
      </c>
      <c r="D336" s="267" t="s">
        <v>753</v>
      </c>
      <c r="E336" s="267" t="s">
        <v>753</v>
      </c>
      <c r="F336" s="267" t="s">
        <v>753</v>
      </c>
      <c r="G336" s="267" t="s">
        <v>753</v>
      </c>
      <c r="H336" s="267" t="s">
        <v>753</v>
      </c>
      <c r="I336" s="267" t="s">
        <v>753</v>
      </c>
      <c r="J336" s="267" t="s">
        <v>753</v>
      </c>
      <c r="K336" s="267" t="s">
        <v>753</v>
      </c>
      <c r="L336" s="268">
        <v>3024</v>
      </c>
      <c r="M336" s="267" t="s">
        <v>753</v>
      </c>
      <c r="N336" s="300">
        <v>749</v>
      </c>
      <c r="O336" s="11" t="s">
        <v>753</v>
      </c>
      <c r="P336" s="32" t="s">
        <v>753</v>
      </c>
    </row>
    <row r="337" spans="1:18" ht="15.75" customHeight="1" x14ac:dyDescent="0.25">
      <c r="A337" s="270" t="s">
        <v>452</v>
      </c>
      <c r="B337" s="50">
        <f t="shared" si="18"/>
        <v>0</v>
      </c>
      <c r="C337" s="267" t="s">
        <v>753</v>
      </c>
      <c r="D337" s="267" t="s">
        <v>753</v>
      </c>
      <c r="E337" s="267" t="s">
        <v>753</v>
      </c>
      <c r="F337" s="267" t="s">
        <v>753</v>
      </c>
      <c r="G337" s="267" t="s">
        <v>753</v>
      </c>
      <c r="H337" s="267" t="s">
        <v>753</v>
      </c>
      <c r="I337" s="267" t="s">
        <v>753</v>
      </c>
      <c r="J337" s="267" t="s">
        <v>753</v>
      </c>
      <c r="K337" s="267" t="s">
        <v>753</v>
      </c>
      <c r="L337" s="267" t="s">
        <v>753</v>
      </c>
      <c r="N337" s="281" t="s">
        <v>753</v>
      </c>
      <c r="P337" s="32" t="s">
        <v>753</v>
      </c>
    </row>
    <row r="338" spans="1:18" ht="15.75" customHeight="1" x14ac:dyDescent="0.25">
      <c r="A338" s="270" t="s">
        <v>151</v>
      </c>
      <c r="B338" s="50">
        <f t="shared" si="18"/>
        <v>4785</v>
      </c>
      <c r="C338" s="267" t="s">
        <v>753</v>
      </c>
      <c r="D338" s="267" t="s">
        <v>753</v>
      </c>
      <c r="E338" s="267" t="s">
        <v>753</v>
      </c>
      <c r="F338" s="267" t="s">
        <v>753</v>
      </c>
      <c r="G338" s="267" t="s">
        <v>753</v>
      </c>
      <c r="H338" s="267" t="s">
        <v>753</v>
      </c>
      <c r="I338" s="267" t="s">
        <v>753</v>
      </c>
      <c r="J338" s="267" t="s">
        <v>753</v>
      </c>
      <c r="K338" s="267" t="s">
        <v>753</v>
      </c>
      <c r="L338" s="268">
        <v>3966</v>
      </c>
      <c r="M338" s="267" t="s">
        <v>753</v>
      </c>
      <c r="N338" s="300">
        <v>819</v>
      </c>
      <c r="O338" s="11" t="s">
        <v>753</v>
      </c>
      <c r="P338" s="32" t="s">
        <v>753</v>
      </c>
    </row>
    <row r="339" spans="1:18" ht="15.75" customHeight="1" x14ac:dyDescent="0.25">
      <c r="A339" s="264"/>
      <c r="B339" s="108"/>
      <c r="C339" s="267"/>
      <c r="D339" s="267"/>
      <c r="E339" s="267"/>
      <c r="F339" s="267"/>
      <c r="G339" s="267"/>
      <c r="H339" s="267"/>
      <c r="I339" s="267"/>
      <c r="J339" s="267"/>
      <c r="K339" s="267"/>
      <c r="L339" s="267"/>
      <c r="M339" s="267"/>
      <c r="N339" s="280"/>
      <c r="O339" s="11"/>
      <c r="P339" s="32"/>
      <c r="Q339" s="22"/>
      <c r="R339" s="22"/>
    </row>
    <row r="340" spans="1:18" ht="15.75" customHeight="1" x14ac:dyDescent="0.25">
      <c r="A340" s="253" t="s">
        <v>833</v>
      </c>
      <c r="B340" s="103">
        <f>SUM(B342:B346)</f>
        <v>45221</v>
      </c>
      <c r="C340" s="103">
        <f>SUM(C342:C346)</f>
        <v>1446</v>
      </c>
      <c r="D340" s="103">
        <f>SUM(D342:D346)</f>
        <v>43333</v>
      </c>
      <c r="E340" s="262" t="s">
        <v>753</v>
      </c>
      <c r="F340" s="262" t="s">
        <v>753</v>
      </c>
      <c r="G340" s="262" t="s">
        <v>753</v>
      </c>
      <c r="H340" s="262">
        <f>SUM(H342:H346)</f>
        <v>442</v>
      </c>
      <c r="I340" s="262" t="s">
        <v>753</v>
      </c>
      <c r="J340" s="262" t="s">
        <v>753</v>
      </c>
      <c r="K340" s="262" t="s">
        <v>753</v>
      </c>
      <c r="L340" s="262" t="s">
        <v>753</v>
      </c>
      <c r="M340" s="262" t="s">
        <v>753</v>
      </c>
      <c r="N340" s="104" t="s">
        <v>753</v>
      </c>
      <c r="O340" s="263" t="s">
        <v>753</v>
      </c>
      <c r="P340" s="263" t="s">
        <v>753</v>
      </c>
      <c r="Q340" s="22"/>
      <c r="R340" s="22"/>
    </row>
    <row r="341" spans="1:18" ht="15.75" customHeight="1" x14ac:dyDescent="0.25">
      <c r="A341" s="270"/>
      <c r="B341" s="108"/>
      <c r="C341" s="108"/>
      <c r="D341" s="267"/>
      <c r="E341" s="52"/>
      <c r="F341" s="52"/>
      <c r="G341" s="52"/>
      <c r="H341" s="52"/>
      <c r="I341" s="52"/>
      <c r="J341" s="52"/>
      <c r="K341" s="52"/>
      <c r="L341" s="267"/>
      <c r="M341" s="52"/>
      <c r="O341" s="32"/>
      <c r="P341" s="32"/>
      <c r="Q341" s="22"/>
      <c r="R341" s="22"/>
    </row>
    <row r="342" spans="1:18" ht="15.75" customHeight="1" x14ac:dyDescent="0.25">
      <c r="A342" s="270" t="s">
        <v>425</v>
      </c>
      <c r="B342" s="50">
        <f>SUM(C342:P342)</f>
        <v>537</v>
      </c>
      <c r="C342" s="268">
        <v>465</v>
      </c>
      <c r="D342" s="269" t="s">
        <v>753</v>
      </c>
      <c r="E342" s="267" t="s">
        <v>753</v>
      </c>
      <c r="F342" s="267" t="s">
        <v>753</v>
      </c>
      <c r="G342" s="267" t="s">
        <v>753</v>
      </c>
      <c r="H342" s="267">
        <v>72</v>
      </c>
      <c r="I342" s="267" t="s">
        <v>753</v>
      </c>
      <c r="J342" s="267" t="s">
        <v>753</v>
      </c>
      <c r="K342" s="267" t="s">
        <v>753</v>
      </c>
      <c r="L342" s="267" t="s">
        <v>753</v>
      </c>
      <c r="M342" s="267" t="s">
        <v>753</v>
      </c>
      <c r="N342" s="107" t="s">
        <v>753</v>
      </c>
      <c r="O342" s="32" t="s">
        <v>753</v>
      </c>
      <c r="P342" s="32" t="s">
        <v>753</v>
      </c>
      <c r="Q342" s="22"/>
      <c r="R342" s="22"/>
    </row>
    <row r="343" spans="1:18" ht="15.75" customHeight="1" x14ac:dyDescent="0.25">
      <c r="A343" s="270" t="s">
        <v>65</v>
      </c>
      <c r="B343" s="50">
        <f>SUM(C343:P343)</f>
        <v>16075</v>
      </c>
      <c r="C343" s="268">
        <v>339</v>
      </c>
      <c r="D343" s="269">
        <v>15647</v>
      </c>
      <c r="E343" s="267" t="s">
        <v>753</v>
      </c>
      <c r="F343" s="267" t="s">
        <v>753</v>
      </c>
      <c r="G343" s="267" t="s">
        <v>753</v>
      </c>
      <c r="H343" s="267">
        <v>89</v>
      </c>
      <c r="I343" s="267" t="s">
        <v>753</v>
      </c>
      <c r="J343" s="267" t="s">
        <v>753</v>
      </c>
      <c r="K343" s="267" t="s">
        <v>753</v>
      </c>
      <c r="L343" s="267" t="s">
        <v>753</v>
      </c>
      <c r="M343" s="267" t="s">
        <v>753</v>
      </c>
      <c r="N343" s="107" t="s">
        <v>753</v>
      </c>
      <c r="O343" s="32" t="s">
        <v>753</v>
      </c>
      <c r="P343" s="32" t="s">
        <v>753</v>
      </c>
    </row>
    <row r="344" spans="1:18" ht="15.75" customHeight="1" x14ac:dyDescent="0.25">
      <c r="A344" s="270" t="s">
        <v>764</v>
      </c>
      <c r="B344" s="50">
        <f>SUM(C344:P344)</f>
        <v>8238</v>
      </c>
      <c r="C344" s="268">
        <v>192</v>
      </c>
      <c r="D344" s="269">
        <v>7943</v>
      </c>
      <c r="E344" s="267" t="s">
        <v>753</v>
      </c>
      <c r="F344" s="267" t="s">
        <v>753</v>
      </c>
      <c r="G344" s="267" t="s">
        <v>753</v>
      </c>
      <c r="H344" s="267">
        <v>103</v>
      </c>
      <c r="I344" s="267" t="s">
        <v>753</v>
      </c>
      <c r="J344" s="267" t="s">
        <v>753</v>
      </c>
      <c r="K344" s="267" t="s">
        <v>753</v>
      </c>
      <c r="L344" s="267" t="s">
        <v>753</v>
      </c>
      <c r="M344" s="267" t="s">
        <v>753</v>
      </c>
      <c r="N344" s="107" t="s">
        <v>753</v>
      </c>
      <c r="O344" s="32" t="s">
        <v>753</v>
      </c>
      <c r="P344" s="32" t="s">
        <v>753</v>
      </c>
    </row>
    <row r="345" spans="1:18" ht="15.75" customHeight="1" x14ac:dyDescent="0.25">
      <c r="A345" s="270" t="s">
        <v>62</v>
      </c>
      <c r="B345" s="50">
        <f>SUM(C345:P345)</f>
        <v>9377</v>
      </c>
      <c r="C345" s="268">
        <v>269</v>
      </c>
      <c r="D345" s="269">
        <v>9054</v>
      </c>
      <c r="E345" s="267" t="s">
        <v>753</v>
      </c>
      <c r="F345" s="267" t="s">
        <v>753</v>
      </c>
      <c r="G345" s="267" t="s">
        <v>753</v>
      </c>
      <c r="H345" s="267">
        <v>54</v>
      </c>
      <c r="I345" s="267" t="s">
        <v>753</v>
      </c>
      <c r="J345" s="267" t="s">
        <v>753</v>
      </c>
      <c r="K345" s="267" t="s">
        <v>753</v>
      </c>
      <c r="L345" s="267" t="s">
        <v>753</v>
      </c>
      <c r="M345" s="267" t="s">
        <v>753</v>
      </c>
      <c r="N345" s="107" t="s">
        <v>753</v>
      </c>
      <c r="O345" s="32" t="s">
        <v>753</v>
      </c>
      <c r="P345" s="32" t="s">
        <v>753</v>
      </c>
    </row>
    <row r="346" spans="1:18" ht="15.75" customHeight="1" x14ac:dyDescent="0.25">
      <c r="A346" s="270" t="s">
        <v>775</v>
      </c>
      <c r="B346" s="50">
        <f>SUM(C346:P346)</f>
        <v>10994</v>
      </c>
      <c r="C346" s="268">
        <v>181</v>
      </c>
      <c r="D346" s="269">
        <v>10689</v>
      </c>
      <c r="E346" s="267" t="s">
        <v>753</v>
      </c>
      <c r="F346" s="267" t="s">
        <v>753</v>
      </c>
      <c r="G346" s="267" t="s">
        <v>753</v>
      </c>
      <c r="H346" s="267">
        <v>124</v>
      </c>
      <c r="I346" s="267" t="s">
        <v>753</v>
      </c>
      <c r="J346" s="267" t="s">
        <v>753</v>
      </c>
      <c r="K346" s="267" t="s">
        <v>753</v>
      </c>
      <c r="L346" s="267" t="s">
        <v>753</v>
      </c>
      <c r="M346" s="267" t="s">
        <v>753</v>
      </c>
      <c r="N346" s="107" t="s">
        <v>753</v>
      </c>
      <c r="O346" s="32" t="s">
        <v>753</v>
      </c>
      <c r="P346" s="32" t="s">
        <v>753</v>
      </c>
    </row>
    <row r="347" spans="1:18" ht="15.75" customHeight="1" x14ac:dyDescent="0.25">
      <c r="A347" s="270"/>
      <c r="B347" s="108"/>
      <c r="C347" s="108"/>
      <c r="D347" s="267"/>
      <c r="E347" s="267"/>
      <c r="F347" s="267"/>
      <c r="G347" s="267"/>
      <c r="H347" s="267"/>
      <c r="I347" s="267"/>
      <c r="J347" s="267"/>
      <c r="K347" s="267"/>
      <c r="L347" s="267"/>
      <c r="M347" s="267"/>
      <c r="N347" s="107"/>
      <c r="O347" s="32"/>
      <c r="P347" s="32"/>
    </row>
    <row r="348" spans="1:18" ht="15.75" customHeight="1" x14ac:dyDescent="0.25">
      <c r="A348" s="253" t="s">
        <v>834</v>
      </c>
      <c r="B348" s="103">
        <f>SUM(B350:B366,B375:B418)</f>
        <v>125114</v>
      </c>
      <c r="C348" s="103">
        <f>SUM(C350:C366,C375:C418)</f>
        <v>6578</v>
      </c>
      <c r="D348" s="103">
        <f>SUM(D350:D366,D375:D418)</f>
        <v>23333</v>
      </c>
      <c r="E348" s="262" t="s">
        <v>753</v>
      </c>
      <c r="F348" s="262" t="s">
        <v>753</v>
      </c>
      <c r="G348" s="262" t="s">
        <v>753</v>
      </c>
      <c r="H348" s="262">
        <f>SUM(H350:H366,H375:H418)</f>
        <v>3479</v>
      </c>
      <c r="I348" s="262" t="s">
        <v>753</v>
      </c>
      <c r="J348" s="103">
        <f>SUM(J350:J366,J375:J418)</f>
        <v>9535</v>
      </c>
      <c r="K348" s="262">
        <f>+SUM(K350:K366,K375:K418)</f>
        <v>5241</v>
      </c>
      <c r="L348" s="103">
        <f>SUM(L350:L366,L375:L418)</f>
        <v>66045</v>
      </c>
      <c r="M348" s="104" t="s">
        <v>753</v>
      </c>
      <c r="N348" s="103">
        <f>SUM(N350:N366,N375:N418)</f>
        <v>10903</v>
      </c>
      <c r="O348" s="263" t="s">
        <v>753</v>
      </c>
      <c r="P348" s="263" t="s">
        <v>753</v>
      </c>
    </row>
    <row r="349" spans="1:18" ht="15.75" customHeight="1" x14ac:dyDescent="0.25">
      <c r="A349" s="270"/>
      <c r="B349" s="108"/>
      <c r="C349" s="267"/>
      <c r="D349" s="267"/>
      <c r="E349" s="52"/>
      <c r="F349" s="52"/>
      <c r="G349" s="267"/>
      <c r="H349" s="267"/>
      <c r="I349" s="50"/>
      <c r="J349" s="267"/>
      <c r="K349" s="267"/>
      <c r="L349" s="267"/>
      <c r="M349" s="52"/>
      <c r="N349" s="107"/>
      <c r="O349" s="32"/>
      <c r="P349" s="32"/>
    </row>
    <row r="350" spans="1:18" ht="15.75" customHeight="1" x14ac:dyDescent="0.25">
      <c r="A350" s="270" t="s">
        <v>424</v>
      </c>
      <c r="B350" s="50">
        <f t="shared" ref="B350:B366" si="19">SUM(C350:P350)</f>
        <v>2376</v>
      </c>
      <c r="C350" s="268">
        <v>118</v>
      </c>
      <c r="D350" s="269" t="s">
        <v>753</v>
      </c>
      <c r="E350" s="267" t="s">
        <v>753</v>
      </c>
      <c r="F350" s="267" t="s">
        <v>753</v>
      </c>
      <c r="G350" s="267" t="s">
        <v>753</v>
      </c>
      <c r="H350" s="267">
        <v>7</v>
      </c>
      <c r="I350" s="108" t="s">
        <v>753</v>
      </c>
      <c r="J350" s="50">
        <v>255</v>
      </c>
      <c r="K350" s="267" t="s">
        <v>753</v>
      </c>
      <c r="L350" s="50">
        <v>1996</v>
      </c>
      <c r="M350" s="267" t="s">
        <v>753</v>
      </c>
      <c r="N350" s="107" t="s">
        <v>753</v>
      </c>
      <c r="O350" s="32" t="s">
        <v>753</v>
      </c>
      <c r="P350" s="32" t="s">
        <v>753</v>
      </c>
    </row>
    <row r="351" spans="1:18" ht="15.75" customHeight="1" x14ac:dyDescent="0.25">
      <c r="A351" s="270" t="s">
        <v>835</v>
      </c>
      <c r="B351" s="50">
        <f t="shared" si="19"/>
        <v>1344</v>
      </c>
      <c r="C351" s="268">
        <v>69</v>
      </c>
      <c r="D351" s="269" t="s">
        <v>753</v>
      </c>
      <c r="E351" s="267" t="s">
        <v>753</v>
      </c>
      <c r="F351" s="267" t="s">
        <v>753</v>
      </c>
      <c r="G351" s="267" t="s">
        <v>753</v>
      </c>
      <c r="H351" s="267">
        <v>5</v>
      </c>
      <c r="I351" s="108" t="s">
        <v>753</v>
      </c>
      <c r="J351" s="50">
        <v>100</v>
      </c>
      <c r="K351" s="267" t="s">
        <v>753</v>
      </c>
      <c r="L351" s="50">
        <v>1170</v>
      </c>
      <c r="M351" s="267" t="s">
        <v>753</v>
      </c>
      <c r="N351" s="107" t="s">
        <v>753</v>
      </c>
      <c r="O351" s="32" t="s">
        <v>753</v>
      </c>
      <c r="P351" s="32" t="s">
        <v>753</v>
      </c>
    </row>
    <row r="352" spans="1:18" ht="15.75" customHeight="1" x14ac:dyDescent="0.25">
      <c r="A352" s="270" t="s">
        <v>836</v>
      </c>
      <c r="B352" s="50">
        <f t="shared" si="19"/>
        <v>4046</v>
      </c>
      <c r="C352" s="268">
        <v>231</v>
      </c>
      <c r="D352" s="269" t="s">
        <v>753</v>
      </c>
      <c r="E352" s="267" t="s">
        <v>753</v>
      </c>
      <c r="F352" s="267" t="s">
        <v>753</v>
      </c>
      <c r="G352" s="267" t="s">
        <v>753</v>
      </c>
      <c r="H352" s="267">
        <v>35</v>
      </c>
      <c r="I352" s="108" t="s">
        <v>753</v>
      </c>
      <c r="J352" s="50">
        <v>167</v>
      </c>
      <c r="K352" s="267" t="s">
        <v>753</v>
      </c>
      <c r="L352" s="50">
        <v>3613</v>
      </c>
      <c r="M352" s="267" t="s">
        <v>753</v>
      </c>
      <c r="N352" s="107" t="s">
        <v>753</v>
      </c>
      <c r="O352" s="32" t="s">
        <v>753</v>
      </c>
      <c r="P352" s="32" t="s">
        <v>753</v>
      </c>
    </row>
    <row r="353" spans="1:16" ht="15.75" customHeight="1" x14ac:dyDescent="0.25">
      <c r="A353" s="270" t="s">
        <v>837</v>
      </c>
      <c r="B353" s="50">
        <f t="shared" si="19"/>
        <v>3997</v>
      </c>
      <c r="C353" s="268">
        <v>141</v>
      </c>
      <c r="D353" s="269" t="s">
        <v>753</v>
      </c>
      <c r="E353" s="267" t="s">
        <v>753</v>
      </c>
      <c r="F353" s="267" t="s">
        <v>753</v>
      </c>
      <c r="G353" s="267" t="s">
        <v>753</v>
      </c>
      <c r="H353" s="267">
        <v>17</v>
      </c>
      <c r="I353" s="108" t="s">
        <v>753</v>
      </c>
      <c r="J353" s="50">
        <v>440</v>
      </c>
      <c r="K353" s="267" t="s">
        <v>753</v>
      </c>
      <c r="L353" s="50">
        <v>2339</v>
      </c>
      <c r="M353" s="267" t="s">
        <v>753</v>
      </c>
      <c r="N353" s="32">
        <v>1060</v>
      </c>
      <c r="O353" s="32" t="s">
        <v>753</v>
      </c>
      <c r="P353" s="32" t="s">
        <v>753</v>
      </c>
    </row>
    <row r="354" spans="1:16" ht="15.75" customHeight="1" x14ac:dyDescent="0.25">
      <c r="A354" s="270" t="s">
        <v>838</v>
      </c>
      <c r="B354" s="50">
        <f t="shared" si="19"/>
        <v>1137</v>
      </c>
      <c r="C354" s="268">
        <v>11</v>
      </c>
      <c r="D354" s="269" t="s">
        <v>753</v>
      </c>
      <c r="E354" s="267" t="s">
        <v>753</v>
      </c>
      <c r="F354" s="267" t="s">
        <v>753</v>
      </c>
      <c r="G354" s="267" t="s">
        <v>753</v>
      </c>
      <c r="H354" s="267">
        <v>2</v>
      </c>
      <c r="I354" s="108" t="s">
        <v>753</v>
      </c>
      <c r="J354" s="50">
        <v>86</v>
      </c>
      <c r="K354" s="52">
        <v>20</v>
      </c>
      <c r="L354" s="50">
        <v>855</v>
      </c>
      <c r="M354" s="267" t="s">
        <v>753</v>
      </c>
      <c r="N354" s="32">
        <v>163</v>
      </c>
      <c r="O354" s="32" t="s">
        <v>753</v>
      </c>
      <c r="P354" s="32" t="s">
        <v>753</v>
      </c>
    </row>
    <row r="355" spans="1:16" ht="15.75" customHeight="1" x14ac:dyDescent="0.25">
      <c r="A355" s="270" t="s">
        <v>426</v>
      </c>
      <c r="B355" s="50">
        <f t="shared" si="19"/>
        <v>1365</v>
      </c>
      <c r="C355" s="268">
        <v>514</v>
      </c>
      <c r="D355" s="269" t="s">
        <v>753</v>
      </c>
      <c r="E355" s="267" t="s">
        <v>753</v>
      </c>
      <c r="F355" s="267" t="s">
        <v>753</v>
      </c>
      <c r="G355" s="267" t="s">
        <v>753</v>
      </c>
      <c r="H355" s="267">
        <v>37</v>
      </c>
      <c r="I355" s="108" t="s">
        <v>753</v>
      </c>
      <c r="J355" s="50">
        <v>814</v>
      </c>
      <c r="K355" s="267" t="s">
        <v>753</v>
      </c>
      <c r="L355" s="267" t="s">
        <v>753</v>
      </c>
      <c r="M355" s="267" t="s">
        <v>753</v>
      </c>
      <c r="N355" s="107" t="s">
        <v>753</v>
      </c>
      <c r="O355" s="32" t="s">
        <v>753</v>
      </c>
      <c r="P355" s="32" t="s">
        <v>753</v>
      </c>
    </row>
    <row r="356" spans="1:16" ht="15.75" customHeight="1" x14ac:dyDescent="0.25">
      <c r="A356" s="270" t="s">
        <v>831</v>
      </c>
      <c r="B356" s="50">
        <f t="shared" si="19"/>
        <v>335</v>
      </c>
      <c r="C356" s="268">
        <v>89</v>
      </c>
      <c r="D356" s="269" t="s">
        <v>753</v>
      </c>
      <c r="E356" s="267" t="s">
        <v>753</v>
      </c>
      <c r="F356" s="267" t="s">
        <v>753</v>
      </c>
      <c r="G356" s="267" t="s">
        <v>753</v>
      </c>
      <c r="H356" s="267">
        <v>39</v>
      </c>
      <c r="I356" s="108" t="s">
        <v>753</v>
      </c>
      <c r="J356" s="50">
        <v>207</v>
      </c>
      <c r="K356" s="267" t="s">
        <v>753</v>
      </c>
      <c r="L356" s="267" t="s">
        <v>753</v>
      </c>
      <c r="M356" s="267" t="s">
        <v>753</v>
      </c>
      <c r="N356" s="107" t="s">
        <v>753</v>
      </c>
      <c r="O356" s="32" t="s">
        <v>753</v>
      </c>
      <c r="P356" s="32" t="s">
        <v>753</v>
      </c>
    </row>
    <row r="357" spans="1:16" ht="15.75" customHeight="1" x14ac:dyDescent="0.25">
      <c r="A357" s="270" t="s">
        <v>839</v>
      </c>
      <c r="B357" s="50">
        <f t="shared" si="19"/>
        <v>2969</v>
      </c>
      <c r="C357" s="268">
        <v>110</v>
      </c>
      <c r="D357" s="269" t="s">
        <v>753</v>
      </c>
      <c r="E357" s="108" t="s">
        <v>753</v>
      </c>
      <c r="F357" s="267" t="s">
        <v>753</v>
      </c>
      <c r="G357" s="267" t="s">
        <v>753</v>
      </c>
      <c r="H357" s="267">
        <v>21</v>
      </c>
      <c r="I357" s="108" t="s">
        <v>753</v>
      </c>
      <c r="J357" s="50">
        <v>402</v>
      </c>
      <c r="K357" s="52">
        <v>380</v>
      </c>
      <c r="L357" s="50">
        <v>1326</v>
      </c>
      <c r="M357" s="267" t="s">
        <v>753</v>
      </c>
      <c r="N357" s="32">
        <v>730</v>
      </c>
      <c r="O357" s="32" t="s">
        <v>753</v>
      </c>
      <c r="P357" s="32" t="s">
        <v>753</v>
      </c>
    </row>
    <row r="358" spans="1:16" ht="15.75" customHeight="1" x14ac:dyDescent="0.25">
      <c r="A358" s="270" t="s">
        <v>840</v>
      </c>
      <c r="B358" s="50">
        <f t="shared" si="19"/>
        <v>629</v>
      </c>
      <c r="C358" s="268">
        <v>21</v>
      </c>
      <c r="D358" s="269" t="s">
        <v>753</v>
      </c>
      <c r="E358" s="108" t="s">
        <v>753</v>
      </c>
      <c r="F358" s="267" t="s">
        <v>753</v>
      </c>
      <c r="G358" s="267" t="s">
        <v>753</v>
      </c>
      <c r="H358" s="267">
        <v>11</v>
      </c>
      <c r="I358" s="108" t="s">
        <v>753</v>
      </c>
      <c r="J358" s="50">
        <v>28</v>
      </c>
      <c r="K358" s="52">
        <v>54</v>
      </c>
      <c r="L358" s="50">
        <v>397</v>
      </c>
      <c r="M358" s="267" t="s">
        <v>753</v>
      </c>
      <c r="N358" s="32">
        <v>118</v>
      </c>
      <c r="O358" s="32" t="s">
        <v>753</v>
      </c>
      <c r="P358" s="32" t="s">
        <v>753</v>
      </c>
    </row>
    <row r="359" spans="1:16" ht="15.75" customHeight="1" x14ac:dyDescent="0.25">
      <c r="A359" s="270" t="s">
        <v>59</v>
      </c>
      <c r="B359" s="50">
        <f t="shared" si="19"/>
        <v>3215</v>
      </c>
      <c r="C359" s="268">
        <v>127</v>
      </c>
      <c r="D359" s="269" t="s">
        <v>753</v>
      </c>
      <c r="E359" s="108" t="s">
        <v>753</v>
      </c>
      <c r="F359" s="267" t="s">
        <v>753</v>
      </c>
      <c r="G359" s="267" t="s">
        <v>753</v>
      </c>
      <c r="H359" s="267">
        <v>82</v>
      </c>
      <c r="I359" s="108" t="s">
        <v>753</v>
      </c>
      <c r="J359" s="50">
        <v>279</v>
      </c>
      <c r="K359" s="52">
        <v>323</v>
      </c>
      <c r="L359" s="50">
        <v>2404</v>
      </c>
      <c r="M359" s="267" t="s">
        <v>753</v>
      </c>
      <c r="N359" s="81" t="s">
        <v>753</v>
      </c>
      <c r="O359" s="32" t="s">
        <v>753</v>
      </c>
      <c r="P359" s="32" t="s">
        <v>753</v>
      </c>
    </row>
    <row r="360" spans="1:16" ht="15.75" customHeight="1" x14ac:dyDescent="0.25">
      <c r="A360" s="270" t="s">
        <v>841</v>
      </c>
      <c r="B360" s="50">
        <f t="shared" si="19"/>
        <v>264</v>
      </c>
      <c r="C360" s="268">
        <v>14</v>
      </c>
      <c r="D360" s="269" t="s">
        <v>753</v>
      </c>
      <c r="E360" s="108" t="s">
        <v>753</v>
      </c>
      <c r="F360" s="267" t="s">
        <v>753</v>
      </c>
      <c r="G360" s="267" t="s">
        <v>753</v>
      </c>
      <c r="H360" s="267">
        <v>1</v>
      </c>
      <c r="I360" s="108" t="s">
        <v>753</v>
      </c>
      <c r="J360" s="50">
        <v>61</v>
      </c>
      <c r="K360" s="52">
        <v>12</v>
      </c>
      <c r="L360" s="50">
        <v>133</v>
      </c>
      <c r="M360" s="267" t="s">
        <v>753</v>
      </c>
      <c r="N360" s="32">
        <v>43</v>
      </c>
      <c r="O360" s="32" t="s">
        <v>753</v>
      </c>
      <c r="P360" s="32" t="s">
        <v>753</v>
      </c>
    </row>
    <row r="361" spans="1:16" ht="15.75" customHeight="1" x14ac:dyDescent="0.25">
      <c r="A361" s="270" t="s">
        <v>447</v>
      </c>
      <c r="B361" s="50">
        <f t="shared" si="19"/>
        <v>1160</v>
      </c>
      <c r="C361" s="268">
        <v>26</v>
      </c>
      <c r="D361" s="269" t="s">
        <v>753</v>
      </c>
      <c r="E361" s="108" t="s">
        <v>753</v>
      </c>
      <c r="F361" s="267" t="s">
        <v>753</v>
      </c>
      <c r="G361" s="267" t="s">
        <v>753</v>
      </c>
      <c r="H361" s="267">
        <v>26</v>
      </c>
      <c r="I361" s="108" t="s">
        <v>753</v>
      </c>
      <c r="J361" s="50">
        <v>52</v>
      </c>
      <c r="K361" s="52">
        <v>25</v>
      </c>
      <c r="L361" s="50">
        <v>871</v>
      </c>
      <c r="M361" s="267" t="s">
        <v>753</v>
      </c>
      <c r="N361" s="32">
        <v>160</v>
      </c>
      <c r="O361" s="32" t="s">
        <v>753</v>
      </c>
      <c r="P361" s="32" t="s">
        <v>753</v>
      </c>
    </row>
    <row r="362" spans="1:16" ht="15.75" customHeight="1" x14ac:dyDescent="0.25">
      <c r="A362" s="270" t="s">
        <v>441</v>
      </c>
      <c r="B362" s="50">
        <f t="shared" si="19"/>
        <v>23649</v>
      </c>
      <c r="C362" s="268">
        <v>128</v>
      </c>
      <c r="D362" s="269">
        <v>20483</v>
      </c>
      <c r="E362" s="108" t="s">
        <v>753</v>
      </c>
      <c r="F362" s="267" t="s">
        <v>753</v>
      </c>
      <c r="G362" s="267" t="s">
        <v>753</v>
      </c>
      <c r="H362" s="267">
        <v>35</v>
      </c>
      <c r="I362" s="108" t="s">
        <v>753</v>
      </c>
      <c r="J362" s="50">
        <v>100</v>
      </c>
      <c r="K362" s="267" t="s">
        <v>753</v>
      </c>
      <c r="L362" s="50">
        <v>2903</v>
      </c>
      <c r="M362" s="267" t="s">
        <v>753</v>
      </c>
      <c r="N362" s="81" t="s">
        <v>753</v>
      </c>
      <c r="O362" s="32" t="s">
        <v>753</v>
      </c>
      <c r="P362" s="32" t="s">
        <v>753</v>
      </c>
    </row>
    <row r="363" spans="1:16" ht="15.75" customHeight="1" x14ac:dyDescent="0.25">
      <c r="A363" s="270" t="s">
        <v>842</v>
      </c>
      <c r="B363" s="50">
        <f t="shared" si="19"/>
        <v>594</v>
      </c>
      <c r="C363" s="268">
        <v>6</v>
      </c>
      <c r="D363" s="269" t="s">
        <v>753</v>
      </c>
      <c r="E363" s="108" t="s">
        <v>753</v>
      </c>
      <c r="F363" s="267" t="s">
        <v>753</v>
      </c>
      <c r="G363" s="267" t="s">
        <v>753</v>
      </c>
      <c r="H363" s="267">
        <v>17</v>
      </c>
      <c r="I363" s="108" t="s">
        <v>753</v>
      </c>
      <c r="J363" s="50">
        <v>30</v>
      </c>
      <c r="K363" s="52">
        <v>78</v>
      </c>
      <c r="L363" s="50">
        <v>362</v>
      </c>
      <c r="M363" s="267" t="s">
        <v>753</v>
      </c>
      <c r="N363" s="32">
        <v>101</v>
      </c>
      <c r="O363" s="32" t="s">
        <v>753</v>
      </c>
      <c r="P363" s="32" t="s">
        <v>753</v>
      </c>
    </row>
    <row r="364" spans="1:16" ht="15.75" customHeight="1" x14ac:dyDescent="0.25">
      <c r="A364" s="270" t="s">
        <v>843</v>
      </c>
      <c r="B364" s="50">
        <f t="shared" si="19"/>
        <v>1249</v>
      </c>
      <c r="C364" s="268">
        <v>41</v>
      </c>
      <c r="D364" s="269" t="s">
        <v>753</v>
      </c>
      <c r="E364" s="108" t="s">
        <v>753</v>
      </c>
      <c r="F364" s="267" t="s">
        <v>753</v>
      </c>
      <c r="G364" s="267" t="s">
        <v>753</v>
      </c>
      <c r="H364" s="267">
        <v>1</v>
      </c>
      <c r="I364" s="108" t="s">
        <v>753</v>
      </c>
      <c r="J364" s="50">
        <v>62</v>
      </c>
      <c r="K364" s="52">
        <v>58</v>
      </c>
      <c r="L364" s="50">
        <v>879</v>
      </c>
      <c r="M364" s="267" t="s">
        <v>753</v>
      </c>
      <c r="N364" s="32">
        <v>208</v>
      </c>
      <c r="O364" s="32" t="s">
        <v>753</v>
      </c>
      <c r="P364" s="32" t="s">
        <v>753</v>
      </c>
    </row>
    <row r="365" spans="1:16" ht="15.75" customHeight="1" x14ac:dyDescent="0.25">
      <c r="A365" s="270" t="s">
        <v>934</v>
      </c>
      <c r="B365" s="50">
        <f t="shared" si="19"/>
        <v>866</v>
      </c>
      <c r="C365" s="268">
        <v>50</v>
      </c>
      <c r="D365" s="269" t="s">
        <v>753</v>
      </c>
      <c r="E365" s="267" t="s">
        <v>753</v>
      </c>
      <c r="F365" s="267" t="s">
        <v>753</v>
      </c>
      <c r="G365" s="267" t="s">
        <v>753</v>
      </c>
      <c r="H365" s="267">
        <v>8</v>
      </c>
      <c r="I365" s="108" t="s">
        <v>753</v>
      </c>
      <c r="J365" s="50">
        <v>44</v>
      </c>
      <c r="K365" s="52" t="s">
        <v>753</v>
      </c>
      <c r="L365" s="50">
        <v>639</v>
      </c>
      <c r="M365" s="267" t="s">
        <v>753</v>
      </c>
      <c r="N365" s="32">
        <v>125</v>
      </c>
      <c r="O365" s="32" t="s">
        <v>753</v>
      </c>
      <c r="P365" s="32" t="s">
        <v>753</v>
      </c>
    </row>
    <row r="366" spans="1:16" ht="15.75" customHeight="1" x14ac:dyDescent="0.25">
      <c r="A366" s="266" t="s">
        <v>845</v>
      </c>
      <c r="B366" s="50">
        <f t="shared" si="19"/>
        <v>3546</v>
      </c>
      <c r="C366" s="268">
        <v>912</v>
      </c>
      <c r="D366" s="268" t="s">
        <v>753</v>
      </c>
      <c r="E366" s="81" t="s">
        <v>753</v>
      </c>
      <c r="F366" s="81" t="s">
        <v>753</v>
      </c>
      <c r="G366" s="81" t="s">
        <v>753</v>
      </c>
      <c r="H366" s="81">
        <v>69</v>
      </c>
      <c r="I366" s="81" t="s">
        <v>753</v>
      </c>
      <c r="J366" s="50">
        <v>235</v>
      </c>
      <c r="K366" s="107" t="s">
        <v>753</v>
      </c>
      <c r="L366" s="32">
        <v>1870</v>
      </c>
      <c r="M366" s="81" t="s">
        <v>753</v>
      </c>
      <c r="N366" s="32">
        <v>460</v>
      </c>
      <c r="O366" s="32" t="s">
        <v>753</v>
      </c>
      <c r="P366" s="32" t="s">
        <v>753</v>
      </c>
    </row>
    <row r="367" spans="1:16" ht="15.75" customHeight="1" x14ac:dyDescent="0.25">
      <c r="A367" s="275"/>
      <c r="B367" s="88"/>
      <c r="C367" s="276"/>
      <c r="D367" s="276"/>
      <c r="E367" s="283"/>
      <c r="F367" s="283"/>
      <c r="G367" s="283"/>
      <c r="H367" s="283"/>
      <c r="I367" s="283"/>
      <c r="J367" s="277"/>
      <c r="K367" s="284"/>
      <c r="L367" s="88"/>
      <c r="M367" s="283"/>
      <c r="N367" s="88"/>
      <c r="O367" s="88"/>
      <c r="P367" s="88"/>
    </row>
    <row r="368" spans="1:16" ht="15.75" customHeight="1" x14ac:dyDescent="0.25">
      <c r="A368" s="266"/>
      <c r="B368" s="107"/>
      <c r="C368" s="271"/>
      <c r="D368" s="271"/>
      <c r="E368" s="107"/>
      <c r="F368" s="107"/>
      <c r="G368" s="107"/>
      <c r="H368" s="107"/>
      <c r="I368" s="107"/>
      <c r="J368" s="271"/>
      <c r="K368" s="107"/>
      <c r="L368" s="271"/>
      <c r="M368" s="107"/>
      <c r="N368" s="271"/>
      <c r="O368" s="11"/>
      <c r="P368" s="11"/>
    </row>
    <row r="369" spans="1:18" ht="15.75" customHeight="1" x14ac:dyDescent="0.25">
      <c r="A369" s="91" t="s">
        <v>951</v>
      </c>
      <c r="B369" s="107"/>
      <c r="C369" s="271"/>
      <c r="D369" s="271"/>
      <c r="E369" s="107"/>
      <c r="F369" s="107"/>
      <c r="G369" s="107"/>
      <c r="H369" s="107"/>
      <c r="I369" s="107"/>
      <c r="J369" s="271"/>
      <c r="K369" s="107"/>
      <c r="L369" s="271"/>
      <c r="M369" s="107"/>
      <c r="N369" s="271"/>
      <c r="O369" s="11"/>
      <c r="P369" s="11"/>
    </row>
    <row r="370" spans="1:18" s="22" customFormat="1" ht="15.75" customHeight="1" x14ac:dyDescent="0.25">
      <c r="B370" s="278"/>
      <c r="C370" s="265"/>
      <c r="D370" s="265"/>
      <c r="E370" s="265"/>
      <c r="F370" s="265"/>
      <c r="G370" s="265"/>
      <c r="H370" s="265"/>
      <c r="I370" s="265"/>
      <c r="J370" s="265"/>
      <c r="K370" s="265"/>
      <c r="L370" s="265"/>
      <c r="M370" s="265"/>
      <c r="N370" s="265"/>
      <c r="O370" s="279"/>
      <c r="P370" s="279"/>
      <c r="Q370" s="5"/>
      <c r="R370" s="5"/>
    </row>
    <row r="371" spans="1:18" s="22" customFormat="1" ht="15.75" customHeight="1" x14ac:dyDescent="0.25">
      <c r="A371" s="341" t="s">
        <v>747</v>
      </c>
      <c r="B371" s="339" t="s">
        <v>154</v>
      </c>
      <c r="C371" s="345" t="s">
        <v>155</v>
      </c>
      <c r="D371" s="345"/>
      <c r="E371" s="345"/>
      <c r="F371" s="345"/>
      <c r="G371" s="345"/>
      <c r="H371" s="345"/>
      <c r="I371" s="345"/>
      <c r="J371" s="345"/>
      <c r="K371" s="345"/>
      <c r="L371" s="345"/>
      <c r="M371" s="345"/>
      <c r="N371" s="345"/>
      <c r="O371" s="345"/>
      <c r="P371" s="345"/>
      <c r="Q371" s="5"/>
      <c r="R371" s="5"/>
    </row>
    <row r="372" spans="1:18" s="22" customFormat="1" ht="15.75" customHeight="1" x14ac:dyDescent="0.25">
      <c r="A372" s="342"/>
      <c r="B372" s="344"/>
      <c r="C372" s="339" t="s">
        <v>252</v>
      </c>
      <c r="D372" s="339" t="s">
        <v>748</v>
      </c>
      <c r="E372" s="339" t="s">
        <v>749</v>
      </c>
      <c r="F372" s="339" t="s">
        <v>161</v>
      </c>
      <c r="G372" s="339" t="s">
        <v>750</v>
      </c>
      <c r="H372" s="339" t="s">
        <v>164</v>
      </c>
      <c r="I372" s="339" t="s">
        <v>165</v>
      </c>
      <c r="J372" s="339" t="s">
        <v>256</v>
      </c>
      <c r="K372" s="339" t="s">
        <v>168</v>
      </c>
      <c r="L372" s="337" t="s">
        <v>162</v>
      </c>
      <c r="M372" s="337" t="s">
        <v>166</v>
      </c>
      <c r="N372" s="346" t="s">
        <v>163</v>
      </c>
      <c r="O372" s="339" t="s">
        <v>257</v>
      </c>
      <c r="P372" s="351" t="s">
        <v>751</v>
      </c>
      <c r="Q372" s="5"/>
      <c r="R372" s="5"/>
    </row>
    <row r="373" spans="1:18" s="22" customFormat="1" ht="15.75" customHeight="1" x14ac:dyDescent="0.25">
      <c r="A373" s="343"/>
      <c r="B373" s="340"/>
      <c r="C373" s="340"/>
      <c r="D373" s="340"/>
      <c r="E373" s="340"/>
      <c r="F373" s="340"/>
      <c r="G373" s="340"/>
      <c r="H373" s="340"/>
      <c r="I373" s="340"/>
      <c r="J373" s="340"/>
      <c r="K373" s="340"/>
      <c r="L373" s="338"/>
      <c r="M373" s="355"/>
      <c r="N373" s="347"/>
      <c r="O373" s="340"/>
      <c r="P373" s="352"/>
      <c r="Q373" s="5"/>
      <c r="R373" s="5"/>
    </row>
    <row r="374" spans="1:18" ht="15.75" customHeight="1" x14ac:dyDescent="0.25">
      <c r="A374" s="270"/>
      <c r="B374" s="108"/>
      <c r="C374" s="268"/>
      <c r="D374" s="269"/>
      <c r="E374" s="267"/>
      <c r="F374" s="267"/>
      <c r="G374" s="267"/>
      <c r="H374" s="267"/>
      <c r="I374" s="267"/>
      <c r="J374" s="268"/>
      <c r="K374" s="81"/>
      <c r="L374" s="285"/>
      <c r="M374" s="267"/>
      <c r="N374" s="268"/>
      <c r="O374" s="32"/>
      <c r="P374" s="32"/>
    </row>
    <row r="375" spans="1:18" ht="15.75" customHeight="1" x14ac:dyDescent="0.25">
      <c r="A375" s="270" t="s">
        <v>846</v>
      </c>
      <c r="B375" s="50">
        <f t="shared" ref="B375:B418" si="20">SUM(C375:P375)</f>
        <v>1448</v>
      </c>
      <c r="C375" s="274">
        <v>84</v>
      </c>
      <c r="D375" s="268" t="s">
        <v>753</v>
      </c>
      <c r="E375" s="267" t="s">
        <v>753</v>
      </c>
      <c r="F375" s="267" t="s">
        <v>753</v>
      </c>
      <c r="G375" s="267" t="s">
        <v>753</v>
      </c>
      <c r="H375" s="267">
        <v>9</v>
      </c>
      <c r="I375" s="108" t="s">
        <v>753</v>
      </c>
      <c r="J375" s="32">
        <v>75</v>
      </c>
      <c r="K375" s="81" t="s">
        <v>753</v>
      </c>
      <c r="L375" s="50">
        <v>983</v>
      </c>
      <c r="M375" s="267" t="s">
        <v>753</v>
      </c>
      <c r="N375" s="32">
        <v>297</v>
      </c>
      <c r="O375" s="32" t="s">
        <v>753</v>
      </c>
      <c r="P375" s="32" t="s">
        <v>753</v>
      </c>
    </row>
    <row r="376" spans="1:18" ht="15.75" customHeight="1" x14ac:dyDescent="0.25">
      <c r="A376" s="270" t="s">
        <v>431</v>
      </c>
      <c r="B376" s="50">
        <f t="shared" si="20"/>
        <v>1809</v>
      </c>
      <c r="C376" s="274">
        <v>82</v>
      </c>
      <c r="D376" s="268" t="s">
        <v>753</v>
      </c>
      <c r="E376" s="267" t="s">
        <v>753</v>
      </c>
      <c r="F376" s="267" t="s">
        <v>753</v>
      </c>
      <c r="G376" s="267" t="s">
        <v>753</v>
      </c>
      <c r="H376" s="267">
        <v>13</v>
      </c>
      <c r="I376" s="108" t="s">
        <v>753</v>
      </c>
      <c r="J376" s="32">
        <v>157</v>
      </c>
      <c r="K376" s="50">
        <v>433</v>
      </c>
      <c r="L376" s="50">
        <v>873</v>
      </c>
      <c r="M376" s="267" t="s">
        <v>753</v>
      </c>
      <c r="N376" s="32">
        <v>251</v>
      </c>
      <c r="O376" s="32" t="s">
        <v>753</v>
      </c>
      <c r="P376" s="32" t="s">
        <v>753</v>
      </c>
    </row>
    <row r="377" spans="1:18" ht="15.75" customHeight="1" x14ac:dyDescent="0.25">
      <c r="A377" s="270" t="s">
        <v>847</v>
      </c>
      <c r="B377" s="50">
        <f t="shared" si="20"/>
        <v>342</v>
      </c>
      <c r="C377" s="274">
        <v>6</v>
      </c>
      <c r="D377" s="268" t="s">
        <v>753</v>
      </c>
      <c r="E377" s="267" t="s">
        <v>753</v>
      </c>
      <c r="F377" s="267" t="s">
        <v>753</v>
      </c>
      <c r="G377" s="267" t="s">
        <v>753</v>
      </c>
      <c r="H377" s="267">
        <v>24</v>
      </c>
      <c r="I377" s="108" t="s">
        <v>753</v>
      </c>
      <c r="J377" s="32">
        <v>18</v>
      </c>
      <c r="K377" s="50">
        <v>109</v>
      </c>
      <c r="L377" s="50">
        <v>136</v>
      </c>
      <c r="M377" s="267" t="s">
        <v>753</v>
      </c>
      <c r="N377" s="32">
        <v>49</v>
      </c>
      <c r="O377" s="32" t="s">
        <v>753</v>
      </c>
      <c r="P377" s="32" t="s">
        <v>753</v>
      </c>
    </row>
    <row r="378" spans="1:18" ht="15.75" customHeight="1" x14ac:dyDescent="0.25">
      <c r="A378" s="270" t="s">
        <v>848</v>
      </c>
      <c r="B378" s="50">
        <f t="shared" si="20"/>
        <v>1240</v>
      </c>
      <c r="C378" s="274">
        <v>50</v>
      </c>
      <c r="D378" s="268" t="s">
        <v>753</v>
      </c>
      <c r="E378" s="267" t="s">
        <v>753</v>
      </c>
      <c r="F378" s="267" t="s">
        <v>753</v>
      </c>
      <c r="G378" s="267" t="s">
        <v>753</v>
      </c>
      <c r="H378" s="267">
        <v>72</v>
      </c>
      <c r="I378" s="108" t="s">
        <v>753</v>
      </c>
      <c r="J378" s="32">
        <v>79</v>
      </c>
      <c r="K378" s="108" t="s">
        <v>753</v>
      </c>
      <c r="L378" s="50">
        <v>870</v>
      </c>
      <c r="M378" s="267" t="s">
        <v>753</v>
      </c>
      <c r="N378" s="32">
        <v>169</v>
      </c>
      <c r="O378" s="32" t="s">
        <v>753</v>
      </c>
      <c r="P378" s="32" t="s">
        <v>753</v>
      </c>
    </row>
    <row r="379" spans="1:18" ht="15.75" customHeight="1" x14ac:dyDescent="0.25">
      <c r="A379" s="270" t="s">
        <v>437</v>
      </c>
      <c r="B379" s="50">
        <f t="shared" si="20"/>
        <v>2244</v>
      </c>
      <c r="C379" s="274">
        <v>63</v>
      </c>
      <c r="D379" s="268" t="s">
        <v>753</v>
      </c>
      <c r="E379" s="267" t="s">
        <v>753</v>
      </c>
      <c r="F379" s="267" t="s">
        <v>753</v>
      </c>
      <c r="G379" s="267" t="s">
        <v>753</v>
      </c>
      <c r="H379" s="267">
        <v>90</v>
      </c>
      <c r="I379" s="108" t="s">
        <v>753</v>
      </c>
      <c r="J379" s="32">
        <v>250</v>
      </c>
      <c r="K379" s="50">
        <v>171</v>
      </c>
      <c r="L379" s="50">
        <v>1670</v>
      </c>
      <c r="M379" s="267" t="s">
        <v>753</v>
      </c>
      <c r="N379" s="32" t="s">
        <v>753</v>
      </c>
      <c r="P379" s="32" t="s">
        <v>753</v>
      </c>
    </row>
    <row r="380" spans="1:18" ht="15.75" customHeight="1" x14ac:dyDescent="0.25">
      <c r="A380" s="270" t="s">
        <v>435</v>
      </c>
      <c r="B380" s="50">
        <f t="shared" si="20"/>
        <v>1502</v>
      </c>
      <c r="C380" s="274">
        <v>29</v>
      </c>
      <c r="D380" s="268" t="s">
        <v>753</v>
      </c>
      <c r="E380" s="267" t="s">
        <v>753</v>
      </c>
      <c r="F380" s="267" t="s">
        <v>753</v>
      </c>
      <c r="G380" s="267" t="s">
        <v>753</v>
      </c>
      <c r="H380" s="267">
        <v>53</v>
      </c>
      <c r="I380" s="108" t="s">
        <v>753</v>
      </c>
      <c r="J380" s="32">
        <v>148</v>
      </c>
      <c r="K380" s="50">
        <v>73</v>
      </c>
      <c r="L380" s="50">
        <v>1009</v>
      </c>
      <c r="M380" s="267" t="s">
        <v>753</v>
      </c>
      <c r="N380" s="32">
        <v>190</v>
      </c>
      <c r="O380" s="32" t="s">
        <v>753</v>
      </c>
      <c r="P380" s="32" t="s">
        <v>753</v>
      </c>
    </row>
    <row r="381" spans="1:18" ht="15.75" customHeight="1" x14ac:dyDescent="0.25">
      <c r="A381" s="270" t="s">
        <v>436</v>
      </c>
      <c r="B381" s="50">
        <f t="shared" si="20"/>
        <v>757</v>
      </c>
      <c r="C381" s="274">
        <v>14</v>
      </c>
      <c r="D381" s="268" t="s">
        <v>753</v>
      </c>
      <c r="E381" s="267" t="s">
        <v>753</v>
      </c>
      <c r="F381" s="267" t="s">
        <v>753</v>
      </c>
      <c r="G381" s="267" t="s">
        <v>753</v>
      </c>
      <c r="H381" s="267">
        <v>30</v>
      </c>
      <c r="I381" s="108" t="s">
        <v>753</v>
      </c>
      <c r="J381" s="32">
        <v>51</v>
      </c>
      <c r="K381" s="50">
        <v>30</v>
      </c>
      <c r="L381" s="50">
        <v>494</v>
      </c>
      <c r="M381" s="267" t="s">
        <v>753</v>
      </c>
      <c r="N381" s="32">
        <v>138</v>
      </c>
      <c r="O381" s="32" t="s">
        <v>753</v>
      </c>
      <c r="P381" s="32" t="s">
        <v>753</v>
      </c>
    </row>
    <row r="382" spans="1:18" ht="15.75" customHeight="1" x14ac:dyDescent="0.25">
      <c r="A382" s="270" t="s">
        <v>321</v>
      </c>
      <c r="B382" s="50">
        <f t="shared" si="20"/>
        <v>2425</v>
      </c>
      <c r="C382" s="274">
        <v>45</v>
      </c>
      <c r="D382" s="268" t="s">
        <v>753</v>
      </c>
      <c r="E382" s="267" t="s">
        <v>753</v>
      </c>
      <c r="F382" s="267" t="s">
        <v>753</v>
      </c>
      <c r="G382" s="267" t="s">
        <v>753</v>
      </c>
      <c r="H382" s="267">
        <v>274</v>
      </c>
      <c r="I382" s="108" t="s">
        <v>753</v>
      </c>
      <c r="J382" s="32">
        <v>224</v>
      </c>
      <c r="K382" s="50">
        <v>394</v>
      </c>
      <c r="L382" s="50">
        <v>1062</v>
      </c>
      <c r="M382" s="267" t="s">
        <v>753</v>
      </c>
      <c r="N382" s="32">
        <v>426</v>
      </c>
      <c r="O382" s="32" t="s">
        <v>753</v>
      </c>
      <c r="P382" s="32" t="s">
        <v>753</v>
      </c>
      <c r="Q382" s="22"/>
      <c r="R382" s="22"/>
    </row>
    <row r="383" spans="1:18" ht="15.75" customHeight="1" x14ac:dyDescent="0.25">
      <c r="A383" s="270" t="s">
        <v>445</v>
      </c>
      <c r="B383" s="50">
        <f t="shared" si="20"/>
        <v>553</v>
      </c>
      <c r="C383" s="274">
        <v>114</v>
      </c>
      <c r="D383" s="268" t="s">
        <v>753</v>
      </c>
      <c r="E383" s="267" t="s">
        <v>753</v>
      </c>
      <c r="F383" s="267" t="s">
        <v>753</v>
      </c>
      <c r="G383" s="267" t="s">
        <v>753</v>
      </c>
      <c r="H383" s="267">
        <v>73</v>
      </c>
      <c r="I383" s="108" t="s">
        <v>753</v>
      </c>
      <c r="J383" s="32">
        <v>366</v>
      </c>
      <c r="K383" s="108" t="s">
        <v>753</v>
      </c>
      <c r="L383" s="108" t="s">
        <v>753</v>
      </c>
      <c r="M383" s="267" t="s">
        <v>753</v>
      </c>
      <c r="N383" s="107" t="s">
        <v>753</v>
      </c>
      <c r="O383" s="32" t="s">
        <v>753</v>
      </c>
      <c r="P383" s="32" t="s">
        <v>753</v>
      </c>
    </row>
    <row r="384" spans="1:18" ht="15.75" customHeight="1" x14ac:dyDescent="0.25">
      <c r="A384" s="270" t="s">
        <v>849</v>
      </c>
      <c r="B384" s="50">
        <f t="shared" si="20"/>
        <v>3573</v>
      </c>
      <c r="C384" s="274">
        <v>92</v>
      </c>
      <c r="D384" s="268" t="s">
        <v>753</v>
      </c>
      <c r="E384" s="267" t="s">
        <v>753</v>
      </c>
      <c r="F384" s="267" t="s">
        <v>753</v>
      </c>
      <c r="G384" s="267" t="s">
        <v>753</v>
      </c>
      <c r="H384" s="267">
        <v>235</v>
      </c>
      <c r="I384" s="108" t="s">
        <v>753</v>
      </c>
      <c r="J384" s="32">
        <v>328</v>
      </c>
      <c r="K384" s="108" t="s">
        <v>753</v>
      </c>
      <c r="L384" s="50">
        <v>2303</v>
      </c>
      <c r="M384" s="267" t="s">
        <v>753</v>
      </c>
      <c r="N384" s="32">
        <v>615</v>
      </c>
      <c r="O384" s="32" t="s">
        <v>753</v>
      </c>
      <c r="P384" s="32" t="s">
        <v>753</v>
      </c>
    </row>
    <row r="385" spans="1:16" ht="15.75" customHeight="1" x14ac:dyDescent="0.25">
      <c r="A385" s="270" t="s">
        <v>850</v>
      </c>
      <c r="B385" s="50">
        <f t="shared" si="20"/>
        <v>593</v>
      </c>
      <c r="C385" s="274">
        <v>17</v>
      </c>
      <c r="D385" s="268" t="s">
        <v>753</v>
      </c>
      <c r="E385" s="267" t="s">
        <v>753</v>
      </c>
      <c r="F385" s="267" t="s">
        <v>753</v>
      </c>
      <c r="G385" s="267" t="s">
        <v>753</v>
      </c>
      <c r="H385" s="267">
        <v>1</v>
      </c>
      <c r="I385" s="108" t="s">
        <v>753</v>
      </c>
      <c r="J385" s="32">
        <v>19</v>
      </c>
      <c r="K385" s="50">
        <v>13</v>
      </c>
      <c r="L385" s="50">
        <v>450</v>
      </c>
      <c r="M385" s="267" t="s">
        <v>753</v>
      </c>
      <c r="N385" s="32">
        <v>93</v>
      </c>
      <c r="O385" s="32" t="s">
        <v>753</v>
      </c>
      <c r="P385" s="32" t="s">
        <v>753</v>
      </c>
    </row>
    <row r="386" spans="1:16" ht="15.75" customHeight="1" x14ac:dyDescent="0.25">
      <c r="A386" s="270" t="s">
        <v>446</v>
      </c>
      <c r="B386" s="50">
        <f t="shared" si="20"/>
        <v>3972</v>
      </c>
      <c r="C386" s="274">
        <v>209</v>
      </c>
      <c r="D386" s="268" t="s">
        <v>753</v>
      </c>
      <c r="E386" s="267" t="s">
        <v>753</v>
      </c>
      <c r="F386" s="267" t="s">
        <v>753</v>
      </c>
      <c r="G386" s="267" t="s">
        <v>753</v>
      </c>
      <c r="H386" s="267">
        <v>119</v>
      </c>
      <c r="I386" s="108" t="s">
        <v>753</v>
      </c>
      <c r="J386" s="32">
        <v>318</v>
      </c>
      <c r="K386" s="50">
        <v>132</v>
      </c>
      <c r="L386" s="50">
        <v>3194</v>
      </c>
      <c r="M386" s="267" t="s">
        <v>753</v>
      </c>
      <c r="N386" s="32" t="s">
        <v>753</v>
      </c>
      <c r="O386" s="32" t="s">
        <v>753</v>
      </c>
      <c r="P386" s="32" t="s">
        <v>753</v>
      </c>
    </row>
    <row r="387" spans="1:16" ht="15.75" customHeight="1" x14ac:dyDescent="0.25">
      <c r="A387" s="270" t="s">
        <v>851</v>
      </c>
      <c r="B387" s="50">
        <f t="shared" si="20"/>
        <v>1107</v>
      </c>
      <c r="C387" s="274">
        <v>49</v>
      </c>
      <c r="D387" s="268" t="s">
        <v>753</v>
      </c>
      <c r="E387" s="267" t="s">
        <v>753</v>
      </c>
      <c r="F387" s="267" t="s">
        <v>753</v>
      </c>
      <c r="G387" s="267" t="s">
        <v>753</v>
      </c>
      <c r="H387" s="267">
        <v>20</v>
      </c>
      <c r="I387" s="108" t="s">
        <v>753</v>
      </c>
      <c r="J387" s="32">
        <v>62</v>
      </c>
      <c r="K387" s="50">
        <v>20</v>
      </c>
      <c r="L387" s="50">
        <v>802</v>
      </c>
      <c r="M387" s="267" t="s">
        <v>753</v>
      </c>
      <c r="N387" s="32">
        <v>154</v>
      </c>
      <c r="O387" s="32" t="s">
        <v>753</v>
      </c>
      <c r="P387" s="32" t="s">
        <v>753</v>
      </c>
    </row>
    <row r="388" spans="1:16" ht="15.75" customHeight="1" x14ac:dyDescent="0.25">
      <c r="A388" s="270" t="s">
        <v>852</v>
      </c>
      <c r="B388" s="50">
        <f t="shared" si="20"/>
        <v>1914</v>
      </c>
      <c r="C388" s="274">
        <v>128</v>
      </c>
      <c r="D388" s="268" t="s">
        <v>753</v>
      </c>
      <c r="E388" s="267" t="s">
        <v>753</v>
      </c>
      <c r="F388" s="267" t="s">
        <v>753</v>
      </c>
      <c r="G388" s="267" t="s">
        <v>753</v>
      </c>
      <c r="H388" s="267" t="s">
        <v>753</v>
      </c>
      <c r="I388" s="108" t="s">
        <v>753</v>
      </c>
      <c r="J388" s="32">
        <v>54</v>
      </c>
      <c r="K388" s="50">
        <v>356</v>
      </c>
      <c r="L388" s="50">
        <v>1166</v>
      </c>
      <c r="M388" s="267" t="s">
        <v>753</v>
      </c>
      <c r="N388" s="32">
        <v>210</v>
      </c>
      <c r="O388" s="32" t="s">
        <v>753</v>
      </c>
      <c r="P388" s="32" t="s">
        <v>753</v>
      </c>
    </row>
    <row r="389" spans="1:16" ht="15.75" customHeight="1" x14ac:dyDescent="0.25">
      <c r="A389" s="270" t="s">
        <v>853</v>
      </c>
      <c r="B389" s="50">
        <f t="shared" si="20"/>
        <v>1936</v>
      </c>
      <c r="C389" s="274">
        <v>95</v>
      </c>
      <c r="D389" s="268" t="s">
        <v>753</v>
      </c>
      <c r="E389" s="267" t="s">
        <v>753</v>
      </c>
      <c r="F389" s="267" t="s">
        <v>753</v>
      </c>
      <c r="G389" s="267" t="s">
        <v>753</v>
      </c>
      <c r="H389" s="267" t="s">
        <v>753</v>
      </c>
      <c r="I389" s="108" t="s">
        <v>753</v>
      </c>
      <c r="J389" s="32">
        <v>100</v>
      </c>
      <c r="K389" s="50">
        <v>129</v>
      </c>
      <c r="L389" s="50">
        <v>1249</v>
      </c>
      <c r="M389" s="267" t="s">
        <v>753</v>
      </c>
      <c r="N389" s="32">
        <v>363</v>
      </c>
      <c r="O389" s="32" t="s">
        <v>753</v>
      </c>
      <c r="P389" s="32" t="s">
        <v>753</v>
      </c>
    </row>
    <row r="390" spans="1:16" ht="15.75" customHeight="1" x14ac:dyDescent="0.25">
      <c r="A390" s="270" t="s">
        <v>854</v>
      </c>
      <c r="B390" s="50">
        <f t="shared" si="20"/>
        <v>1132</v>
      </c>
      <c r="C390" s="274">
        <v>39</v>
      </c>
      <c r="D390" s="268" t="s">
        <v>753</v>
      </c>
      <c r="E390" s="267" t="s">
        <v>753</v>
      </c>
      <c r="F390" s="267" t="s">
        <v>753</v>
      </c>
      <c r="G390" s="267" t="s">
        <v>753</v>
      </c>
      <c r="H390" s="267">
        <v>0</v>
      </c>
      <c r="I390" s="108" t="s">
        <v>753</v>
      </c>
      <c r="J390" s="32">
        <v>158</v>
      </c>
      <c r="K390" s="50">
        <v>45</v>
      </c>
      <c r="L390" s="50">
        <v>694</v>
      </c>
      <c r="M390" s="267" t="s">
        <v>753</v>
      </c>
      <c r="N390" s="32">
        <v>196</v>
      </c>
      <c r="O390" s="32" t="s">
        <v>753</v>
      </c>
      <c r="P390" s="32" t="s">
        <v>753</v>
      </c>
    </row>
    <row r="391" spans="1:16" ht="15.75" customHeight="1" x14ac:dyDescent="0.25">
      <c r="A391" s="270" t="s">
        <v>451</v>
      </c>
      <c r="B391" s="50">
        <f t="shared" si="20"/>
        <v>540</v>
      </c>
      <c r="C391" s="274">
        <v>473</v>
      </c>
      <c r="D391" s="268" t="s">
        <v>753</v>
      </c>
      <c r="E391" s="267" t="s">
        <v>753</v>
      </c>
      <c r="F391" s="267" t="s">
        <v>753</v>
      </c>
      <c r="G391" s="267" t="s">
        <v>753</v>
      </c>
      <c r="H391" s="267">
        <v>0</v>
      </c>
      <c r="I391" s="108" t="s">
        <v>753</v>
      </c>
      <c r="J391" s="32">
        <v>67</v>
      </c>
      <c r="K391" s="108" t="s">
        <v>753</v>
      </c>
      <c r="L391" s="267" t="s">
        <v>753</v>
      </c>
      <c r="M391" s="267" t="s">
        <v>753</v>
      </c>
      <c r="N391" s="267" t="s">
        <v>753</v>
      </c>
      <c r="O391" s="32" t="s">
        <v>753</v>
      </c>
      <c r="P391" s="32" t="s">
        <v>753</v>
      </c>
    </row>
    <row r="392" spans="1:16" ht="15.75" customHeight="1" x14ac:dyDescent="0.25">
      <c r="A392" s="270" t="s">
        <v>452</v>
      </c>
      <c r="B392" s="50">
        <f t="shared" si="20"/>
        <v>559</v>
      </c>
      <c r="C392" s="274">
        <v>175</v>
      </c>
      <c r="D392" s="268" t="s">
        <v>753</v>
      </c>
      <c r="E392" s="267" t="s">
        <v>753</v>
      </c>
      <c r="F392" s="267" t="s">
        <v>753</v>
      </c>
      <c r="G392" s="267" t="s">
        <v>753</v>
      </c>
      <c r="H392" s="267">
        <v>59</v>
      </c>
      <c r="I392" s="108" t="s">
        <v>753</v>
      </c>
      <c r="J392" s="32">
        <v>144</v>
      </c>
      <c r="K392" s="50">
        <v>181</v>
      </c>
      <c r="L392" s="50" t="s">
        <v>753</v>
      </c>
      <c r="M392" s="267" t="s">
        <v>753</v>
      </c>
      <c r="N392" s="32" t="s">
        <v>753</v>
      </c>
      <c r="O392" s="32" t="s">
        <v>753</v>
      </c>
      <c r="P392" s="32" t="s">
        <v>753</v>
      </c>
    </row>
    <row r="393" spans="1:16" ht="15.75" customHeight="1" x14ac:dyDescent="0.25">
      <c r="A393" s="270" t="s">
        <v>855</v>
      </c>
      <c r="B393" s="50">
        <f t="shared" si="20"/>
        <v>1510</v>
      </c>
      <c r="C393" s="274">
        <v>77</v>
      </c>
      <c r="D393" s="268" t="s">
        <v>753</v>
      </c>
      <c r="E393" s="267" t="s">
        <v>753</v>
      </c>
      <c r="F393" s="267" t="s">
        <v>753</v>
      </c>
      <c r="G393" s="267" t="s">
        <v>753</v>
      </c>
      <c r="H393" s="267">
        <v>110</v>
      </c>
      <c r="I393" s="108" t="s">
        <v>753</v>
      </c>
      <c r="J393" s="32">
        <v>102</v>
      </c>
      <c r="K393" s="50">
        <v>90</v>
      </c>
      <c r="L393" s="50">
        <v>958</v>
      </c>
      <c r="M393" s="267" t="s">
        <v>753</v>
      </c>
      <c r="N393" s="32">
        <v>173</v>
      </c>
      <c r="O393" s="32" t="s">
        <v>753</v>
      </c>
      <c r="P393" s="32" t="s">
        <v>753</v>
      </c>
    </row>
    <row r="394" spans="1:16" ht="15.75" customHeight="1" x14ac:dyDescent="0.25">
      <c r="A394" s="270" t="s">
        <v>856</v>
      </c>
      <c r="B394" s="50">
        <f t="shared" si="20"/>
        <v>1513</v>
      </c>
      <c r="C394" s="274">
        <v>41</v>
      </c>
      <c r="D394" s="268" t="s">
        <v>753</v>
      </c>
      <c r="E394" s="267" t="s">
        <v>753</v>
      </c>
      <c r="F394" s="267" t="s">
        <v>753</v>
      </c>
      <c r="G394" s="267" t="s">
        <v>753</v>
      </c>
      <c r="H394" s="267">
        <v>87</v>
      </c>
      <c r="I394" s="108" t="s">
        <v>753</v>
      </c>
      <c r="J394" s="32">
        <v>196</v>
      </c>
      <c r="K394" s="50">
        <v>84</v>
      </c>
      <c r="L394" s="50">
        <v>840</v>
      </c>
      <c r="M394" s="267" t="s">
        <v>753</v>
      </c>
      <c r="N394" s="32">
        <v>265</v>
      </c>
      <c r="O394" s="32" t="s">
        <v>753</v>
      </c>
      <c r="P394" s="32" t="s">
        <v>753</v>
      </c>
    </row>
    <row r="395" spans="1:16" ht="15.75" customHeight="1" x14ac:dyDescent="0.25">
      <c r="A395" s="270" t="s">
        <v>456</v>
      </c>
      <c r="B395" s="50">
        <f t="shared" si="20"/>
        <v>2336</v>
      </c>
      <c r="C395" s="274">
        <v>381</v>
      </c>
      <c r="D395" s="268" t="s">
        <v>753</v>
      </c>
      <c r="E395" s="267" t="s">
        <v>753</v>
      </c>
      <c r="F395" s="267" t="s">
        <v>753</v>
      </c>
      <c r="G395" s="267" t="s">
        <v>753</v>
      </c>
      <c r="H395" s="267">
        <v>42</v>
      </c>
      <c r="I395" s="108" t="s">
        <v>753</v>
      </c>
      <c r="J395" s="32">
        <v>105</v>
      </c>
      <c r="K395" s="50">
        <v>90</v>
      </c>
      <c r="L395" s="50">
        <v>1718</v>
      </c>
      <c r="M395" s="267" t="s">
        <v>753</v>
      </c>
      <c r="N395" s="107" t="s">
        <v>753</v>
      </c>
      <c r="O395" s="32" t="s">
        <v>753</v>
      </c>
      <c r="P395" s="32" t="s">
        <v>753</v>
      </c>
    </row>
    <row r="396" spans="1:16" ht="15.75" customHeight="1" x14ac:dyDescent="0.25">
      <c r="A396" s="270" t="s">
        <v>857</v>
      </c>
      <c r="B396" s="50">
        <f t="shared" si="20"/>
        <v>1333</v>
      </c>
      <c r="C396" s="274">
        <v>35</v>
      </c>
      <c r="D396" s="268" t="s">
        <v>753</v>
      </c>
      <c r="E396" s="267" t="s">
        <v>753</v>
      </c>
      <c r="F396" s="267" t="s">
        <v>753</v>
      </c>
      <c r="G396" s="267" t="s">
        <v>753</v>
      </c>
      <c r="H396" s="267">
        <v>55</v>
      </c>
      <c r="I396" s="108" t="s">
        <v>753</v>
      </c>
      <c r="J396" s="32">
        <v>81</v>
      </c>
      <c r="K396" s="50">
        <v>46</v>
      </c>
      <c r="L396" s="50">
        <v>943</v>
      </c>
      <c r="M396" s="267" t="s">
        <v>753</v>
      </c>
      <c r="N396" s="32">
        <v>173</v>
      </c>
      <c r="O396" s="32" t="s">
        <v>753</v>
      </c>
      <c r="P396" s="32" t="s">
        <v>753</v>
      </c>
    </row>
    <row r="397" spans="1:16" ht="15.75" customHeight="1" x14ac:dyDescent="0.25">
      <c r="A397" s="270" t="s">
        <v>858</v>
      </c>
      <c r="B397" s="50">
        <f t="shared" si="20"/>
        <v>1573</v>
      </c>
      <c r="C397" s="274">
        <v>43</v>
      </c>
      <c r="D397" s="268" t="s">
        <v>753</v>
      </c>
      <c r="E397" s="267" t="s">
        <v>753</v>
      </c>
      <c r="F397" s="267" t="s">
        <v>753</v>
      </c>
      <c r="G397" s="267" t="s">
        <v>753</v>
      </c>
      <c r="H397" s="267">
        <v>95</v>
      </c>
      <c r="I397" s="108" t="s">
        <v>753</v>
      </c>
      <c r="J397" s="32">
        <v>149</v>
      </c>
      <c r="K397" s="50">
        <v>316</v>
      </c>
      <c r="L397" s="50">
        <v>737</v>
      </c>
      <c r="M397" s="267" t="s">
        <v>753</v>
      </c>
      <c r="N397" s="32">
        <v>233</v>
      </c>
      <c r="O397" s="32" t="s">
        <v>753</v>
      </c>
      <c r="P397" s="32" t="s">
        <v>753</v>
      </c>
    </row>
    <row r="398" spans="1:16" ht="15.75" customHeight="1" x14ac:dyDescent="0.25">
      <c r="A398" s="270" t="s">
        <v>952</v>
      </c>
      <c r="B398" s="50">
        <f t="shared" si="20"/>
        <v>328</v>
      </c>
      <c r="C398" s="274">
        <v>12</v>
      </c>
      <c r="D398" s="268" t="s">
        <v>753</v>
      </c>
      <c r="E398" s="267" t="s">
        <v>753</v>
      </c>
      <c r="F398" s="267" t="s">
        <v>753</v>
      </c>
      <c r="G398" s="267" t="s">
        <v>753</v>
      </c>
      <c r="H398" s="267">
        <v>8</v>
      </c>
      <c r="I398" s="108" t="s">
        <v>753</v>
      </c>
      <c r="J398" s="32">
        <v>21</v>
      </c>
      <c r="K398" s="50">
        <v>14</v>
      </c>
      <c r="L398" s="50">
        <v>211</v>
      </c>
      <c r="M398" s="267" t="s">
        <v>753</v>
      </c>
      <c r="N398" s="32">
        <v>62</v>
      </c>
      <c r="O398" s="32" t="s">
        <v>753</v>
      </c>
      <c r="P398" s="32" t="s">
        <v>753</v>
      </c>
    </row>
    <row r="399" spans="1:16" ht="15.75" customHeight="1" x14ac:dyDescent="0.25">
      <c r="A399" s="270" t="s">
        <v>860</v>
      </c>
      <c r="B399" s="50">
        <f t="shared" si="20"/>
        <v>3833</v>
      </c>
      <c r="C399" s="274">
        <v>235</v>
      </c>
      <c r="D399" s="268" t="s">
        <v>753</v>
      </c>
      <c r="E399" s="267" t="s">
        <v>753</v>
      </c>
      <c r="F399" s="267" t="s">
        <v>753</v>
      </c>
      <c r="G399" s="267" t="s">
        <v>753</v>
      </c>
      <c r="H399" s="267">
        <v>378</v>
      </c>
      <c r="I399" s="108" t="s">
        <v>753</v>
      </c>
      <c r="J399" s="32">
        <v>360</v>
      </c>
      <c r="K399" s="50">
        <v>280</v>
      </c>
      <c r="L399" s="50">
        <v>1969</v>
      </c>
      <c r="M399" s="267" t="s">
        <v>753</v>
      </c>
      <c r="N399" s="32">
        <v>611</v>
      </c>
      <c r="O399" s="32" t="s">
        <v>753</v>
      </c>
      <c r="P399" s="32" t="s">
        <v>753</v>
      </c>
    </row>
    <row r="400" spans="1:16" ht="15.75" customHeight="1" x14ac:dyDescent="0.25">
      <c r="A400" s="270" t="s">
        <v>861</v>
      </c>
      <c r="B400" s="50">
        <f t="shared" si="20"/>
        <v>350</v>
      </c>
      <c r="C400" s="274">
        <v>6</v>
      </c>
      <c r="D400" s="268" t="s">
        <v>753</v>
      </c>
      <c r="E400" s="267" t="s">
        <v>753</v>
      </c>
      <c r="F400" s="267" t="s">
        <v>753</v>
      </c>
      <c r="G400" s="267" t="s">
        <v>753</v>
      </c>
      <c r="H400" s="267">
        <v>0</v>
      </c>
      <c r="I400" s="108" t="s">
        <v>753</v>
      </c>
      <c r="J400" s="32">
        <v>11</v>
      </c>
      <c r="K400" s="50">
        <v>2</v>
      </c>
      <c r="L400" s="50">
        <v>269</v>
      </c>
      <c r="M400" s="267" t="s">
        <v>753</v>
      </c>
      <c r="N400" s="32">
        <v>62</v>
      </c>
      <c r="O400" s="32" t="s">
        <v>753</v>
      </c>
      <c r="P400" s="32" t="s">
        <v>753</v>
      </c>
    </row>
    <row r="401" spans="1:18" ht="15.75" customHeight="1" x14ac:dyDescent="0.25">
      <c r="A401" s="270" t="s">
        <v>862</v>
      </c>
      <c r="B401" s="50">
        <f t="shared" si="20"/>
        <v>1963</v>
      </c>
      <c r="C401" s="274">
        <v>61</v>
      </c>
      <c r="D401" s="268" t="s">
        <v>753</v>
      </c>
      <c r="E401" s="267" t="s">
        <v>753</v>
      </c>
      <c r="F401" s="267" t="s">
        <v>753</v>
      </c>
      <c r="G401" s="267" t="s">
        <v>753</v>
      </c>
      <c r="H401" s="267" t="s">
        <v>753</v>
      </c>
      <c r="I401" s="108" t="s">
        <v>753</v>
      </c>
      <c r="J401" s="32">
        <v>70</v>
      </c>
      <c r="K401" s="108" t="s">
        <v>753</v>
      </c>
      <c r="L401" s="50">
        <v>1542</v>
      </c>
      <c r="M401" s="267" t="s">
        <v>753</v>
      </c>
      <c r="N401" s="32">
        <v>290</v>
      </c>
      <c r="O401" s="32" t="s">
        <v>753</v>
      </c>
      <c r="P401" s="32" t="s">
        <v>753</v>
      </c>
    </row>
    <row r="402" spans="1:18" ht="15.75" customHeight="1" x14ac:dyDescent="0.25">
      <c r="A402" s="270" t="s">
        <v>863</v>
      </c>
      <c r="B402" s="50">
        <f t="shared" si="20"/>
        <v>1096</v>
      </c>
      <c r="C402" s="274">
        <v>23</v>
      </c>
      <c r="D402" s="268" t="s">
        <v>753</v>
      </c>
      <c r="E402" s="267" t="s">
        <v>753</v>
      </c>
      <c r="F402" s="267" t="s">
        <v>753</v>
      </c>
      <c r="G402" s="267" t="s">
        <v>753</v>
      </c>
      <c r="H402" s="267" t="s">
        <v>753</v>
      </c>
      <c r="I402" s="108" t="s">
        <v>753</v>
      </c>
      <c r="J402" s="32">
        <v>47</v>
      </c>
      <c r="K402" s="108" t="s">
        <v>753</v>
      </c>
      <c r="L402" s="50">
        <v>882</v>
      </c>
      <c r="M402" s="267" t="s">
        <v>753</v>
      </c>
      <c r="N402" s="32">
        <v>144</v>
      </c>
      <c r="O402" s="32" t="s">
        <v>753</v>
      </c>
      <c r="P402" s="32" t="s">
        <v>753</v>
      </c>
    </row>
    <row r="403" spans="1:18" ht="15.75" customHeight="1" x14ac:dyDescent="0.25">
      <c r="A403" s="270" t="s">
        <v>953</v>
      </c>
      <c r="B403" s="50">
        <f t="shared" si="20"/>
        <v>1939</v>
      </c>
      <c r="C403" s="274">
        <v>72</v>
      </c>
      <c r="D403" s="268" t="s">
        <v>753</v>
      </c>
      <c r="E403" s="267" t="s">
        <v>753</v>
      </c>
      <c r="F403" s="267" t="s">
        <v>753</v>
      </c>
      <c r="G403" s="267" t="s">
        <v>753</v>
      </c>
      <c r="H403" s="267">
        <v>165</v>
      </c>
      <c r="I403" s="108" t="s">
        <v>753</v>
      </c>
      <c r="J403" s="32">
        <v>200</v>
      </c>
      <c r="K403" s="50">
        <v>376</v>
      </c>
      <c r="L403" s="50">
        <v>856</v>
      </c>
      <c r="M403" s="267" t="s">
        <v>753</v>
      </c>
      <c r="N403" s="32">
        <v>270</v>
      </c>
      <c r="O403" s="32" t="s">
        <v>753</v>
      </c>
      <c r="P403" s="32" t="s">
        <v>753</v>
      </c>
    </row>
    <row r="404" spans="1:18" ht="15.75" customHeight="1" x14ac:dyDescent="0.25">
      <c r="A404" s="270" t="s">
        <v>864</v>
      </c>
      <c r="B404" s="50">
        <f t="shared" si="20"/>
        <v>721</v>
      </c>
      <c r="C404" s="274">
        <v>22</v>
      </c>
      <c r="D404" s="268" t="s">
        <v>753</v>
      </c>
      <c r="E404" s="267" t="s">
        <v>753</v>
      </c>
      <c r="F404" s="267" t="s">
        <v>753</v>
      </c>
      <c r="G404" s="267" t="s">
        <v>753</v>
      </c>
      <c r="H404" s="267">
        <v>21</v>
      </c>
      <c r="I404" s="108" t="s">
        <v>753</v>
      </c>
      <c r="J404" s="32">
        <v>32</v>
      </c>
      <c r="K404" s="50">
        <v>18</v>
      </c>
      <c r="L404" s="50">
        <v>542</v>
      </c>
      <c r="M404" s="267" t="s">
        <v>753</v>
      </c>
      <c r="N404" s="32">
        <v>86</v>
      </c>
      <c r="O404" s="32" t="s">
        <v>753</v>
      </c>
      <c r="P404" s="32" t="s">
        <v>753</v>
      </c>
    </row>
    <row r="405" spans="1:18" ht="15.75" customHeight="1" x14ac:dyDescent="0.25">
      <c r="A405" s="270" t="s">
        <v>634</v>
      </c>
      <c r="B405" s="50">
        <f t="shared" si="20"/>
        <v>954</v>
      </c>
      <c r="C405" s="274">
        <v>18</v>
      </c>
      <c r="D405" s="268" t="s">
        <v>753</v>
      </c>
      <c r="E405" s="267" t="s">
        <v>753</v>
      </c>
      <c r="F405" s="267" t="s">
        <v>753</v>
      </c>
      <c r="G405" s="267" t="s">
        <v>753</v>
      </c>
      <c r="H405" s="267">
        <v>72</v>
      </c>
      <c r="I405" s="108" t="s">
        <v>753</v>
      </c>
      <c r="J405" s="32">
        <v>83</v>
      </c>
      <c r="K405" s="50">
        <v>65</v>
      </c>
      <c r="L405" s="50">
        <v>552</v>
      </c>
      <c r="M405" s="267" t="s">
        <v>753</v>
      </c>
      <c r="N405" s="32">
        <v>164</v>
      </c>
      <c r="O405" s="32" t="s">
        <v>753</v>
      </c>
      <c r="P405" s="32" t="s">
        <v>753</v>
      </c>
    </row>
    <row r="406" spans="1:18" ht="15.75" customHeight="1" x14ac:dyDescent="0.25">
      <c r="A406" s="270" t="s">
        <v>865</v>
      </c>
      <c r="B406" s="50">
        <f t="shared" si="20"/>
        <v>323</v>
      </c>
      <c r="C406" s="274">
        <v>10</v>
      </c>
      <c r="D406" s="268" t="s">
        <v>753</v>
      </c>
      <c r="E406" s="267" t="s">
        <v>753</v>
      </c>
      <c r="F406" s="267" t="s">
        <v>753</v>
      </c>
      <c r="G406" s="267" t="s">
        <v>753</v>
      </c>
      <c r="H406" s="267">
        <v>39</v>
      </c>
      <c r="I406" s="108" t="s">
        <v>753</v>
      </c>
      <c r="J406" s="32">
        <v>29</v>
      </c>
      <c r="K406" s="50">
        <v>17</v>
      </c>
      <c r="L406" s="50">
        <v>180</v>
      </c>
      <c r="M406" s="267" t="s">
        <v>753</v>
      </c>
      <c r="N406" s="32">
        <v>48</v>
      </c>
      <c r="O406" s="32" t="s">
        <v>753</v>
      </c>
      <c r="P406" s="32" t="s">
        <v>753</v>
      </c>
    </row>
    <row r="407" spans="1:18" ht="15.75" customHeight="1" x14ac:dyDescent="0.25">
      <c r="A407" s="270" t="s">
        <v>666</v>
      </c>
      <c r="B407" s="50">
        <f t="shared" si="20"/>
        <v>2149</v>
      </c>
      <c r="C407" s="274">
        <v>317</v>
      </c>
      <c r="D407" s="268" t="s">
        <v>753</v>
      </c>
      <c r="E407" s="267" t="s">
        <v>753</v>
      </c>
      <c r="F407" s="267" t="s">
        <v>753</v>
      </c>
      <c r="G407" s="267" t="s">
        <v>753</v>
      </c>
      <c r="H407" s="267">
        <v>225</v>
      </c>
      <c r="I407" s="108" t="s">
        <v>753</v>
      </c>
      <c r="J407" s="32">
        <v>172</v>
      </c>
      <c r="K407" s="50">
        <v>116</v>
      </c>
      <c r="L407" s="50">
        <v>1319</v>
      </c>
      <c r="M407" s="267" t="s">
        <v>753</v>
      </c>
      <c r="N407" s="107" t="s">
        <v>753</v>
      </c>
      <c r="O407" s="32" t="s">
        <v>753</v>
      </c>
      <c r="P407" s="32" t="s">
        <v>753</v>
      </c>
    </row>
    <row r="408" spans="1:18" ht="15.75" customHeight="1" x14ac:dyDescent="0.25">
      <c r="A408" s="270" t="s">
        <v>866</v>
      </c>
      <c r="B408" s="50">
        <f t="shared" si="20"/>
        <v>1308</v>
      </c>
      <c r="C408" s="274">
        <v>24</v>
      </c>
      <c r="D408" s="268" t="s">
        <v>753</v>
      </c>
      <c r="E408" s="267" t="s">
        <v>753</v>
      </c>
      <c r="F408" s="267" t="s">
        <v>753</v>
      </c>
      <c r="G408" s="267" t="s">
        <v>753</v>
      </c>
      <c r="H408" s="267">
        <v>26</v>
      </c>
      <c r="I408" s="108"/>
      <c r="J408" s="32">
        <v>99</v>
      </c>
      <c r="K408" s="50">
        <v>75</v>
      </c>
      <c r="L408" s="50">
        <v>875</v>
      </c>
      <c r="M408" s="267" t="s">
        <v>753</v>
      </c>
      <c r="N408" s="107">
        <v>209</v>
      </c>
      <c r="O408" s="32"/>
      <c r="P408" s="32"/>
    </row>
    <row r="409" spans="1:18" ht="15.75" customHeight="1" x14ac:dyDescent="0.25">
      <c r="A409" s="270" t="s">
        <v>140</v>
      </c>
      <c r="B409" s="50">
        <f t="shared" si="20"/>
        <v>4401</v>
      </c>
      <c r="C409" s="274">
        <v>106</v>
      </c>
      <c r="D409" s="268">
        <v>2850</v>
      </c>
      <c r="E409" s="267" t="s">
        <v>753</v>
      </c>
      <c r="F409" s="267" t="s">
        <v>753</v>
      </c>
      <c r="G409" s="267" t="s">
        <v>753</v>
      </c>
      <c r="H409" s="267">
        <v>24</v>
      </c>
      <c r="I409" s="108" t="s">
        <v>753</v>
      </c>
      <c r="J409" s="32">
        <v>176</v>
      </c>
      <c r="K409" s="50">
        <v>118</v>
      </c>
      <c r="L409" s="50">
        <v>1127</v>
      </c>
      <c r="M409" s="267" t="s">
        <v>753</v>
      </c>
      <c r="N409" s="107" t="s">
        <v>753</v>
      </c>
      <c r="O409" s="32" t="s">
        <v>753</v>
      </c>
      <c r="P409" s="32" t="s">
        <v>753</v>
      </c>
    </row>
    <row r="410" spans="1:18" ht="15.75" customHeight="1" x14ac:dyDescent="0.25">
      <c r="A410" s="270" t="s">
        <v>916</v>
      </c>
      <c r="B410" s="50">
        <f t="shared" si="20"/>
        <v>1393</v>
      </c>
      <c r="C410" s="274">
        <v>129</v>
      </c>
      <c r="D410" s="268" t="s">
        <v>753</v>
      </c>
      <c r="E410" s="267" t="s">
        <v>753</v>
      </c>
      <c r="F410" s="267" t="s">
        <v>753</v>
      </c>
      <c r="G410" s="267" t="s">
        <v>753</v>
      </c>
      <c r="H410" s="267">
        <v>28</v>
      </c>
      <c r="I410" s="108" t="s">
        <v>753</v>
      </c>
      <c r="J410" s="32">
        <v>80</v>
      </c>
      <c r="K410" s="50">
        <v>110</v>
      </c>
      <c r="L410" s="50">
        <v>1046</v>
      </c>
      <c r="M410" s="267" t="s">
        <v>753</v>
      </c>
      <c r="N410" s="107" t="s">
        <v>753</v>
      </c>
      <c r="O410" s="32" t="s">
        <v>753</v>
      </c>
      <c r="P410" s="32" t="s">
        <v>753</v>
      </c>
    </row>
    <row r="411" spans="1:18" ht="15.75" customHeight="1" x14ac:dyDescent="0.25">
      <c r="A411" s="270" t="s">
        <v>66</v>
      </c>
      <c r="B411" s="50">
        <f t="shared" si="20"/>
        <v>2422</v>
      </c>
      <c r="C411" s="274">
        <v>155</v>
      </c>
      <c r="D411" s="268" t="s">
        <v>753</v>
      </c>
      <c r="E411" s="267" t="s">
        <v>753</v>
      </c>
      <c r="F411" s="267" t="s">
        <v>753</v>
      </c>
      <c r="G411" s="267" t="s">
        <v>753</v>
      </c>
      <c r="H411" s="267">
        <v>36</v>
      </c>
      <c r="I411" s="108" t="s">
        <v>753</v>
      </c>
      <c r="J411" s="32">
        <v>123</v>
      </c>
      <c r="K411" s="50">
        <v>119</v>
      </c>
      <c r="L411" s="50">
        <v>1989</v>
      </c>
      <c r="M411" s="267" t="s">
        <v>753</v>
      </c>
      <c r="N411" s="107" t="s">
        <v>753</v>
      </c>
      <c r="O411" s="32" t="s">
        <v>753</v>
      </c>
      <c r="P411" s="32" t="s">
        <v>753</v>
      </c>
    </row>
    <row r="412" spans="1:18" ht="15.75" customHeight="1" x14ac:dyDescent="0.25">
      <c r="A412" s="270" t="s">
        <v>136</v>
      </c>
      <c r="B412" s="50">
        <f t="shared" si="20"/>
        <v>2223</v>
      </c>
      <c r="C412" s="274">
        <v>75</v>
      </c>
      <c r="D412" s="268" t="s">
        <v>753</v>
      </c>
      <c r="E412" s="267" t="s">
        <v>753</v>
      </c>
      <c r="F412" s="267" t="s">
        <v>753</v>
      </c>
      <c r="G412" s="267" t="s">
        <v>753</v>
      </c>
      <c r="H412" s="267">
        <v>26</v>
      </c>
      <c r="I412" s="108" t="s">
        <v>753</v>
      </c>
      <c r="J412" s="32">
        <v>278</v>
      </c>
      <c r="K412" s="50">
        <v>65</v>
      </c>
      <c r="L412" s="50">
        <v>1779</v>
      </c>
      <c r="M412" s="267" t="s">
        <v>753</v>
      </c>
      <c r="N412" s="107" t="s">
        <v>753</v>
      </c>
      <c r="O412" s="32" t="s">
        <v>753</v>
      </c>
      <c r="P412" s="32" t="s">
        <v>753</v>
      </c>
    </row>
    <row r="413" spans="1:18" ht="15.75" customHeight="1" x14ac:dyDescent="0.25">
      <c r="A413" s="270" t="s">
        <v>143</v>
      </c>
      <c r="B413" s="50">
        <f t="shared" si="20"/>
        <v>1412</v>
      </c>
      <c r="C413" s="274">
        <v>24</v>
      </c>
      <c r="D413" s="268" t="s">
        <v>753</v>
      </c>
      <c r="E413" s="267" t="s">
        <v>753</v>
      </c>
      <c r="F413" s="267" t="s">
        <v>753</v>
      </c>
      <c r="G413" s="267" t="s">
        <v>753</v>
      </c>
      <c r="H413" s="267">
        <v>29</v>
      </c>
      <c r="I413" s="108" t="s">
        <v>753</v>
      </c>
      <c r="J413" s="32">
        <v>72</v>
      </c>
      <c r="K413" s="50">
        <v>32</v>
      </c>
      <c r="L413" s="50">
        <v>939</v>
      </c>
      <c r="M413" s="267" t="s">
        <v>753</v>
      </c>
      <c r="N413" s="32">
        <v>316</v>
      </c>
      <c r="O413" s="32" t="s">
        <v>753</v>
      </c>
      <c r="P413" s="32" t="s">
        <v>753</v>
      </c>
    </row>
    <row r="414" spans="1:18" ht="15.75" customHeight="1" x14ac:dyDescent="0.25">
      <c r="A414" s="270" t="s">
        <v>633</v>
      </c>
      <c r="B414" s="50">
        <f t="shared" si="20"/>
        <v>755</v>
      </c>
      <c r="C414" s="274">
        <v>13</v>
      </c>
      <c r="D414" s="268" t="s">
        <v>753</v>
      </c>
      <c r="E414" s="267" t="s">
        <v>753</v>
      </c>
      <c r="F414" s="267" t="s">
        <v>753</v>
      </c>
      <c r="G414" s="267" t="s">
        <v>753</v>
      </c>
      <c r="H414" s="267">
        <v>9</v>
      </c>
      <c r="I414" s="108" t="s">
        <v>753</v>
      </c>
      <c r="J414" s="32">
        <v>46</v>
      </c>
      <c r="K414" s="50">
        <v>16</v>
      </c>
      <c r="L414" s="50">
        <v>554</v>
      </c>
      <c r="M414" s="267" t="s">
        <v>753</v>
      </c>
      <c r="N414" s="32">
        <v>117</v>
      </c>
      <c r="O414" s="32" t="s">
        <v>753</v>
      </c>
      <c r="P414" s="32" t="s">
        <v>753</v>
      </c>
    </row>
    <row r="415" spans="1:18" s="22" customFormat="1" ht="15.75" customHeight="1" x14ac:dyDescent="0.25">
      <c r="A415" s="270" t="s">
        <v>147</v>
      </c>
      <c r="B415" s="50">
        <f t="shared" si="20"/>
        <v>2339</v>
      </c>
      <c r="C415" s="274">
        <v>26</v>
      </c>
      <c r="D415" s="268" t="s">
        <v>753</v>
      </c>
      <c r="E415" s="267" t="s">
        <v>753</v>
      </c>
      <c r="F415" s="267" t="s">
        <v>753</v>
      </c>
      <c r="G415" s="267" t="s">
        <v>753</v>
      </c>
      <c r="H415" s="267">
        <v>113</v>
      </c>
      <c r="I415" s="108" t="s">
        <v>753</v>
      </c>
      <c r="J415" s="32">
        <v>363</v>
      </c>
      <c r="K415" s="268">
        <v>156</v>
      </c>
      <c r="L415" s="50">
        <v>1153</v>
      </c>
      <c r="M415" s="267" t="s">
        <v>753</v>
      </c>
      <c r="N415" s="32">
        <v>528</v>
      </c>
      <c r="O415" s="32" t="s">
        <v>753</v>
      </c>
      <c r="P415" s="32" t="s">
        <v>753</v>
      </c>
      <c r="Q415" s="5"/>
      <c r="R415" s="5"/>
    </row>
    <row r="416" spans="1:18" ht="15.75" customHeight="1" x14ac:dyDescent="0.25">
      <c r="A416" s="270" t="s">
        <v>867</v>
      </c>
      <c r="B416" s="50">
        <f t="shared" si="20"/>
        <v>3164</v>
      </c>
      <c r="C416" s="274">
        <v>79</v>
      </c>
      <c r="D416" s="268" t="s">
        <v>753</v>
      </c>
      <c r="E416" s="267" t="s">
        <v>753</v>
      </c>
      <c r="F416" s="267" t="s">
        <v>753</v>
      </c>
      <c r="G416" s="267" t="s">
        <v>753</v>
      </c>
      <c r="H416" s="267">
        <v>133</v>
      </c>
      <c r="I416" s="108" t="s">
        <v>753</v>
      </c>
      <c r="J416" s="32">
        <v>350</v>
      </c>
      <c r="K416" s="108" t="s">
        <v>753</v>
      </c>
      <c r="L416" s="50">
        <v>2062</v>
      </c>
      <c r="M416" s="267" t="s">
        <v>753</v>
      </c>
      <c r="N416" s="32">
        <v>540</v>
      </c>
      <c r="O416" s="32" t="s">
        <v>753</v>
      </c>
      <c r="P416" s="32" t="s">
        <v>753</v>
      </c>
    </row>
    <row r="417" spans="1:16" ht="15.75" customHeight="1" x14ac:dyDescent="0.25">
      <c r="A417" s="270" t="s">
        <v>868</v>
      </c>
      <c r="B417" s="50">
        <f t="shared" si="20"/>
        <v>2917</v>
      </c>
      <c r="C417" s="274">
        <v>87</v>
      </c>
      <c r="D417" s="268" t="s">
        <v>753</v>
      </c>
      <c r="E417" s="267" t="s">
        <v>753</v>
      </c>
      <c r="F417" s="267" t="s">
        <v>753</v>
      </c>
      <c r="G417" s="267" t="s">
        <v>753</v>
      </c>
      <c r="H417" s="267">
        <v>80</v>
      </c>
      <c r="I417" s="108" t="s">
        <v>753</v>
      </c>
      <c r="J417" s="32">
        <v>166</v>
      </c>
      <c r="K417" s="108" t="s">
        <v>753</v>
      </c>
      <c r="L417" s="50">
        <v>2291</v>
      </c>
      <c r="M417" s="267" t="s">
        <v>753</v>
      </c>
      <c r="N417" s="32">
        <v>293</v>
      </c>
      <c r="O417" s="32" t="s">
        <v>753</v>
      </c>
      <c r="P417" s="32" t="s">
        <v>753</v>
      </c>
    </row>
    <row r="418" spans="1:16" ht="15.75" customHeight="1" x14ac:dyDescent="0.25">
      <c r="A418" s="270" t="s">
        <v>151</v>
      </c>
      <c r="B418" s="50">
        <f t="shared" si="20"/>
        <v>472</v>
      </c>
      <c r="C418" s="274">
        <v>135</v>
      </c>
      <c r="D418" s="268" t="s">
        <v>753</v>
      </c>
      <c r="E418" s="267" t="s">
        <v>753</v>
      </c>
      <c r="F418" s="267" t="s">
        <v>753</v>
      </c>
      <c r="G418" s="267" t="s">
        <v>753</v>
      </c>
      <c r="H418" s="267">
        <v>193</v>
      </c>
      <c r="I418" s="108" t="s">
        <v>753</v>
      </c>
      <c r="J418" s="32">
        <v>144</v>
      </c>
      <c r="K418" s="108" t="s">
        <v>753</v>
      </c>
      <c r="L418" s="267" t="s">
        <v>753</v>
      </c>
      <c r="M418" s="267" t="s">
        <v>753</v>
      </c>
      <c r="N418" s="267" t="s">
        <v>753</v>
      </c>
      <c r="O418" s="32" t="s">
        <v>753</v>
      </c>
      <c r="P418" s="32" t="s">
        <v>753</v>
      </c>
    </row>
    <row r="419" spans="1:16" ht="15.75" customHeight="1" x14ac:dyDescent="0.25">
      <c r="A419" s="270"/>
      <c r="B419" s="108"/>
      <c r="C419" s="268"/>
      <c r="D419" s="269"/>
      <c r="E419" s="267"/>
      <c r="F419" s="267"/>
      <c r="G419" s="267"/>
      <c r="H419" s="267"/>
      <c r="I419" s="108"/>
      <c r="J419" s="269"/>
      <c r="K419" s="267"/>
      <c r="L419" s="267"/>
      <c r="M419" s="267"/>
      <c r="N419" s="271"/>
      <c r="O419" s="32"/>
      <c r="P419" s="32"/>
    </row>
    <row r="420" spans="1:16" ht="15.75" customHeight="1" x14ac:dyDescent="0.25">
      <c r="A420" s="253" t="s">
        <v>869</v>
      </c>
      <c r="B420" s="273">
        <f>SUM(B422:B424)</f>
        <v>21280</v>
      </c>
      <c r="C420" s="273">
        <f>SUM(C422:C424)</f>
        <v>546</v>
      </c>
      <c r="D420" s="273">
        <f>SUM(D422:D424)</f>
        <v>19321</v>
      </c>
      <c r="E420" s="273" t="str">
        <f>+E423</f>
        <v>-</v>
      </c>
      <c r="F420" s="273" t="str">
        <f>+F423</f>
        <v>-</v>
      </c>
      <c r="G420" s="273" t="str">
        <f>+G423</f>
        <v>-</v>
      </c>
      <c r="H420" s="273">
        <f>SUM(H422:H424)</f>
        <v>311</v>
      </c>
      <c r="I420" s="273" t="str">
        <f>+I423</f>
        <v>-</v>
      </c>
      <c r="J420" s="273" t="str">
        <f>+J423</f>
        <v>-</v>
      </c>
      <c r="K420" s="273">
        <f>SUM(K422:K424)</f>
        <v>1102</v>
      </c>
      <c r="L420" s="273" t="str">
        <f>+L423</f>
        <v>-</v>
      </c>
      <c r="M420" s="273" t="str">
        <f>+M423</f>
        <v>-</v>
      </c>
      <c r="N420" s="273" t="str">
        <f>+N423</f>
        <v>-</v>
      </c>
      <c r="O420" s="286" t="str">
        <f>+O423</f>
        <v>-</v>
      </c>
      <c r="P420" s="286" t="str">
        <f>+P423</f>
        <v>-</v>
      </c>
    </row>
    <row r="421" spans="1:16" ht="15.75" customHeight="1" x14ac:dyDescent="0.25">
      <c r="A421" s="270"/>
      <c r="B421" s="108"/>
      <c r="C421" s="268"/>
      <c r="D421" s="269"/>
      <c r="E421" s="267"/>
      <c r="F421" s="267"/>
      <c r="G421" s="267"/>
      <c r="H421" s="267"/>
      <c r="I421" s="267"/>
      <c r="J421" s="269"/>
      <c r="K421" s="267"/>
      <c r="L421" s="267"/>
      <c r="M421" s="267"/>
      <c r="N421" s="271"/>
      <c r="O421" s="32"/>
      <c r="P421" s="32"/>
    </row>
    <row r="422" spans="1:16" ht="15.75" customHeight="1" x14ac:dyDescent="0.25">
      <c r="A422" s="270" t="s">
        <v>768</v>
      </c>
      <c r="B422" s="50">
        <f>SUM(C422:P422)</f>
        <v>9752</v>
      </c>
      <c r="C422" s="268">
        <v>217</v>
      </c>
      <c r="D422" s="269">
        <v>8591</v>
      </c>
      <c r="E422" s="267" t="s">
        <v>753</v>
      </c>
      <c r="F422" s="267" t="s">
        <v>753</v>
      </c>
      <c r="G422" s="267" t="s">
        <v>753</v>
      </c>
      <c r="H422" s="267">
        <v>170</v>
      </c>
      <c r="I422" s="267" t="s">
        <v>753</v>
      </c>
      <c r="J422" s="267" t="s">
        <v>753</v>
      </c>
      <c r="K422" s="52">
        <v>774</v>
      </c>
      <c r="L422" s="267" t="s">
        <v>753</v>
      </c>
      <c r="M422" s="267" t="s">
        <v>753</v>
      </c>
      <c r="N422" s="267" t="s">
        <v>753</v>
      </c>
      <c r="O422" s="107" t="s">
        <v>753</v>
      </c>
      <c r="P422" s="81" t="s">
        <v>753</v>
      </c>
    </row>
    <row r="423" spans="1:16" ht="15.75" customHeight="1" x14ac:dyDescent="0.25">
      <c r="A423" s="270" t="s">
        <v>325</v>
      </c>
      <c r="B423" s="50">
        <f>SUM(C423:P423)</f>
        <v>622</v>
      </c>
      <c r="C423" s="268">
        <v>329</v>
      </c>
      <c r="D423" s="269" t="s">
        <v>753</v>
      </c>
      <c r="E423" s="267" t="s">
        <v>753</v>
      </c>
      <c r="F423" s="267" t="s">
        <v>753</v>
      </c>
      <c r="G423" s="267" t="s">
        <v>753</v>
      </c>
      <c r="H423" s="267">
        <v>141</v>
      </c>
      <c r="I423" s="267" t="s">
        <v>753</v>
      </c>
      <c r="J423" s="267" t="s">
        <v>753</v>
      </c>
      <c r="K423" s="267">
        <v>152</v>
      </c>
      <c r="L423" s="267" t="s">
        <v>753</v>
      </c>
      <c r="M423" s="267" t="s">
        <v>753</v>
      </c>
      <c r="N423" s="267" t="s">
        <v>753</v>
      </c>
      <c r="O423" s="32" t="s">
        <v>753</v>
      </c>
      <c r="P423" s="32" t="s">
        <v>753</v>
      </c>
    </row>
    <row r="424" spans="1:16" ht="15.75" customHeight="1" x14ac:dyDescent="0.25">
      <c r="A424" s="270" t="s">
        <v>64</v>
      </c>
      <c r="B424" s="50">
        <f>SUM(C424:P424)</f>
        <v>10906</v>
      </c>
      <c r="C424" s="4" t="s">
        <v>753</v>
      </c>
      <c r="D424" s="50">
        <v>10730</v>
      </c>
      <c r="E424" s="108" t="s">
        <v>753</v>
      </c>
      <c r="F424" s="267" t="s">
        <v>753</v>
      </c>
      <c r="G424" s="267" t="s">
        <v>753</v>
      </c>
      <c r="H424" s="267" t="s">
        <v>753</v>
      </c>
      <c r="I424" s="267" t="s">
        <v>753</v>
      </c>
      <c r="J424" s="267" t="s">
        <v>753</v>
      </c>
      <c r="K424" s="11">
        <v>176</v>
      </c>
      <c r="L424" s="108" t="s">
        <v>753</v>
      </c>
      <c r="M424" s="267" t="s">
        <v>753</v>
      </c>
      <c r="N424" s="267" t="s">
        <v>753</v>
      </c>
      <c r="O424" s="107" t="s">
        <v>753</v>
      </c>
      <c r="P424" s="81" t="s">
        <v>753</v>
      </c>
    </row>
    <row r="425" spans="1:16" ht="15.75" customHeight="1" x14ac:dyDescent="0.25">
      <c r="A425" s="264"/>
      <c r="B425" s="50"/>
      <c r="C425" s="50"/>
      <c r="D425" s="52"/>
      <c r="E425" s="267"/>
      <c r="F425" s="52"/>
      <c r="G425" s="267"/>
      <c r="H425" s="267"/>
      <c r="I425" s="267"/>
      <c r="J425" s="52"/>
      <c r="K425" s="52"/>
      <c r="L425" s="267"/>
      <c r="M425" s="52"/>
      <c r="O425" s="32"/>
      <c r="P425" s="32"/>
    </row>
    <row r="426" spans="1:16" ht="15.75" customHeight="1" x14ac:dyDescent="0.25">
      <c r="A426" s="253" t="s">
        <v>870</v>
      </c>
      <c r="B426" s="103">
        <f>SUM(B428:B506)</f>
        <v>56865</v>
      </c>
      <c r="C426" s="262" t="s">
        <v>753</v>
      </c>
      <c r="D426" s="262" t="s">
        <v>753</v>
      </c>
      <c r="E426" s="262" t="s">
        <v>753</v>
      </c>
      <c r="F426" s="262" t="s">
        <v>753</v>
      </c>
      <c r="G426" s="262" t="s">
        <v>753</v>
      </c>
      <c r="H426" s="262" t="s">
        <v>753</v>
      </c>
      <c r="I426" s="103">
        <f>SUM(I428:I506)</f>
        <v>55582</v>
      </c>
      <c r="J426" s="262" t="s">
        <v>753</v>
      </c>
      <c r="K426" s="262" t="s">
        <v>753</v>
      </c>
      <c r="L426" s="262" t="s">
        <v>753</v>
      </c>
      <c r="M426" s="103">
        <f>SUM(M428:P506)</f>
        <v>1283</v>
      </c>
      <c r="N426" s="104" t="s">
        <v>753</v>
      </c>
      <c r="O426" s="263" t="s">
        <v>753</v>
      </c>
      <c r="P426" s="263" t="s">
        <v>753</v>
      </c>
    </row>
    <row r="427" spans="1:16" ht="15.75" customHeight="1" x14ac:dyDescent="0.25">
      <c r="A427" s="270"/>
      <c r="B427" s="108"/>
      <c r="C427" s="267"/>
      <c r="D427" s="267"/>
      <c r="E427" s="267"/>
      <c r="F427" s="267"/>
      <c r="G427" s="267"/>
      <c r="H427" s="267"/>
      <c r="I427" s="51"/>
      <c r="J427" s="267"/>
      <c r="K427" s="267"/>
      <c r="L427" s="267"/>
      <c r="M427" s="267"/>
      <c r="N427" s="107"/>
      <c r="O427" s="32"/>
      <c r="P427" s="32"/>
    </row>
    <row r="428" spans="1:16" ht="15.75" customHeight="1" x14ac:dyDescent="0.25">
      <c r="A428" s="270" t="s">
        <v>871</v>
      </c>
      <c r="B428" s="50">
        <f t="shared" ref="B428:B506" si="21">SUM(C428:P428)</f>
        <v>2563</v>
      </c>
      <c r="C428" s="267" t="s">
        <v>753</v>
      </c>
      <c r="D428" s="267" t="s">
        <v>753</v>
      </c>
      <c r="E428" s="267" t="s">
        <v>753</v>
      </c>
      <c r="F428" s="267" t="s">
        <v>753</v>
      </c>
      <c r="G428" s="267" t="s">
        <v>753</v>
      </c>
      <c r="H428" s="267" t="s">
        <v>753</v>
      </c>
      <c r="I428" s="268">
        <v>2563</v>
      </c>
      <c r="J428" s="267" t="s">
        <v>753</v>
      </c>
      <c r="K428" s="267" t="s">
        <v>753</v>
      </c>
      <c r="L428" s="267" t="s">
        <v>753</v>
      </c>
      <c r="M428" s="267" t="s">
        <v>753</v>
      </c>
      <c r="N428" s="107" t="s">
        <v>753</v>
      </c>
      <c r="O428" s="32" t="s">
        <v>753</v>
      </c>
      <c r="P428" s="32" t="s">
        <v>753</v>
      </c>
    </row>
    <row r="429" spans="1:16" ht="15.75" customHeight="1" x14ac:dyDescent="0.25">
      <c r="A429" s="270" t="s">
        <v>324</v>
      </c>
      <c r="B429" s="50">
        <f t="shared" si="21"/>
        <v>2341</v>
      </c>
      <c r="C429" s="267" t="s">
        <v>753</v>
      </c>
      <c r="D429" s="267" t="s">
        <v>753</v>
      </c>
      <c r="E429" s="267" t="s">
        <v>753</v>
      </c>
      <c r="F429" s="267" t="s">
        <v>753</v>
      </c>
      <c r="G429" s="267" t="s">
        <v>753</v>
      </c>
      <c r="H429" s="267" t="s">
        <v>753</v>
      </c>
      <c r="I429" s="268">
        <v>2341</v>
      </c>
      <c r="J429" s="267" t="s">
        <v>753</v>
      </c>
      <c r="K429" s="267" t="s">
        <v>753</v>
      </c>
      <c r="L429" s="267" t="s">
        <v>753</v>
      </c>
      <c r="M429" s="267" t="s">
        <v>753</v>
      </c>
      <c r="N429" s="107" t="s">
        <v>753</v>
      </c>
      <c r="O429" s="32" t="s">
        <v>753</v>
      </c>
      <c r="P429" s="32" t="s">
        <v>753</v>
      </c>
    </row>
    <row r="430" spans="1:16" ht="15.75" customHeight="1" x14ac:dyDescent="0.25">
      <c r="A430" s="270" t="s">
        <v>417</v>
      </c>
      <c r="B430" s="50">
        <f t="shared" si="21"/>
        <v>1733</v>
      </c>
      <c r="C430" s="267" t="s">
        <v>753</v>
      </c>
      <c r="D430" s="267" t="s">
        <v>753</v>
      </c>
      <c r="E430" s="267" t="s">
        <v>753</v>
      </c>
      <c r="F430" s="267" t="s">
        <v>753</v>
      </c>
      <c r="G430" s="267" t="s">
        <v>753</v>
      </c>
      <c r="H430" s="267" t="s">
        <v>753</v>
      </c>
      <c r="I430" s="268">
        <v>1733</v>
      </c>
      <c r="J430" s="267" t="s">
        <v>753</v>
      </c>
      <c r="K430" s="267" t="s">
        <v>753</v>
      </c>
      <c r="L430" s="267" t="s">
        <v>753</v>
      </c>
      <c r="M430" s="267" t="s">
        <v>753</v>
      </c>
      <c r="N430" s="107" t="s">
        <v>753</v>
      </c>
      <c r="O430" s="32" t="s">
        <v>753</v>
      </c>
      <c r="P430" s="32" t="s">
        <v>753</v>
      </c>
    </row>
    <row r="431" spans="1:16" ht="15.75" customHeight="1" x14ac:dyDescent="0.25">
      <c r="A431" s="270" t="s">
        <v>873</v>
      </c>
      <c r="B431" s="50">
        <f t="shared" si="21"/>
        <v>122</v>
      </c>
      <c r="C431" s="267" t="s">
        <v>753</v>
      </c>
      <c r="D431" s="267" t="s">
        <v>753</v>
      </c>
      <c r="E431" s="267" t="s">
        <v>753</v>
      </c>
      <c r="F431" s="267" t="s">
        <v>753</v>
      </c>
      <c r="G431" s="267" t="s">
        <v>753</v>
      </c>
      <c r="H431" s="267" t="s">
        <v>753</v>
      </c>
      <c r="I431" s="268">
        <v>122</v>
      </c>
      <c r="J431" s="267" t="s">
        <v>753</v>
      </c>
      <c r="K431" s="267" t="s">
        <v>753</v>
      </c>
      <c r="L431" s="267" t="s">
        <v>753</v>
      </c>
      <c r="M431" s="267" t="s">
        <v>753</v>
      </c>
      <c r="N431" s="107" t="s">
        <v>753</v>
      </c>
      <c r="O431" s="32" t="s">
        <v>753</v>
      </c>
      <c r="P431" s="32" t="s">
        <v>753</v>
      </c>
    </row>
    <row r="432" spans="1:16" ht="15.75" customHeight="1" x14ac:dyDescent="0.25">
      <c r="A432" s="270" t="s">
        <v>954</v>
      </c>
      <c r="B432" s="50">
        <f t="shared" si="21"/>
        <v>253</v>
      </c>
      <c r="C432" s="267" t="s">
        <v>753</v>
      </c>
      <c r="D432" s="267" t="s">
        <v>753</v>
      </c>
      <c r="E432" s="267" t="s">
        <v>753</v>
      </c>
      <c r="F432" s="267" t="s">
        <v>753</v>
      </c>
      <c r="G432" s="267" t="s">
        <v>753</v>
      </c>
      <c r="H432" s="267" t="s">
        <v>753</v>
      </c>
      <c r="I432" s="268">
        <v>253</v>
      </c>
      <c r="J432" s="267" t="s">
        <v>753</v>
      </c>
      <c r="K432" s="267" t="s">
        <v>753</v>
      </c>
      <c r="L432" s="267" t="s">
        <v>753</v>
      </c>
      <c r="M432" s="267" t="s">
        <v>753</v>
      </c>
      <c r="N432" s="107" t="s">
        <v>753</v>
      </c>
      <c r="O432" s="32" t="s">
        <v>753</v>
      </c>
      <c r="P432" s="32" t="s">
        <v>753</v>
      </c>
    </row>
    <row r="433" spans="1:16" ht="15.75" customHeight="1" x14ac:dyDescent="0.25">
      <c r="A433" s="266" t="s">
        <v>875</v>
      </c>
      <c r="B433" s="50">
        <f t="shared" si="21"/>
        <v>128</v>
      </c>
      <c r="C433" s="267" t="s">
        <v>753</v>
      </c>
      <c r="D433" s="267" t="s">
        <v>753</v>
      </c>
      <c r="E433" s="267" t="s">
        <v>753</v>
      </c>
      <c r="F433" s="267" t="s">
        <v>753</v>
      </c>
      <c r="G433" s="267" t="s">
        <v>753</v>
      </c>
      <c r="H433" s="267" t="s">
        <v>753</v>
      </c>
      <c r="I433" s="268">
        <v>128</v>
      </c>
      <c r="J433" s="267" t="s">
        <v>753</v>
      </c>
      <c r="K433" s="267" t="s">
        <v>753</v>
      </c>
      <c r="L433" s="267" t="s">
        <v>753</v>
      </c>
      <c r="M433" s="267" t="s">
        <v>753</v>
      </c>
      <c r="N433" s="267" t="s">
        <v>753</v>
      </c>
      <c r="O433" s="267" t="s">
        <v>753</v>
      </c>
      <c r="P433" s="32" t="s">
        <v>753</v>
      </c>
    </row>
    <row r="434" spans="1:16" ht="15.75" customHeight="1" x14ac:dyDescent="0.25">
      <c r="A434" s="266" t="s">
        <v>936</v>
      </c>
      <c r="B434" s="50">
        <f t="shared" si="21"/>
        <v>45</v>
      </c>
      <c r="C434" s="267" t="s">
        <v>753</v>
      </c>
      <c r="D434" s="267" t="s">
        <v>753</v>
      </c>
      <c r="E434" s="267" t="s">
        <v>753</v>
      </c>
      <c r="F434" s="267" t="s">
        <v>753</v>
      </c>
      <c r="G434" s="267" t="s">
        <v>753</v>
      </c>
      <c r="H434" s="267" t="s">
        <v>955</v>
      </c>
      <c r="I434" s="268">
        <v>45</v>
      </c>
      <c r="J434" s="267" t="s">
        <v>753</v>
      </c>
      <c r="K434" s="267" t="s">
        <v>753</v>
      </c>
      <c r="L434" s="267" t="s">
        <v>753</v>
      </c>
      <c r="M434" s="267" t="s">
        <v>753</v>
      </c>
      <c r="N434" s="267" t="s">
        <v>753</v>
      </c>
      <c r="O434" s="267" t="s">
        <v>753</v>
      </c>
      <c r="P434" s="32" t="s">
        <v>753</v>
      </c>
    </row>
    <row r="435" spans="1:16" ht="15.75" customHeight="1" x14ac:dyDescent="0.25">
      <c r="A435" s="266" t="s">
        <v>937</v>
      </c>
      <c r="B435" s="50">
        <f t="shared" si="21"/>
        <v>878</v>
      </c>
      <c r="C435" s="267" t="s">
        <v>753</v>
      </c>
      <c r="D435" s="267" t="s">
        <v>753</v>
      </c>
      <c r="E435" s="267" t="s">
        <v>753</v>
      </c>
      <c r="F435" s="267" t="s">
        <v>753</v>
      </c>
      <c r="G435" s="267" t="s">
        <v>753</v>
      </c>
      <c r="H435" s="267" t="s">
        <v>955</v>
      </c>
      <c r="I435" s="268">
        <v>878</v>
      </c>
      <c r="J435" s="267" t="s">
        <v>753</v>
      </c>
      <c r="K435" s="267" t="s">
        <v>753</v>
      </c>
      <c r="L435" s="267" t="s">
        <v>753</v>
      </c>
      <c r="M435" s="267" t="s">
        <v>753</v>
      </c>
      <c r="N435" s="267" t="s">
        <v>753</v>
      </c>
      <c r="O435" s="267" t="s">
        <v>753</v>
      </c>
      <c r="P435" s="32" t="s">
        <v>753</v>
      </c>
    </row>
    <row r="436" spans="1:16" ht="15.75" customHeight="1" x14ac:dyDescent="0.25">
      <c r="A436" s="266" t="s">
        <v>320</v>
      </c>
      <c r="B436" s="50">
        <f t="shared" si="21"/>
        <v>287</v>
      </c>
      <c r="C436" s="267" t="s">
        <v>753</v>
      </c>
      <c r="D436" s="267" t="s">
        <v>753</v>
      </c>
      <c r="E436" s="267" t="s">
        <v>753</v>
      </c>
      <c r="F436" s="267" t="s">
        <v>753</v>
      </c>
      <c r="G436" s="267" t="s">
        <v>753</v>
      </c>
      <c r="H436" s="267" t="s">
        <v>955</v>
      </c>
      <c r="I436" s="268">
        <v>287</v>
      </c>
      <c r="J436" s="267" t="s">
        <v>753</v>
      </c>
      <c r="K436" s="267" t="s">
        <v>753</v>
      </c>
      <c r="L436" s="267" t="s">
        <v>753</v>
      </c>
      <c r="M436" s="267" t="s">
        <v>753</v>
      </c>
      <c r="N436" s="267" t="s">
        <v>753</v>
      </c>
      <c r="O436" s="267" t="s">
        <v>753</v>
      </c>
      <c r="P436" s="32" t="s">
        <v>753</v>
      </c>
    </row>
    <row r="437" spans="1:16" ht="15.75" customHeight="1" x14ac:dyDescent="0.25">
      <c r="A437" s="266" t="s">
        <v>418</v>
      </c>
      <c r="B437" s="50">
        <f t="shared" si="21"/>
        <v>65</v>
      </c>
      <c r="C437" s="267" t="s">
        <v>753</v>
      </c>
      <c r="D437" s="267" t="s">
        <v>753</v>
      </c>
      <c r="E437" s="267" t="s">
        <v>753</v>
      </c>
      <c r="F437" s="267" t="s">
        <v>753</v>
      </c>
      <c r="G437" s="267" t="s">
        <v>753</v>
      </c>
      <c r="H437" s="267" t="s">
        <v>955</v>
      </c>
      <c r="I437" s="268">
        <v>65</v>
      </c>
      <c r="J437" s="267" t="s">
        <v>753</v>
      </c>
      <c r="K437" s="267" t="s">
        <v>753</v>
      </c>
      <c r="L437" s="267" t="s">
        <v>753</v>
      </c>
      <c r="M437" s="267" t="s">
        <v>753</v>
      </c>
      <c r="N437" s="267" t="s">
        <v>753</v>
      </c>
      <c r="O437" s="267" t="s">
        <v>753</v>
      </c>
      <c r="P437" s="32" t="s">
        <v>753</v>
      </c>
    </row>
    <row r="438" spans="1:16" ht="15.75" customHeight="1" x14ac:dyDescent="0.25">
      <c r="A438" s="266" t="s">
        <v>104</v>
      </c>
      <c r="B438" s="50">
        <f t="shared" si="21"/>
        <v>48</v>
      </c>
      <c r="C438" s="267" t="s">
        <v>753</v>
      </c>
      <c r="D438" s="267" t="s">
        <v>753</v>
      </c>
      <c r="E438" s="267" t="s">
        <v>753</v>
      </c>
      <c r="F438" s="267" t="s">
        <v>753</v>
      </c>
      <c r="G438" s="267" t="s">
        <v>753</v>
      </c>
      <c r="H438" s="267" t="s">
        <v>955</v>
      </c>
      <c r="I438" s="268">
        <v>48</v>
      </c>
      <c r="J438" s="267" t="s">
        <v>753</v>
      </c>
      <c r="K438" s="267" t="s">
        <v>753</v>
      </c>
      <c r="L438" s="267" t="s">
        <v>753</v>
      </c>
      <c r="M438" s="267" t="s">
        <v>753</v>
      </c>
      <c r="N438" s="267" t="s">
        <v>753</v>
      </c>
      <c r="O438" s="267" t="s">
        <v>753</v>
      </c>
      <c r="P438" s="32" t="s">
        <v>753</v>
      </c>
    </row>
    <row r="439" spans="1:16" ht="15.75" customHeight="1" x14ac:dyDescent="0.25">
      <c r="A439" s="266" t="s">
        <v>419</v>
      </c>
      <c r="B439" s="50">
        <f t="shared" si="21"/>
        <v>690</v>
      </c>
      <c r="C439" s="267" t="s">
        <v>753</v>
      </c>
      <c r="D439" s="267" t="s">
        <v>753</v>
      </c>
      <c r="E439" s="267" t="s">
        <v>753</v>
      </c>
      <c r="F439" s="267" t="s">
        <v>753</v>
      </c>
      <c r="G439" s="267" t="s">
        <v>753</v>
      </c>
      <c r="H439" s="267" t="s">
        <v>955</v>
      </c>
      <c r="I439" s="268">
        <v>671</v>
      </c>
      <c r="J439" s="267" t="s">
        <v>753</v>
      </c>
      <c r="K439" s="267" t="s">
        <v>753</v>
      </c>
      <c r="L439" s="267" t="s">
        <v>753</v>
      </c>
      <c r="M439" s="267">
        <v>19</v>
      </c>
      <c r="N439" s="267" t="s">
        <v>753</v>
      </c>
      <c r="O439" s="267" t="s">
        <v>753</v>
      </c>
      <c r="P439" s="32" t="s">
        <v>753</v>
      </c>
    </row>
    <row r="440" spans="1:16" ht="15.75" customHeight="1" x14ac:dyDescent="0.25">
      <c r="A440" s="266" t="s">
        <v>660</v>
      </c>
      <c r="B440" s="50">
        <f t="shared" si="21"/>
        <v>25</v>
      </c>
      <c r="C440" s="267" t="s">
        <v>753</v>
      </c>
      <c r="D440" s="267" t="s">
        <v>753</v>
      </c>
      <c r="E440" s="267" t="s">
        <v>753</v>
      </c>
      <c r="F440" s="267" t="s">
        <v>753</v>
      </c>
      <c r="G440" s="267" t="s">
        <v>753</v>
      </c>
      <c r="H440" s="267" t="s">
        <v>955</v>
      </c>
      <c r="I440" s="268">
        <v>25</v>
      </c>
      <c r="J440" s="267" t="s">
        <v>753</v>
      </c>
      <c r="K440" s="267" t="s">
        <v>753</v>
      </c>
      <c r="L440" s="267" t="s">
        <v>753</v>
      </c>
      <c r="M440" s="267" t="s">
        <v>753</v>
      </c>
      <c r="N440" s="267" t="s">
        <v>753</v>
      </c>
      <c r="O440" s="267" t="s">
        <v>753</v>
      </c>
      <c r="P440" s="107" t="s">
        <v>753</v>
      </c>
    </row>
    <row r="441" spans="1:16" ht="15.75" customHeight="1" x14ac:dyDescent="0.25">
      <c r="A441" s="270" t="s">
        <v>758</v>
      </c>
      <c r="B441" s="50">
        <f t="shared" si="21"/>
        <v>3631</v>
      </c>
      <c r="C441" s="267" t="s">
        <v>753</v>
      </c>
      <c r="D441" s="267" t="s">
        <v>753</v>
      </c>
      <c r="E441" s="267" t="s">
        <v>753</v>
      </c>
      <c r="F441" s="267" t="s">
        <v>753</v>
      </c>
      <c r="G441" s="267" t="s">
        <v>753</v>
      </c>
      <c r="H441" s="267" t="s">
        <v>753</v>
      </c>
      <c r="I441" s="268">
        <v>3631</v>
      </c>
      <c r="J441" s="267" t="s">
        <v>753</v>
      </c>
      <c r="K441" s="267" t="s">
        <v>753</v>
      </c>
      <c r="L441" s="267" t="s">
        <v>753</v>
      </c>
      <c r="M441" s="267" t="s">
        <v>753</v>
      </c>
      <c r="N441" s="107" t="s">
        <v>753</v>
      </c>
      <c r="O441" s="32" t="s">
        <v>753</v>
      </c>
      <c r="P441" s="32" t="s">
        <v>753</v>
      </c>
    </row>
    <row r="442" spans="1:16" ht="15.75" customHeight="1" x14ac:dyDescent="0.25">
      <c r="A442" s="270" t="s">
        <v>956</v>
      </c>
      <c r="B442" s="50">
        <f t="shared" si="21"/>
        <v>76</v>
      </c>
      <c r="C442" s="267" t="s">
        <v>753</v>
      </c>
      <c r="D442" s="267" t="s">
        <v>753</v>
      </c>
      <c r="E442" s="267" t="s">
        <v>753</v>
      </c>
      <c r="F442" s="267" t="s">
        <v>753</v>
      </c>
      <c r="G442" s="267" t="s">
        <v>753</v>
      </c>
      <c r="H442" s="267" t="s">
        <v>753</v>
      </c>
      <c r="I442" s="268">
        <v>76</v>
      </c>
      <c r="J442" s="267" t="s">
        <v>753</v>
      </c>
      <c r="K442" s="267" t="s">
        <v>753</v>
      </c>
      <c r="L442" s="267" t="s">
        <v>753</v>
      </c>
      <c r="M442" s="267" t="s">
        <v>753</v>
      </c>
      <c r="N442" s="107" t="s">
        <v>753</v>
      </c>
      <c r="O442" s="32" t="s">
        <v>753</v>
      </c>
      <c r="P442" s="32" t="s">
        <v>753</v>
      </c>
    </row>
    <row r="443" spans="1:16" ht="15.75" customHeight="1" x14ac:dyDescent="0.25">
      <c r="A443" s="270" t="s">
        <v>424</v>
      </c>
      <c r="B443" s="50">
        <f t="shared" si="21"/>
        <v>1463</v>
      </c>
      <c r="C443" s="267" t="s">
        <v>753</v>
      </c>
      <c r="D443" s="267" t="s">
        <v>753</v>
      </c>
      <c r="E443" s="267" t="s">
        <v>753</v>
      </c>
      <c r="F443" s="267" t="s">
        <v>753</v>
      </c>
      <c r="G443" s="267" t="s">
        <v>753</v>
      </c>
      <c r="H443" s="267" t="s">
        <v>753</v>
      </c>
      <c r="I443" s="268">
        <v>1463</v>
      </c>
      <c r="J443" s="267" t="s">
        <v>753</v>
      </c>
      <c r="K443" s="267" t="s">
        <v>753</v>
      </c>
      <c r="L443" s="267" t="s">
        <v>753</v>
      </c>
      <c r="M443" s="267" t="s">
        <v>753</v>
      </c>
      <c r="N443" s="107" t="s">
        <v>753</v>
      </c>
      <c r="O443" s="32" t="s">
        <v>753</v>
      </c>
      <c r="P443" s="32" t="s">
        <v>753</v>
      </c>
    </row>
    <row r="444" spans="1:16" ht="15.75" customHeight="1" x14ac:dyDescent="0.25">
      <c r="A444" s="270" t="s">
        <v>425</v>
      </c>
      <c r="B444" s="50">
        <f t="shared" si="21"/>
        <v>2602</v>
      </c>
      <c r="C444" s="267" t="s">
        <v>753</v>
      </c>
      <c r="D444" s="267" t="s">
        <v>753</v>
      </c>
      <c r="E444" s="267" t="s">
        <v>753</v>
      </c>
      <c r="F444" s="267" t="s">
        <v>753</v>
      </c>
      <c r="G444" s="267" t="s">
        <v>753</v>
      </c>
      <c r="H444" s="267" t="s">
        <v>753</v>
      </c>
      <c r="I444" s="268">
        <v>2602</v>
      </c>
      <c r="J444" s="267" t="s">
        <v>753</v>
      </c>
      <c r="K444" s="267" t="s">
        <v>753</v>
      </c>
      <c r="L444" s="267" t="s">
        <v>753</v>
      </c>
      <c r="M444" s="267" t="s">
        <v>753</v>
      </c>
      <c r="N444" s="107" t="s">
        <v>753</v>
      </c>
      <c r="O444" s="32" t="s">
        <v>753</v>
      </c>
      <c r="P444" s="32" t="s">
        <v>753</v>
      </c>
    </row>
    <row r="445" spans="1:16" x14ac:dyDescent="0.25">
      <c r="A445" s="270" t="s">
        <v>426</v>
      </c>
      <c r="B445" s="50">
        <f t="shared" si="21"/>
        <v>3088</v>
      </c>
      <c r="C445" s="267" t="s">
        <v>753</v>
      </c>
      <c r="D445" s="267" t="s">
        <v>753</v>
      </c>
      <c r="E445" s="267" t="s">
        <v>753</v>
      </c>
      <c r="F445" s="267" t="s">
        <v>753</v>
      </c>
      <c r="G445" s="267" t="s">
        <v>753</v>
      </c>
      <c r="H445" s="267" t="s">
        <v>753</v>
      </c>
      <c r="I445" s="268">
        <v>3088</v>
      </c>
      <c r="J445" s="267" t="s">
        <v>753</v>
      </c>
      <c r="K445" s="267" t="s">
        <v>753</v>
      </c>
      <c r="L445" s="267" t="s">
        <v>753</v>
      </c>
      <c r="M445" s="267" t="s">
        <v>753</v>
      </c>
      <c r="N445" s="107" t="s">
        <v>753</v>
      </c>
      <c r="O445" s="32" t="s">
        <v>753</v>
      </c>
      <c r="P445" s="32" t="s">
        <v>753</v>
      </c>
    </row>
    <row r="446" spans="1:16" x14ac:dyDescent="0.25">
      <c r="A446" s="270" t="s">
        <v>427</v>
      </c>
      <c r="B446" s="50">
        <f t="shared" si="21"/>
        <v>321</v>
      </c>
      <c r="C446" s="267" t="s">
        <v>753</v>
      </c>
      <c r="D446" s="267" t="s">
        <v>753</v>
      </c>
      <c r="E446" s="267" t="s">
        <v>753</v>
      </c>
      <c r="F446" s="267" t="s">
        <v>753</v>
      </c>
      <c r="G446" s="267" t="s">
        <v>753</v>
      </c>
      <c r="H446" s="267" t="s">
        <v>753</v>
      </c>
      <c r="I446" s="268">
        <v>321</v>
      </c>
      <c r="J446" s="267" t="s">
        <v>753</v>
      </c>
      <c r="K446" s="267" t="s">
        <v>753</v>
      </c>
      <c r="L446" s="267" t="s">
        <v>753</v>
      </c>
      <c r="M446" s="108" t="s">
        <v>753</v>
      </c>
      <c r="N446" s="107" t="s">
        <v>753</v>
      </c>
      <c r="O446" s="32" t="s">
        <v>753</v>
      </c>
      <c r="P446" s="32" t="s">
        <v>753</v>
      </c>
    </row>
    <row r="447" spans="1:16" x14ac:dyDescent="0.25">
      <c r="A447" s="109" t="s">
        <v>957</v>
      </c>
      <c r="B447" s="50">
        <f t="shared" si="21"/>
        <v>326</v>
      </c>
      <c r="C447" s="267" t="s">
        <v>753</v>
      </c>
      <c r="D447" s="267" t="s">
        <v>753</v>
      </c>
      <c r="E447" s="267" t="s">
        <v>753</v>
      </c>
      <c r="F447" s="267" t="s">
        <v>753</v>
      </c>
      <c r="G447" s="267" t="s">
        <v>753</v>
      </c>
      <c r="H447" s="267" t="s">
        <v>753</v>
      </c>
      <c r="I447" s="268" t="s">
        <v>753</v>
      </c>
      <c r="J447" s="267" t="s">
        <v>753</v>
      </c>
      <c r="K447" s="267" t="s">
        <v>753</v>
      </c>
      <c r="L447" s="267" t="s">
        <v>753</v>
      </c>
      <c r="M447" s="108">
        <v>326</v>
      </c>
      <c r="N447" s="107" t="s">
        <v>753</v>
      </c>
      <c r="O447" s="32" t="s">
        <v>753</v>
      </c>
      <c r="P447" s="32" t="s">
        <v>753</v>
      </c>
    </row>
    <row r="448" spans="1:16" ht="15.75" customHeight="1" x14ac:dyDescent="0.25">
      <c r="A448" s="109" t="s">
        <v>65</v>
      </c>
      <c r="B448" s="50">
        <f t="shared" si="21"/>
        <v>1001</v>
      </c>
      <c r="C448" s="267" t="s">
        <v>753</v>
      </c>
      <c r="D448" s="267" t="s">
        <v>753</v>
      </c>
      <c r="E448" s="267" t="s">
        <v>753</v>
      </c>
      <c r="F448" s="267" t="s">
        <v>753</v>
      </c>
      <c r="G448" s="267" t="s">
        <v>753</v>
      </c>
      <c r="H448" s="267" t="s">
        <v>753</v>
      </c>
      <c r="I448" s="268">
        <v>967</v>
      </c>
      <c r="J448" s="267" t="s">
        <v>753</v>
      </c>
      <c r="K448" s="267" t="s">
        <v>753</v>
      </c>
      <c r="L448" s="267" t="s">
        <v>753</v>
      </c>
      <c r="M448" s="267">
        <v>34</v>
      </c>
      <c r="N448" s="107" t="s">
        <v>753</v>
      </c>
      <c r="O448" s="32" t="s">
        <v>753</v>
      </c>
      <c r="P448" s="32" t="s">
        <v>753</v>
      </c>
    </row>
    <row r="449" spans="1:16" ht="15.75" customHeight="1" x14ac:dyDescent="0.25">
      <c r="A449" s="109" t="s">
        <v>760</v>
      </c>
      <c r="B449" s="50">
        <f t="shared" si="21"/>
        <v>2</v>
      </c>
      <c r="C449" s="267" t="s">
        <v>753</v>
      </c>
      <c r="D449" s="267" t="s">
        <v>753</v>
      </c>
      <c r="E449" s="267" t="s">
        <v>753</v>
      </c>
      <c r="F449" s="267" t="s">
        <v>753</v>
      </c>
      <c r="G449" s="267" t="s">
        <v>753</v>
      </c>
      <c r="H449" s="267" t="s">
        <v>753</v>
      </c>
      <c r="I449" s="268">
        <v>2</v>
      </c>
      <c r="J449" s="267" t="s">
        <v>753</v>
      </c>
      <c r="K449" s="267" t="s">
        <v>753</v>
      </c>
      <c r="L449" s="267" t="s">
        <v>753</v>
      </c>
      <c r="M449" s="108" t="s">
        <v>753</v>
      </c>
      <c r="N449" s="267" t="s">
        <v>753</v>
      </c>
      <c r="O449" s="267" t="s">
        <v>753</v>
      </c>
      <c r="P449" s="32" t="s">
        <v>753</v>
      </c>
    </row>
    <row r="450" spans="1:16" ht="15.75" customHeight="1" x14ac:dyDescent="0.25">
      <c r="A450" s="109" t="s">
        <v>447</v>
      </c>
      <c r="B450" s="50">
        <f t="shared" si="21"/>
        <v>160</v>
      </c>
      <c r="C450" s="267" t="s">
        <v>753</v>
      </c>
      <c r="D450" s="267" t="s">
        <v>753</v>
      </c>
      <c r="E450" s="267" t="s">
        <v>753</v>
      </c>
      <c r="F450" s="267" t="s">
        <v>753</v>
      </c>
      <c r="G450" s="267" t="s">
        <v>753</v>
      </c>
      <c r="H450" s="267" t="s">
        <v>753</v>
      </c>
      <c r="I450" s="268">
        <v>160</v>
      </c>
      <c r="J450" s="267" t="s">
        <v>753</v>
      </c>
      <c r="K450" s="267" t="s">
        <v>753</v>
      </c>
      <c r="L450" s="267" t="s">
        <v>753</v>
      </c>
      <c r="M450" s="108" t="s">
        <v>753</v>
      </c>
      <c r="N450" s="107" t="s">
        <v>753</v>
      </c>
      <c r="O450" s="32" t="s">
        <v>753</v>
      </c>
      <c r="P450" s="32" t="s">
        <v>753</v>
      </c>
    </row>
    <row r="451" spans="1:16" ht="15.75" customHeight="1" x14ac:dyDescent="0.25">
      <c r="A451" s="109" t="s">
        <v>761</v>
      </c>
      <c r="B451" s="50">
        <f t="shared" si="21"/>
        <v>3240</v>
      </c>
      <c r="C451" s="267" t="s">
        <v>753</v>
      </c>
      <c r="D451" s="267" t="s">
        <v>753</v>
      </c>
      <c r="E451" s="267"/>
      <c r="F451" s="267" t="s">
        <v>753</v>
      </c>
      <c r="G451" s="267" t="s">
        <v>753</v>
      </c>
      <c r="H451" s="267" t="s">
        <v>753</v>
      </c>
      <c r="I451" s="268">
        <v>3159</v>
      </c>
      <c r="J451" s="267" t="s">
        <v>753</v>
      </c>
      <c r="K451" s="267" t="s">
        <v>753</v>
      </c>
      <c r="L451" s="267" t="s">
        <v>753</v>
      </c>
      <c r="M451" s="267">
        <v>81</v>
      </c>
      <c r="N451" s="107" t="s">
        <v>753</v>
      </c>
      <c r="O451" s="32"/>
      <c r="P451" s="32"/>
    </row>
    <row r="452" spans="1:16" ht="15.75" customHeight="1" x14ac:dyDescent="0.25">
      <c r="A452" s="270" t="s">
        <v>958</v>
      </c>
      <c r="B452" s="50">
        <f t="shared" si="21"/>
        <v>12</v>
      </c>
      <c r="C452" s="267" t="s">
        <v>753</v>
      </c>
      <c r="D452" s="267" t="s">
        <v>753</v>
      </c>
      <c r="E452" s="267" t="s">
        <v>753</v>
      </c>
      <c r="F452" s="267" t="s">
        <v>753</v>
      </c>
      <c r="G452" s="267" t="s">
        <v>753</v>
      </c>
      <c r="H452" s="267" t="s">
        <v>753</v>
      </c>
      <c r="I452" s="268">
        <v>12</v>
      </c>
      <c r="J452" s="267" t="s">
        <v>753</v>
      </c>
      <c r="K452" s="267" t="s">
        <v>753</v>
      </c>
      <c r="L452" s="267" t="s">
        <v>753</v>
      </c>
      <c r="M452" s="108" t="s">
        <v>753</v>
      </c>
      <c r="N452" s="107" t="s">
        <v>753</v>
      </c>
      <c r="O452" s="32" t="s">
        <v>753</v>
      </c>
      <c r="P452" s="32" t="s">
        <v>753</v>
      </c>
    </row>
    <row r="453" spans="1:16" ht="15.75" customHeight="1" x14ac:dyDescent="0.25">
      <c r="A453" s="109" t="s">
        <v>431</v>
      </c>
      <c r="B453" s="50">
        <f t="shared" si="21"/>
        <v>330</v>
      </c>
      <c r="C453" s="267" t="s">
        <v>753</v>
      </c>
      <c r="D453" s="267" t="s">
        <v>753</v>
      </c>
      <c r="E453" s="267" t="s">
        <v>753</v>
      </c>
      <c r="F453" s="267" t="s">
        <v>753</v>
      </c>
      <c r="G453" s="267" t="s">
        <v>753</v>
      </c>
      <c r="H453" s="267" t="s">
        <v>753</v>
      </c>
      <c r="I453" s="268">
        <v>330</v>
      </c>
      <c r="J453" s="267" t="s">
        <v>753</v>
      </c>
      <c r="K453" s="267" t="s">
        <v>753</v>
      </c>
      <c r="L453" s="267" t="s">
        <v>753</v>
      </c>
      <c r="M453" s="267" t="s">
        <v>753</v>
      </c>
      <c r="N453" s="267" t="s">
        <v>753</v>
      </c>
      <c r="O453" s="267" t="s">
        <v>753</v>
      </c>
      <c r="P453" s="32" t="s">
        <v>753</v>
      </c>
    </row>
    <row r="454" spans="1:16" ht="15.75" customHeight="1" x14ac:dyDescent="0.25">
      <c r="A454" s="270" t="s">
        <v>441</v>
      </c>
      <c r="B454" s="50">
        <f t="shared" si="21"/>
        <v>1051</v>
      </c>
      <c r="C454" s="267" t="s">
        <v>753</v>
      </c>
      <c r="D454" s="267" t="s">
        <v>753</v>
      </c>
      <c r="E454" s="267" t="s">
        <v>753</v>
      </c>
      <c r="F454" s="267" t="s">
        <v>753</v>
      </c>
      <c r="G454" s="267" t="s">
        <v>753</v>
      </c>
      <c r="H454" s="267" t="s">
        <v>753</v>
      </c>
      <c r="I454" s="268">
        <v>1028</v>
      </c>
      <c r="J454" s="267" t="s">
        <v>753</v>
      </c>
      <c r="K454" s="267" t="s">
        <v>753</v>
      </c>
      <c r="L454" s="267" t="s">
        <v>753</v>
      </c>
      <c r="M454" s="108">
        <v>23</v>
      </c>
      <c r="N454" s="107" t="s">
        <v>753</v>
      </c>
      <c r="O454" s="32" t="s">
        <v>753</v>
      </c>
      <c r="P454" s="32" t="s">
        <v>753</v>
      </c>
    </row>
    <row r="455" spans="1:16" ht="15.75" customHeight="1" x14ac:dyDescent="0.25">
      <c r="A455" s="270" t="s">
        <v>62</v>
      </c>
      <c r="B455" s="50">
        <f t="shared" si="21"/>
        <v>682</v>
      </c>
      <c r="C455" s="267" t="s">
        <v>753</v>
      </c>
      <c r="D455" s="267" t="s">
        <v>753</v>
      </c>
      <c r="E455" s="267" t="s">
        <v>753</v>
      </c>
      <c r="F455" s="267" t="s">
        <v>753</v>
      </c>
      <c r="G455" s="267" t="s">
        <v>753</v>
      </c>
      <c r="H455" s="267" t="s">
        <v>753</v>
      </c>
      <c r="I455" s="268">
        <v>671</v>
      </c>
      <c r="J455" s="267" t="s">
        <v>753</v>
      </c>
      <c r="K455" s="267" t="s">
        <v>753</v>
      </c>
      <c r="L455" s="267" t="s">
        <v>753</v>
      </c>
      <c r="M455" s="267">
        <v>11</v>
      </c>
      <c r="N455" s="107" t="s">
        <v>753</v>
      </c>
      <c r="O455" s="32" t="s">
        <v>753</v>
      </c>
      <c r="P455" s="32" t="s">
        <v>753</v>
      </c>
    </row>
    <row r="456" spans="1:16" ht="15.75" customHeight="1" x14ac:dyDescent="0.25">
      <c r="A456" s="270" t="s">
        <v>763</v>
      </c>
      <c r="B456" s="50">
        <f t="shared" si="21"/>
        <v>2</v>
      </c>
      <c r="C456" s="267" t="s">
        <v>753</v>
      </c>
      <c r="D456" s="267" t="s">
        <v>753</v>
      </c>
      <c r="E456" s="267" t="s">
        <v>753</v>
      </c>
      <c r="F456" s="267" t="s">
        <v>753</v>
      </c>
      <c r="G456" s="267" t="s">
        <v>753</v>
      </c>
      <c r="H456" s="267" t="s">
        <v>753</v>
      </c>
      <c r="I456" s="268">
        <v>2</v>
      </c>
      <c r="J456" s="267" t="s">
        <v>753</v>
      </c>
      <c r="K456" s="267" t="s">
        <v>753</v>
      </c>
      <c r="L456" s="267" t="s">
        <v>753</v>
      </c>
      <c r="M456" s="108" t="s">
        <v>753</v>
      </c>
      <c r="N456" s="107" t="s">
        <v>753</v>
      </c>
      <c r="O456" s="32" t="s">
        <v>753</v>
      </c>
      <c r="P456" s="32" t="s">
        <v>753</v>
      </c>
    </row>
    <row r="457" spans="1:16" ht="15.75" customHeight="1" x14ac:dyDescent="0.25">
      <c r="A457" s="270" t="s">
        <v>764</v>
      </c>
      <c r="B457" s="50">
        <f t="shared" si="21"/>
        <v>1499</v>
      </c>
      <c r="C457" s="267" t="s">
        <v>753</v>
      </c>
      <c r="D457" s="267" t="s">
        <v>753</v>
      </c>
      <c r="E457" s="267" t="s">
        <v>753</v>
      </c>
      <c r="F457" s="267" t="s">
        <v>753</v>
      </c>
      <c r="G457" s="267" t="s">
        <v>753</v>
      </c>
      <c r="H457" s="267" t="s">
        <v>753</v>
      </c>
      <c r="I457" s="268">
        <v>1442</v>
      </c>
      <c r="J457" s="267" t="s">
        <v>753</v>
      </c>
      <c r="K457" s="267" t="s">
        <v>753</v>
      </c>
      <c r="L457" s="267" t="s">
        <v>753</v>
      </c>
      <c r="M457" s="108">
        <v>57</v>
      </c>
      <c r="N457" s="107" t="s">
        <v>753</v>
      </c>
      <c r="O457" s="32" t="s">
        <v>753</v>
      </c>
      <c r="P457" s="32" t="s">
        <v>753</v>
      </c>
    </row>
    <row r="458" spans="1:16" ht="15.75" customHeight="1" x14ac:dyDescent="0.25">
      <c r="A458" s="270" t="s">
        <v>765</v>
      </c>
      <c r="B458" s="50">
        <f t="shared" si="21"/>
        <v>77</v>
      </c>
      <c r="C458" s="267" t="s">
        <v>753</v>
      </c>
      <c r="D458" s="267" t="s">
        <v>753</v>
      </c>
      <c r="E458" s="267" t="s">
        <v>753</v>
      </c>
      <c r="F458" s="267" t="s">
        <v>753</v>
      </c>
      <c r="G458" s="267" t="s">
        <v>753</v>
      </c>
      <c r="H458" s="267" t="s">
        <v>753</v>
      </c>
      <c r="I458" s="268">
        <v>77</v>
      </c>
      <c r="J458" s="267" t="s">
        <v>753</v>
      </c>
      <c r="K458" s="267" t="s">
        <v>753</v>
      </c>
      <c r="L458" s="267" t="s">
        <v>753</v>
      </c>
      <c r="M458" s="108" t="s">
        <v>753</v>
      </c>
      <c r="N458" s="107" t="s">
        <v>753</v>
      </c>
      <c r="O458" s="32"/>
      <c r="P458" s="32"/>
    </row>
    <row r="459" spans="1:16" ht="15.75" customHeight="1" x14ac:dyDescent="0.25">
      <c r="A459" s="270" t="s">
        <v>321</v>
      </c>
      <c r="B459" s="50">
        <f t="shared" si="21"/>
        <v>227</v>
      </c>
      <c r="C459" s="267" t="s">
        <v>753</v>
      </c>
      <c r="D459" s="267" t="s">
        <v>753</v>
      </c>
      <c r="E459" s="267" t="s">
        <v>753</v>
      </c>
      <c r="F459" s="267" t="s">
        <v>753</v>
      </c>
      <c r="G459" s="267" t="s">
        <v>753</v>
      </c>
      <c r="H459" s="267" t="s">
        <v>753</v>
      </c>
      <c r="I459" s="268">
        <v>223</v>
      </c>
      <c r="J459" s="267" t="s">
        <v>753</v>
      </c>
      <c r="K459" s="267" t="s">
        <v>753</v>
      </c>
      <c r="L459" s="267" t="s">
        <v>753</v>
      </c>
      <c r="M459" s="108">
        <v>4</v>
      </c>
      <c r="N459" s="267" t="s">
        <v>753</v>
      </c>
      <c r="O459" s="267" t="s">
        <v>753</v>
      </c>
      <c r="P459" s="32" t="s">
        <v>753</v>
      </c>
    </row>
    <row r="460" spans="1:16" ht="15.75" customHeight="1" x14ac:dyDescent="0.25">
      <c r="A460" s="270"/>
      <c r="B460" s="50">
        <f t="shared" si="21"/>
        <v>530</v>
      </c>
      <c r="C460" s="267" t="s">
        <v>753</v>
      </c>
      <c r="D460" s="267" t="s">
        <v>753</v>
      </c>
      <c r="E460" s="267" t="s">
        <v>753</v>
      </c>
      <c r="F460" s="267" t="s">
        <v>753</v>
      </c>
      <c r="G460" s="267" t="s">
        <v>753</v>
      </c>
      <c r="H460" s="267" t="s">
        <v>753</v>
      </c>
      <c r="I460" s="268">
        <v>502</v>
      </c>
      <c r="J460" s="267" t="s">
        <v>753</v>
      </c>
      <c r="K460" s="267" t="s">
        <v>753</v>
      </c>
      <c r="L460" s="267" t="s">
        <v>753</v>
      </c>
      <c r="M460" s="108">
        <v>28</v>
      </c>
      <c r="N460" s="107" t="s">
        <v>753</v>
      </c>
      <c r="O460" s="32" t="s">
        <v>753</v>
      </c>
      <c r="P460" s="32" t="s">
        <v>753</v>
      </c>
    </row>
    <row r="461" spans="1:16" ht="15.75" customHeight="1" x14ac:dyDescent="0.25">
      <c r="A461" s="270" t="s">
        <v>661</v>
      </c>
      <c r="B461" s="50">
        <f t="shared" si="21"/>
        <v>15</v>
      </c>
      <c r="C461" s="267" t="s">
        <v>753</v>
      </c>
      <c r="D461" s="267" t="s">
        <v>753</v>
      </c>
      <c r="E461" s="267" t="s">
        <v>753</v>
      </c>
      <c r="F461" s="267" t="s">
        <v>753</v>
      </c>
      <c r="G461" s="267" t="s">
        <v>753</v>
      </c>
      <c r="H461" s="267" t="s">
        <v>753</v>
      </c>
      <c r="I461" s="268">
        <v>15</v>
      </c>
      <c r="J461" s="267" t="s">
        <v>753</v>
      </c>
      <c r="K461" s="267" t="s">
        <v>753</v>
      </c>
      <c r="L461" s="267" t="s">
        <v>753</v>
      </c>
      <c r="M461" s="267" t="s">
        <v>753</v>
      </c>
      <c r="N461" s="267" t="s">
        <v>753</v>
      </c>
      <c r="O461" s="267" t="s">
        <v>753</v>
      </c>
      <c r="P461" s="107" t="s">
        <v>753</v>
      </c>
    </row>
    <row r="462" spans="1:16" ht="15.75" customHeight="1" x14ac:dyDescent="0.25">
      <c r="A462" s="270" t="s">
        <v>435</v>
      </c>
      <c r="B462" s="50">
        <f t="shared" si="21"/>
        <v>370</v>
      </c>
      <c r="C462" s="267" t="s">
        <v>753</v>
      </c>
      <c r="D462" s="267" t="s">
        <v>753</v>
      </c>
      <c r="E462" s="267" t="s">
        <v>753</v>
      </c>
      <c r="F462" s="267" t="s">
        <v>753</v>
      </c>
      <c r="G462" s="267" t="s">
        <v>753</v>
      </c>
      <c r="H462" s="267" t="s">
        <v>753</v>
      </c>
      <c r="I462" s="268">
        <v>365</v>
      </c>
      <c r="J462" s="267" t="s">
        <v>753</v>
      </c>
      <c r="K462" s="267" t="s">
        <v>753</v>
      </c>
      <c r="L462" s="267" t="s">
        <v>753</v>
      </c>
      <c r="M462" s="108">
        <v>5</v>
      </c>
      <c r="N462" s="107" t="s">
        <v>753</v>
      </c>
      <c r="O462" s="32" t="s">
        <v>753</v>
      </c>
      <c r="P462" s="32" t="s">
        <v>753</v>
      </c>
    </row>
    <row r="463" spans="1:16" ht="15.75" customHeight="1" x14ac:dyDescent="0.25">
      <c r="A463" s="270" t="s">
        <v>436</v>
      </c>
      <c r="B463" s="50">
        <f t="shared" si="21"/>
        <v>156</v>
      </c>
      <c r="C463" s="267" t="s">
        <v>753</v>
      </c>
      <c r="D463" s="267" t="s">
        <v>753</v>
      </c>
      <c r="E463" s="267" t="s">
        <v>753</v>
      </c>
      <c r="F463" s="267" t="s">
        <v>753</v>
      </c>
      <c r="G463" s="267" t="s">
        <v>753</v>
      </c>
      <c r="H463" s="267" t="s">
        <v>753</v>
      </c>
      <c r="I463" s="268">
        <v>149</v>
      </c>
      <c r="J463" s="267" t="s">
        <v>753</v>
      </c>
      <c r="K463" s="267" t="s">
        <v>753</v>
      </c>
      <c r="L463" s="267" t="s">
        <v>753</v>
      </c>
      <c r="M463" s="108">
        <v>7</v>
      </c>
      <c r="N463" s="107" t="s">
        <v>753</v>
      </c>
      <c r="O463" s="32" t="s">
        <v>753</v>
      </c>
      <c r="P463" s="32" t="s">
        <v>753</v>
      </c>
    </row>
    <row r="464" spans="1:16" ht="15.75" customHeight="1" x14ac:dyDescent="0.25">
      <c r="A464" s="270" t="s">
        <v>177</v>
      </c>
      <c r="B464" s="50">
        <f t="shared" si="21"/>
        <v>2996</v>
      </c>
      <c r="C464" s="267" t="s">
        <v>753</v>
      </c>
      <c r="D464" s="267" t="s">
        <v>753</v>
      </c>
      <c r="E464" s="267" t="s">
        <v>753</v>
      </c>
      <c r="F464" s="267" t="s">
        <v>753</v>
      </c>
      <c r="G464" s="267" t="s">
        <v>753</v>
      </c>
      <c r="H464" s="267" t="s">
        <v>753</v>
      </c>
      <c r="I464" s="268">
        <v>2847</v>
      </c>
      <c r="J464" s="108" t="s">
        <v>753</v>
      </c>
      <c r="K464" s="267" t="s">
        <v>753</v>
      </c>
      <c r="L464" s="267" t="s">
        <v>753</v>
      </c>
      <c r="M464" s="108">
        <v>149</v>
      </c>
      <c r="N464" s="107" t="s">
        <v>753</v>
      </c>
      <c r="O464" s="32"/>
      <c r="P464" s="32"/>
    </row>
    <row r="465" spans="1:16" ht="15.75" customHeight="1" x14ac:dyDescent="0.25">
      <c r="A465" s="270" t="s">
        <v>766</v>
      </c>
      <c r="B465" s="50">
        <f t="shared" si="21"/>
        <v>12</v>
      </c>
      <c r="C465" s="267" t="s">
        <v>753</v>
      </c>
      <c r="D465" s="267" t="s">
        <v>753</v>
      </c>
      <c r="E465" s="267" t="s">
        <v>753</v>
      </c>
      <c r="F465" s="267" t="s">
        <v>753</v>
      </c>
      <c r="G465" s="267" t="s">
        <v>753</v>
      </c>
      <c r="H465" s="267" t="s">
        <v>753</v>
      </c>
      <c r="I465" s="268">
        <v>12</v>
      </c>
      <c r="J465" s="108" t="s">
        <v>753</v>
      </c>
      <c r="K465" s="267" t="s">
        <v>753</v>
      </c>
      <c r="L465" s="267" t="s">
        <v>753</v>
      </c>
      <c r="M465" s="108" t="s">
        <v>753</v>
      </c>
      <c r="N465" s="107" t="s">
        <v>753</v>
      </c>
      <c r="O465" s="32" t="s">
        <v>753</v>
      </c>
      <c r="P465" s="32" t="s">
        <v>753</v>
      </c>
    </row>
    <row r="466" spans="1:16" ht="15.75" customHeight="1" x14ac:dyDescent="0.25">
      <c r="A466" s="270" t="s">
        <v>445</v>
      </c>
      <c r="B466" s="50">
        <f t="shared" si="21"/>
        <v>1074</v>
      </c>
      <c r="C466" s="267" t="s">
        <v>753</v>
      </c>
      <c r="D466" s="267" t="s">
        <v>753</v>
      </c>
      <c r="E466" s="267" t="s">
        <v>753</v>
      </c>
      <c r="F466" s="267" t="s">
        <v>753</v>
      </c>
      <c r="G466" s="267" t="s">
        <v>753</v>
      </c>
      <c r="H466" s="267" t="s">
        <v>753</v>
      </c>
      <c r="I466" s="268">
        <v>1074</v>
      </c>
      <c r="J466" s="108" t="s">
        <v>753</v>
      </c>
      <c r="K466" s="267" t="s">
        <v>753</v>
      </c>
      <c r="L466" s="267" t="s">
        <v>753</v>
      </c>
      <c r="M466" s="108" t="s">
        <v>753</v>
      </c>
      <c r="N466" s="107" t="s">
        <v>753</v>
      </c>
      <c r="O466" s="32" t="s">
        <v>753</v>
      </c>
      <c r="P466" s="32" t="s">
        <v>753</v>
      </c>
    </row>
    <row r="467" spans="1:16" x14ac:dyDescent="0.25">
      <c r="A467" s="270" t="s">
        <v>603</v>
      </c>
      <c r="B467" s="50">
        <f t="shared" si="21"/>
        <v>201</v>
      </c>
      <c r="C467" s="267" t="s">
        <v>753</v>
      </c>
      <c r="D467" s="267" t="s">
        <v>753</v>
      </c>
      <c r="E467" s="267" t="s">
        <v>753</v>
      </c>
      <c r="F467" s="267" t="s">
        <v>753</v>
      </c>
      <c r="G467" s="267" t="s">
        <v>753</v>
      </c>
      <c r="H467" s="267" t="s">
        <v>753</v>
      </c>
      <c r="I467" s="268">
        <v>201</v>
      </c>
      <c r="J467" s="108" t="s">
        <v>753</v>
      </c>
      <c r="K467" s="267" t="s">
        <v>753</v>
      </c>
      <c r="L467" s="267" t="s">
        <v>753</v>
      </c>
      <c r="M467" s="108" t="s">
        <v>753</v>
      </c>
      <c r="N467" s="107" t="s">
        <v>753</v>
      </c>
      <c r="O467" s="32" t="s">
        <v>753</v>
      </c>
      <c r="P467" s="32" t="s">
        <v>753</v>
      </c>
    </row>
    <row r="468" spans="1:16" ht="15.75" customHeight="1" x14ac:dyDescent="0.25">
      <c r="A468" s="270" t="s">
        <v>446</v>
      </c>
      <c r="B468" s="50">
        <f t="shared" si="21"/>
        <v>338</v>
      </c>
      <c r="C468" s="267" t="s">
        <v>753</v>
      </c>
      <c r="D468" s="267" t="s">
        <v>753</v>
      </c>
      <c r="E468" s="267" t="s">
        <v>753</v>
      </c>
      <c r="F468" s="267" t="s">
        <v>753</v>
      </c>
      <c r="G468" s="267" t="s">
        <v>753</v>
      </c>
      <c r="H468" s="267" t="s">
        <v>753</v>
      </c>
      <c r="I468" s="268">
        <v>312</v>
      </c>
      <c r="J468" s="108" t="s">
        <v>753</v>
      </c>
      <c r="K468" s="267" t="s">
        <v>753</v>
      </c>
      <c r="L468" s="267" t="s">
        <v>753</v>
      </c>
      <c r="M468" s="108">
        <v>26</v>
      </c>
      <c r="N468" s="107" t="s">
        <v>753</v>
      </c>
      <c r="O468" s="32" t="s">
        <v>753</v>
      </c>
      <c r="P468" s="32" t="s">
        <v>753</v>
      </c>
    </row>
    <row r="469" spans="1:16" ht="15.75" customHeight="1" x14ac:dyDescent="0.25">
      <c r="A469" s="270" t="s">
        <v>389</v>
      </c>
      <c r="B469" s="50">
        <f t="shared" si="21"/>
        <v>1827</v>
      </c>
      <c r="C469" s="267" t="s">
        <v>753</v>
      </c>
      <c r="D469" s="267" t="s">
        <v>753</v>
      </c>
      <c r="E469" s="267" t="s">
        <v>753</v>
      </c>
      <c r="F469" s="267" t="s">
        <v>753</v>
      </c>
      <c r="G469" s="267" t="s">
        <v>753</v>
      </c>
      <c r="H469" s="267" t="s">
        <v>753</v>
      </c>
      <c r="I469" s="268">
        <v>1736</v>
      </c>
      <c r="J469" s="267" t="s">
        <v>753</v>
      </c>
      <c r="K469" s="267" t="s">
        <v>753</v>
      </c>
      <c r="L469" s="267" t="s">
        <v>753</v>
      </c>
      <c r="M469" s="108">
        <v>91</v>
      </c>
      <c r="N469" s="107" t="s">
        <v>753</v>
      </c>
      <c r="O469" s="32"/>
      <c r="P469" s="32"/>
    </row>
    <row r="470" spans="1:16" ht="15.75" customHeight="1" x14ac:dyDescent="0.25">
      <c r="A470" s="270" t="s">
        <v>767</v>
      </c>
      <c r="B470" s="50">
        <f t="shared" si="21"/>
        <v>4</v>
      </c>
      <c r="C470" s="267" t="s">
        <v>753</v>
      </c>
      <c r="D470" s="267" t="s">
        <v>753</v>
      </c>
      <c r="E470" s="267" t="s">
        <v>753</v>
      </c>
      <c r="F470" s="267" t="s">
        <v>753</v>
      </c>
      <c r="G470" s="267" t="s">
        <v>753</v>
      </c>
      <c r="H470" s="267" t="s">
        <v>753</v>
      </c>
      <c r="I470" s="268">
        <v>4</v>
      </c>
      <c r="J470" s="267" t="s">
        <v>753</v>
      </c>
      <c r="K470" s="267" t="s">
        <v>753</v>
      </c>
      <c r="L470" s="267" t="s">
        <v>753</v>
      </c>
      <c r="M470" s="108" t="s">
        <v>753</v>
      </c>
      <c r="N470" s="107" t="s">
        <v>753</v>
      </c>
      <c r="O470" s="32" t="s">
        <v>753</v>
      </c>
      <c r="P470" s="32" t="s">
        <v>753</v>
      </c>
    </row>
    <row r="471" spans="1:16" ht="15.75" customHeight="1" x14ac:dyDescent="0.25">
      <c r="A471" s="270" t="s">
        <v>451</v>
      </c>
      <c r="B471" s="50">
        <f t="shared" si="21"/>
        <v>502</v>
      </c>
      <c r="C471" s="267" t="s">
        <v>753</v>
      </c>
      <c r="D471" s="267" t="s">
        <v>753</v>
      </c>
      <c r="E471" s="267" t="s">
        <v>753</v>
      </c>
      <c r="F471" s="267" t="s">
        <v>753</v>
      </c>
      <c r="G471" s="267" t="s">
        <v>753</v>
      </c>
      <c r="H471" s="267" t="s">
        <v>753</v>
      </c>
      <c r="I471" s="268">
        <v>502</v>
      </c>
      <c r="J471" s="267" t="s">
        <v>753</v>
      </c>
      <c r="K471" s="267" t="s">
        <v>753</v>
      </c>
      <c r="L471" s="267" t="s">
        <v>753</v>
      </c>
      <c r="M471" s="108" t="s">
        <v>753</v>
      </c>
      <c r="N471" s="107" t="s">
        <v>753</v>
      </c>
      <c r="O471" s="32" t="s">
        <v>753</v>
      </c>
      <c r="P471" s="32" t="s">
        <v>753</v>
      </c>
    </row>
    <row r="472" spans="1:16" ht="15.75" customHeight="1" x14ac:dyDescent="0.25">
      <c r="A472" s="270" t="s">
        <v>452</v>
      </c>
      <c r="B472" s="50">
        <f t="shared" si="21"/>
        <v>702</v>
      </c>
      <c r="C472" s="267" t="s">
        <v>753</v>
      </c>
      <c r="D472" s="267" t="s">
        <v>753</v>
      </c>
      <c r="E472" s="267" t="s">
        <v>753</v>
      </c>
      <c r="F472" s="267" t="s">
        <v>753</v>
      </c>
      <c r="G472" s="267" t="s">
        <v>753</v>
      </c>
      <c r="H472" s="267" t="s">
        <v>753</v>
      </c>
      <c r="I472" s="268">
        <v>644</v>
      </c>
      <c r="J472" s="267" t="s">
        <v>753</v>
      </c>
      <c r="K472" s="267" t="s">
        <v>753</v>
      </c>
      <c r="L472" s="267" t="s">
        <v>753</v>
      </c>
      <c r="M472" s="108">
        <v>58</v>
      </c>
      <c r="N472" s="107" t="s">
        <v>753</v>
      </c>
      <c r="O472" s="32" t="s">
        <v>753</v>
      </c>
      <c r="P472" s="32" t="s">
        <v>753</v>
      </c>
    </row>
    <row r="473" spans="1:16" ht="15.75" customHeight="1" x14ac:dyDescent="0.25">
      <c r="A473" s="270" t="s">
        <v>768</v>
      </c>
      <c r="B473" s="50">
        <f t="shared" si="21"/>
        <v>1465</v>
      </c>
      <c r="C473" s="267" t="s">
        <v>753</v>
      </c>
      <c r="D473" s="267" t="s">
        <v>753</v>
      </c>
      <c r="E473" s="267" t="s">
        <v>753</v>
      </c>
      <c r="F473" s="267" t="s">
        <v>753</v>
      </c>
      <c r="G473" s="267" t="s">
        <v>753</v>
      </c>
      <c r="H473" s="267" t="s">
        <v>753</v>
      </c>
      <c r="I473" s="268">
        <v>1444</v>
      </c>
      <c r="J473" s="267" t="s">
        <v>753</v>
      </c>
      <c r="K473" s="267" t="s">
        <v>753</v>
      </c>
      <c r="L473" s="267" t="s">
        <v>753</v>
      </c>
      <c r="M473" s="108">
        <v>21</v>
      </c>
      <c r="N473" s="107" t="s">
        <v>753</v>
      </c>
      <c r="O473" s="32" t="s">
        <v>753</v>
      </c>
      <c r="P473" s="32" t="s">
        <v>753</v>
      </c>
    </row>
    <row r="474" spans="1:16" ht="15.75" customHeight="1" x14ac:dyDescent="0.25">
      <c r="A474" s="270" t="s">
        <v>769</v>
      </c>
      <c r="B474" s="50">
        <f t="shared" si="21"/>
        <v>2</v>
      </c>
      <c r="C474" s="267" t="s">
        <v>753</v>
      </c>
      <c r="D474" s="267" t="s">
        <v>753</v>
      </c>
      <c r="E474" s="267" t="s">
        <v>753</v>
      </c>
      <c r="F474" s="267" t="s">
        <v>753</v>
      </c>
      <c r="G474" s="267" t="s">
        <v>753</v>
      </c>
      <c r="H474" s="267" t="s">
        <v>753</v>
      </c>
      <c r="I474" s="268">
        <v>2</v>
      </c>
      <c r="J474" s="267" t="s">
        <v>753</v>
      </c>
      <c r="K474" s="267" t="s">
        <v>753</v>
      </c>
      <c r="L474" s="267" t="s">
        <v>753</v>
      </c>
      <c r="M474" s="108" t="s">
        <v>753</v>
      </c>
      <c r="N474" s="107" t="s">
        <v>753</v>
      </c>
      <c r="O474" s="32" t="s">
        <v>753</v>
      </c>
      <c r="P474" s="32" t="s">
        <v>753</v>
      </c>
    </row>
    <row r="475" spans="1:16" ht="15.75" customHeight="1" x14ac:dyDescent="0.25">
      <c r="A475" s="270" t="s">
        <v>456</v>
      </c>
      <c r="B475" s="50">
        <f t="shared" si="21"/>
        <v>1016</v>
      </c>
      <c r="C475" s="267" t="s">
        <v>753</v>
      </c>
      <c r="D475" s="267" t="s">
        <v>753</v>
      </c>
      <c r="E475" s="267" t="s">
        <v>753</v>
      </c>
      <c r="F475" s="267" t="s">
        <v>753</v>
      </c>
      <c r="G475" s="267" t="s">
        <v>753</v>
      </c>
      <c r="H475" s="267" t="s">
        <v>753</v>
      </c>
      <c r="I475" s="268">
        <v>985</v>
      </c>
      <c r="J475" s="267" t="s">
        <v>753</v>
      </c>
      <c r="K475" s="267" t="s">
        <v>753</v>
      </c>
      <c r="L475" s="267" t="s">
        <v>753</v>
      </c>
      <c r="M475" s="108">
        <v>31</v>
      </c>
      <c r="N475" s="107" t="s">
        <v>753</v>
      </c>
      <c r="O475" s="32" t="s">
        <v>753</v>
      </c>
      <c r="P475" s="32" t="s">
        <v>753</v>
      </c>
    </row>
    <row r="476" spans="1:16" ht="15.75" customHeight="1" x14ac:dyDescent="0.25">
      <c r="A476" s="270" t="s">
        <v>662</v>
      </c>
      <c r="B476" s="50">
        <f t="shared" si="21"/>
        <v>45</v>
      </c>
      <c r="C476" s="267" t="s">
        <v>753</v>
      </c>
      <c r="D476" s="267" t="s">
        <v>753</v>
      </c>
      <c r="E476" s="267" t="s">
        <v>753</v>
      </c>
      <c r="F476" s="267" t="s">
        <v>753</v>
      </c>
      <c r="G476" s="267" t="s">
        <v>753</v>
      </c>
      <c r="H476" s="267" t="s">
        <v>753</v>
      </c>
      <c r="I476" s="268">
        <v>45</v>
      </c>
      <c r="J476" s="267" t="s">
        <v>753</v>
      </c>
      <c r="K476" s="267" t="s">
        <v>753</v>
      </c>
      <c r="L476" s="267" t="s">
        <v>753</v>
      </c>
      <c r="M476" s="267" t="s">
        <v>753</v>
      </c>
      <c r="N476" s="267" t="s">
        <v>753</v>
      </c>
      <c r="O476" s="267" t="s">
        <v>753</v>
      </c>
      <c r="P476" s="107" t="s">
        <v>753</v>
      </c>
    </row>
    <row r="477" spans="1:16" ht="15.75" customHeight="1" x14ac:dyDescent="0.25">
      <c r="A477" s="270" t="s">
        <v>663</v>
      </c>
      <c r="B477" s="50">
        <f t="shared" si="21"/>
        <v>19</v>
      </c>
      <c r="C477" s="267" t="s">
        <v>753</v>
      </c>
      <c r="D477" s="267" t="s">
        <v>753</v>
      </c>
      <c r="E477" s="267" t="s">
        <v>753</v>
      </c>
      <c r="F477" s="267" t="s">
        <v>753</v>
      </c>
      <c r="G477" s="267" t="s">
        <v>753</v>
      </c>
      <c r="H477" s="267" t="s">
        <v>753</v>
      </c>
      <c r="I477" s="268">
        <v>19</v>
      </c>
      <c r="J477" s="267" t="s">
        <v>753</v>
      </c>
      <c r="K477" s="267" t="s">
        <v>753</v>
      </c>
      <c r="L477" s="267" t="s">
        <v>753</v>
      </c>
      <c r="M477" s="267" t="s">
        <v>753</v>
      </c>
      <c r="N477" s="267" t="s">
        <v>753</v>
      </c>
      <c r="O477" s="267" t="s">
        <v>753</v>
      </c>
      <c r="P477" s="107" t="s">
        <v>753</v>
      </c>
    </row>
    <row r="478" spans="1:16" ht="15.75" customHeight="1" x14ac:dyDescent="0.25">
      <c r="A478" s="270" t="s">
        <v>325</v>
      </c>
      <c r="B478" s="50">
        <f t="shared" si="21"/>
        <v>740</v>
      </c>
      <c r="C478" s="267" t="s">
        <v>753</v>
      </c>
      <c r="D478" s="267" t="s">
        <v>753</v>
      </c>
      <c r="E478" s="267" t="s">
        <v>753</v>
      </c>
      <c r="F478" s="267" t="s">
        <v>753</v>
      </c>
      <c r="G478" s="267" t="s">
        <v>753</v>
      </c>
      <c r="H478" s="267" t="s">
        <v>753</v>
      </c>
      <c r="I478" s="268">
        <v>723</v>
      </c>
      <c r="J478" s="267" t="s">
        <v>753</v>
      </c>
      <c r="K478" s="267" t="s">
        <v>753</v>
      </c>
      <c r="L478" s="267" t="s">
        <v>753</v>
      </c>
      <c r="M478" s="108">
        <v>17</v>
      </c>
      <c r="N478" s="107" t="s">
        <v>753</v>
      </c>
      <c r="O478" s="32" t="s">
        <v>753</v>
      </c>
      <c r="P478" s="32" t="s">
        <v>753</v>
      </c>
    </row>
    <row r="479" spans="1:16" ht="15.75" customHeight="1" x14ac:dyDescent="0.25">
      <c r="A479" s="270" t="s">
        <v>64</v>
      </c>
      <c r="B479" s="50">
        <f t="shared" si="21"/>
        <v>1790</v>
      </c>
      <c r="C479" s="267" t="s">
        <v>753</v>
      </c>
      <c r="D479" s="267" t="s">
        <v>753</v>
      </c>
      <c r="E479" s="267" t="s">
        <v>753</v>
      </c>
      <c r="F479" s="267" t="s">
        <v>753</v>
      </c>
      <c r="G479" s="267" t="s">
        <v>753</v>
      </c>
      <c r="H479" s="267" t="s">
        <v>753</v>
      </c>
      <c r="I479" s="268">
        <v>1789</v>
      </c>
      <c r="J479" s="267" t="s">
        <v>753</v>
      </c>
      <c r="K479" s="267" t="s">
        <v>753</v>
      </c>
      <c r="L479" s="267" t="s">
        <v>753</v>
      </c>
      <c r="M479" s="108">
        <v>1</v>
      </c>
      <c r="N479" s="107" t="s">
        <v>753</v>
      </c>
      <c r="O479" s="32" t="s">
        <v>753</v>
      </c>
      <c r="P479" s="32" t="s">
        <v>753</v>
      </c>
    </row>
    <row r="480" spans="1:16" ht="15.75" customHeight="1" x14ac:dyDescent="0.25">
      <c r="A480" s="270" t="s">
        <v>770</v>
      </c>
      <c r="B480" s="50">
        <f t="shared" si="21"/>
        <v>27</v>
      </c>
      <c r="C480" s="267" t="s">
        <v>753</v>
      </c>
      <c r="D480" s="267" t="s">
        <v>753</v>
      </c>
      <c r="E480" s="267" t="s">
        <v>753</v>
      </c>
      <c r="F480" s="267" t="s">
        <v>753</v>
      </c>
      <c r="G480" s="267" t="s">
        <v>753</v>
      </c>
      <c r="H480" s="267" t="s">
        <v>753</v>
      </c>
      <c r="I480" s="268">
        <v>27</v>
      </c>
      <c r="J480" s="267" t="s">
        <v>753</v>
      </c>
      <c r="K480" s="267" t="s">
        <v>753</v>
      </c>
      <c r="L480" s="267" t="s">
        <v>753</v>
      </c>
      <c r="M480" s="108" t="s">
        <v>753</v>
      </c>
      <c r="N480" s="107" t="s">
        <v>753</v>
      </c>
      <c r="O480" s="32" t="s">
        <v>753</v>
      </c>
      <c r="P480" s="32" t="s">
        <v>753</v>
      </c>
    </row>
    <row r="481" spans="1:16" ht="15.75" customHeight="1" x14ac:dyDescent="0.25">
      <c r="A481" s="270" t="s">
        <v>664</v>
      </c>
      <c r="B481" s="50">
        <f t="shared" si="21"/>
        <v>68</v>
      </c>
      <c r="C481" s="267" t="s">
        <v>753</v>
      </c>
      <c r="D481" s="267" t="s">
        <v>753</v>
      </c>
      <c r="E481" s="267" t="s">
        <v>753</v>
      </c>
      <c r="F481" s="267" t="s">
        <v>753</v>
      </c>
      <c r="G481" s="267" t="s">
        <v>753</v>
      </c>
      <c r="H481" s="267" t="s">
        <v>753</v>
      </c>
      <c r="I481" s="268">
        <v>68</v>
      </c>
      <c r="J481" s="267" t="s">
        <v>753</v>
      </c>
      <c r="K481" s="267" t="s">
        <v>753</v>
      </c>
      <c r="L481" s="267" t="s">
        <v>753</v>
      </c>
      <c r="M481" s="108" t="s">
        <v>753</v>
      </c>
      <c r="N481" s="107" t="s">
        <v>753</v>
      </c>
      <c r="O481" s="32" t="s">
        <v>753</v>
      </c>
      <c r="P481" s="32" t="s">
        <v>753</v>
      </c>
    </row>
    <row r="482" spans="1:16" ht="15.75" customHeight="1" x14ac:dyDescent="0.25">
      <c r="A482" s="270" t="s">
        <v>665</v>
      </c>
      <c r="B482" s="50">
        <f t="shared" si="21"/>
        <v>229</v>
      </c>
      <c r="C482" s="267" t="s">
        <v>753</v>
      </c>
      <c r="D482" s="267" t="s">
        <v>753</v>
      </c>
      <c r="E482" s="267" t="s">
        <v>753</v>
      </c>
      <c r="F482" s="267" t="s">
        <v>753</v>
      </c>
      <c r="G482" s="267" t="s">
        <v>753</v>
      </c>
      <c r="H482" s="267" t="s">
        <v>753</v>
      </c>
      <c r="I482" s="268">
        <v>229</v>
      </c>
      <c r="J482" s="267" t="s">
        <v>753</v>
      </c>
      <c r="K482" s="267" t="s">
        <v>753</v>
      </c>
      <c r="L482" s="267" t="s">
        <v>753</v>
      </c>
      <c r="M482" s="108" t="s">
        <v>753</v>
      </c>
      <c r="N482" s="107" t="s">
        <v>753</v>
      </c>
      <c r="O482" s="32" t="s">
        <v>753</v>
      </c>
      <c r="P482" s="32" t="s">
        <v>753</v>
      </c>
    </row>
    <row r="483" spans="1:16" ht="15.75" customHeight="1" x14ac:dyDescent="0.25">
      <c r="A483" s="270" t="s">
        <v>181</v>
      </c>
      <c r="B483" s="50">
        <f t="shared" si="21"/>
        <v>2499</v>
      </c>
      <c r="C483" s="267" t="s">
        <v>753</v>
      </c>
      <c r="D483" s="267" t="s">
        <v>753</v>
      </c>
      <c r="E483" s="267" t="s">
        <v>753</v>
      </c>
      <c r="F483" s="267" t="s">
        <v>753</v>
      </c>
      <c r="G483" s="267" t="s">
        <v>753</v>
      </c>
      <c r="H483" s="267" t="s">
        <v>753</v>
      </c>
      <c r="I483" s="268">
        <v>2441</v>
      </c>
      <c r="J483" s="267" t="s">
        <v>753</v>
      </c>
      <c r="K483" s="267" t="s">
        <v>753</v>
      </c>
      <c r="L483" s="267" t="s">
        <v>753</v>
      </c>
      <c r="M483" s="108">
        <v>58</v>
      </c>
      <c r="N483" s="107" t="s">
        <v>753</v>
      </c>
      <c r="O483" s="32" t="s">
        <v>753</v>
      </c>
      <c r="P483" s="32" t="s">
        <v>753</v>
      </c>
    </row>
    <row r="484" spans="1:16" ht="15.75" customHeight="1" x14ac:dyDescent="0.25">
      <c r="A484" s="270" t="s">
        <v>771</v>
      </c>
      <c r="B484" s="50">
        <f t="shared" si="21"/>
        <v>7</v>
      </c>
      <c r="C484" s="267" t="s">
        <v>753</v>
      </c>
      <c r="D484" s="267" t="s">
        <v>753</v>
      </c>
      <c r="E484" s="267" t="s">
        <v>753</v>
      </c>
      <c r="F484" s="267" t="s">
        <v>753</v>
      </c>
      <c r="G484" s="267" t="s">
        <v>753</v>
      </c>
      <c r="H484" s="267" t="s">
        <v>753</v>
      </c>
      <c r="I484" s="268">
        <v>7</v>
      </c>
      <c r="J484" s="267" t="s">
        <v>753</v>
      </c>
      <c r="K484" s="267" t="s">
        <v>753</v>
      </c>
      <c r="L484" s="267" t="s">
        <v>753</v>
      </c>
      <c r="M484" s="108" t="s">
        <v>753</v>
      </c>
      <c r="N484" s="107" t="s">
        <v>753</v>
      </c>
      <c r="O484" s="32" t="s">
        <v>753</v>
      </c>
      <c r="P484" s="32" t="s">
        <v>753</v>
      </c>
    </row>
    <row r="485" spans="1:16" ht="15.75" customHeight="1" x14ac:dyDescent="0.25">
      <c r="A485" s="270" t="s">
        <v>132</v>
      </c>
      <c r="B485" s="50">
        <f t="shared" si="21"/>
        <v>550</v>
      </c>
      <c r="C485" s="267" t="s">
        <v>753</v>
      </c>
      <c r="D485" s="267" t="s">
        <v>753</v>
      </c>
      <c r="E485" s="267" t="s">
        <v>753</v>
      </c>
      <c r="F485" s="267" t="s">
        <v>753</v>
      </c>
      <c r="G485" s="267" t="s">
        <v>753</v>
      </c>
      <c r="H485" s="267" t="s">
        <v>753</v>
      </c>
      <c r="I485" s="268">
        <v>543</v>
      </c>
      <c r="J485" s="267" t="s">
        <v>753</v>
      </c>
      <c r="K485" s="267" t="s">
        <v>753</v>
      </c>
      <c r="L485" s="267" t="s">
        <v>753</v>
      </c>
      <c r="M485" s="108">
        <v>7</v>
      </c>
      <c r="N485" s="107" t="s">
        <v>753</v>
      </c>
      <c r="O485" s="32" t="s">
        <v>753</v>
      </c>
      <c r="P485" s="32" t="s">
        <v>753</v>
      </c>
    </row>
    <row r="486" spans="1:16" ht="15.75" customHeight="1" x14ac:dyDescent="0.25">
      <c r="A486" s="270" t="s">
        <v>634</v>
      </c>
      <c r="B486" s="50">
        <f t="shared" si="21"/>
        <v>269</v>
      </c>
      <c r="C486" s="267" t="s">
        <v>753</v>
      </c>
      <c r="D486" s="267" t="s">
        <v>753</v>
      </c>
      <c r="E486" s="267" t="s">
        <v>753</v>
      </c>
      <c r="F486" s="267" t="s">
        <v>753</v>
      </c>
      <c r="G486" s="267" t="s">
        <v>753</v>
      </c>
      <c r="H486" s="267" t="s">
        <v>753</v>
      </c>
      <c r="I486" s="268">
        <v>253</v>
      </c>
      <c r="J486" s="267" t="s">
        <v>753</v>
      </c>
      <c r="K486" s="267" t="s">
        <v>753</v>
      </c>
      <c r="L486" s="267" t="s">
        <v>753</v>
      </c>
      <c r="M486" s="108">
        <v>16</v>
      </c>
      <c r="N486" s="107" t="s">
        <v>753</v>
      </c>
      <c r="O486" s="32" t="s">
        <v>753</v>
      </c>
      <c r="P486" s="32" t="s">
        <v>753</v>
      </c>
    </row>
    <row r="487" spans="1:16" ht="15.75" customHeight="1" x14ac:dyDescent="0.25">
      <c r="A487" s="270" t="s">
        <v>666</v>
      </c>
      <c r="B487" s="50">
        <f t="shared" si="21"/>
        <v>1140</v>
      </c>
      <c r="C487" s="267" t="s">
        <v>753</v>
      </c>
      <c r="D487" s="267" t="s">
        <v>753</v>
      </c>
      <c r="E487" s="267" t="s">
        <v>753</v>
      </c>
      <c r="F487" s="267" t="s">
        <v>753</v>
      </c>
      <c r="G487" s="267" t="s">
        <v>753</v>
      </c>
      <c r="H487" s="267" t="s">
        <v>753</v>
      </c>
      <c r="I487" s="268">
        <v>1132</v>
      </c>
      <c r="J487" s="267" t="s">
        <v>753</v>
      </c>
      <c r="K487" s="267" t="s">
        <v>753</v>
      </c>
      <c r="L487" s="267" t="s">
        <v>753</v>
      </c>
      <c r="M487" s="108">
        <v>8</v>
      </c>
      <c r="N487" s="107" t="s">
        <v>753</v>
      </c>
      <c r="O487" s="32" t="s">
        <v>753</v>
      </c>
      <c r="P487" s="32" t="s">
        <v>753</v>
      </c>
    </row>
    <row r="488" spans="1:16" ht="15.75" customHeight="1" x14ac:dyDescent="0.25">
      <c r="A488" s="270" t="s">
        <v>667</v>
      </c>
      <c r="B488" s="50">
        <f t="shared" si="21"/>
        <v>26</v>
      </c>
      <c r="C488" s="267" t="s">
        <v>753</v>
      </c>
      <c r="D488" s="267" t="s">
        <v>753</v>
      </c>
      <c r="E488" s="267" t="s">
        <v>753</v>
      </c>
      <c r="F488" s="267" t="s">
        <v>753</v>
      </c>
      <c r="G488" s="267" t="s">
        <v>753</v>
      </c>
      <c r="H488" s="267" t="s">
        <v>753</v>
      </c>
      <c r="I488" s="268">
        <v>26</v>
      </c>
      <c r="J488" s="267" t="s">
        <v>753</v>
      </c>
      <c r="K488" s="267" t="s">
        <v>753</v>
      </c>
      <c r="L488" s="267" t="s">
        <v>753</v>
      </c>
      <c r="M488" s="267" t="s">
        <v>753</v>
      </c>
      <c r="N488" s="267" t="s">
        <v>753</v>
      </c>
      <c r="O488" s="267" t="s">
        <v>753</v>
      </c>
      <c r="P488" s="107" t="s">
        <v>753</v>
      </c>
    </row>
    <row r="489" spans="1:16" ht="15.75" customHeight="1" x14ac:dyDescent="0.25">
      <c r="A489" s="270" t="s">
        <v>140</v>
      </c>
      <c r="B489" s="50">
        <f t="shared" si="21"/>
        <v>478</v>
      </c>
      <c r="C489" s="267" t="s">
        <v>753</v>
      </c>
      <c r="D489" s="267" t="s">
        <v>753</v>
      </c>
      <c r="E489" s="267" t="s">
        <v>753</v>
      </c>
      <c r="F489" s="267" t="s">
        <v>753</v>
      </c>
      <c r="G489" s="267" t="s">
        <v>753</v>
      </c>
      <c r="H489" s="267" t="s">
        <v>753</v>
      </c>
      <c r="I489" s="268">
        <v>478</v>
      </c>
      <c r="J489" s="267" t="s">
        <v>753</v>
      </c>
      <c r="K489" s="267" t="s">
        <v>753</v>
      </c>
      <c r="L489" s="267" t="s">
        <v>753</v>
      </c>
      <c r="M489" s="108">
        <v>0</v>
      </c>
      <c r="N489" s="107" t="s">
        <v>753</v>
      </c>
      <c r="O489" s="32" t="s">
        <v>753</v>
      </c>
      <c r="P489" s="32" t="s">
        <v>753</v>
      </c>
    </row>
    <row r="490" spans="1:16" ht="15.75" customHeight="1" x14ac:dyDescent="0.25">
      <c r="A490" s="270" t="s">
        <v>141</v>
      </c>
      <c r="B490" s="50">
        <f t="shared" si="21"/>
        <v>593</v>
      </c>
      <c r="C490" s="267" t="s">
        <v>753</v>
      </c>
      <c r="D490" s="267" t="s">
        <v>753</v>
      </c>
      <c r="E490" s="267" t="s">
        <v>753</v>
      </c>
      <c r="F490" s="267" t="s">
        <v>753</v>
      </c>
      <c r="G490" s="267" t="s">
        <v>753</v>
      </c>
      <c r="H490" s="267" t="s">
        <v>753</v>
      </c>
      <c r="I490" s="268">
        <v>577</v>
      </c>
      <c r="J490" s="267" t="s">
        <v>753</v>
      </c>
      <c r="K490" s="267" t="s">
        <v>753</v>
      </c>
      <c r="L490" s="267" t="s">
        <v>753</v>
      </c>
      <c r="M490" s="108">
        <v>16</v>
      </c>
      <c r="N490" s="107" t="s">
        <v>753</v>
      </c>
      <c r="O490" s="32" t="s">
        <v>753</v>
      </c>
      <c r="P490" s="32" t="s">
        <v>753</v>
      </c>
    </row>
    <row r="491" spans="1:16" ht="15.75" customHeight="1" x14ac:dyDescent="0.25">
      <c r="A491" s="270" t="s">
        <v>942</v>
      </c>
      <c r="B491" s="50">
        <f t="shared" si="21"/>
        <v>143</v>
      </c>
      <c r="C491" s="267" t="s">
        <v>753</v>
      </c>
      <c r="D491" s="267" t="s">
        <v>753</v>
      </c>
      <c r="E491" s="267" t="s">
        <v>753</v>
      </c>
      <c r="F491" s="267" t="s">
        <v>753</v>
      </c>
      <c r="G491" s="267" t="s">
        <v>753</v>
      </c>
      <c r="H491" s="267" t="s">
        <v>753</v>
      </c>
      <c r="I491" s="268">
        <v>143</v>
      </c>
      <c r="J491" s="267" t="s">
        <v>753</v>
      </c>
      <c r="K491" s="267" t="s">
        <v>753</v>
      </c>
      <c r="L491" s="267" t="s">
        <v>753</v>
      </c>
      <c r="M491" s="108" t="s">
        <v>753</v>
      </c>
      <c r="N491" s="107" t="s">
        <v>753</v>
      </c>
      <c r="O491" s="32" t="s">
        <v>753</v>
      </c>
      <c r="P491" s="32" t="s">
        <v>753</v>
      </c>
    </row>
    <row r="492" spans="1:16" ht="15.75" customHeight="1" x14ac:dyDescent="0.25">
      <c r="A492" s="270" t="s">
        <v>66</v>
      </c>
      <c r="B492" s="50">
        <f t="shared" si="21"/>
        <v>599</v>
      </c>
      <c r="C492" s="267" t="s">
        <v>753</v>
      </c>
      <c r="D492" s="267" t="s">
        <v>753</v>
      </c>
      <c r="E492" s="267" t="s">
        <v>753</v>
      </c>
      <c r="F492" s="267" t="s">
        <v>753</v>
      </c>
      <c r="G492" s="267" t="s">
        <v>753</v>
      </c>
      <c r="H492" s="267" t="s">
        <v>753</v>
      </c>
      <c r="I492" s="268">
        <v>558</v>
      </c>
      <c r="J492" s="267" t="s">
        <v>753</v>
      </c>
      <c r="K492" s="267" t="s">
        <v>753</v>
      </c>
      <c r="L492" s="267" t="s">
        <v>753</v>
      </c>
      <c r="M492" s="108">
        <v>41</v>
      </c>
      <c r="N492" s="107" t="s">
        <v>753</v>
      </c>
      <c r="O492" s="32" t="s">
        <v>753</v>
      </c>
      <c r="P492" s="32" t="s">
        <v>753</v>
      </c>
    </row>
    <row r="493" spans="1:16" ht="15.75" customHeight="1" x14ac:dyDescent="0.25">
      <c r="A493" s="270" t="s">
        <v>772</v>
      </c>
      <c r="B493" s="50">
        <f t="shared" si="21"/>
        <v>5</v>
      </c>
      <c r="C493" s="267" t="s">
        <v>753</v>
      </c>
      <c r="D493" s="267" t="s">
        <v>753</v>
      </c>
      <c r="E493" s="267" t="s">
        <v>753</v>
      </c>
      <c r="F493" s="267" t="s">
        <v>753</v>
      </c>
      <c r="G493" s="267" t="s">
        <v>753</v>
      </c>
      <c r="H493" s="267" t="s">
        <v>753</v>
      </c>
      <c r="I493" s="268">
        <v>5</v>
      </c>
      <c r="J493" s="267" t="s">
        <v>753</v>
      </c>
      <c r="K493" s="267" t="s">
        <v>753</v>
      </c>
      <c r="L493" s="267" t="s">
        <v>753</v>
      </c>
      <c r="M493" s="108" t="s">
        <v>753</v>
      </c>
      <c r="N493" s="107" t="s">
        <v>753</v>
      </c>
      <c r="O493" s="32" t="s">
        <v>753</v>
      </c>
      <c r="P493" s="32" t="s">
        <v>753</v>
      </c>
    </row>
    <row r="494" spans="1:16" ht="15.75" customHeight="1" x14ac:dyDescent="0.25">
      <c r="A494" s="270" t="s">
        <v>143</v>
      </c>
      <c r="B494" s="50">
        <f t="shared" si="21"/>
        <v>436</v>
      </c>
      <c r="C494" s="267" t="s">
        <v>753</v>
      </c>
      <c r="D494" s="267" t="s">
        <v>753</v>
      </c>
      <c r="E494" s="267" t="s">
        <v>753</v>
      </c>
      <c r="F494" s="267" t="s">
        <v>753</v>
      </c>
      <c r="G494" s="267" t="s">
        <v>753</v>
      </c>
      <c r="H494" s="267" t="s">
        <v>753</v>
      </c>
      <c r="I494" s="268">
        <v>429</v>
      </c>
      <c r="J494" s="267" t="s">
        <v>753</v>
      </c>
      <c r="K494" s="267" t="s">
        <v>753</v>
      </c>
      <c r="L494" s="108" t="s">
        <v>753</v>
      </c>
      <c r="M494" s="108">
        <v>7</v>
      </c>
      <c r="N494" s="107" t="s">
        <v>753</v>
      </c>
      <c r="O494" s="32" t="s">
        <v>753</v>
      </c>
      <c r="P494" s="32" t="s">
        <v>753</v>
      </c>
    </row>
    <row r="495" spans="1:16" ht="15.75" customHeight="1" x14ac:dyDescent="0.25">
      <c r="A495" s="270" t="s">
        <v>669</v>
      </c>
      <c r="B495" s="50">
        <f t="shared" si="21"/>
        <v>20</v>
      </c>
      <c r="C495" s="267" t="s">
        <v>753</v>
      </c>
      <c r="D495" s="267" t="s">
        <v>753</v>
      </c>
      <c r="E495" s="267" t="s">
        <v>753</v>
      </c>
      <c r="F495" s="267" t="s">
        <v>753</v>
      </c>
      <c r="G495" s="267" t="s">
        <v>753</v>
      </c>
      <c r="H495" s="267" t="s">
        <v>753</v>
      </c>
      <c r="I495" s="268">
        <v>20</v>
      </c>
      <c r="J495" s="267" t="s">
        <v>753</v>
      </c>
      <c r="K495" s="267" t="s">
        <v>753</v>
      </c>
      <c r="L495" s="108" t="s">
        <v>753</v>
      </c>
      <c r="M495" s="108" t="s">
        <v>753</v>
      </c>
      <c r="N495" s="108" t="s">
        <v>753</v>
      </c>
      <c r="O495" s="108" t="s">
        <v>753</v>
      </c>
      <c r="P495" s="81" t="s">
        <v>753</v>
      </c>
    </row>
    <row r="496" spans="1:16" ht="15.75" customHeight="1" x14ac:dyDescent="0.25">
      <c r="A496" s="270" t="s">
        <v>136</v>
      </c>
      <c r="B496" s="50">
        <f t="shared" si="21"/>
        <v>296</v>
      </c>
      <c r="C496" s="267" t="s">
        <v>753</v>
      </c>
      <c r="D496" s="267" t="s">
        <v>753</v>
      </c>
      <c r="E496" s="267" t="s">
        <v>753</v>
      </c>
      <c r="F496" s="267" t="s">
        <v>753</v>
      </c>
      <c r="G496" s="267" t="s">
        <v>753</v>
      </c>
      <c r="H496" s="267" t="s">
        <v>753</v>
      </c>
      <c r="I496" s="268">
        <v>282</v>
      </c>
      <c r="J496" s="267" t="s">
        <v>753</v>
      </c>
      <c r="K496" s="267" t="s">
        <v>753</v>
      </c>
      <c r="L496" s="108" t="s">
        <v>753</v>
      </c>
      <c r="M496" s="108">
        <v>14</v>
      </c>
      <c r="N496" s="107" t="s">
        <v>753</v>
      </c>
      <c r="O496" s="32" t="s">
        <v>753</v>
      </c>
      <c r="P496" s="32" t="s">
        <v>753</v>
      </c>
    </row>
    <row r="497" spans="1:16" ht="15.75" customHeight="1" x14ac:dyDescent="0.25">
      <c r="A497" s="270" t="s">
        <v>668</v>
      </c>
      <c r="B497" s="50">
        <f t="shared" si="21"/>
        <v>27</v>
      </c>
      <c r="C497" s="267" t="s">
        <v>753</v>
      </c>
      <c r="D497" s="267" t="s">
        <v>753</v>
      </c>
      <c r="E497" s="267" t="s">
        <v>753</v>
      </c>
      <c r="F497" s="267" t="s">
        <v>753</v>
      </c>
      <c r="G497" s="267" t="s">
        <v>753</v>
      </c>
      <c r="H497" s="267" t="s">
        <v>753</v>
      </c>
      <c r="I497" s="268">
        <v>27</v>
      </c>
      <c r="J497" s="267" t="s">
        <v>753</v>
      </c>
      <c r="K497" s="267" t="s">
        <v>753</v>
      </c>
      <c r="L497" s="108" t="s">
        <v>753</v>
      </c>
      <c r="M497" s="108" t="s">
        <v>753</v>
      </c>
      <c r="N497" s="108" t="s">
        <v>753</v>
      </c>
      <c r="O497" s="108" t="s">
        <v>753</v>
      </c>
      <c r="P497" s="81" t="s">
        <v>753</v>
      </c>
    </row>
    <row r="498" spans="1:16" ht="15.75" customHeight="1" x14ac:dyDescent="0.25">
      <c r="A498" s="270" t="s">
        <v>773</v>
      </c>
      <c r="B498" s="50">
        <f t="shared" si="21"/>
        <v>1459</v>
      </c>
      <c r="C498" s="107" t="s">
        <v>753</v>
      </c>
      <c r="D498" s="81" t="s">
        <v>753</v>
      </c>
      <c r="E498" s="108" t="s">
        <v>753</v>
      </c>
      <c r="F498" s="267" t="s">
        <v>753</v>
      </c>
      <c r="G498" s="267" t="s">
        <v>753</v>
      </c>
      <c r="H498" s="267" t="s">
        <v>753</v>
      </c>
      <c r="I498" s="268">
        <v>1412</v>
      </c>
      <c r="J498" s="267" t="s">
        <v>753</v>
      </c>
      <c r="K498" s="267" t="s">
        <v>753</v>
      </c>
      <c r="L498" s="108" t="s">
        <v>753</v>
      </c>
      <c r="M498" s="108">
        <v>47</v>
      </c>
      <c r="N498" s="107" t="s">
        <v>753</v>
      </c>
      <c r="O498" s="32" t="s">
        <v>753</v>
      </c>
      <c r="P498" s="32" t="s">
        <v>753</v>
      </c>
    </row>
    <row r="499" spans="1:16" ht="15.75" customHeight="1" x14ac:dyDescent="0.25">
      <c r="A499" s="270" t="s">
        <v>922</v>
      </c>
      <c r="B499" s="50">
        <f t="shared" si="21"/>
        <v>10</v>
      </c>
      <c r="C499" s="267" t="s">
        <v>753</v>
      </c>
      <c r="D499" s="267" t="s">
        <v>753</v>
      </c>
      <c r="E499" s="267" t="s">
        <v>753</v>
      </c>
      <c r="F499" s="267" t="s">
        <v>753</v>
      </c>
      <c r="G499" s="267" t="s">
        <v>753</v>
      </c>
      <c r="H499" s="267" t="s">
        <v>753</v>
      </c>
      <c r="I499" s="268">
        <v>10</v>
      </c>
      <c r="J499" s="267" t="s">
        <v>753</v>
      </c>
      <c r="K499" s="267" t="s">
        <v>753</v>
      </c>
      <c r="L499" s="108" t="s">
        <v>753</v>
      </c>
      <c r="M499" s="108" t="s">
        <v>753</v>
      </c>
      <c r="N499" s="107" t="s">
        <v>753</v>
      </c>
      <c r="O499" s="32" t="s">
        <v>753</v>
      </c>
      <c r="P499" s="32" t="s">
        <v>753</v>
      </c>
    </row>
    <row r="500" spans="1:16" ht="15.75" customHeight="1" x14ac:dyDescent="0.25">
      <c r="A500" s="270" t="s">
        <v>147</v>
      </c>
      <c r="B500" s="50">
        <f t="shared" si="21"/>
        <v>355</v>
      </c>
      <c r="C500" s="107" t="s">
        <v>753</v>
      </c>
      <c r="D500" s="81" t="s">
        <v>753</v>
      </c>
      <c r="E500" s="108" t="s">
        <v>753</v>
      </c>
      <c r="F500" s="267" t="s">
        <v>753</v>
      </c>
      <c r="G500" s="267" t="s">
        <v>753</v>
      </c>
      <c r="H500" s="267" t="s">
        <v>753</v>
      </c>
      <c r="I500" s="268">
        <v>338</v>
      </c>
      <c r="J500" s="267" t="s">
        <v>753</v>
      </c>
      <c r="K500" s="267" t="s">
        <v>753</v>
      </c>
      <c r="L500" s="108" t="s">
        <v>753</v>
      </c>
      <c r="M500" s="108">
        <v>17</v>
      </c>
      <c r="N500" s="107" t="s">
        <v>753</v>
      </c>
      <c r="O500" s="32" t="s">
        <v>753</v>
      </c>
      <c r="P500" s="32" t="s">
        <v>753</v>
      </c>
    </row>
    <row r="501" spans="1:16" ht="15.75" customHeight="1" x14ac:dyDescent="0.25">
      <c r="A501" s="270" t="s">
        <v>670</v>
      </c>
      <c r="B501" s="50">
        <f t="shared" si="21"/>
        <v>420</v>
      </c>
      <c r="C501" s="107" t="s">
        <v>753</v>
      </c>
      <c r="D501" s="81" t="s">
        <v>753</v>
      </c>
      <c r="E501" s="108" t="s">
        <v>753</v>
      </c>
      <c r="F501" s="267" t="s">
        <v>753</v>
      </c>
      <c r="G501" s="267" t="s">
        <v>753</v>
      </c>
      <c r="H501" s="267" t="s">
        <v>753</v>
      </c>
      <c r="I501" s="268">
        <v>420</v>
      </c>
      <c r="J501" s="267" t="s">
        <v>753</v>
      </c>
      <c r="K501" s="267" t="s">
        <v>753</v>
      </c>
      <c r="L501" s="108" t="s">
        <v>753</v>
      </c>
      <c r="M501" s="108" t="s">
        <v>753</v>
      </c>
      <c r="N501" s="108" t="s">
        <v>753</v>
      </c>
      <c r="O501" s="108" t="s">
        <v>753</v>
      </c>
      <c r="P501" s="81" t="s">
        <v>753</v>
      </c>
    </row>
    <row r="502" spans="1:16" ht="15.75" customHeight="1" x14ac:dyDescent="0.25">
      <c r="A502" s="270" t="s">
        <v>775</v>
      </c>
      <c r="B502" s="50">
        <f t="shared" si="21"/>
        <v>3035</v>
      </c>
      <c r="C502" s="267" t="s">
        <v>753</v>
      </c>
      <c r="D502" s="267" t="s">
        <v>753</v>
      </c>
      <c r="E502" s="267" t="s">
        <v>753</v>
      </c>
      <c r="F502" s="267" t="s">
        <v>753</v>
      </c>
      <c r="G502" s="267" t="s">
        <v>753</v>
      </c>
      <c r="H502" s="267" t="s">
        <v>753</v>
      </c>
      <c r="I502" s="268">
        <v>3000</v>
      </c>
      <c r="J502" s="267" t="s">
        <v>753</v>
      </c>
      <c r="K502" s="267" t="s">
        <v>753</v>
      </c>
      <c r="L502" s="108" t="s">
        <v>753</v>
      </c>
      <c r="M502" s="108">
        <v>35</v>
      </c>
      <c r="N502" s="107" t="s">
        <v>753</v>
      </c>
      <c r="O502" s="32" t="s">
        <v>753</v>
      </c>
      <c r="P502" s="32" t="s">
        <v>753</v>
      </c>
    </row>
    <row r="503" spans="1:16" ht="15.75" customHeight="1" x14ac:dyDescent="0.25">
      <c r="A503" s="270" t="s">
        <v>776</v>
      </c>
      <c r="B503" s="50">
        <f t="shared" si="21"/>
        <v>3</v>
      </c>
      <c r="C503" s="107" t="s">
        <v>753</v>
      </c>
      <c r="D503" s="81" t="s">
        <v>753</v>
      </c>
      <c r="E503" s="108" t="s">
        <v>753</v>
      </c>
      <c r="F503" s="267" t="s">
        <v>753</v>
      </c>
      <c r="G503" s="267" t="s">
        <v>753</v>
      </c>
      <c r="H503" s="267" t="s">
        <v>753</v>
      </c>
      <c r="I503" s="268">
        <v>3</v>
      </c>
      <c r="J503" s="267" t="s">
        <v>753</v>
      </c>
      <c r="K503" s="267" t="s">
        <v>753</v>
      </c>
      <c r="L503" s="108" t="s">
        <v>753</v>
      </c>
      <c r="M503" s="108" t="s">
        <v>753</v>
      </c>
      <c r="N503" s="107" t="s">
        <v>753</v>
      </c>
      <c r="O503" s="32" t="s">
        <v>753</v>
      </c>
      <c r="P503" s="32" t="s">
        <v>753</v>
      </c>
    </row>
    <row r="504" spans="1:16" ht="15.75" customHeight="1" x14ac:dyDescent="0.25">
      <c r="A504" s="270" t="s">
        <v>151</v>
      </c>
      <c r="B504" s="50">
        <f t="shared" si="21"/>
        <v>1150</v>
      </c>
      <c r="C504" s="267" t="s">
        <v>753</v>
      </c>
      <c r="D504" s="267" t="s">
        <v>753</v>
      </c>
      <c r="E504" s="267" t="s">
        <v>753</v>
      </c>
      <c r="F504" s="267" t="s">
        <v>753</v>
      </c>
      <c r="G504" s="267" t="s">
        <v>753</v>
      </c>
      <c r="H504" s="267" t="s">
        <v>753</v>
      </c>
      <c r="I504" s="268">
        <v>1127</v>
      </c>
      <c r="J504" s="267" t="s">
        <v>753</v>
      </c>
      <c r="K504" s="267" t="s">
        <v>753</v>
      </c>
      <c r="L504" s="108" t="s">
        <v>753</v>
      </c>
      <c r="M504" s="108">
        <v>23</v>
      </c>
      <c r="N504" s="107" t="s">
        <v>753</v>
      </c>
      <c r="O504" s="32" t="s">
        <v>753</v>
      </c>
      <c r="P504" s="32" t="s">
        <v>753</v>
      </c>
    </row>
    <row r="505" spans="1:16" ht="15.75" customHeight="1" x14ac:dyDescent="0.25">
      <c r="A505" s="266" t="s">
        <v>633</v>
      </c>
      <c r="B505" s="50">
        <f t="shared" si="21"/>
        <v>170</v>
      </c>
      <c r="C505" s="267"/>
      <c r="D505" s="267"/>
      <c r="E505" s="267"/>
      <c r="F505" s="267"/>
      <c r="G505" s="267"/>
      <c r="H505" s="267"/>
      <c r="I505" s="267">
        <v>165</v>
      </c>
      <c r="J505" s="267"/>
      <c r="K505" s="107"/>
      <c r="L505" s="108"/>
      <c r="M505" s="108">
        <v>5</v>
      </c>
      <c r="N505" s="107"/>
      <c r="O505" s="32"/>
      <c r="P505" s="32"/>
    </row>
    <row r="506" spans="1:16" ht="15.75" customHeight="1" x14ac:dyDescent="0.25">
      <c r="A506" s="266" t="s">
        <v>632</v>
      </c>
      <c r="B506" s="50">
        <f t="shared" si="21"/>
        <v>79</v>
      </c>
      <c r="C506" s="267"/>
      <c r="D506" s="267"/>
      <c r="E506" s="267"/>
      <c r="F506" s="267"/>
      <c r="G506" s="267"/>
      <c r="H506" s="267"/>
      <c r="I506" s="267">
        <v>79</v>
      </c>
      <c r="J506" s="267"/>
      <c r="K506" s="107"/>
      <c r="L506" s="108"/>
      <c r="M506" s="108" t="s">
        <v>753</v>
      </c>
      <c r="N506" s="107"/>
      <c r="O506" s="32"/>
      <c r="P506" s="32"/>
    </row>
    <row r="507" spans="1:16" ht="15.75" customHeight="1" x14ac:dyDescent="0.25">
      <c r="A507" s="275"/>
      <c r="B507" s="283"/>
      <c r="C507" s="283"/>
      <c r="D507" s="283"/>
      <c r="E507" s="283"/>
      <c r="F507" s="283"/>
      <c r="G507" s="283"/>
      <c r="H507" s="283"/>
      <c r="I507" s="283"/>
      <c r="J507" s="283"/>
      <c r="K507" s="283"/>
      <c r="L507" s="287"/>
      <c r="M507" s="287"/>
      <c r="N507" s="284"/>
      <c r="O507" s="96"/>
      <c r="P507" s="96"/>
    </row>
    <row r="508" spans="1:16" ht="15.75" customHeight="1" x14ac:dyDescent="0.25">
      <c r="A508" s="291" t="s">
        <v>959</v>
      </c>
    </row>
    <row r="509" spans="1:16" ht="15.75" customHeight="1" x14ac:dyDescent="0.25">
      <c r="A509" s="291" t="s">
        <v>960</v>
      </c>
    </row>
    <row r="510" spans="1:16" ht="15.75" customHeight="1" x14ac:dyDescent="0.25">
      <c r="A510" s="9" t="s">
        <v>637</v>
      </c>
    </row>
    <row r="511" spans="1:16" ht="15.75" customHeight="1" x14ac:dyDescent="0.25"/>
  </sheetData>
  <sheetProtection selectLockedCells="1" selectUnlockedCells="1"/>
  <mergeCells count="69">
    <mergeCell ref="A3:P3"/>
    <mergeCell ref="A5:A7"/>
    <mergeCell ref="B5:B7"/>
    <mergeCell ref="C5:P5"/>
    <mergeCell ref="C6:C7"/>
    <mergeCell ref="D6:D7"/>
    <mergeCell ref="E6:E7"/>
    <mergeCell ref="F6:F7"/>
    <mergeCell ref="G6:G7"/>
    <mergeCell ref="H6:H7"/>
    <mergeCell ref="O6:O7"/>
    <mergeCell ref="P6:P7"/>
    <mergeCell ref="I6:I7"/>
    <mergeCell ref="J6:J7"/>
    <mergeCell ref="K6:K7"/>
    <mergeCell ref="L6:L7"/>
    <mergeCell ref="A144:A146"/>
    <mergeCell ref="B144:B146"/>
    <mergeCell ref="C144:P144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M6:M7"/>
    <mergeCell ref="N6:N7"/>
    <mergeCell ref="N145:N146"/>
    <mergeCell ref="O145:O146"/>
    <mergeCell ref="P145:P146"/>
    <mergeCell ref="M145:M146"/>
    <mergeCell ref="A263:A265"/>
    <mergeCell ref="B263:B265"/>
    <mergeCell ref="C263:P263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K264:K265"/>
    <mergeCell ref="M264:M265"/>
    <mergeCell ref="N264:N265"/>
    <mergeCell ref="O264:O265"/>
    <mergeCell ref="P264:P265"/>
    <mergeCell ref="A371:A373"/>
    <mergeCell ref="B371:B373"/>
    <mergeCell ref="C371:P371"/>
    <mergeCell ref="C372:C373"/>
    <mergeCell ref="D372:D373"/>
    <mergeCell ref="E372:E373"/>
    <mergeCell ref="K372:K373"/>
    <mergeCell ref="M372:M373"/>
    <mergeCell ref="N372:N373"/>
    <mergeCell ref="O372:O373"/>
    <mergeCell ref="P372:P373"/>
    <mergeCell ref="L264:L265"/>
    <mergeCell ref="F372:F373"/>
    <mergeCell ref="G372:G373"/>
    <mergeCell ref="H372:H373"/>
    <mergeCell ref="I372:I373"/>
    <mergeCell ref="J372:J373"/>
    <mergeCell ref="L372:L373"/>
  </mergeCells>
  <printOptions horizontalCentered="1" verticalCentered="1"/>
  <pageMargins left="0" right="0" top="0" bottom="0" header="0.51180555555555551" footer="0.51180555555555551"/>
  <pageSetup scale="33" firstPageNumber="686" orientation="portrait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M148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51.42578125" style="27" customWidth="1"/>
    <col min="2" max="2" width="17.140625" style="27" customWidth="1"/>
    <col min="3" max="3" width="20.5703125" style="27" customWidth="1"/>
    <col min="4" max="4" width="19.5703125" style="27" customWidth="1"/>
    <col min="5" max="5" width="15.85546875" style="27" customWidth="1"/>
    <col min="6" max="6" width="20.28515625" style="27" customWidth="1"/>
    <col min="7" max="7" width="19.85546875" style="27" customWidth="1"/>
    <col min="8" max="8" width="18.5703125" style="27" customWidth="1"/>
    <col min="9" max="9" width="5.7109375" style="27" customWidth="1"/>
    <col min="10" max="10" width="18.7109375" style="27" customWidth="1"/>
    <col min="11" max="11" width="17.42578125" style="27" customWidth="1"/>
    <col min="12" max="13" width="18.7109375" style="27" customWidth="1"/>
    <col min="14" max="16384" width="11.42578125" style="27"/>
  </cols>
  <sheetData>
    <row r="1" spans="1:13" ht="15.75" customHeight="1" x14ac:dyDescent="0.25">
      <c r="A1" s="110" t="s">
        <v>326</v>
      </c>
      <c r="B1" s="107"/>
      <c r="C1" s="107"/>
      <c r="D1" s="107"/>
      <c r="E1" s="107"/>
      <c r="F1" s="107"/>
      <c r="G1" s="107"/>
      <c r="H1" s="107"/>
    </row>
    <row r="2" spans="1:13" ht="15.75" customHeight="1" x14ac:dyDescent="0.25">
      <c r="A2" s="76"/>
      <c r="B2" s="98"/>
      <c r="C2" s="98"/>
      <c r="D2" s="98"/>
      <c r="E2" s="98"/>
      <c r="F2" s="98"/>
      <c r="G2" s="98"/>
      <c r="H2" s="98"/>
    </row>
    <row r="3" spans="1:13" ht="15.75" customHeight="1" x14ac:dyDescent="0.25">
      <c r="A3" s="364" t="s">
        <v>641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ht="15.75" customHeight="1" x14ac:dyDescent="0.25">
      <c r="A4" s="111"/>
      <c r="B4" s="111"/>
      <c r="C4" s="132"/>
      <c r="D4" s="132"/>
      <c r="E4" s="132"/>
      <c r="F4" s="111"/>
      <c r="G4" s="111"/>
      <c r="H4" s="93"/>
    </row>
    <row r="5" spans="1:13" ht="15.75" customHeight="1" x14ac:dyDescent="0.25">
      <c r="A5" s="367" t="s">
        <v>329</v>
      </c>
      <c r="B5" s="365" t="s">
        <v>327</v>
      </c>
      <c r="C5" s="365"/>
      <c r="D5" s="365"/>
      <c r="E5" s="365"/>
      <c r="F5" s="365"/>
      <c r="G5" s="365"/>
      <c r="H5" s="365"/>
      <c r="I5" s="113"/>
      <c r="J5" s="366" t="s">
        <v>328</v>
      </c>
      <c r="K5" s="366"/>
      <c r="L5" s="366"/>
      <c r="M5" s="366"/>
    </row>
    <row r="6" spans="1:13" ht="15.75" customHeight="1" x14ac:dyDescent="0.25">
      <c r="A6" s="368"/>
      <c r="B6" s="370" t="s">
        <v>704</v>
      </c>
      <c r="C6" s="370" t="s">
        <v>705</v>
      </c>
      <c r="D6" s="370" t="s">
        <v>706</v>
      </c>
      <c r="E6" s="370" t="s">
        <v>707</v>
      </c>
      <c r="F6" s="370" t="s">
        <v>708</v>
      </c>
      <c r="G6" s="370" t="s">
        <v>709</v>
      </c>
      <c r="H6" s="370" t="s">
        <v>710</v>
      </c>
      <c r="I6" s="135"/>
      <c r="J6" s="370" t="s">
        <v>713</v>
      </c>
      <c r="K6" s="370" t="s">
        <v>714</v>
      </c>
      <c r="L6" s="370" t="s">
        <v>715</v>
      </c>
      <c r="M6" s="373" t="s">
        <v>716</v>
      </c>
    </row>
    <row r="7" spans="1:13" ht="15.75" customHeight="1" x14ac:dyDescent="0.25">
      <c r="A7" s="369"/>
      <c r="B7" s="371"/>
      <c r="C7" s="372"/>
      <c r="D7" s="372"/>
      <c r="E7" s="372"/>
      <c r="F7" s="372"/>
      <c r="G7" s="372"/>
      <c r="H7" s="371"/>
      <c r="I7" s="136"/>
      <c r="J7" s="371"/>
      <c r="K7" s="371"/>
      <c r="L7" s="371"/>
      <c r="M7" s="374"/>
    </row>
    <row r="8" spans="1:13" ht="15.75" customHeight="1" x14ac:dyDescent="0.25">
      <c r="A8" s="111"/>
      <c r="B8" s="302"/>
      <c r="C8" s="303"/>
      <c r="D8" s="304"/>
      <c r="E8" s="304"/>
      <c r="F8" s="304"/>
      <c r="G8" s="303"/>
      <c r="H8" s="305"/>
      <c r="I8" s="135"/>
      <c r="K8" s="113"/>
      <c r="L8" s="113"/>
    </row>
    <row r="9" spans="1:13" ht="15.75" customHeight="1" x14ac:dyDescent="0.25">
      <c r="A9" s="114" t="s">
        <v>154</v>
      </c>
      <c r="B9" s="103">
        <f t="shared" ref="B9:H9" si="0">SUM(B11,B27,B31,B41,B49,B58,B68,B79,B89,B99,B108,B120,B126,B136,B142)</f>
        <v>57431</v>
      </c>
      <c r="C9" s="103">
        <f t="shared" si="0"/>
        <v>16819</v>
      </c>
      <c r="D9" s="103">
        <f t="shared" si="0"/>
        <v>28690</v>
      </c>
      <c r="E9" s="103">
        <f t="shared" si="0"/>
        <v>10</v>
      </c>
      <c r="F9" s="103">
        <f t="shared" si="0"/>
        <v>16038</v>
      </c>
      <c r="G9" s="103">
        <f t="shared" si="0"/>
        <v>27388</v>
      </c>
      <c r="H9" s="103">
        <f t="shared" si="0"/>
        <v>59524</v>
      </c>
      <c r="I9" s="140"/>
      <c r="J9" s="115">
        <f>SUM(B9:E9)/F9</f>
        <v>6.4191295672777153</v>
      </c>
      <c r="K9" s="116">
        <f>(H9/SUM(B9:E9))*100</f>
        <v>57.818358426420588</v>
      </c>
      <c r="L9" s="116">
        <f>(F9/SUM(B9:E9))*100</f>
        <v>15.578436134045653</v>
      </c>
      <c r="M9" s="117">
        <f>(G9/SUM(B9:E9))*100</f>
        <v>26.603205439533756</v>
      </c>
    </row>
    <row r="10" spans="1:13" s="110" customFormat="1" ht="15.75" customHeight="1" x14ac:dyDescent="0.25">
      <c r="A10" s="118"/>
      <c r="B10" s="103"/>
      <c r="C10" s="103"/>
      <c r="D10" s="103"/>
      <c r="E10" s="103"/>
      <c r="F10" s="103"/>
      <c r="G10" s="103"/>
      <c r="H10" s="103"/>
      <c r="I10" s="140"/>
      <c r="J10" s="119"/>
      <c r="K10" s="120"/>
      <c r="L10" s="120"/>
      <c r="M10" s="121"/>
    </row>
    <row r="11" spans="1:13" s="110" customFormat="1" ht="15.75" customHeight="1" x14ac:dyDescent="0.25">
      <c r="A11" s="122" t="s">
        <v>330</v>
      </c>
      <c r="B11" s="103">
        <f t="shared" ref="B11:H11" si="1">SUM(B12:B25)</f>
        <v>25879</v>
      </c>
      <c r="C11" s="103">
        <f t="shared" si="1"/>
        <v>3558</v>
      </c>
      <c r="D11" s="103">
        <f t="shared" si="1"/>
        <v>15059</v>
      </c>
      <c r="E11" s="103">
        <f t="shared" si="1"/>
        <v>6</v>
      </c>
      <c r="F11" s="103">
        <f t="shared" si="1"/>
        <v>4064</v>
      </c>
      <c r="G11" s="103">
        <f t="shared" si="1"/>
        <v>14712</v>
      </c>
      <c r="H11" s="103">
        <f t="shared" si="1"/>
        <v>25726</v>
      </c>
      <c r="I11" s="140"/>
      <c r="J11" s="115">
        <f>SUM(B11:E11)/F11</f>
        <v>10.950295275590552</v>
      </c>
      <c r="K11" s="116">
        <f>(H11/SUM(B11:E11))*100</f>
        <v>57.808637814030831</v>
      </c>
      <c r="L11" s="116">
        <f>(F11/SUM(B11:E11))*100</f>
        <v>9.1321738348838242</v>
      </c>
      <c r="M11" s="117">
        <f>(G11/SUM(B11:E11))*100</f>
        <v>33.059188351085346</v>
      </c>
    </row>
    <row r="12" spans="1:13" s="110" customFormat="1" ht="15.75" customHeight="1" x14ac:dyDescent="0.25">
      <c r="A12" s="19" t="s">
        <v>331</v>
      </c>
      <c r="B12" s="108">
        <v>1427</v>
      </c>
      <c r="C12" s="108">
        <v>425</v>
      </c>
      <c r="D12" s="108">
        <v>944</v>
      </c>
      <c r="E12" s="108">
        <v>0</v>
      </c>
      <c r="F12" s="108">
        <v>362</v>
      </c>
      <c r="G12" s="108">
        <v>910</v>
      </c>
      <c r="H12" s="108">
        <f>+B12+C12+D12+E12-F12-G12</f>
        <v>1524</v>
      </c>
      <c r="I12" s="140"/>
      <c r="J12" s="119">
        <f>SUM(B12:E12)/F12</f>
        <v>7.7237569060773481</v>
      </c>
      <c r="K12" s="120">
        <f>(H12/SUM(B12:E12))*100</f>
        <v>54.506437768240346</v>
      </c>
      <c r="L12" s="120">
        <f>(F12/SUM(B12:E12))*100</f>
        <v>12.947067238912732</v>
      </c>
      <c r="M12" s="121">
        <f>(G12/SUM(B12:E12))*100</f>
        <v>32.546494992846924</v>
      </c>
    </row>
    <row r="13" spans="1:13" s="110" customFormat="1" ht="15.75" customHeight="1" x14ac:dyDescent="0.25">
      <c r="A13" s="19" t="s">
        <v>332</v>
      </c>
      <c r="B13" s="108">
        <v>2442</v>
      </c>
      <c r="C13" s="108">
        <v>403</v>
      </c>
      <c r="D13" s="108">
        <v>1444</v>
      </c>
      <c r="E13" s="108">
        <v>3</v>
      </c>
      <c r="F13" s="108">
        <v>376</v>
      </c>
      <c r="G13" s="108">
        <v>1475</v>
      </c>
      <c r="H13" s="108">
        <f>+B13+C13+D13+E13-F13-G13</f>
        <v>2441</v>
      </c>
      <c r="I13" s="108"/>
      <c r="J13" s="119">
        <f t="shared" ref="J13:J25" si="2">SUM(B13:E13)/F13</f>
        <v>11.414893617021276</v>
      </c>
      <c r="K13" s="120">
        <f t="shared" ref="K13:K25" si="3">(H13/SUM(B13:E13))*100</f>
        <v>56.873252562907737</v>
      </c>
      <c r="L13" s="120">
        <f t="shared" ref="L13:L25" si="4">(F13/SUM(B13:E13))*100</f>
        <v>8.7604846225535873</v>
      </c>
      <c r="M13" s="121">
        <f t="shared" ref="M13:M25" si="5">(G13/SUM(B13:E13))*100</f>
        <v>34.366262814538679</v>
      </c>
    </row>
    <row r="14" spans="1:13" s="110" customFormat="1" ht="15.75" customHeight="1" x14ac:dyDescent="0.25">
      <c r="A14" s="19" t="s">
        <v>333</v>
      </c>
      <c r="B14" s="108">
        <v>1557</v>
      </c>
      <c r="C14" s="108">
        <v>403</v>
      </c>
      <c r="D14" s="108">
        <v>1403</v>
      </c>
      <c r="E14" s="108">
        <v>0</v>
      </c>
      <c r="F14" s="108">
        <v>277</v>
      </c>
      <c r="G14" s="108">
        <v>1574</v>
      </c>
      <c r="H14" s="108">
        <f t="shared" ref="H14:H25" si="6">+B14+C14+D14+E14-F14-G14</f>
        <v>1512</v>
      </c>
      <c r="I14" s="140"/>
      <c r="J14" s="119">
        <f t="shared" si="2"/>
        <v>12.140794223826715</v>
      </c>
      <c r="K14" s="120">
        <f t="shared" si="3"/>
        <v>44.959857270294378</v>
      </c>
      <c r="L14" s="120">
        <f t="shared" si="4"/>
        <v>8.2366934284864701</v>
      </c>
      <c r="M14" s="121">
        <f t="shared" si="5"/>
        <v>46.803449301219153</v>
      </c>
    </row>
    <row r="15" spans="1:13" s="110" customFormat="1" ht="15.75" customHeight="1" x14ac:dyDescent="0.25">
      <c r="A15" s="19" t="s">
        <v>334</v>
      </c>
      <c r="B15" s="108">
        <v>2017</v>
      </c>
      <c r="C15" s="108">
        <v>397</v>
      </c>
      <c r="D15" s="108">
        <v>1302</v>
      </c>
      <c r="E15" s="108">
        <v>0</v>
      </c>
      <c r="F15" s="108">
        <v>448</v>
      </c>
      <c r="G15" s="108">
        <v>1403</v>
      </c>
      <c r="H15" s="108">
        <f t="shared" si="6"/>
        <v>1865</v>
      </c>
      <c r="I15" s="140"/>
      <c r="J15" s="119">
        <f t="shared" si="2"/>
        <v>8.2946428571428577</v>
      </c>
      <c r="K15" s="120">
        <f t="shared" si="3"/>
        <v>50.188374596340147</v>
      </c>
      <c r="L15" s="120">
        <f t="shared" si="4"/>
        <v>12.055974165769644</v>
      </c>
      <c r="M15" s="121">
        <f t="shared" si="5"/>
        <v>37.755651237890206</v>
      </c>
    </row>
    <row r="16" spans="1:13" s="110" customFormat="1" ht="15.75" customHeight="1" x14ac:dyDescent="0.25">
      <c r="A16" s="19" t="s">
        <v>335</v>
      </c>
      <c r="B16" s="108">
        <v>317</v>
      </c>
      <c r="C16" s="108">
        <v>151</v>
      </c>
      <c r="D16" s="108">
        <v>168</v>
      </c>
      <c r="E16" s="108">
        <v>0</v>
      </c>
      <c r="F16" s="108">
        <v>195</v>
      </c>
      <c r="G16" s="108">
        <v>103</v>
      </c>
      <c r="H16" s="108">
        <f t="shared" si="6"/>
        <v>338</v>
      </c>
      <c r="I16" s="140"/>
      <c r="J16" s="119">
        <f t="shared" si="2"/>
        <v>3.2615384615384615</v>
      </c>
      <c r="K16" s="120">
        <f t="shared" si="3"/>
        <v>53.144654088050316</v>
      </c>
      <c r="L16" s="120">
        <f t="shared" si="4"/>
        <v>30.660377358490564</v>
      </c>
      <c r="M16" s="121">
        <f t="shared" si="5"/>
        <v>16.19496855345912</v>
      </c>
    </row>
    <row r="17" spans="1:13" s="110" customFormat="1" ht="15.75" customHeight="1" x14ac:dyDescent="0.25">
      <c r="A17" s="123" t="s">
        <v>336</v>
      </c>
      <c r="B17" s="108">
        <v>132</v>
      </c>
      <c r="C17" s="108">
        <v>69</v>
      </c>
      <c r="D17" s="108">
        <v>17</v>
      </c>
      <c r="E17" s="108">
        <v>0</v>
      </c>
      <c r="F17" s="108">
        <v>42</v>
      </c>
      <c r="G17" s="108">
        <v>56</v>
      </c>
      <c r="H17" s="108">
        <f t="shared" si="6"/>
        <v>120</v>
      </c>
      <c r="I17" s="140"/>
      <c r="J17" s="119">
        <f t="shared" si="2"/>
        <v>5.1904761904761907</v>
      </c>
      <c r="K17" s="120">
        <f t="shared" si="3"/>
        <v>55.045871559633028</v>
      </c>
      <c r="L17" s="120">
        <f t="shared" si="4"/>
        <v>19.26605504587156</v>
      </c>
      <c r="M17" s="121">
        <f t="shared" si="5"/>
        <v>25.688073394495415</v>
      </c>
    </row>
    <row r="18" spans="1:13" s="110" customFormat="1" ht="15.75" customHeight="1" x14ac:dyDescent="0.25">
      <c r="A18" s="19" t="s">
        <v>191</v>
      </c>
      <c r="B18" s="108">
        <v>7849</v>
      </c>
      <c r="C18" s="108">
        <v>595</v>
      </c>
      <c r="D18" s="108">
        <v>5195</v>
      </c>
      <c r="E18" s="108">
        <v>2</v>
      </c>
      <c r="F18" s="108">
        <v>721</v>
      </c>
      <c r="G18" s="108">
        <v>4717</v>
      </c>
      <c r="H18" s="108">
        <f t="shared" si="6"/>
        <v>8203</v>
      </c>
      <c r="I18" s="140"/>
      <c r="J18" s="119">
        <f t="shared" si="2"/>
        <v>18.919556171983356</v>
      </c>
      <c r="K18" s="120">
        <f t="shared" si="3"/>
        <v>60.13488747159299</v>
      </c>
      <c r="L18" s="120">
        <f t="shared" si="4"/>
        <v>5.2855362510079908</v>
      </c>
      <c r="M18" s="121">
        <f t="shared" si="5"/>
        <v>34.579576277399013</v>
      </c>
    </row>
    <row r="19" spans="1:13" s="110" customFormat="1" ht="15.75" customHeight="1" x14ac:dyDescent="0.25">
      <c r="A19" s="19" t="s">
        <v>192</v>
      </c>
      <c r="B19" s="108">
        <v>9246</v>
      </c>
      <c r="C19" s="108">
        <v>571</v>
      </c>
      <c r="D19" s="108">
        <v>4376</v>
      </c>
      <c r="E19" s="108">
        <v>0</v>
      </c>
      <c r="F19" s="108">
        <v>1005</v>
      </c>
      <c r="G19" s="108">
        <v>4340</v>
      </c>
      <c r="H19" s="108">
        <f>+B19+C19+D19+E19-F19-G19</f>
        <v>8848</v>
      </c>
      <c r="I19" s="140"/>
      <c r="J19" s="119">
        <f t="shared" si="2"/>
        <v>14.122388059701493</v>
      </c>
      <c r="K19" s="120">
        <f t="shared" si="3"/>
        <v>62.340590431903053</v>
      </c>
      <c r="L19" s="120">
        <f t="shared" si="4"/>
        <v>7.0809554005495672</v>
      </c>
      <c r="M19" s="121">
        <f t="shared" si="5"/>
        <v>30.578454167547381</v>
      </c>
    </row>
    <row r="20" spans="1:13" s="110" customFormat="1" ht="15.75" customHeight="1" x14ac:dyDescent="0.25">
      <c r="A20" s="19" t="s">
        <v>193</v>
      </c>
      <c r="B20" s="108">
        <v>20</v>
      </c>
      <c r="C20" s="108">
        <v>54</v>
      </c>
      <c r="D20" s="108">
        <v>5</v>
      </c>
      <c r="E20" s="108">
        <v>0</v>
      </c>
      <c r="F20" s="108">
        <v>54</v>
      </c>
      <c r="G20" s="108">
        <v>4</v>
      </c>
      <c r="H20" s="108">
        <f t="shared" si="6"/>
        <v>21</v>
      </c>
      <c r="I20" s="140"/>
      <c r="J20" s="119">
        <f t="shared" si="2"/>
        <v>1.462962962962963</v>
      </c>
      <c r="K20" s="120">
        <f t="shared" si="3"/>
        <v>26.582278481012654</v>
      </c>
      <c r="L20" s="120">
        <f t="shared" si="4"/>
        <v>68.35443037974683</v>
      </c>
      <c r="M20" s="121">
        <f t="shared" si="5"/>
        <v>5.0632911392405067</v>
      </c>
    </row>
    <row r="21" spans="1:13" s="110" customFormat="1" ht="15.75" customHeight="1" x14ac:dyDescent="0.25">
      <c r="A21" s="19" t="s">
        <v>194</v>
      </c>
      <c r="B21" s="108">
        <v>164</v>
      </c>
      <c r="C21" s="108">
        <v>45</v>
      </c>
      <c r="D21" s="108">
        <v>86</v>
      </c>
      <c r="E21" s="108">
        <v>0</v>
      </c>
      <c r="F21" s="108">
        <v>137</v>
      </c>
      <c r="G21" s="108">
        <v>31</v>
      </c>
      <c r="H21" s="108">
        <f t="shared" si="6"/>
        <v>127</v>
      </c>
      <c r="I21" s="140"/>
      <c r="J21" s="119">
        <f t="shared" si="2"/>
        <v>2.1532846715328469</v>
      </c>
      <c r="K21" s="120">
        <f t="shared" si="3"/>
        <v>43.050847457627114</v>
      </c>
      <c r="L21" s="120">
        <f t="shared" si="4"/>
        <v>46.440677966101696</v>
      </c>
      <c r="M21" s="121">
        <f t="shared" si="5"/>
        <v>10.508474576271185</v>
      </c>
    </row>
    <row r="22" spans="1:13" s="110" customFormat="1" ht="15.75" customHeight="1" x14ac:dyDescent="0.25">
      <c r="A22" s="19" t="s">
        <v>195</v>
      </c>
      <c r="B22" s="108">
        <v>8</v>
      </c>
      <c r="C22" s="108">
        <v>8</v>
      </c>
      <c r="D22" s="108">
        <v>3</v>
      </c>
      <c r="E22" s="108">
        <v>0</v>
      </c>
      <c r="F22" s="108">
        <v>3</v>
      </c>
      <c r="G22" s="108">
        <v>2</v>
      </c>
      <c r="H22" s="108">
        <f t="shared" si="6"/>
        <v>14</v>
      </c>
      <c r="I22" s="140"/>
      <c r="J22" s="119">
        <f t="shared" si="2"/>
        <v>6.333333333333333</v>
      </c>
      <c r="K22" s="120">
        <f t="shared" si="3"/>
        <v>73.68421052631578</v>
      </c>
      <c r="L22" s="120">
        <f t="shared" si="4"/>
        <v>15.789473684210526</v>
      </c>
      <c r="M22" s="121">
        <f t="shared" si="5"/>
        <v>10.526315789473683</v>
      </c>
    </row>
    <row r="23" spans="1:13" s="110" customFormat="1" ht="15.75" customHeight="1" x14ac:dyDescent="0.25">
      <c r="A23" s="19" t="s">
        <v>196</v>
      </c>
      <c r="B23" s="108">
        <v>183</v>
      </c>
      <c r="C23" s="108">
        <v>180</v>
      </c>
      <c r="D23" s="108">
        <v>42</v>
      </c>
      <c r="E23" s="108">
        <v>1</v>
      </c>
      <c r="F23" s="108">
        <v>236</v>
      </c>
      <c r="G23" s="108">
        <v>81</v>
      </c>
      <c r="H23" s="108">
        <f t="shared" si="6"/>
        <v>89</v>
      </c>
      <c r="I23" s="140"/>
      <c r="J23" s="119">
        <f t="shared" si="2"/>
        <v>1.7203389830508475</v>
      </c>
      <c r="K23" s="120">
        <f t="shared" si="3"/>
        <v>21.921182266009854</v>
      </c>
      <c r="L23" s="120">
        <f t="shared" si="4"/>
        <v>58.128078817733986</v>
      </c>
      <c r="M23" s="121">
        <f t="shared" si="5"/>
        <v>19.950738916256157</v>
      </c>
    </row>
    <row r="24" spans="1:13" s="110" customFormat="1" ht="15.75" customHeight="1" x14ac:dyDescent="0.25">
      <c r="A24" s="19" t="s">
        <v>197</v>
      </c>
      <c r="B24" s="108">
        <v>95</v>
      </c>
      <c r="C24" s="108">
        <v>136</v>
      </c>
      <c r="D24" s="108">
        <v>8</v>
      </c>
      <c r="E24" s="108">
        <v>0</v>
      </c>
      <c r="F24" s="108">
        <v>113</v>
      </c>
      <c r="G24" s="108">
        <v>16</v>
      </c>
      <c r="H24" s="108">
        <f t="shared" si="6"/>
        <v>110</v>
      </c>
      <c r="I24" s="140"/>
      <c r="J24" s="119">
        <f t="shared" si="2"/>
        <v>2.1150442477876106</v>
      </c>
      <c r="K24" s="120">
        <f t="shared" si="3"/>
        <v>46.02510460251046</v>
      </c>
      <c r="L24" s="120">
        <f t="shared" si="4"/>
        <v>47.280334728033473</v>
      </c>
      <c r="M24" s="121">
        <f t="shared" si="5"/>
        <v>6.6945606694560666</v>
      </c>
    </row>
    <row r="25" spans="1:13" s="110" customFormat="1" ht="15.75" customHeight="1" x14ac:dyDescent="0.25">
      <c r="A25" s="19" t="s">
        <v>198</v>
      </c>
      <c r="B25" s="108">
        <v>422</v>
      </c>
      <c r="C25" s="108">
        <v>121</v>
      </c>
      <c r="D25" s="108">
        <v>66</v>
      </c>
      <c r="E25" s="108">
        <v>0</v>
      </c>
      <c r="F25" s="108">
        <v>95</v>
      </c>
      <c r="G25" s="108">
        <v>0</v>
      </c>
      <c r="H25" s="108">
        <f t="shared" si="6"/>
        <v>514</v>
      </c>
      <c r="I25" s="140"/>
      <c r="J25" s="119">
        <f t="shared" si="2"/>
        <v>6.4105263157894736</v>
      </c>
      <c r="K25" s="120">
        <f t="shared" si="3"/>
        <v>84.400656814449917</v>
      </c>
      <c r="L25" s="120">
        <f t="shared" si="4"/>
        <v>15.599343185550083</v>
      </c>
      <c r="M25" s="121">
        <f t="shared" si="5"/>
        <v>0</v>
      </c>
    </row>
    <row r="26" spans="1:13" s="110" customFormat="1" ht="15.75" customHeight="1" x14ac:dyDescent="0.25">
      <c r="A26" s="123"/>
      <c r="B26" s="108"/>
      <c r="C26" s="108"/>
      <c r="D26" s="108"/>
      <c r="E26" s="108"/>
      <c r="F26" s="108"/>
      <c r="G26" s="108"/>
      <c r="H26" s="108"/>
      <c r="I26" s="140"/>
      <c r="J26" s="119"/>
      <c r="K26" s="120"/>
      <c r="L26" s="120"/>
      <c r="M26" s="121"/>
    </row>
    <row r="27" spans="1:13" s="110" customFormat="1" ht="15.75" customHeight="1" x14ac:dyDescent="0.25">
      <c r="A27" s="122" t="s">
        <v>199</v>
      </c>
      <c r="B27" s="103">
        <f t="shared" ref="B27:H27" si="7">SUM(B28:B29)</f>
        <v>3116</v>
      </c>
      <c r="C27" s="103">
        <f t="shared" si="7"/>
        <v>1940</v>
      </c>
      <c r="D27" s="103">
        <f t="shared" si="7"/>
        <v>974</v>
      </c>
      <c r="E27" s="103">
        <f t="shared" si="7"/>
        <v>0</v>
      </c>
      <c r="F27" s="103">
        <f t="shared" si="7"/>
        <v>1136</v>
      </c>
      <c r="G27" s="103">
        <f t="shared" si="7"/>
        <v>1614</v>
      </c>
      <c r="H27" s="103">
        <f t="shared" si="7"/>
        <v>3280</v>
      </c>
      <c r="I27" s="140"/>
      <c r="J27" s="115">
        <f>SUM(B27:E27)/F27</f>
        <v>5.308098591549296</v>
      </c>
      <c r="K27" s="116">
        <f>(H27/SUM(B27:E27))*100</f>
        <v>54.394693200663347</v>
      </c>
      <c r="L27" s="116">
        <f>(F27/SUM(B27:E27))*100</f>
        <v>18.839137645107794</v>
      </c>
      <c r="M27" s="117">
        <f>(G27/SUM(B27:E27))*100</f>
        <v>26.766169154228859</v>
      </c>
    </row>
    <row r="28" spans="1:13" s="110" customFormat="1" ht="15.75" customHeight="1" x14ac:dyDescent="0.25">
      <c r="A28" s="123" t="s">
        <v>200</v>
      </c>
      <c r="B28" s="108">
        <v>1533</v>
      </c>
      <c r="C28" s="108">
        <v>835</v>
      </c>
      <c r="D28" s="108">
        <v>755</v>
      </c>
      <c r="E28" s="108">
        <v>0</v>
      </c>
      <c r="F28" s="108">
        <v>379</v>
      </c>
      <c r="G28" s="108">
        <v>697</v>
      </c>
      <c r="H28" s="108">
        <f>+B28+C28+D28+E28-F28-G28</f>
        <v>2047</v>
      </c>
      <c r="I28" s="140"/>
      <c r="J28" s="119">
        <f>SUM(B28:E28)/F28</f>
        <v>8.2401055408970976</v>
      </c>
      <c r="K28" s="120">
        <f>(H28/SUM(B28:E28))*100</f>
        <v>65.545949407620867</v>
      </c>
      <c r="L28" s="120">
        <f>(F28/SUM(B28:E28))*100</f>
        <v>12.135766890810118</v>
      </c>
      <c r="M28" s="121">
        <f>(G28/SUM(B28:E28))*100</f>
        <v>22.318283701569005</v>
      </c>
    </row>
    <row r="29" spans="1:13" s="110" customFormat="1" ht="15.75" customHeight="1" x14ac:dyDescent="0.25">
      <c r="A29" s="123" t="s">
        <v>201</v>
      </c>
      <c r="B29" s="108">
        <v>1583</v>
      </c>
      <c r="C29" s="108">
        <v>1105</v>
      </c>
      <c r="D29" s="108">
        <v>219</v>
      </c>
      <c r="E29" s="108">
        <v>0</v>
      </c>
      <c r="F29" s="108">
        <v>757</v>
      </c>
      <c r="G29" s="108">
        <v>917</v>
      </c>
      <c r="H29" s="108">
        <f>+B29+C29+D29+E29-F29-G29</f>
        <v>1233</v>
      </c>
      <c r="I29" s="140"/>
      <c r="J29" s="119">
        <f>SUM(B29:E29)/F29</f>
        <v>3.8401585204755615</v>
      </c>
      <c r="K29" s="120">
        <f>(H29/SUM(B29:E29))*100</f>
        <v>42.414860681114554</v>
      </c>
      <c r="L29" s="120">
        <f>(F29/SUM(B29:E29))*100</f>
        <v>26.040591675266601</v>
      </c>
      <c r="M29" s="121">
        <f>(G29/SUM(B29:E29))*100</f>
        <v>31.544547643618852</v>
      </c>
    </row>
    <row r="30" spans="1:13" s="110" customFormat="1" ht="15.75" customHeight="1" x14ac:dyDescent="0.25">
      <c r="A30" s="123"/>
      <c r="B30" s="108"/>
      <c r="C30" s="108"/>
      <c r="D30" s="108"/>
      <c r="E30" s="108"/>
      <c r="F30" s="108"/>
      <c r="G30" s="108"/>
      <c r="H30" s="108"/>
      <c r="I30" s="140"/>
      <c r="J30" s="119"/>
      <c r="K30" s="120"/>
      <c r="L30" s="120"/>
      <c r="M30" s="121"/>
    </row>
    <row r="31" spans="1:13" s="110" customFormat="1" ht="15.75" customHeight="1" x14ac:dyDescent="0.25">
      <c r="A31" s="122" t="s">
        <v>202</v>
      </c>
      <c r="B31" s="103">
        <f t="shared" ref="B31:H31" si="8">SUM(B32:B39)</f>
        <v>2403</v>
      </c>
      <c r="C31" s="103">
        <f t="shared" si="8"/>
        <v>1364</v>
      </c>
      <c r="D31" s="103">
        <f t="shared" si="8"/>
        <v>292</v>
      </c>
      <c r="E31" s="103">
        <f t="shared" si="8"/>
        <v>0</v>
      </c>
      <c r="F31" s="103">
        <f t="shared" si="8"/>
        <v>917</v>
      </c>
      <c r="G31" s="103">
        <f t="shared" si="8"/>
        <v>519</v>
      </c>
      <c r="H31" s="103">
        <f t="shared" si="8"/>
        <v>2623</v>
      </c>
      <c r="I31" s="140"/>
      <c r="J31" s="115">
        <f>SUM(B31:E31)/F31</f>
        <v>4.4263904034896404</v>
      </c>
      <c r="K31" s="116">
        <f>(H31/SUM(B31:E31))*100</f>
        <v>64.621828036462176</v>
      </c>
      <c r="L31" s="116">
        <f>(F31/SUM(B31:E31))*100</f>
        <v>22.591771372259178</v>
      </c>
      <c r="M31" s="117">
        <f>(G31/SUM(B31:E31))*100</f>
        <v>12.786400591278641</v>
      </c>
    </row>
    <row r="32" spans="1:13" s="110" customFormat="1" ht="15.75" customHeight="1" x14ac:dyDescent="0.25">
      <c r="A32" s="19" t="s">
        <v>203</v>
      </c>
      <c r="B32" s="108">
        <v>972</v>
      </c>
      <c r="C32" s="108">
        <v>337</v>
      </c>
      <c r="D32" s="108">
        <v>133</v>
      </c>
      <c r="E32" s="108">
        <v>0</v>
      </c>
      <c r="F32" s="108">
        <v>176</v>
      </c>
      <c r="G32" s="108">
        <v>205</v>
      </c>
      <c r="H32" s="108">
        <f t="shared" ref="H32:H39" si="9">+B32+C32+D32+E32-F32-G32</f>
        <v>1061</v>
      </c>
      <c r="I32" s="140"/>
      <c r="J32" s="119">
        <f t="shared" ref="J32:J39" si="10">SUM(B32:E32)/F32</f>
        <v>8.1931818181818183</v>
      </c>
      <c r="K32" s="120">
        <f t="shared" ref="K32:K39" si="11">(H32/SUM(B32:E32))*100</f>
        <v>73.578363384188634</v>
      </c>
      <c r="L32" s="120">
        <f t="shared" ref="L32:L39" si="12">(F32/SUM(B32:E32))*100</f>
        <v>12.205270457697642</v>
      </c>
      <c r="M32" s="121">
        <f t="shared" ref="M32:M39" si="13">(G32/SUM(B32:E32))*100</f>
        <v>14.216366158113731</v>
      </c>
    </row>
    <row r="33" spans="1:13" s="110" customFormat="1" ht="15.75" customHeight="1" x14ac:dyDescent="0.25">
      <c r="A33" s="19" t="s">
        <v>204</v>
      </c>
      <c r="B33" s="108">
        <v>440</v>
      </c>
      <c r="C33" s="108">
        <v>128</v>
      </c>
      <c r="D33" s="108">
        <v>54</v>
      </c>
      <c r="E33" s="108">
        <v>0</v>
      </c>
      <c r="F33" s="108">
        <v>39</v>
      </c>
      <c r="G33" s="108">
        <v>56</v>
      </c>
      <c r="H33" s="108">
        <f t="shared" si="9"/>
        <v>527</v>
      </c>
      <c r="I33" s="140"/>
      <c r="J33" s="119">
        <f t="shared" si="10"/>
        <v>15.948717948717949</v>
      </c>
      <c r="K33" s="120">
        <f t="shared" si="11"/>
        <v>84.726688102893888</v>
      </c>
      <c r="L33" s="120">
        <f t="shared" si="12"/>
        <v>6.270096463022508</v>
      </c>
      <c r="M33" s="121">
        <f t="shared" si="13"/>
        <v>9.0032154340836019</v>
      </c>
    </row>
    <row r="34" spans="1:13" s="110" customFormat="1" ht="15.75" customHeight="1" x14ac:dyDescent="0.25">
      <c r="A34" s="19" t="s">
        <v>205</v>
      </c>
      <c r="B34" s="108">
        <v>483</v>
      </c>
      <c r="C34" s="108">
        <v>471</v>
      </c>
      <c r="D34" s="108">
        <v>44</v>
      </c>
      <c r="E34" s="108">
        <v>0</v>
      </c>
      <c r="F34" s="108">
        <v>346</v>
      </c>
      <c r="G34" s="108">
        <v>187</v>
      </c>
      <c r="H34" s="108">
        <f t="shared" si="9"/>
        <v>465</v>
      </c>
      <c r="I34" s="140"/>
      <c r="J34" s="119">
        <f t="shared" si="10"/>
        <v>2.8843930635838149</v>
      </c>
      <c r="K34" s="120">
        <f t="shared" si="11"/>
        <v>46.593186372745492</v>
      </c>
      <c r="L34" s="120">
        <f t="shared" si="12"/>
        <v>34.669338677354709</v>
      </c>
      <c r="M34" s="121">
        <f t="shared" si="13"/>
        <v>18.737474949899799</v>
      </c>
    </row>
    <row r="35" spans="1:13" s="110" customFormat="1" ht="15.75" customHeight="1" x14ac:dyDescent="0.25">
      <c r="A35" s="19" t="s">
        <v>206</v>
      </c>
      <c r="B35" s="108">
        <v>115</v>
      </c>
      <c r="C35" s="108">
        <v>126</v>
      </c>
      <c r="D35" s="108">
        <v>11</v>
      </c>
      <c r="E35" s="108">
        <v>0</v>
      </c>
      <c r="F35" s="108">
        <v>90</v>
      </c>
      <c r="G35" s="108">
        <v>44</v>
      </c>
      <c r="H35" s="108">
        <f t="shared" si="9"/>
        <v>118</v>
      </c>
      <c r="I35" s="140"/>
      <c r="J35" s="119">
        <f t="shared" si="10"/>
        <v>2.8</v>
      </c>
      <c r="K35" s="120">
        <f t="shared" si="11"/>
        <v>46.825396825396822</v>
      </c>
      <c r="L35" s="120">
        <f t="shared" si="12"/>
        <v>35.714285714285715</v>
      </c>
      <c r="M35" s="121">
        <f t="shared" si="13"/>
        <v>17.460317460317459</v>
      </c>
    </row>
    <row r="36" spans="1:13" s="110" customFormat="1" ht="15.75" customHeight="1" x14ac:dyDescent="0.25">
      <c r="A36" s="19" t="s">
        <v>207</v>
      </c>
      <c r="B36" s="108">
        <v>70</v>
      </c>
      <c r="C36" s="108">
        <v>85</v>
      </c>
      <c r="D36" s="108">
        <v>14</v>
      </c>
      <c r="E36" s="108">
        <v>0</v>
      </c>
      <c r="F36" s="108">
        <v>90</v>
      </c>
      <c r="G36" s="108">
        <v>10</v>
      </c>
      <c r="H36" s="108">
        <f t="shared" si="9"/>
        <v>69</v>
      </c>
      <c r="I36" s="140"/>
      <c r="J36" s="119">
        <f t="shared" si="10"/>
        <v>1.8777777777777778</v>
      </c>
      <c r="K36" s="120">
        <f t="shared" si="11"/>
        <v>40.828402366863905</v>
      </c>
      <c r="L36" s="120">
        <f t="shared" si="12"/>
        <v>53.254437869822489</v>
      </c>
      <c r="M36" s="121">
        <f t="shared" si="13"/>
        <v>5.9171597633136095</v>
      </c>
    </row>
    <row r="37" spans="1:13" s="110" customFormat="1" ht="15.75" customHeight="1" x14ac:dyDescent="0.25">
      <c r="A37" s="19" t="s">
        <v>208</v>
      </c>
      <c r="B37" s="108">
        <v>183</v>
      </c>
      <c r="C37" s="108">
        <v>95</v>
      </c>
      <c r="D37" s="108">
        <v>20</v>
      </c>
      <c r="E37" s="108">
        <v>0</v>
      </c>
      <c r="F37" s="108">
        <v>55</v>
      </c>
      <c r="G37" s="108">
        <v>12</v>
      </c>
      <c r="H37" s="108">
        <f t="shared" si="9"/>
        <v>231</v>
      </c>
      <c r="I37" s="140"/>
      <c r="J37" s="119">
        <f t="shared" si="10"/>
        <v>5.418181818181818</v>
      </c>
      <c r="K37" s="120">
        <f t="shared" si="11"/>
        <v>77.516778523489933</v>
      </c>
      <c r="L37" s="120">
        <f t="shared" si="12"/>
        <v>18.456375838926174</v>
      </c>
      <c r="M37" s="121">
        <f t="shared" si="13"/>
        <v>4.0268456375838921</v>
      </c>
    </row>
    <row r="38" spans="1:13" s="110" customFormat="1" ht="15.75" customHeight="1" x14ac:dyDescent="0.25">
      <c r="A38" s="19" t="s">
        <v>209</v>
      </c>
      <c r="B38" s="108">
        <v>126</v>
      </c>
      <c r="C38" s="108">
        <v>106</v>
      </c>
      <c r="D38" s="108">
        <v>16</v>
      </c>
      <c r="E38" s="108">
        <v>0</v>
      </c>
      <c r="F38" s="108">
        <v>107</v>
      </c>
      <c r="G38" s="108">
        <v>0</v>
      </c>
      <c r="H38" s="108">
        <f t="shared" si="9"/>
        <v>141</v>
      </c>
      <c r="I38" s="140"/>
      <c r="J38" s="119">
        <f t="shared" si="10"/>
        <v>2.3177570093457942</v>
      </c>
      <c r="K38" s="120">
        <f t="shared" si="11"/>
        <v>56.854838709677423</v>
      </c>
      <c r="L38" s="120">
        <f t="shared" si="12"/>
        <v>43.145161290322584</v>
      </c>
      <c r="M38" s="121">
        <f t="shared" si="13"/>
        <v>0</v>
      </c>
    </row>
    <row r="39" spans="1:13" s="110" customFormat="1" ht="15.75" customHeight="1" x14ac:dyDescent="0.25">
      <c r="A39" s="19" t="s">
        <v>210</v>
      </c>
      <c r="B39" s="108">
        <v>14</v>
      </c>
      <c r="C39" s="108">
        <v>16</v>
      </c>
      <c r="D39" s="108">
        <v>0</v>
      </c>
      <c r="E39" s="108">
        <v>0</v>
      </c>
      <c r="F39" s="108">
        <v>14</v>
      </c>
      <c r="G39" s="108">
        <v>5</v>
      </c>
      <c r="H39" s="108">
        <f t="shared" si="9"/>
        <v>11</v>
      </c>
      <c r="I39" s="140"/>
      <c r="J39" s="119">
        <f t="shared" si="10"/>
        <v>2.1428571428571428</v>
      </c>
      <c r="K39" s="120">
        <f t="shared" si="11"/>
        <v>36.666666666666664</v>
      </c>
      <c r="L39" s="120">
        <f t="shared" si="12"/>
        <v>46.666666666666664</v>
      </c>
      <c r="M39" s="121">
        <f t="shared" si="13"/>
        <v>16.666666666666664</v>
      </c>
    </row>
    <row r="40" spans="1:13" ht="15.75" customHeight="1" x14ac:dyDescent="0.25">
      <c r="A40" s="124"/>
      <c r="B40" s="125"/>
      <c r="C40" s="108"/>
      <c r="D40" s="108"/>
      <c r="E40" s="108"/>
      <c r="F40" s="125"/>
      <c r="G40" s="125"/>
      <c r="H40" s="125"/>
      <c r="I40" s="140"/>
      <c r="J40" s="119"/>
      <c r="K40" s="120"/>
      <c r="L40" s="120"/>
      <c r="M40" s="121"/>
    </row>
    <row r="41" spans="1:13" s="110" customFormat="1" ht="15.75" customHeight="1" x14ac:dyDescent="0.25">
      <c r="A41" s="122" t="s">
        <v>211</v>
      </c>
      <c r="B41" s="103">
        <f t="shared" ref="B41:H41" si="14">SUM(B42:B47)</f>
        <v>2348</v>
      </c>
      <c r="C41" s="103">
        <f t="shared" si="14"/>
        <v>1209</v>
      </c>
      <c r="D41" s="103">
        <f t="shared" si="14"/>
        <v>969</v>
      </c>
      <c r="E41" s="103">
        <f t="shared" si="14"/>
        <v>1</v>
      </c>
      <c r="F41" s="103">
        <f t="shared" si="14"/>
        <v>920</v>
      </c>
      <c r="G41" s="103">
        <f t="shared" si="14"/>
        <v>1312</v>
      </c>
      <c r="H41" s="103">
        <f t="shared" si="14"/>
        <v>2295</v>
      </c>
      <c r="I41" s="140"/>
      <c r="J41" s="115">
        <f>SUM(B41:E41)/F41</f>
        <v>4.9206521739130435</v>
      </c>
      <c r="K41" s="116">
        <f>(H41/SUM(B41:E41))*100</f>
        <v>50.695825049701796</v>
      </c>
      <c r="L41" s="116">
        <f>(F41/SUM(B41:E41))*100</f>
        <v>20.322509388115751</v>
      </c>
      <c r="M41" s="117">
        <f>(G41/SUM(B41:E41))*100</f>
        <v>28.981665562182464</v>
      </c>
    </row>
    <row r="42" spans="1:13" s="110" customFormat="1" ht="15.75" customHeight="1" x14ac:dyDescent="0.25">
      <c r="A42" s="19" t="s">
        <v>212</v>
      </c>
      <c r="B42" s="108">
        <v>1419</v>
      </c>
      <c r="C42" s="108">
        <v>587</v>
      </c>
      <c r="D42" s="108">
        <v>495</v>
      </c>
      <c r="E42" s="108">
        <v>0</v>
      </c>
      <c r="F42" s="108">
        <v>383</v>
      </c>
      <c r="G42" s="108">
        <v>743</v>
      </c>
      <c r="H42" s="108">
        <f t="shared" ref="H42:H47" si="15">+B42+C42+D42+E42-F42-G42</f>
        <v>1375</v>
      </c>
      <c r="I42" s="140"/>
      <c r="J42" s="119">
        <f t="shared" ref="J42:J47" si="16">SUM(B42:E42)/F42</f>
        <v>6.5300261096605743</v>
      </c>
      <c r="K42" s="120">
        <f t="shared" ref="K42:K47" si="17">(H42/SUM(B42:E42))*100</f>
        <v>54.978008796481404</v>
      </c>
      <c r="L42" s="120">
        <f t="shared" ref="L42:L47" si="18">(F42/SUM(B42:E42))*100</f>
        <v>15.313874450219911</v>
      </c>
      <c r="M42" s="121">
        <f t="shared" ref="M42:M47" si="19">(G42/SUM(B42:E42))*100</f>
        <v>29.708116753298679</v>
      </c>
    </row>
    <row r="43" spans="1:13" s="110" customFormat="1" ht="15.75" customHeight="1" x14ac:dyDescent="0.25">
      <c r="A43" s="19" t="s">
        <v>213</v>
      </c>
      <c r="B43" s="108">
        <v>707</v>
      </c>
      <c r="C43" s="108">
        <v>506</v>
      </c>
      <c r="D43" s="108">
        <v>434</v>
      </c>
      <c r="E43" s="108">
        <v>1</v>
      </c>
      <c r="F43" s="108">
        <v>426</v>
      </c>
      <c r="G43" s="108">
        <v>481</v>
      </c>
      <c r="H43" s="108">
        <f t="shared" si="15"/>
        <v>741</v>
      </c>
      <c r="I43" s="140"/>
      <c r="J43" s="119">
        <f t="shared" si="16"/>
        <v>3.868544600938967</v>
      </c>
      <c r="K43" s="120">
        <f t="shared" si="17"/>
        <v>44.963592233009706</v>
      </c>
      <c r="L43" s="120">
        <f t="shared" si="18"/>
        <v>25.849514563106794</v>
      </c>
      <c r="M43" s="121">
        <f t="shared" si="19"/>
        <v>29.186893203883496</v>
      </c>
    </row>
    <row r="44" spans="1:13" s="110" customFormat="1" ht="15.75" customHeight="1" x14ac:dyDescent="0.25">
      <c r="A44" s="19" t="s">
        <v>214</v>
      </c>
      <c r="B44" s="108">
        <v>39</v>
      </c>
      <c r="C44" s="108">
        <v>21</v>
      </c>
      <c r="D44" s="108">
        <v>11</v>
      </c>
      <c r="E44" s="108">
        <v>0</v>
      </c>
      <c r="F44" s="108">
        <v>16</v>
      </c>
      <c r="G44" s="108">
        <v>14</v>
      </c>
      <c r="H44" s="108">
        <f t="shared" si="15"/>
        <v>41</v>
      </c>
      <c r="I44" s="140"/>
      <c r="J44" s="119">
        <f t="shared" si="16"/>
        <v>4.4375</v>
      </c>
      <c r="K44" s="120">
        <f t="shared" si="17"/>
        <v>57.74647887323944</v>
      </c>
      <c r="L44" s="120">
        <f t="shared" si="18"/>
        <v>22.535211267605636</v>
      </c>
      <c r="M44" s="121">
        <f t="shared" si="19"/>
        <v>19.718309859154928</v>
      </c>
    </row>
    <row r="45" spans="1:13" s="110" customFormat="1" ht="15.75" customHeight="1" x14ac:dyDescent="0.25">
      <c r="A45" s="19" t="s">
        <v>215</v>
      </c>
      <c r="B45" s="108">
        <v>112</v>
      </c>
      <c r="C45" s="108">
        <v>36</v>
      </c>
      <c r="D45" s="108">
        <v>4</v>
      </c>
      <c r="E45" s="108">
        <v>0</v>
      </c>
      <c r="F45" s="108">
        <v>37</v>
      </c>
      <c r="G45" s="108">
        <v>33</v>
      </c>
      <c r="H45" s="108">
        <f t="shared" si="15"/>
        <v>82</v>
      </c>
      <c r="I45" s="140"/>
      <c r="J45" s="119">
        <f t="shared" si="16"/>
        <v>4.1081081081081079</v>
      </c>
      <c r="K45" s="120">
        <f t="shared" si="17"/>
        <v>53.94736842105263</v>
      </c>
      <c r="L45" s="120">
        <f t="shared" si="18"/>
        <v>24.342105263157894</v>
      </c>
      <c r="M45" s="121">
        <f t="shared" si="19"/>
        <v>21.710526315789476</v>
      </c>
    </row>
    <row r="46" spans="1:13" s="110" customFormat="1" ht="15.75" customHeight="1" x14ac:dyDescent="0.25">
      <c r="A46" s="19" t="s">
        <v>216</v>
      </c>
      <c r="B46" s="108">
        <v>23</v>
      </c>
      <c r="C46" s="108">
        <v>16</v>
      </c>
      <c r="D46" s="108">
        <v>0</v>
      </c>
      <c r="E46" s="108">
        <v>0</v>
      </c>
      <c r="F46" s="108">
        <v>24</v>
      </c>
      <c r="G46" s="108">
        <v>9</v>
      </c>
      <c r="H46" s="108">
        <f t="shared" si="15"/>
        <v>6</v>
      </c>
      <c r="I46" s="140"/>
      <c r="J46" s="119">
        <f t="shared" si="16"/>
        <v>1.625</v>
      </c>
      <c r="K46" s="120">
        <f t="shared" si="17"/>
        <v>15.384615384615385</v>
      </c>
      <c r="L46" s="120">
        <f t="shared" si="18"/>
        <v>61.53846153846154</v>
      </c>
      <c r="M46" s="121">
        <f t="shared" si="19"/>
        <v>23.076923076923077</v>
      </c>
    </row>
    <row r="47" spans="1:13" s="110" customFormat="1" ht="15.75" customHeight="1" x14ac:dyDescent="0.25">
      <c r="A47" s="19" t="s">
        <v>217</v>
      </c>
      <c r="B47" s="108">
        <v>48</v>
      </c>
      <c r="C47" s="108">
        <v>43</v>
      </c>
      <c r="D47" s="108">
        <v>25</v>
      </c>
      <c r="E47" s="108">
        <v>0</v>
      </c>
      <c r="F47" s="108">
        <v>34</v>
      </c>
      <c r="G47" s="108">
        <v>32</v>
      </c>
      <c r="H47" s="108">
        <f t="shared" si="15"/>
        <v>50</v>
      </c>
      <c r="I47" s="140"/>
      <c r="J47" s="119">
        <f t="shared" si="16"/>
        <v>3.4117647058823528</v>
      </c>
      <c r="K47" s="120">
        <f t="shared" si="17"/>
        <v>43.103448275862064</v>
      </c>
      <c r="L47" s="120">
        <f t="shared" si="18"/>
        <v>29.310344827586203</v>
      </c>
      <c r="M47" s="121">
        <f t="shared" si="19"/>
        <v>27.586206896551722</v>
      </c>
    </row>
    <row r="48" spans="1:13" s="110" customFormat="1" ht="15.75" customHeight="1" x14ac:dyDescent="0.25">
      <c r="A48" s="123"/>
      <c r="B48" s="108"/>
      <c r="C48" s="108"/>
      <c r="D48" s="108"/>
      <c r="E48" s="108"/>
      <c r="F48" s="108"/>
      <c r="G48" s="108"/>
      <c r="H48" s="108"/>
      <c r="I48" s="140"/>
      <c r="J48" s="119"/>
      <c r="K48" s="120"/>
      <c r="L48" s="120"/>
      <c r="M48" s="121"/>
    </row>
    <row r="49" spans="1:13" s="110" customFormat="1" ht="15.75" customHeight="1" x14ac:dyDescent="0.25">
      <c r="A49" s="122" t="s">
        <v>218</v>
      </c>
      <c r="B49" s="103">
        <f t="shared" ref="B49:H49" si="20">SUM(B50:B56)</f>
        <v>1597</v>
      </c>
      <c r="C49" s="103">
        <f t="shared" si="20"/>
        <v>663</v>
      </c>
      <c r="D49" s="103">
        <f t="shared" si="20"/>
        <v>465</v>
      </c>
      <c r="E49" s="103">
        <f t="shared" si="20"/>
        <v>0</v>
      </c>
      <c r="F49" s="103">
        <f t="shared" si="20"/>
        <v>626</v>
      </c>
      <c r="G49" s="103">
        <f t="shared" si="20"/>
        <v>877</v>
      </c>
      <c r="H49" s="103">
        <f t="shared" si="20"/>
        <v>1222</v>
      </c>
      <c r="I49" s="140"/>
      <c r="J49" s="115">
        <f>SUM(B49:E49)/F49</f>
        <v>4.3530351437699677</v>
      </c>
      <c r="K49" s="116">
        <f>(H49/SUM(B49:E49))*100</f>
        <v>44.844036697247709</v>
      </c>
      <c r="L49" s="116">
        <f>(F49/SUM(B49:E49))*100</f>
        <v>22.972477064220183</v>
      </c>
      <c r="M49" s="117">
        <f>(G49/SUM(B49:E49))*100</f>
        <v>32.183486238532112</v>
      </c>
    </row>
    <row r="50" spans="1:13" s="110" customFormat="1" ht="15.75" customHeight="1" x14ac:dyDescent="0.25">
      <c r="A50" s="19" t="s">
        <v>219</v>
      </c>
      <c r="B50" s="108">
        <v>970</v>
      </c>
      <c r="C50" s="108">
        <v>308</v>
      </c>
      <c r="D50" s="108">
        <v>317</v>
      </c>
      <c r="E50" s="108">
        <v>0</v>
      </c>
      <c r="F50" s="108">
        <v>369</v>
      </c>
      <c r="G50" s="108">
        <v>550</v>
      </c>
      <c r="H50" s="108">
        <f>+B50+C50+D50+E50-F50-G50</f>
        <v>676</v>
      </c>
      <c r="I50" s="140"/>
      <c r="J50" s="119">
        <f t="shared" ref="J50:J56" si="21">SUM(B50:E50)/F50</f>
        <v>4.3224932249322494</v>
      </c>
      <c r="K50" s="120">
        <f t="shared" ref="K50:K56" si="22">(H50/SUM(B50:E50))*100</f>
        <v>42.38244514106583</v>
      </c>
      <c r="L50" s="120">
        <f t="shared" ref="L50:L56" si="23">(F50/SUM(B50:E50))*100</f>
        <v>23.134796238244515</v>
      </c>
      <c r="M50" s="121">
        <f t="shared" ref="M50:M56" si="24">(G50/SUM(B50:E50))*100</f>
        <v>34.482758620689658</v>
      </c>
    </row>
    <row r="51" spans="1:13" s="110" customFormat="1" ht="15.75" customHeight="1" x14ac:dyDescent="0.25">
      <c r="A51" s="19" t="s">
        <v>311</v>
      </c>
      <c r="B51" s="108">
        <v>195</v>
      </c>
      <c r="C51" s="108">
        <v>111</v>
      </c>
      <c r="D51" s="108">
        <v>25</v>
      </c>
      <c r="E51" s="108">
        <v>0</v>
      </c>
      <c r="F51" s="108">
        <v>68</v>
      </c>
      <c r="G51" s="108">
        <v>60</v>
      </c>
      <c r="H51" s="108">
        <f t="shared" ref="H51:H56" si="25">+B51+C51+D51+E51-F51-G51</f>
        <v>203</v>
      </c>
      <c r="I51" s="140"/>
      <c r="J51" s="119">
        <f t="shared" si="21"/>
        <v>4.867647058823529</v>
      </c>
      <c r="K51" s="120">
        <f t="shared" si="22"/>
        <v>61.329305135951664</v>
      </c>
      <c r="L51" s="120">
        <f t="shared" si="23"/>
        <v>20.543806646525681</v>
      </c>
      <c r="M51" s="121">
        <f t="shared" si="24"/>
        <v>18.126888217522659</v>
      </c>
    </row>
    <row r="52" spans="1:13" s="110" customFormat="1" ht="15.75" customHeight="1" x14ac:dyDescent="0.25">
      <c r="A52" s="19" t="s">
        <v>220</v>
      </c>
      <c r="B52" s="108">
        <v>316</v>
      </c>
      <c r="C52" s="108">
        <v>173</v>
      </c>
      <c r="D52" s="108">
        <v>112</v>
      </c>
      <c r="E52" s="108">
        <v>0</v>
      </c>
      <c r="F52" s="108">
        <v>147</v>
      </c>
      <c r="G52" s="108">
        <v>262</v>
      </c>
      <c r="H52" s="108">
        <f t="shared" si="25"/>
        <v>192</v>
      </c>
      <c r="I52" s="140"/>
      <c r="J52" s="119">
        <f t="shared" si="21"/>
        <v>4.0884353741496602</v>
      </c>
      <c r="K52" s="120">
        <f t="shared" si="22"/>
        <v>31.94675540765391</v>
      </c>
      <c r="L52" s="120">
        <f t="shared" si="23"/>
        <v>24.459234608985025</v>
      </c>
      <c r="M52" s="121">
        <f t="shared" si="24"/>
        <v>43.594009983361062</v>
      </c>
    </row>
    <row r="53" spans="1:13" s="110" customFormat="1" ht="15.75" customHeight="1" x14ac:dyDescent="0.25">
      <c r="A53" s="19" t="s">
        <v>221</v>
      </c>
      <c r="B53" s="108">
        <v>56</v>
      </c>
      <c r="C53" s="108">
        <v>17</v>
      </c>
      <c r="D53" s="108">
        <v>1</v>
      </c>
      <c r="E53" s="108">
        <v>0</v>
      </c>
      <c r="F53" s="108">
        <v>10</v>
      </c>
      <c r="G53" s="108">
        <v>1</v>
      </c>
      <c r="H53" s="108">
        <f t="shared" si="25"/>
        <v>63</v>
      </c>
      <c r="I53" s="140"/>
      <c r="J53" s="119">
        <f t="shared" si="21"/>
        <v>7.4</v>
      </c>
      <c r="K53" s="120">
        <f t="shared" si="22"/>
        <v>85.13513513513513</v>
      </c>
      <c r="L53" s="120">
        <f t="shared" si="23"/>
        <v>13.513513513513514</v>
      </c>
      <c r="M53" s="121">
        <f t="shared" si="24"/>
        <v>1.3513513513513513</v>
      </c>
    </row>
    <row r="54" spans="1:13" s="110" customFormat="1" ht="15.75" customHeight="1" x14ac:dyDescent="0.25">
      <c r="A54" s="19" t="s">
        <v>222</v>
      </c>
      <c r="B54" s="108">
        <v>19</v>
      </c>
      <c r="C54" s="108">
        <v>20</v>
      </c>
      <c r="D54" s="108">
        <v>1</v>
      </c>
      <c r="E54" s="108">
        <v>0</v>
      </c>
      <c r="F54" s="108">
        <v>10</v>
      </c>
      <c r="G54" s="108">
        <v>1</v>
      </c>
      <c r="H54" s="108">
        <f t="shared" si="25"/>
        <v>29</v>
      </c>
      <c r="I54" s="140"/>
      <c r="J54" s="119">
        <f t="shared" si="21"/>
        <v>4</v>
      </c>
      <c r="K54" s="120">
        <f t="shared" si="22"/>
        <v>72.5</v>
      </c>
      <c r="L54" s="120">
        <f t="shared" si="23"/>
        <v>25</v>
      </c>
      <c r="M54" s="121">
        <f t="shared" si="24"/>
        <v>2.5</v>
      </c>
    </row>
    <row r="55" spans="1:13" s="110" customFormat="1" ht="15.75" customHeight="1" x14ac:dyDescent="0.25">
      <c r="A55" s="19" t="s">
        <v>223</v>
      </c>
      <c r="B55" s="108">
        <v>7</v>
      </c>
      <c r="C55" s="108">
        <v>14</v>
      </c>
      <c r="D55" s="108">
        <v>2</v>
      </c>
      <c r="E55" s="108">
        <v>0</v>
      </c>
      <c r="F55" s="108">
        <v>6</v>
      </c>
      <c r="G55" s="108">
        <v>3</v>
      </c>
      <c r="H55" s="108">
        <f t="shared" si="25"/>
        <v>14</v>
      </c>
      <c r="I55" s="140"/>
      <c r="J55" s="119">
        <f t="shared" si="21"/>
        <v>3.8333333333333335</v>
      </c>
      <c r="K55" s="120">
        <f t="shared" si="22"/>
        <v>60.869565217391312</v>
      </c>
      <c r="L55" s="120">
        <f t="shared" si="23"/>
        <v>26.086956521739129</v>
      </c>
      <c r="M55" s="121">
        <f t="shared" si="24"/>
        <v>13.043478260869565</v>
      </c>
    </row>
    <row r="56" spans="1:13" s="110" customFormat="1" ht="15.75" customHeight="1" x14ac:dyDescent="0.25">
      <c r="A56" s="19" t="s">
        <v>224</v>
      </c>
      <c r="B56" s="108">
        <v>34</v>
      </c>
      <c r="C56" s="108">
        <v>20</v>
      </c>
      <c r="D56" s="108">
        <v>7</v>
      </c>
      <c r="E56" s="108">
        <v>0</v>
      </c>
      <c r="F56" s="108">
        <v>16</v>
      </c>
      <c r="G56" s="108">
        <v>0</v>
      </c>
      <c r="H56" s="108">
        <f t="shared" si="25"/>
        <v>45</v>
      </c>
      <c r="I56" s="140"/>
      <c r="J56" s="119">
        <f t="shared" si="21"/>
        <v>3.8125</v>
      </c>
      <c r="K56" s="120">
        <f t="shared" si="22"/>
        <v>73.770491803278688</v>
      </c>
      <c r="L56" s="120">
        <f t="shared" si="23"/>
        <v>26.229508196721312</v>
      </c>
      <c r="M56" s="121">
        <f t="shared" si="24"/>
        <v>0</v>
      </c>
    </row>
    <row r="57" spans="1:13" s="110" customFormat="1" ht="15.75" customHeight="1" x14ac:dyDescent="0.25">
      <c r="A57" s="123"/>
      <c r="B57" s="108"/>
      <c r="C57" s="108"/>
      <c r="D57" s="108"/>
      <c r="E57" s="108"/>
      <c r="F57" s="108"/>
      <c r="G57" s="108"/>
      <c r="H57" s="108"/>
      <c r="I57" s="140"/>
      <c r="J57" s="119"/>
      <c r="K57" s="120"/>
      <c r="L57" s="120"/>
      <c r="M57" s="121"/>
    </row>
    <row r="58" spans="1:13" s="110" customFormat="1" ht="15.75" customHeight="1" x14ac:dyDescent="0.25">
      <c r="A58" s="122" t="s">
        <v>225</v>
      </c>
      <c r="B58" s="103">
        <f t="shared" ref="B58:H58" si="26">SUM(B59:B66)</f>
        <v>2532</v>
      </c>
      <c r="C58" s="103">
        <f t="shared" si="26"/>
        <v>865</v>
      </c>
      <c r="D58" s="103">
        <f t="shared" si="26"/>
        <v>550</v>
      </c>
      <c r="E58" s="103">
        <f t="shared" si="26"/>
        <v>0</v>
      </c>
      <c r="F58" s="103">
        <f t="shared" si="26"/>
        <v>883</v>
      </c>
      <c r="G58" s="103">
        <f t="shared" si="26"/>
        <v>464</v>
      </c>
      <c r="H58" s="103">
        <f t="shared" si="26"/>
        <v>2600</v>
      </c>
      <c r="I58" s="140"/>
      <c r="J58" s="115">
        <f>SUM(B58:E58)/F58</f>
        <v>4.4699886749716873</v>
      </c>
      <c r="K58" s="116">
        <f>(H58/SUM(B58:E58))*100</f>
        <v>65.872814796047635</v>
      </c>
      <c r="L58" s="116">
        <f>(F58/SUM(B58:E58))*100</f>
        <v>22.371421332657714</v>
      </c>
      <c r="M58" s="117">
        <f>(G58/SUM(B58:E58))*100</f>
        <v>11.755763871294654</v>
      </c>
    </row>
    <row r="59" spans="1:13" s="110" customFormat="1" ht="15.75" customHeight="1" x14ac:dyDescent="0.25">
      <c r="A59" s="19" t="s">
        <v>226</v>
      </c>
      <c r="B59" s="108">
        <v>535</v>
      </c>
      <c r="C59" s="108">
        <v>226</v>
      </c>
      <c r="D59" s="108">
        <v>162</v>
      </c>
      <c r="E59" s="108">
        <v>0</v>
      </c>
      <c r="F59" s="108">
        <v>267</v>
      </c>
      <c r="G59" s="108">
        <v>197</v>
      </c>
      <c r="H59" s="108">
        <f t="shared" ref="H59:H66" si="27">+B59+C59+D59+E59-F59-G59</f>
        <v>459</v>
      </c>
      <c r="I59" s="140"/>
      <c r="J59" s="119">
        <f t="shared" ref="J59:J66" si="28">SUM(B59:E59)/F59</f>
        <v>3.4569288389513106</v>
      </c>
      <c r="K59" s="120">
        <f t="shared" ref="K59:K66" si="29">(H59/SUM(B59:E59))*100</f>
        <v>49.729144095341276</v>
      </c>
      <c r="L59" s="120">
        <f t="shared" ref="L59:L66" si="30">(F59/SUM(B59:E59))*100</f>
        <v>28.927410617551462</v>
      </c>
      <c r="M59" s="121">
        <f t="shared" ref="M59:M66" si="31">(G59/SUM(B59:E59))*100</f>
        <v>21.343445287107262</v>
      </c>
    </row>
    <row r="60" spans="1:13" ht="15.75" customHeight="1" x14ac:dyDescent="0.25">
      <c r="A60" s="19" t="s">
        <v>227</v>
      </c>
      <c r="B60" s="108">
        <v>644</v>
      </c>
      <c r="C60" s="108">
        <v>206</v>
      </c>
      <c r="D60" s="108">
        <v>154</v>
      </c>
      <c r="E60" s="108">
        <v>0</v>
      </c>
      <c r="F60" s="108">
        <v>179</v>
      </c>
      <c r="G60" s="108">
        <v>133</v>
      </c>
      <c r="H60" s="108">
        <f t="shared" si="27"/>
        <v>692</v>
      </c>
      <c r="I60" s="140"/>
      <c r="J60" s="119">
        <f t="shared" si="28"/>
        <v>5.6089385474860336</v>
      </c>
      <c r="K60" s="120">
        <f t="shared" si="29"/>
        <v>68.924302788844628</v>
      </c>
      <c r="L60" s="120">
        <f t="shared" si="30"/>
        <v>17.828685258964143</v>
      </c>
      <c r="M60" s="121">
        <f t="shared" si="31"/>
        <v>13.247011952191235</v>
      </c>
    </row>
    <row r="61" spans="1:13" s="110" customFormat="1" ht="15.75" customHeight="1" x14ac:dyDescent="0.25">
      <c r="A61" s="19" t="s">
        <v>228</v>
      </c>
      <c r="B61" s="108">
        <v>190</v>
      </c>
      <c r="C61" s="108">
        <v>168</v>
      </c>
      <c r="D61" s="108">
        <v>92</v>
      </c>
      <c r="E61" s="108">
        <v>0</v>
      </c>
      <c r="F61" s="108">
        <v>163</v>
      </c>
      <c r="G61" s="108">
        <v>18</v>
      </c>
      <c r="H61" s="108">
        <f t="shared" si="27"/>
        <v>269</v>
      </c>
      <c r="I61" s="140"/>
      <c r="J61" s="119">
        <f t="shared" si="28"/>
        <v>2.7607361963190185</v>
      </c>
      <c r="K61" s="120">
        <f t="shared" si="29"/>
        <v>59.777777777777771</v>
      </c>
      <c r="L61" s="120">
        <f t="shared" si="30"/>
        <v>36.222222222222221</v>
      </c>
      <c r="M61" s="121">
        <f t="shared" si="31"/>
        <v>4</v>
      </c>
    </row>
    <row r="62" spans="1:13" s="110" customFormat="1" ht="15.75" customHeight="1" x14ac:dyDescent="0.25">
      <c r="A62" s="19" t="s">
        <v>711</v>
      </c>
      <c r="B62" s="108">
        <v>85</v>
      </c>
      <c r="C62" s="108">
        <v>117</v>
      </c>
      <c r="D62" s="108">
        <v>103</v>
      </c>
      <c r="E62" s="108">
        <v>0</v>
      </c>
      <c r="F62" s="108">
        <v>122</v>
      </c>
      <c r="G62" s="108">
        <v>55</v>
      </c>
      <c r="H62" s="108">
        <f t="shared" si="27"/>
        <v>128</v>
      </c>
      <c r="I62" s="140"/>
      <c r="J62" s="119">
        <f t="shared" si="28"/>
        <v>2.5</v>
      </c>
      <c r="K62" s="120">
        <f t="shared" si="29"/>
        <v>41.967213114754095</v>
      </c>
      <c r="L62" s="120">
        <f t="shared" si="30"/>
        <v>40</v>
      </c>
      <c r="M62" s="121">
        <f t="shared" si="31"/>
        <v>18.032786885245901</v>
      </c>
    </row>
    <row r="63" spans="1:13" s="110" customFormat="1" ht="15.75" customHeight="1" x14ac:dyDescent="0.25">
      <c r="A63" s="19" t="s">
        <v>522</v>
      </c>
      <c r="B63" s="108">
        <v>26</v>
      </c>
      <c r="C63" s="108">
        <v>8</v>
      </c>
      <c r="D63" s="108">
        <v>9</v>
      </c>
      <c r="E63" s="108">
        <v>0</v>
      </c>
      <c r="F63" s="108">
        <v>23</v>
      </c>
      <c r="G63" s="108">
        <v>14</v>
      </c>
      <c r="H63" s="108">
        <f t="shared" si="27"/>
        <v>6</v>
      </c>
      <c r="I63" s="140"/>
      <c r="J63" s="119">
        <f t="shared" si="28"/>
        <v>1.8695652173913044</v>
      </c>
      <c r="K63" s="120">
        <f t="shared" si="29"/>
        <v>13.953488372093023</v>
      </c>
      <c r="L63" s="120">
        <f t="shared" si="30"/>
        <v>53.488372093023251</v>
      </c>
      <c r="M63" s="121">
        <f t="shared" si="31"/>
        <v>32.558139534883722</v>
      </c>
    </row>
    <row r="64" spans="1:13" s="110" customFormat="1" ht="15.75" customHeight="1" x14ac:dyDescent="0.25">
      <c r="A64" s="19" t="s">
        <v>582</v>
      </c>
      <c r="B64" s="108">
        <v>44</v>
      </c>
      <c r="C64" s="108">
        <v>32</v>
      </c>
      <c r="D64" s="108">
        <v>13</v>
      </c>
      <c r="E64" s="108">
        <v>0</v>
      </c>
      <c r="F64" s="108">
        <v>29</v>
      </c>
      <c r="G64" s="108">
        <v>10</v>
      </c>
      <c r="H64" s="108">
        <f t="shared" si="27"/>
        <v>50</v>
      </c>
      <c r="I64" s="140"/>
      <c r="J64" s="119">
        <f t="shared" si="28"/>
        <v>3.0689655172413794</v>
      </c>
      <c r="K64" s="120">
        <f t="shared" si="29"/>
        <v>56.17977528089888</v>
      </c>
      <c r="L64" s="120">
        <f t="shared" si="30"/>
        <v>32.584269662921351</v>
      </c>
      <c r="M64" s="121">
        <f t="shared" si="31"/>
        <v>11.235955056179774</v>
      </c>
    </row>
    <row r="65" spans="1:13" s="110" customFormat="1" ht="15.75" customHeight="1" x14ac:dyDescent="0.25">
      <c r="A65" s="19" t="s">
        <v>230</v>
      </c>
      <c r="B65" s="108">
        <v>917</v>
      </c>
      <c r="C65" s="108">
        <v>64</v>
      </c>
      <c r="D65" s="108">
        <v>0</v>
      </c>
      <c r="E65" s="108">
        <v>0</v>
      </c>
      <c r="F65" s="108">
        <v>69</v>
      </c>
      <c r="G65" s="108">
        <v>0</v>
      </c>
      <c r="H65" s="108">
        <f t="shared" si="27"/>
        <v>912</v>
      </c>
      <c r="I65" s="140"/>
      <c r="J65" s="119">
        <f t="shared" si="28"/>
        <v>14.217391304347826</v>
      </c>
      <c r="K65" s="120">
        <f t="shared" si="29"/>
        <v>92.966360856269119</v>
      </c>
      <c r="L65" s="120">
        <f t="shared" si="30"/>
        <v>7.0336391437308867</v>
      </c>
      <c r="M65" s="121">
        <f t="shared" si="31"/>
        <v>0</v>
      </c>
    </row>
    <row r="66" spans="1:13" s="110" customFormat="1" ht="15.75" customHeight="1" x14ac:dyDescent="0.25">
      <c r="A66" s="19" t="s">
        <v>231</v>
      </c>
      <c r="B66" s="108">
        <v>91</v>
      </c>
      <c r="C66" s="108">
        <v>44</v>
      </c>
      <c r="D66" s="108">
        <v>17</v>
      </c>
      <c r="E66" s="108">
        <v>0</v>
      </c>
      <c r="F66" s="108">
        <v>31</v>
      </c>
      <c r="G66" s="108">
        <v>37</v>
      </c>
      <c r="H66" s="108">
        <f t="shared" si="27"/>
        <v>84</v>
      </c>
      <c r="I66" s="140"/>
      <c r="J66" s="119">
        <f t="shared" si="28"/>
        <v>4.903225806451613</v>
      </c>
      <c r="K66" s="120">
        <f t="shared" si="29"/>
        <v>55.26315789473685</v>
      </c>
      <c r="L66" s="120">
        <f t="shared" si="30"/>
        <v>20.394736842105264</v>
      </c>
      <c r="M66" s="121">
        <f t="shared" si="31"/>
        <v>24.342105263157894</v>
      </c>
    </row>
    <row r="67" spans="1:13" ht="15.75" customHeight="1" x14ac:dyDescent="0.25">
      <c r="A67" s="124"/>
      <c r="B67" s="125"/>
      <c r="C67" s="108"/>
      <c r="D67" s="108"/>
      <c r="E67" s="108"/>
      <c r="F67" s="125"/>
      <c r="G67" s="125"/>
      <c r="H67" s="125"/>
      <c r="I67" s="140"/>
      <c r="J67" s="119"/>
      <c r="K67" s="120"/>
      <c r="L67" s="120"/>
      <c r="M67" s="121"/>
    </row>
    <row r="68" spans="1:13" s="110" customFormat="1" ht="15.75" customHeight="1" x14ac:dyDescent="0.25">
      <c r="A68" s="122" t="s">
        <v>232</v>
      </c>
      <c r="B68" s="103">
        <f t="shared" ref="B68:H68" si="32">SUM(B69:B77)</f>
        <v>4594</v>
      </c>
      <c r="C68" s="103">
        <f t="shared" si="32"/>
        <v>1544</v>
      </c>
      <c r="D68" s="103">
        <f t="shared" si="32"/>
        <v>3596</v>
      </c>
      <c r="E68" s="103">
        <f t="shared" si="32"/>
        <v>0</v>
      </c>
      <c r="F68" s="103">
        <f t="shared" si="32"/>
        <v>1619</v>
      </c>
      <c r="G68" s="103">
        <f t="shared" si="32"/>
        <v>3905</v>
      </c>
      <c r="H68" s="103">
        <f t="shared" si="32"/>
        <v>4210</v>
      </c>
      <c r="I68" s="140"/>
      <c r="J68" s="115">
        <f>SUM(B68:E68)/F68</f>
        <v>6.0123533045089559</v>
      </c>
      <c r="K68" s="116">
        <f>(H68/SUM(B68:E68))*100</f>
        <v>43.250462297102935</v>
      </c>
      <c r="L68" s="116">
        <f>(F68/SUM(B68:E68))*100</f>
        <v>16.632422436819397</v>
      </c>
      <c r="M68" s="117">
        <f>(G68/SUM(B68:E68))*100</f>
        <v>40.117115266077668</v>
      </c>
    </row>
    <row r="69" spans="1:13" s="110" customFormat="1" ht="15.75" customHeight="1" x14ac:dyDescent="0.25">
      <c r="A69" s="19" t="s">
        <v>233</v>
      </c>
      <c r="B69" s="108">
        <v>1808</v>
      </c>
      <c r="C69" s="108">
        <v>650</v>
      </c>
      <c r="D69" s="108">
        <v>1114</v>
      </c>
      <c r="E69" s="108">
        <v>0</v>
      </c>
      <c r="F69" s="108">
        <v>523</v>
      </c>
      <c r="G69" s="108">
        <v>1245</v>
      </c>
      <c r="H69" s="108">
        <f t="shared" ref="H69:H77" si="33">+B69+C69+D69+E69-F69-G69</f>
        <v>1804</v>
      </c>
      <c r="I69" s="140"/>
      <c r="J69" s="119">
        <f t="shared" ref="J69:J77" si="34">SUM(B69:E69)/F69</f>
        <v>6.8298279158699806</v>
      </c>
      <c r="K69" s="120">
        <f t="shared" ref="K69:K77" si="35">(H69/SUM(B69:E69))*100</f>
        <v>50.503919372900342</v>
      </c>
      <c r="L69" s="120">
        <f t="shared" ref="L69:L77" si="36">(F69/SUM(B69:E69))*100</f>
        <v>14.641657334826427</v>
      </c>
      <c r="M69" s="121">
        <f t="shared" ref="M69:M77" si="37">(G69/SUM(B69:E69))*100</f>
        <v>34.854423292273232</v>
      </c>
    </row>
    <row r="70" spans="1:13" s="110" customFormat="1" ht="15.75" customHeight="1" x14ac:dyDescent="0.25">
      <c r="A70" s="19" t="s">
        <v>234</v>
      </c>
      <c r="B70" s="108">
        <v>374</v>
      </c>
      <c r="C70" s="108">
        <v>138</v>
      </c>
      <c r="D70" s="108">
        <v>86</v>
      </c>
      <c r="E70" s="108">
        <v>0</v>
      </c>
      <c r="F70" s="108">
        <v>158</v>
      </c>
      <c r="G70" s="108">
        <v>88</v>
      </c>
      <c r="H70" s="108">
        <f t="shared" si="33"/>
        <v>352</v>
      </c>
      <c r="I70" s="140"/>
      <c r="J70" s="119">
        <f t="shared" si="34"/>
        <v>3.7848101265822787</v>
      </c>
      <c r="K70" s="120">
        <f t="shared" si="35"/>
        <v>58.862876254180605</v>
      </c>
      <c r="L70" s="120">
        <f t="shared" si="36"/>
        <v>26.421404682274247</v>
      </c>
      <c r="M70" s="121">
        <f t="shared" si="37"/>
        <v>14.715719063545151</v>
      </c>
    </row>
    <row r="71" spans="1:13" s="110" customFormat="1" ht="15.75" customHeight="1" x14ac:dyDescent="0.25">
      <c r="A71" s="19" t="s">
        <v>235</v>
      </c>
      <c r="B71" s="108">
        <v>1742</v>
      </c>
      <c r="C71" s="108">
        <v>422</v>
      </c>
      <c r="D71" s="108">
        <v>2218</v>
      </c>
      <c r="E71" s="108">
        <v>0</v>
      </c>
      <c r="F71" s="108">
        <v>632</v>
      </c>
      <c r="G71" s="108">
        <v>2203</v>
      </c>
      <c r="H71" s="108">
        <f t="shared" si="33"/>
        <v>1547</v>
      </c>
      <c r="I71" s="140"/>
      <c r="J71" s="119">
        <f t="shared" si="34"/>
        <v>6.9335443037974684</v>
      </c>
      <c r="K71" s="120">
        <f t="shared" si="35"/>
        <v>35.303514376996802</v>
      </c>
      <c r="L71" s="120">
        <f t="shared" si="36"/>
        <v>14.422638064810588</v>
      </c>
      <c r="M71" s="121">
        <f t="shared" si="37"/>
        <v>50.273847558192607</v>
      </c>
    </row>
    <row r="72" spans="1:13" s="110" customFormat="1" ht="15.75" customHeight="1" x14ac:dyDescent="0.25">
      <c r="A72" s="19" t="s">
        <v>236</v>
      </c>
      <c r="B72" s="108">
        <v>153</v>
      </c>
      <c r="C72" s="108">
        <v>134</v>
      </c>
      <c r="D72" s="108">
        <v>13</v>
      </c>
      <c r="E72" s="108">
        <v>0</v>
      </c>
      <c r="F72" s="108">
        <v>120</v>
      </c>
      <c r="G72" s="108">
        <v>66</v>
      </c>
      <c r="H72" s="108">
        <f t="shared" si="33"/>
        <v>114</v>
      </c>
      <c r="I72" s="140"/>
      <c r="J72" s="119">
        <f t="shared" si="34"/>
        <v>2.5</v>
      </c>
      <c r="K72" s="120">
        <f t="shared" si="35"/>
        <v>38</v>
      </c>
      <c r="L72" s="120">
        <f t="shared" si="36"/>
        <v>40</v>
      </c>
      <c r="M72" s="121">
        <f t="shared" si="37"/>
        <v>22</v>
      </c>
    </row>
    <row r="73" spans="1:13" s="110" customFormat="1" ht="15.75" customHeight="1" x14ac:dyDescent="0.25">
      <c r="A73" s="19" t="s">
        <v>237</v>
      </c>
      <c r="B73" s="108">
        <v>70</v>
      </c>
      <c r="C73" s="108">
        <v>44</v>
      </c>
      <c r="D73" s="108">
        <v>8</v>
      </c>
      <c r="E73" s="108">
        <v>0</v>
      </c>
      <c r="F73" s="108">
        <v>25</v>
      </c>
      <c r="G73" s="108">
        <v>5</v>
      </c>
      <c r="H73" s="108">
        <f t="shared" si="33"/>
        <v>92</v>
      </c>
      <c r="I73" s="140"/>
      <c r="J73" s="119">
        <f t="shared" si="34"/>
        <v>4.88</v>
      </c>
      <c r="K73" s="120">
        <f t="shared" si="35"/>
        <v>75.409836065573771</v>
      </c>
      <c r="L73" s="120">
        <f t="shared" si="36"/>
        <v>20.491803278688526</v>
      </c>
      <c r="M73" s="121">
        <f t="shared" si="37"/>
        <v>4.0983606557377046</v>
      </c>
    </row>
    <row r="74" spans="1:13" s="110" customFormat="1" ht="15.75" customHeight="1" x14ac:dyDescent="0.25">
      <c r="A74" s="19" t="s">
        <v>238</v>
      </c>
      <c r="B74" s="108">
        <v>7</v>
      </c>
      <c r="C74" s="108">
        <v>17</v>
      </c>
      <c r="D74" s="108">
        <v>2</v>
      </c>
      <c r="E74" s="108">
        <v>0</v>
      </c>
      <c r="F74" s="108">
        <v>8</v>
      </c>
      <c r="G74" s="108">
        <v>1</v>
      </c>
      <c r="H74" s="108">
        <f t="shared" si="33"/>
        <v>17</v>
      </c>
      <c r="I74" s="140"/>
      <c r="J74" s="119">
        <f t="shared" si="34"/>
        <v>3.25</v>
      </c>
      <c r="K74" s="120">
        <f t="shared" si="35"/>
        <v>65.384615384615387</v>
      </c>
      <c r="L74" s="120">
        <f t="shared" si="36"/>
        <v>30.76923076923077</v>
      </c>
      <c r="M74" s="121">
        <f t="shared" si="37"/>
        <v>3.8461538461538463</v>
      </c>
    </row>
    <row r="75" spans="1:13" s="110" customFormat="1" ht="15.75" customHeight="1" x14ac:dyDescent="0.25">
      <c r="A75" s="19" t="s">
        <v>239</v>
      </c>
      <c r="B75" s="108">
        <v>338</v>
      </c>
      <c r="C75" s="108">
        <v>85</v>
      </c>
      <c r="D75" s="108">
        <v>139</v>
      </c>
      <c r="E75" s="108">
        <v>0</v>
      </c>
      <c r="F75" s="108">
        <v>102</v>
      </c>
      <c r="G75" s="108">
        <v>251</v>
      </c>
      <c r="H75" s="108">
        <f t="shared" si="33"/>
        <v>209</v>
      </c>
      <c r="I75" s="140"/>
      <c r="J75" s="119">
        <f t="shared" si="34"/>
        <v>5.5098039215686274</v>
      </c>
      <c r="K75" s="120">
        <f t="shared" si="35"/>
        <v>37.188612099644132</v>
      </c>
      <c r="L75" s="120">
        <f t="shared" si="36"/>
        <v>18.14946619217082</v>
      </c>
      <c r="M75" s="121">
        <f t="shared" si="37"/>
        <v>44.661921708185055</v>
      </c>
    </row>
    <row r="76" spans="1:13" ht="15.75" customHeight="1" x14ac:dyDescent="0.25">
      <c r="A76" s="19" t="s">
        <v>240</v>
      </c>
      <c r="B76" s="108">
        <v>79</v>
      </c>
      <c r="C76" s="108">
        <v>12</v>
      </c>
      <c r="D76" s="108">
        <v>4</v>
      </c>
      <c r="E76" s="108">
        <v>0</v>
      </c>
      <c r="F76" s="108">
        <v>17</v>
      </c>
      <c r="G76" s="108">
        <v>29</v>
      </c>
      <c r="H76" s="108">
        <f t="shared" si="33"/>
        <v>49</v>
      </c>
      <c r="I76" s="140"/>
      <c r="J76" s="119">
        <f t="shared" si="34"/>
        <v>5.5882352941176467</v>
      </c>
      <c r="K76" s="120">
        <f t="shared" si="35"/>
        <v>51.578947368421055</v>
      </c>
      <c r="L76" s="120">
        <f t="shared" si="36"/>
        <v>17.894736842105264</v>
      </c>
      <c r="M76" s="121">
        <f t="shared" si="37"/>
        <v>30.526315789473685</v>
      </c>
    </row>
    <row r="77" spans="1:13" s="110" customFormat="1" ht="15.75" customHeight="1" x14ac:dyDescent="0.25">
      <c r="A77" s="19" t="s">
        <v>241</v>
      </c>
      <c r="B77" s="108">
        <v>23</v>
      </c>
      <c r="C77" s="108">
        <v>42</v>
      </c>
      <c r="D77" s="108">
        <v>12</v>
      </c>
      <c r="E77" s="108">
        <v>0</v>
      </c>
      <c r="F77" s="108">
        <v>34</v>
      </c>
      <c r="G77" s="108">
        <v>17</v>
      </c>
      <c r="H77" s="108">
        <f t="shared" si="33"/>
        <v>26</v>
      </c>
      <c r="I77" s="140"/>
      <c r="J77" s="119">
        <f t="shared" si="34"/>
        <v>2.2647058823529411</v>
      </c>
      <c r="K77" s="120">
        <f t="shared" si="35"/>
        <v>33.766233766233768</v>
      </c>
      <c r="L77" s="120">
        <f t="shared" si="36"/>
        <v>44.155844155844157</v>
      </c>
      <c r="M77" s="121">
        <f t="shared" si="37"/>
        <v>22.077922077922079</v>
      </c>
    </row>
    <row r="78" spans="1:13" ht="15.75" customHeight="1" x14ac:dyDescent="0.25">
      <c r="A78" s="123"/>
      <c r="B78" s="108"/>
      <c r="C78" s="108"/>
      <c r="D78" s="108"/>
      <c r="E78" s="108"/>
      <c r="F78" s="108"/>
      <c r="G78" s="108"/>
      <c r="H78" s="108"/>
      <c r="I78" s="140"/>
      <c r="J78" s="119"/>
      <c r="K78" s="120"/>
      <c r="L78" s="120"/>
      <c r="M78" s="121"/>
    </row>
    <row r="79" spans="1:13" ht="15.75" customHeight="1" x14ac:dyDescent="0.25">
      <c r="A79" s="122" t="s">
        <v>458</v>
      </c>
      <c r="B79" s="103">
        <f t="shared" ref="B79:H79" si="38">SUM(B80:B87)</f>
        <v>3703</v>
      </c>
      <c r="C79" s="103">
        <f t="shared" si="38"/>
        <v>1698</v>
      </c>
      <c r="D79" s="103">
        <f t="shared" si="38"/>
        <v>2740</v>
      </c>
      <c r="E79" s="103">
        <f t="shared" si="38"/>
        <v>1</v>
      </c>
      <c r="F79" s="103">
        <f t="shared" si="38"/>
        <v>1500</v>
      </c>
      <c r="G79" s="103">
        <f t="shared" si="38"/>
        <v>1106</v>
      </c>
      <c r="H79" s="103">
        <f t="shared" si="38"/>
        <v>5536</v>
      </c>
      <c r="I79" s="140"/>
      <c r="J79" s="115">
        <f>SUM(B79:E79)/F79</f>
        <v>5.4279999999999999</v>
      </c>
      <c r="K79" s="116">
        <f>(H79/SUM(B79:E79))*100</f>
        <v>67.993122083026279</v>
      </c>
      <c r="L79" s="116">
        <f>(F79/SUM(B79:E79))*100</f>
        <v>18.422991893883566</v>
      </c>
      <c r="M79" s="117">
        <f>(G79/SUM(B79:E79))*100</f>
        <v>13.58388602309015</v>
      </c>
    </row>
    <row r="80" spans="1:13" s="110" customFormat="1" ht="15.75" customHeight="1" x14ac:dyDescent="0.25">
      <c r="A80" s="123" t="s">
        <v>459</v>
      </c>
      <c r="B80" s="108">
        <v>1717</v>
      </c>
      <c r="C80" s="108">
        <v>693</v>
      </c>
      <c r="D80" s="108">
        <v>1196</v>
      </c>
      <c r="E80" s="108">
        <v>1</v>
      </c>
      <c r="F80" s="108">
        <v>605</v>
      </c>
      <c r="G80" s="108">
        <v>311</v>
      </c>
      <c r="H80" s="108">
        <f t="shared" ref="H80:H87" si="39">+B80+C80+D80+E80-F80-G80</f>
        <v>2691</v>
      </c>
      <c r="I80" s="140"/>
      <c r="J80" s="119">
        <f t="shared" ref="J80:J87" si="40">SUM(B80:E80)/F80</f>
        <v>5.9619834710743804</v>
      </c>
      <c r="K80" s="120">
        <f t="shared" ref="K80:K87" si="41">(H80/SUM(B80:E80))*100</f>
        <v>74.604934848904904</v>
      </c>
      <c r="L80" s="120">
        <f t="shared" ref="L80:L87" si="42">(F80/SUM(B80:E80))*100</f>
        <v>16.772941502633767</v>
      </c>
      <c r="M80" s="121">
        <f t="shared" ref="M80:M87" si="43">(G80/SUM(B80:E80))*100</f>
        <v>8.622123648461324</v>
      </c>
    </row>
    <row r="81" spans="1:13" s="110" customFormat="1" ht="15.75" customHeight="1" x14ac:dyDescent="0.25">
      <c r="A81" s="123" t="s">
        <v>312</v>
      </c>
      <c r="B81" s="108">
        <v>107</v>
      </c>
      <c r="C81" s="108">
        <v>90</v>
      </c>
      <c r="D81" s="108">
        <v>50</v>
      </c>
      <c r="E81" s="108">
        <v>0</v>
      </c>
      <c r="F81" s="108">
        <v>50</v>
      </c>
      <c r="G81" s="108">
        <v>48</v>
      </c>
      <c r="H81" s="108">
        <f t="shared" si="39"/>
        <v>149</v>
      </c>
      <c r="I81" s="140"/>
      <c r="J81" s="119">
        <f t="shared" si="40"/>
        <v>4.9400000000000004</v>
      </c>
      <c r="K81" s="120">
        <f t="shared" si="41"/>
        <v>60.323886639676118</v>
      </c>
      <c r="L81" s="120">
        <f t="shared" si="42"/>
        <v>20.242914979757085</v>
      </c>
      <c r="M81" s="121">
        <f t="shared" si="43"/>
        <v>19.4331983805668</v>
      </c>
    </row>
    <row r="82" spans="1:13" s="110" customFormat="1" ht="15.75" customHeight="1" x14ac:dyDescent="0.25">
      <c r="A82" s="123" t="s">
        <v>460</v>
      </c>
      <c r="B82" s="108">
        <v>1018</v>
      </c>
      <c r="C82" s="108">
        <v>561</v>
      </c>
      <c r="D82" s="108">
        <v>1333</v>
      </c>
      <c r="E82" s="108">
        <v>0</v>
      </c>
      <c r="F82" s="108">
        <v>522</v>
      </c>
      <c r="G82" s="108">
        <v>604</v>
      </c>
      <c r="H82" s="108">
        <f t="shared" si="39"/>
        <v>1786</v>
      </c>
      <c r="I82" s="140"/>
      <c r="J82" s="119">
        <f t="shared" si="40"/>
        <v>5.578544061302682</v>
      </c>
      <c r="K82" s="120">
        <f t="shared" si="41"/>
        <v>61.332417582417584</v>
      </c>
      <c r="L82" s="120">
        <f t="shared" si="42"/>
        <v>17.925824175824175</v>
      </c>
      <c r="M82" s="121">
        <f t="shared" si="43"/>
        <v>20.741758241758244</v>
      </c>
    </row>
    <row r="83" spans="1:13" s="110" customFormat="1" ht="15.75" customHeight="1" x14ac:dyDescent="0.25">
      <c r="A83" s="19" t="s">
        <v>461</v>
      </c>
      <c r="B83" s="108">
        <v>112</v>
      </c>
      <c r="C83" s="108">
        <v>72</v>
      </c>
      <c r="D83" s="108">
        <v>38</v>
      </c>
      <c r="E83" s="108">
        <v>0</v>
      </c>
      <c r="F83" s="108">
        <v>73</v>
      </c>
      <c r="G83" s="108">
        <v>21</v>
      </c>
      <c r="H83" s="108">
        <f t="shared" si="39"/>
        <v>128</v>
      </c>
      <c r="I83" s="140"/>
      <c r="J83" s="119">
        <f t="shared" si="40"/>
        <v>3.0410958904109591</v>
      </c>
      <c r="K83" s="120">
        <f t="shared" si="41"/>
        <v>57.657657657657658</v>
      </c>
      <c r="L83" s="120">
        <f t="shared" si="42"/>
        <v>32.882882882882889</v>
      </c>
      <c r="M83" s="121">
        <f t="shared" si="43"/>
        <v>9.4594594594594597</v>
      </c>
    </row>
    <row r="84" spans="1:13" s="110" customFormat="1" ht="15.75" customHeight="1" x14ac:dyDescent="0.25">
      <c r="A84" s="19" t="s">
        <v>462</v>
      </c>
      <c r="B84" s="108">
        <v>119</v>
      </c>
      <c r="C84" s="108">
        <v>92</v>
      </c>
      <c r="D84" s="108">
        <v>11</v>
      </c>
      <c r="E84" s="108">
        <v>0</v>
      </c>
      <c r="F84" s="108">
        <v>57</v>
      </c>
      <c r="G84" s="108">
        <v>70</v>
      </c>
      <c r="H84" s="108">
        <f t="shared" si="39"/>
        <v>95</v>
      </c>
      <c r="I84" s="140"/>
      <c r="J84" s="119">
        <f t="shared" si="40"/>
        <v>3.8947368421052633</v>
      </c>
      <c r="K84" s="120">
        <f t="shared" si="41"/>
        <v>42.792792792792795</v>
      </c>
      <c r="L84" s="120">
        <f t="shared" si="42"/>
        <v>25.675675675675674</v>
      </c>
      <c r="M84" s="121">
        <f t="shared" si="43"/>
        <v>31.531531531531531</v>
      </c>
    </row>
    <row r="85" spans="1:13" s="110" customFormat="1" ht="15.75" customHeight="1" x14ac:dyDescent="0.25">
      <c r="A85" s="19" t="s">
        <v>463</v>
      </c>
      <c r="B85" s="108">
        <v>19</v>
      </c>
      <c r="C85" s="108">
        <v>38</v>
      </c>
      <c r="D85" s="108">
        <v>2</v>
      </c>
      <c r="E85" s="108">
        <v>0</v>
      </c>
      <c r="F85" s="108">
        <v>17</v>
      </c>
      <c r="G85" s="108">
        <v>3</v>
      </c>
      <c r="H85" s="108">
        <f t="shared" si="39"/>
        <v>39</v>
      </c>
      <c r="I85" s="140"/>
      <c r="J85" s="119">
        <f t="shared" si="40"/>
        <v>3.4705882352941178</v>
      </c>
      <c r="K85" s="120">
        <f t="shared" si="41"/>
        <v>66.101694915254242</v>
      </c>
      <c r="L85" s="120">
        <f t="shared" si="42"/>
        <v>28.8135593220339</v>
      </c>
      <c r="M85" s="121">
        <f t="shared" si="43"/>
        <v>5.0847457627118651</v>
      </c>
    </row>
    <row r="86" spans="1:13" s="110" customFormat="1" ht="15.75" customHeight="1" x14ac:dyDescent="0.25">
      <c r="A86" s="19" t="s">
        <v>464</v>
      </c>
      <c r="B86" s="108">
        <v>447</v>
      </c>
      <c r="C86" s="108">
        <v>126</v>
      </c>
      <c r="D86" s="108">
        <v>90</v>
      </c>
      <c r="E86" s="108">
        <v>0</v>
      </c>
      <c r="F86" s="108">
        <v>142</v>
      </c>
      <c r="G86" s="108">
        <v>48</v>
      </c>
      <c r="H86" s="108">
        <f t="shared" si="39"/>
        <v>473</v>
      </c>
      <c r="I86" s="140"/>
      <c r="J86" s="119">
        <f t="shared" si="40"/>
        <v>4.669014084507042</v>
      </c>
      <c r="K86" s="120">
        <f t="shared" si="41"/>
        <v>71.342383107088992</v>
      </c>
      <c r="L86" s="120">
        <f t="shared" si="42"/>
        <v>21.417797888386122</v>
      </c>
      <c r="M86" s="121">
        <f t="shared" si="43"/>
        <v>7.2398190045248878</v>
      </c>
    </row>
    <row r="87" spans="1:13" s="110" customFormat="1" ht="15.75" customHeight="1" x14ac:dyDescent="0.25">
      <c r="A87" s="19" t="s">
        <v>465</v>
      </c>
      <c r="B87" s="108">
        <v>164</v>
      </c>
      <c r="C87" s="108">
        <v>26</v>
      </c>
      <c r="D87" s="108">
        <v>20</v>
      </c>
      <c r="E87" s="108">
        <v>0</v>
      </c>
      <c r="F87" s="108">
        <v>34</v>
      </c>
      <c r="G87" s="108">
        <v>1</v>
      </c>
      <c r="H87" s="108">
        <f t="shared" si="39"/>
        <v>175</v>
      </c>
      <c r="I87" s="140"/>
      <c r="J87" s="119">
        <f t="shared" si="40"/>
        <v>6.1764705882352944</v>
      </c>
      <c r="K87" s="120">
        <f t="shared" si="41"/>
        <v>83.333333333333343</v>
      </c>
      <c r="L87" s="120">
        <f t="shared" si="42"/>
        <v>16.19047619047619</v>
      </c>
      <c r="M87" s="121">
        <f t="shared" si="43"/>
        <v>0.47619047619047622</v>
      </c>
    </row>
    <row r="88" spans="1:13" s="110" customFormat="1" ht="15.75" customHeight="1" x14ac:dyDescent="0.25">
      <c r="A88" s="123"/>
      <c r="B88" s="108"/>
      <c r="C88" s="108"/>
      <c r="D88" s="108"/>
      <c r="E88" s="108"/>
      <c r="F88" s="108"/>
      <c r="G88" s="108"/>
      <c r="H88" s="108"/>
      <c r="I88" s="140"/>
      <c r="J88" s="119"/>
      <c r="K88" s="120"/>
      <c r="L88" s="120"/>
      <c r="M88" s="121"/>
    </row>
    <row r="89" spans="1:13" ht="15.75" customHeight="1" x14ac:dyDescent="0.25">
      <c r="A89" s="122" t="s">
        <v>466</v>
      </c>
      <c r="B89" s="103">
        <f t="shared" ref="B89:H89" si="44">SUM(B90:B97)</f>
        <v>2117</v>
      </c>
      <c r="C89" s="103">
        <f t="shared" si="44"/>
        <v>525</v>
      </c>
      <c r="D89" s="103">
        <f t="shared" si="44"/>
        <v>832</v>
      </c>
      <c r="E89" s="103">
        <f t="shared" si="44"/>
        <v>0</v>
      </c>
      <c r="F89" s="103">
        <f t="shared" si="44"/>
        <v>788</v>
      </c>
      <c r="G89" s="103">
        <f t="shared" si="44"/>
        <v>516</v>
      </c>
      <c r="H89" s="103">
        <f t="shared" si="44"/>
        <v>2170</v>
      </c>
      <c r="I89" s="140"/>
      <c r="J89" s="115">
        <f>SUM(B89:E89)/F89</f>
        <v>4.4086294416243659</v>
      </c>
      <c r="K89" s="116">
        <f>(H89/SUM(B89:E89))*100</f>
        <v>62.464018422567648</v>
      </c>
      <c r="L89" s="116">
        <f>(F89/SUM(B89:E89))*100</f>
        <v>22.682786413356361</v>
      </c>
      <c r="M89" s="117">
        <f>(G89/SUM(B89:E89))*100</f>
        <v>14.853195164075995</v>
      </c>
    </row>
    <row r="90" spans="1:13" s="110" customFormat="1" ht="15.75" customHeight="1" x14ac:dyDescent="0.25">
      <c r="A90" s="19" t="s">
        <v>467</v>
      </c>
      <c r="B90" s="108">
        <v>755</v>
      </c>
      <c r="C90" s="108">
        <v>231</v>
      </c>
      <c r="D90" s="108">
        <v>396</v>
      </c>
      <c r="E90" s="108">
        <v>0</v>
      </c>
      <c r="F90" s="108">
        <v>190</v>
      </c>
      <c r="G90" s="108">
        <v>359</v>
      </c>
      <c r="H90" s="108">
        <f t="shared" ref="H90:H97" si="45">+B90+C90+D90+E90-F90-G90</f>
        <v>833</v>
      </c>
      <c r="I90" s="140"/>
      <c r="J90" s="119">
        <f t="shared" ref="J90:J97" si="46">SUM(B90:E90)/F90</f>
        <v>7.2736842105263158</v>
      </c>
      <c r="K90" s="120">
        <f t="shared" ref="K90:K97" si="47">(H90/SUM(B90:E90))*100</f>
        <v>60.274963820549928</v>
      </c>
      <c r="L90" s="120">
        <f t="shared" ref="L90:L97" si="48">(F90/SUM(B90:E90))*100</f>
        <v>13.748191027496382</v>
      </c>
      <c r="M90" s="121">
        <f t="shared" ref="M90:M97" si="49">(G90/SUM(B90:E90))*100</f>
        <v>25.976845151953693</v>
      </c>
    </row>
    <row r="91" spans="1:13" s="110" customFormat="1" ht="15.75" customHeight="1" x14ac:dyDescent="0.25">
      <c r="A91" s="19" t="s">
        <v>468</v>
      </c>
      <c r="B91" s="108">
        <v>431</v>
      </c>
      <c r="C91" s="108">
        <v>83</v>
      </c>
      <c r="D91" s="108">
        <v>149</v>
      </c>
      <c r="E91" s="108">
        <v>0</v>
      </c>
      <c r="F91" s="108">
        <v>106</v>
      </c>
      <c r="G91" s="108">
        <v>14</v>
      </c>
      <c r="H91" s="108">
        <f t="shared" si="45"/>
        <v>543</v>
      </c>
      <c r="I91" s="140"/>
      <c r="J91" s="119">
        <f t="shared" si="46"/>
        <v>6.2547169811320753</v>
      </c>
      <c r="K91" s="120">
        <f t="shared" si="47"/>
        <v>81.900452488687776</v>
      </c>
      <c r="L91" s="120">
        <f t="shared" si="48"/>
        <v>15.987933634992457</v>
      </c>
      <c r="M91" s="121">
        <f t="shared" si="49"/>
        <v>2.1116138763197587</v>
      </c>
    </row>
    <row r="92" spans="1:13" s="110" customFormat="1" ht="15.75" customHeight="1" x14ac:dyDescent="0.25">
      <c r="A92" s="19" t="s">
        <v>469</v>
      </c>
      <c r="B92" s="108">
        <v>258</v>
      </c>
      <c r="C92" s="108">
        <v>98</v>
      </c>
      <c r="D92" s="108">
        <v>56</v>
      </c>
      <c r="E92" s="108">
        <v>0</v>
      </c>
      <c r="F92" s="108">
        <v>108</v>
      </c>
      <c r="G92" s="108">
        <v>87</v>
      </c>
      <c r="H92" s="108">
        <f t="shared" si="45"/>
        <v>217</v>
      </c>
      <c r="I92" s="140"/>
      <c r="J92" s="119">
        <f t="shared" si="46"/>
        <v>3.8148148148148149</v>
      </c>
      <c r="K92" s="120">
        <f t="shared" si="47"/>
        <v>52.66990291262136</v>
      </c>
      <c r="L92" s="120">
        <f t="shared" si="48"/>
        <v>26.21359223300971</v>
      </c>
      <c r="M92" s="121">
        <f t="shared" si="49"/>
        <v>21.11650485436893</v>
      </c>
    </row>
    <row r="93" spans="1:13" s="110" customFormat="1" ht="15.75" customHeight="1" x14ac:dyDescent="0.25">
      <c r="A93" s="19" t="s">
        <v>470</v>
      </c>
      <c r="B93" s="108">
        <v>92</v>
      </c>
      <c r="C93" s="108">
        <v>32</v>
      </c>
      <c r="D93" s="108">
        <v>19</v>
      </c>
      <c r="E93" s="108">
        <v>0</v>
      </c>
      <c r="F93" s="108">
        <v>27</v>
      </c>
      <c r="G93" s="108">
        <v>39</v>
      </c>
      <c r="H93" s="108">
        <f t="shared" si="45"/>
        <v>77</v>
      </c>
      <c r="I93" s="140"/>
      <c r="J93" s="119">
        <f t="shared" si="46"/>
        <v>5.2962962962962967</v>
      </c>
      <c r="K93" s="120">
        <f t="shared" si="47"/>
        <v>53.846153846153847</v>
      </c>
      <c r="L93" s="120">
        <f t="shared" si="48"/>
        <v>18.88111888111888</v>
      </c>
      <c r="M93" s="121">
        <f t="shared" si="49"/>
        <v>27.27272727272727</v>
      </c>
    </row>
    <row r="94" spans="1:13" s="110" customFormat="1" ht="15.75" customHeight="1" x14ac:dyDescent="0.25">
      <c r="A94" s="19" t="s">
        <v>471</v>
      </c>
      <c r="B94" s="108">
        <v>36</v>
      </c>
      <c r="C94" s="108">
        <v>18</v>
      </c>
      <c r="D94" s="108">
        <v>6</v>
      </c>
      <c r="E94" s="108">
        <v>0</v>
      </c>
      <c r="F94" s="108">
        <v>19</v>
      </c>
      <c r="G94" s="108">
        <v>0</v>
      </c>
      <c r="H94" s="108">
        <f t="shared" si="45"/>
        <v>41</v>
      </c>
      <c r="I94" s="140"/>
      <c r="J94" s="119">
        <f t="shared" si="46"/>
        <v>3.1578947368421053</v>
      </c>
      <c r="K94" s="120">
        <f t="shared" si="47"/>
        <v>68.333333333333329</v>
      </c>
      <c r="L94" s="120">
        <f t="shared" si="48"/>
        <v>31.666666666666664</v>
      </c>
      <c r="M94" s="121">
        <f t="shared" si="49"/>
        <v>0</v>
      </c>
    </row>
    <row r="95" spans="1:13" s="110" customFormat="1" ht="15.75" customHeight="1" x14ac:dyDescent="0.25">
      <c r="A95" s="19" t="s">
        <v>472</v>
      </c>
      <c r="B95" s="108">
        <v>324</v>
      </c>
      <c r="C95" s="108">
        <v>22</v>
      </c>
      <c r="D95" s="108">
        <v>192</v>
      </c>
      <c r="E95" s="108">
        <v>0</v>
      </c>
      <c r="F95" s="108">
        <v>149</v>
      </c>
      <c r="G95" s="108">
        <v>8</v>
      </c>
      <c r="H95" s="108">
        <f t="shared" si="45"/>
        <v>381</v>
      </c>
      <c r="I95" s="140"/>
      <c r="J95" s="119">
        <f t="shared" si="46"/>
        <v>3.6107382550335569</v>
      </c>
      <c r="K95" s="120">
        <f t="shared" si="47"/>
        <v>70.817843866171003</v>
      </c>
      <c r="L95" s="120">
        <f t="shared" si="48"/>
        <v>27.695167286245354</v>
      </c>
      <c r="M95" s="121">
        <f t="shared" si="49"/>
        <v>1.486988847583643</v>
      </c>
    </row>
    <row r="96" spans="1:13" s="110" customFormat="1" ht="15.75" customHeight="1" x14ac:dyDescent="0.25">
      <c r="A96" s="19" t="s">
        <v>473</v>
      </c>
      <c r="B96" s="108">
        <v>33</v>
      </c>
      <c r="C96" s="108">
        <v>25</v>
      </c>
      <c r="D96" s="108">
        <v>1</v>
      </c>
      <c r="E96" s="108">
        <v>0</v>
      </c>
      <c r="F96" s="108">
        <v>15</v>
      </c>
      <c r="G96" s="108">
        <v>9</v>
      </c>
      <c r="H96" s="108">
        <f t="shared" si="45"/>
        <v>35</v>
      </c>
      <c r="I96" s="140"/>
      <c r="J96" s="119">
        <f t="shared" si="46"/>
        <v>3.9333333333333331</v>
      </c>
      <c r="K96" s="120">
        <f t="shared" si="47"/>
        <v>59.322033898305079</v>
      </c>
      <c r="L96" s="120">
        <f t="shared" si="48"/>
        <v>25.423728813559322</v>
      </c>
      <c r="M96" s="121">
        <f t="shared" si="49"/>
        <v>15.254237288135593</v>
      </c>
    </row>
    <row r="97" spans="1:13" ht="15.75" customHeight="1" x14ac:dyDescent="0.25">
      <c r="A97" s="19" t="s">
        <v>474</v>
      </c>
      <c r="B97" s="108">
        <v>188</v>
      </c>
      <c r="C97" s="108">
        <v>16</v>
      </c>
      <c r="D97" s="108">
        <v>13</v>
      </c>
      <c r="E97" s="108">
        <v>0</v>
      </c>
      <c r="F97" s="108">
        <v>174</v>
      </c>
      <c r="G97" s="108">
        <v>0</v>
      </c>
      <c r="H97" s="108">
        <f t="shared" si="45"/>
        <v>43</v>
      </c>
      <c r="I97" s="140"/>
      <c r="J97" s="119">
        <f t="shared" si="46"/>
        <v>1.2471264367816093</v>
      </c>
      <c r="K97" s="120">
        <f t="shared" si="47"/>
        <v>19.815668202764979</v>
      </c>
      <c r="L97" s="120">
        <f t="shared" si="48"/>
        <v>80.184331797235018</v>
      </c>
      <c r="M97" s="121">
        <f t="shared" si="49"/>
        <v>0</v>
      </c>
    </row>
    <row r="98" spans="1:13" s="110" customFormat="1" ht="15.75" customHeight="1" x14ac:dyDescent="0.25">
      <c r="A98" s="123"/>
      <c r="B98" s="108"/>
      <c r="C98" s="108"/>
      <c r="D98" s="108"/>
      <c r="E98" s="108"/>
      <c r="F98" s="108"/>
      <c r="G98" s="108"/>
      <c r="H98" s="108"/>
      <c r="I98" s="140"/>
      <c r="J98" s="119"/>
      <c r="K98" s="120"/>
      <c r="L98" s="120"/>
      <c r="M98" s="121"/>
    </row>
    <row r="99" spans="1:13" s="110" customFormat="1" ht="15.75" customHeight="1" x14ac:dyDescent="0.25">
      <c r="A99" s="122" t="s">
        <v>475</v>
      </c>
      <c r="B99" s="103">
        <f t="shared" ref="B99:H99" si="50">SUM(B100:B106)</f>
        <v>2070</v>
      </c>
      <c r="C99" s="103">
        <f t="shared" si="50"/>
        <v>740</v>
      </c>
      <c r="D99" s="103">
        <f t="shared" si="50"/>
        <v>554</v>
      </c>
      <c r="E99" s="103">
        <f t="shared" si="50"/>
        <v>0</v>
      </c>
      <c r="F99" s="103">
        <f t="shared" si="50"/>
        <v>648</v>
      </c>
      <c r="G99" s="103">
        <f t="shared" si="50"/>
        <v>408</v>
      </c>
      <c r="H99" s="103">
        <f t="shared" si="50"/>
        <v>2308</v>
      </c>
      <c r="I99" s="140"/>
      <c r="J99" s="115">
        <f>SUM(B99:E99)/F99</f>
        <v>5.1913580246913584</v>
      </c>
      <c r="K99" s="116">
        <f>(H99/SUM(B99:E99))*100</f>
        <v>68.608799048751493</v>
      </c>
      <c r="L99" s="116">
        <f>(F99/SUM(B99:E99))*100</f>
        <v>19.262782401902498</v>
      </c>
      <c r="M99" s="117">
        <f>(G99/SUM(B99:E99))*100</f>
        <v>12.128418549346016</v>
      </c>
    </row>
    <row r="100" spans="1:13" s="110" customFormat="1" ht="15.75" customHeight="1" x14ac:dyDescent="0.25">
      <c r="A100" s="19" t="s">
        <v>476</v>
      </c>
      <c r="B100" s="108">
        <v>455</v>
      </c>
      <c r="C100" s="108">
        <v>156</v>
      </c>
      <c r="D100" s="108">
        <v>60</v>
      </c>
      <c r="E100" s="108">
        <v>0</v>
      </c>
      <c r="F100" s="108">
        <v>132</v>
      </c>
      <c r="G100" s="108">
        <v>85</v>
      </c>
      <c r="H100" s="108">
        <f t="shared" ref="H100:H106" si="51">+B100+C100+D100+E100-F100-G100</f>
        <v>454</v>
      </c>
      <c r="I100" s="140"/>
      <c r="J100" s="119">
        <f t="shared" ref="J100:J106" si="52">SUM(B100:E100)/F100</f>
        <v>5.083333333333333</v>
      </c>
      <c r="K100" s="120">
        <f t="shared" ref="K100:K106" si="53">(H100/SUM(B100:E100))*100</f>
        <v>67.660208643815196</v>
      </c>
      <c r="L100" s="120">
        <f t="shared" ref="L100:L106" si="54">(F100/SUM(B100:E100))*100</f>
        <v>19.672131147540984</v>
      </c>
      <c r="M100" s="121">
        <f t="shared" ref="M100:M106" si="55">(G100/SUM(B100:E100))*100</f>
        <v>12.667660208643817</v>
      </c>
    </row>
    <row r="101" spans="1:13" s="110" customFormat="1" ht="15.75" customHeight="1" x14ac:dyDescent="0.25">
      <c r="A101" s="19" t="s">
        <v>477</v>
      </c>
      <c r="B101" s="108">
        <v>964</v>
      </c>
      <c r="C101" s="108">
        <v>298</v>
      </c>
      <c r="D101" s="108">
        <v>335</v>
      </c>
      <c r="E101" s="108">
        <v>0</v>
      </c>
      <c r="F101" s="108">
        <v>181</v>
      </c>
      <c r="G101" s="108">
        <v>166</v>
      </c>
      <c r="H101" s="108">
        <f t="shared" si="51"/>
        <v>1250</v>
      </c>
      <c r="I101" s="140"/>
      <c r="J101" s="119">
        <f t="shared" si="52"/>
        <v>8.8232044198895032</v>
      </c>
      <c r="K101" s="120">
        <f t="shared" si="53"/>
        <v>78.271759549154666</v>
      </c>
      <c r="L101" s="120">
        <f t="shared" si="54"/>
        <v>11.333750782717596</v>
      </c>
      <c r="M101" s="121">
        <f t="shared" si="55"/>
        <v>10.39448966812774</v>
      </c>
    </row>
    <row r="102" spans="1:13" s="110" customFormat="1" ht="15.75" customHeight="1" x14ac:dyDescent="0.25">
      <c r="A102" s="19" t="s">
        <v>409</v>
      </c>
      <c r="B102" s="108">
        <v>310</v>
      </c>
      <c r="C102" s="108">
        <v>186</v>
      </c>
      <c r="D102" s="108">
        <v>42</v>
      </c>
      <c r="E102" s="108">
        <v>0</v>
      </c>
      <c r="F102" s="108">
        <v>148</v>
      </c>
      <c r="G102" s="108">
        <v>61</v>
      </c>
      <c r="H102" s="108">
        <f t="shared" si="51"/>
        <v>329</v>
      </c>
      <c r="I102" s="140"/>
      <c r="J102" s="119">
        <f t="shared" si="52"/>
        <v>3.6351351351351351</v>
      </c>
      <c r="K102" s="120">
        <f t="shared" si="53"/>
        <v>61.152416356877325</v>
      </c>
      <c r="L102" s="120">
        <f t="shared" si="54"/>
        <v>27.509293680297397</v>
      </c>
      <c r="M102" s="121">
        <f t="shared" si="55"/>
        <v>11.338289962825279</v>
      </c>
    </row>
    <row r="103" spans="1:13" s="110" customFormat="1" ht="15.75" customHeight="1" x14ac:dyDescent="0.25">
      <c r="A103" s="19" t="s">
        <v>478</v>
      </c>
      <c r="B103" s="108">
        <v>34</v>
      </c>
      <c r="C103" s="108">
        <v>17</v>
      </c>
      <c r="D103" s="108">
        <v>2</v>
      </c>
      <c r="E103" s="108">
        <v>0</v>
      </c>
      <c r="F103" s="108">
        <v>14</v>
      </c>
      <c r="G103" s="108">
        <v>27</v>
      </c>
      <c r="H103" s="108">
        <f t="shared" si="51"/>
        <v>12</v>
      </c>
      <c r="I103" s="140"/>
      <c r="J103" s="119">
        <f t="shared" si="52"/>
        <v>3.7857142857142856</v>
      </c>
      <c r="K103" s="120">
        <f t="shared" si="53"/>
        <v>22.641509433962266</v>
      </c>
      <c r="L103" s="120">
        <f t="shared" si="54"/>
        <v>26.415094339622641</v>
      </c>
      <c r="M103" s="121">
        <f t="shared" si="55"/>
        <v>50.943396226415096</v>
      </c>
    </row>
    <row r="104" spans="1:13" s="110" customFormat="1" ht="15.75" customHeight="1" x14ac:dyDescent="0.25">
      <c r="A104" s="19" t="s">
        <v>479</v>
      </c>
      <c r="B104" s="108">
        <v>218</v>
      </c>
      <c r="C104" s="108">
        <v>59</v>
      </c>
      <c r="D104" s="108">
        <v>108</v>
      </c>
      <c r="E104" s="108">
        <v>0</v>
      </c>
      <c r="F104" s="108">
        <v>113</v>
      </c>
      <c r="G104" s="108">
        <v>37</v>
      </c>
      <c r="H104" s="108">
        <f t="shared" si="51"/>
        <v>235</v>
      </c>
      <c r="I104" s="140"/>
      <c r="J104" s="119">
        <f t="shared" si="52"/>
        <v>3.4070796460176993</v>
      </c>
      <c r="K104" s="120">
        <f t="shared" si="53"/>
        <v>61.038961038961034</v>
      </c>
      <c r="L104" s="120">
        <f t="shared" si="54"/>
        <v>29.350649350649348</v>
      </c>
      <c r="M104" s="121">
        <f t="shared" si="55"/>
        <v>9.6103896103896105</v>
      </c>
    </row>
    <row r="105" spans="1:13" s="110" customFormat="1" ht="15.75" customHeight="1" x14ac:dyDescent="0.25">
      <c r="A105" s="19" t="s">
        <v>480</v>
      </c>
      <c r="B105" s="108">
        <v>31</v>
      </c>
      <c r="C105" s="108">
        <v>6</v>
      </c>
      <c r="D105" s="108">
        <v>0</v>
      </c>
      <c r="E105" s="108">
        <v>0</v>
      </c>
      <c r="F105" s="108">
        <v>31</v>
      </c>
      <c r="G105" s="108">
        <v>0</v>
      </c>
      <c r="H105" s="108">
        <f t="shared" si="51"/>
        <v>6</v>
      </c>
      <c r="I105" s="140"/>
      <c r="J105" s="119">
        <f t="shared" si="52"/>
        <v>1.1935483870967742</v>
      </c>
      <c r="K105" s="120">
        <f t="shared" si="53"/>
        <v>16.216216216216218</v>
      </c>
      <c r="L105" s="120">
        <f t="shared" si="54"/>
        <v>83.78378378378379</v>
      </c>
      <c r="M105" s="121">
        <f t="shared" si="55"/>
        <v>0</v>
      </c>
    </row>
    <row r="106" spans="1:13" s="110" customFormat="1" ht="15.75" customHeight="1" x14ac:dyDescent="0.25">
      <c r="A106" s="19" t="s">
        <v>481</v>
      </c>
      <c r="B106" s="108">
        <v>58</v>
      </c>
      <c r="C106" s="108">
        <v>18</v>
      </c>
      <c r="D106" s="108">
        <v>7</v>
      </c>
      <c r="E106" s="108">
        <v>0</v>
      </c>
      <c r="F106" s="108">
        <v>29</v>
      </c>
      <c r="G106" s="108">
        <v>32</v>
      </c>
      <c r="H106" s="108">
        <f t="shared" si="51"/>
        <v>22</v>
      </c>
      <c r="I106" s="140"/>
      <c r="J106" s="119">
        <f t="shared" si="52"/>
        <v>2.8620689655172415</v>
      </c>
      <c r="K106" s="120">
        <f t="shared" si="53"/>
        <v>26.506024096385545</v>
      </c>
      <c r="L106" s="120">
        <f t="shared" si="54"/>
        <v>34.939759036144579</v>
      </c>
      <c r="M106" s="121">
        <f t="shared" si="55"/>
        <v>38.554216867469883</v>
      </c>
    </row>
    <row r="107" spans="1:13" s="110" customFormat="1" ht="15.75" customHeight="1" x14ac:dyDescent="0.25">
      <c r="A107" s="123"/>
      <c r="B107" s="108"/>
      <c r="C107" s="108"/>
      <c r="D107" s="108"/>
      <c r="E107" s="108"/>
      <c r="F107" s="108"/>
      <c r="G107" s="108"/>
      <c r="H107" s="108"/>
      <c r="I107" s="140"/>
      <c r="J107" s="119"/>
      <c r="K107" s="120"/>
      <c r="L107" s="120"/>
      <c r="M107" s="121"/>
    </row>
    <row r="108" spans="1:13" s="110" customFormat="1" ht="15.75" customHeight="1" x14ac:dyDescent="0.25">
      <c r="A108" s="122" t="s">
        <v>482</v>
      </c>
      <c r="B108" s="103">
        <f t="shared" ref="B108:H108" si="56">SUM(B109:B118)</f>
        <v>2336</v>
      </c>
      <c r="C108" s="103">
        <f t="shared" si="56"/>
        <v>788</v>
      </c>
      <c r="D108" s="103">
        <f t="shared" si="56"/>
        <v>1033</v>
      </c>
      <c r="E108" s="103">
        <f t="shared" si="56"/>
        <v>1</v>
      </c>
      <c r="F108" s="103">
        <f t="shared" si="56"/>
        <v>1006</v>
      </c>
      <c r="G108" s="103">
        <f t="shared" si="56"/>
        <v>398</v>
      </c>
      <c r="H108" s="103">
        <f t="shared" si="56"/>
        <v>2754</v>
      </c>
      <c r="I108" s="140"/>
      <c r="J108" s="115">
        <f>SUM(B108:E108)/F108</f>
        <v>4.1332007952286283</v>
      </c>
      <c r="K108" s="116">
        <f>(H108/SUM(B108:E108))*100</f>
        <v>66.233766233766232</v>
      </c>
      <c r="L108" s="116">
        <f>(F108/SUM(B108:E108))*100</f>
        <v>24.194324194324192</v>
      </c>
      <c r="M108" s="117">
        <f>(G108/SUM(B108:E108))*100</f>
        <v>9.5719095719095719</v>
      </c>
    </row>
    <row r="109" spans="1:13" s="110" customFormat="1" ht="15.75" customHeight="1" x14ac:dyDescent="0.25">
      <c r="A109" s="19" t="s">
        <v>483</v>
      </c>
      <c r="B109" s="108">
        <v>986</v>
      </c>
      <c r="C109" s="108">
        <v>314</v>
      </c>
      <c r="D109" s="108">
        <v>598</v>
      </c>
      <c r="E109" s="108">
        <v>0</v>
      </c>
      <c r="F109" s="108">
        <v>361</v>
      </c>
      <c r="G109" s="108">
        <v>358</v>
      </c>
      <c r="H109" s="108">
        <f t="shared" ref="H109:H118" si="57">+B109+C109+D109+E109-F109-G109</f>
        <v>1179</v>
      </c>
      <c r="I109" s="140"/>
      <c r="J109" s="119">
        <f t="shared" ref="J109:J117" si="58">SUM(B109:E109)/F109</f>
        <v>5.2576177285318559</v>
      </c>
      <c r="K109" s="120">
        <f t="shared" ref="K109:K117" si="59">(H109/SUM(B109:E109))*100</f>
        <v>62.118018967334031</v>
      </c>
      <c r="L109" s="120">
        <f t="shared" ref="L109:L117" si="60">(F109/SUM(B109:E109))*100</f>
        <v>19.020021074815595</v>
      </c>
      <c r="M109" s="121">
        <f t="shared" ref="M109:M117" si="61">(G109/SUM(B109:E109))*100</f>
        <v>18.86195995785037</v>
      </c>
    </row>
    <row r="110" spans="1:13" s="110" customFormat="1" ht="15.75" customHeight="1" x14ac:dyDescent="0.25">
      <c r="A110" s="19" t="s">
        <v>690</v>
      </c>
      <c r="B110" s="108">
        <v>274</v>
      </c>
      <c r="C110" s="108">
        <v>102</v>
      </c>
      <c r="D110" s="108">
        <v>22</v>
      </c>
      <c r="E110" s="108">
        <v>0</v>
      </c>
      <c r="F110" s="108">
        <v>99</v>
      </c>
      <c r="G110" s="108">
        <v>0</v>
      </c>
      <c r="H110" s="108">
        <f t="shared" si="57"/>
        <v>299</v>
      </c>
      <c r="I110" s="140"/>
      <c r="J110" s="119">
        <f t="shared" si="58"/>
        <v>4.0202020202020199</v>
      </c>
      <c r="K110" s="120">
        <f t="shared" si="59"/>
        <v>75.125628140703512</v>
      </c>
      <c r="L110" s="120">
        <f t="shared" si="60"/>
        <v>24.874371859296481</v>
      </c>
      <c r="M110" s="121">
        <f t="shared" si="61"/>
        <v>0</v>
      </c>
    </row>
    <row r="111" spans="1:13" s="110" customFormat="1" ht="15.75" customHeight="1" x14ac:dyDescent="0.25">
      <c r="A111" s="19" t="s">
        <v>484</v>
      </c>
      <c r="B111" s="108">
        <v>609</v>
      </c>
      <c r="C111" s="108">
        <v>197</v>
      </c>
      <c r="D111" s="108">
        <v>348</v>
      </c>
      <c r="E111" s="108">
        <v>0</v>
      </c>
      <c r="F111" s="108">
        <v>400</v>
      </c>
      <c r="G111" s="108">
        <v>3</v>
      </c>
      <c r="H111" s="108">
        <f t="shared" si="57"/>
        <v>751</v>
      </c>
      <c r="I111" s="140"/>
      <c r="J111" s="119">
        <f t="shared" si="58"/>
        <v>2.8849999999999998</v>
      </c>
      <c r="K111" s="120">
        <f t="shared" si="59"/>
        <v>65.077989601386477</v>
      </c>
      <c r="L111" s="120">
        <f t="shared" si="60"/>
        <v>34.662045060658578</v>
      </c>
      <c r="M111" s="121">
        <f t="shared" si="61"/>
        <v>0.25996533795493937</v>
      </c>
    </row>
    <row r="112" spans="1:13" s="110" customFormat="1" ht="15.75" customHeight="1" x14ac:dyDescent="0.25">
      <c r="A112" s="19" t="s">
        <v>485</v>
      </c>
      <c r="B112" s="108">
        <v>38</v>
      </c>
      <c r="C112" s="108">
        <v>27</v>
      </c>
      <c r="D112" s="108">
        <v>24</v>
      </c>
      <c r="E112" s="108">
        <v>1</v>
      </c>
      <c r="F112" s="108">
        <v>20</v>
      </c>
      <c r="G112" s="108">
        <v>9</v>
      </c>
      <c r="H112" s="108">
        <f t="shared" si="57"/>
        <v>61</v>
      </c>
      <c r="I112" s="140"/>
      <c r="J112" s="119">
        <f t="shared" si="58"/>
        <v>4.5</v>
      </c>
      <c r="K112" s="120">
        <f t="shared" si="59"/>
        <v>67.777777777777786</v>
      </c>
      <c r="L112" s="120">
        <f t="shared" si="60"/>
        <v>22.222222222222221</v>
      </c>
      <c r="M112" s="121">
        <f t="shared" si="61"/>
        <v>10</v>
      </c>
    </row>
    <row r="113" spans="1:13" s="110" customFormat="1" ht="15.75" customHeight="1" x14ac:dyDescent="0.25">
      <c r="A113" s="19" t="s">
        <v>486</v>
      </c>
      <c r="B113" s="108">
        <v>15</v>
      </c>
      <c r="C113" s="108">
        <v>17</v>
      </c>
      <c r="D113" s="108">
        <v>11</v>
      </c>
      <c r="E113" s="108">
        <v>0</v>
      </c>
      <c r="F113" s="108">
        <v>15</v>
      </c>
      <c r="G113" s="108">
        <v>5</v>
      </c>
      <c r="H113" s="108">
        <f t="shared" si="57"/>
        <v>23</v>
      </c>
      <c r="I113" s="140"/>
      <c r="J113" s="119">
        <f t="shared" si="58"/>
        <v>2.8666666666666667</v>
      </c>
      <c r="K113" s="120">
        <f t="shared" si="59"/>
        <v>53.488372093023251</v>
      </c>
      <c r="L113" s="120">
        <f t="shared" si="60"/>
        <v>34.883720930232556</v>
      </c>
      <c r="M113" s="121">
        <f t="shared" si="61"/>
        <v>11.627906976744185</v>
      </c>
    </row>
    <row r="114" spans="1:13" s="110" customFormat="1" ht="15.75" customHeight="1" x14ac:dyDescent="0.25">
      <c r="A114" s="123" t="s">
        <v>394</v>
      </c>
      <c r="B114" s="108">
        <v>57</v>
      </c>
      <c r="C114" s="108">
        <v>58</v>
      </c>
      <c r="D114" s="108">
        <v>6</v>
      </c>
      <c r="E114" s="108">
        <v>0</v>
      </c>
      <c r="F114" s="108">
        <v>37</v>
      </c>
      <c r="G114" s="108">
        <v>12</v>
      </c>
      <c r="H114" s="108">
        <f t="shared" si="57"/>
        <v>72</v>
      </c>
      <c r="I114" s="140"/>
      <c r="J114" s="119">
        <f t="shared" si="58"/>
        <v>3.2702702702702702</v>
      </c>
      <c r="K114" s="120">
        <f t="shared" si="59"/>
        <v>59.504132231404959</v>
      </c>
      <c r="L114" s="120">
        <f t="shared" si="60"/>
        <v>30.578512396694212</v>
      </c>
      <c r="M114" s="121">
        <f t="shared" si="61"/>
        <v>9.9173553719008272</v>
      </c>
    </row>
    <row r="115" spans="1:13" s="110" customFormat="1" ht="15.75" customHeight="1" x14ac:dyDescent="0.25">
      <c r="A115" s="19" t="s">
        <v>742</v>
      </c>
      <c r="B115" s="108">
        <v>315</v>
      </c>
      <c r="C115" s="108">
        <v>33</v>
      </c>
      <c r="D115" s="108">
        <v>17</v>
      </c>
      <c r="E115" s="108">
        <v>0</v>
      </c>
      <c r="F115" s="108">
        <v>47</v>
      </c>
      <c r="G115" s="108">
        <v>1</v>
      </c>
      <c r="H115" s="108">
        <f t="shared" si="57"/>
        <v>317</v>
      </c>
      <c r="I115" s="140"/>
      <c r="J115" s="119">
        <f t="shared" si="58"/>
        <v>7.7659574468085104</v>
      </c>
      <c r="K115" s="120">
        <f t="shared" si="59"/>
        <v>86.849315068493155</v>
      </c>
      <c r="L115" s="120">
        <f t="shared" si="60"/>
        <v>12.876712328767123</v>
      </c>
      <c r="M115" s="121">
        <f t="shared" si="61"/>
        <v>0.27397260273972601</v>
      </c>
    </row>
    <row r="116" spans="1:13" s="110" customFormat="1" ht="15.75" customHeight="1" x14ac:dyDescent="0.25">
      <c r="A116" s="19" t="s">
        <v>487</v>
      </c>
      <c r="B116" s="108">
        <v>32</v>
      </c>
      <c r="C116" s="108">
        <v>10</v>
      </c>
      <c r="D116" s="108">
        <v>4</v>
      </c>
      <c r="E116" s="108">
        <v>0</v>
      </c>
      <c r="F116" s="108">
        <v>12</v>
      </c>
      <c r="G116" s="108">
        <v>10</v>
      </c>
      <c r="H116" s="108">
        <f t="shared" si="57"/>
        <v>24</v>
      </c>
      <c r="I116" s="140"/>
      <c r="J116" s="119">
        <f t="shared" si="58"/>
        <v>3.8333333333333335</v>
      </c>
      <c r="K116" s="120">
        <f t="shared" si="59"/>
        <v>52.173913043478258</v>
      </c>
      <c r="L116" s="120">
        <f t="shared" si="60"/>
        <v>26.086956521739129</v>
      </c>
      <c r="M116" s="121">
        <f t="shared" si="61"/>
        <v>21.739130434782609</v>
      </c>
    </row>
    <row r="117" spans="1:13" ht="15.75" customHeight="1" x14ac:dyDescent="0.25">
      <c r="A117" s="19" t="s">
        <v>488</v>
      </c>
      <c r="B117" s="108">
        <v>7</v>
      </c>
      <c r="C117" s="108">
        <v>21</v>
      </c>
      <c r="D117" s="108">
        <v>3</v>
      </c>
      <c r="E117" s="108">
        <v>0</v>
      </c>
      <c r="F117" s="108">
        <v>13</v>
      </c>
      <c r="G117" s="108">
        <v>0</v>
      </c>
      <c r="H117" s="108">
        <f t="shared" si="57"/>
        <v>18</v>
      </c>
      <c r="I117" s="140"/>
      <c r="J117" s="119">
        <f t="shared" si="58"/>
        <v>2.3846153846153846</v>
      </c>
      <c r="K117" s="120">
        <f t="shared" si="59"/>
        <v>58.064516129032263</v>
      </c>
      <c r="L117" s="120">
        <f t="shared" si="60"/>
        <v>41.935483870967744</v>
      </c>
      <c r="M117" s="121">
        <f t="shared" si="61"/>
        <v>0</v>
      </c>
    </row>
    <row r="118" spans="1:13" ht="15.75" customHeight="1" x14ac:dyDescent="0.25">
      <c r="A118" s="19" t="s">
        <v>313</v>
      </c>
      <c r="B118" s="108">
        <v>3</v>
      </c>
      <c r="C118" s="108">
        <v>9</v>
      </c>
      <c r="D118" s="108">
        <v>0</v>
      </c>
      <c r="E118" s="108">
        <v>0</v>
      </c>
      <c r="F118" s="108">
        <v>2</v>
      </c>
      <c r="G118" s="108">
        <v>0</v>
      </c>
      <c r="H118" s="108">
        <f t="shared" si="57"/>
        <v>10</v>
      </c>
      <c r="I118" s="140"/>
      <c r="J118" s="119"/>
      <c r="K118" s="120"/>
      <c r="L118" s="120"/>
      <c r="M118" s="121"/>
    </row>
    <row r="119" spans="1:13" s="110" customFormat="1" ht="15.75" customHeight="1" x14ac:dyDescent="0.25">
      <c r="A119" s="123"/>
      <c r="B119" s="108"/>
      <c r="C119" s="108"/>
      <c r="D119" s="108"/>
      <c r="E119" s="108"/>
      <c r="F119" s="108"/>
      <c r="G119" s="108"/>
      <c r="H119" s="108"/>
      <c r="I119" s="140"/>
      <c r="J119" s="119"/>
      <c r="K119" s="120"/>
      <c r="L119" s="120"/>
      <c r="M119" s="121"/>
    </row>
    <row r="120" spans="1:13" s="110" customFormat="1" ht="15.75" customHeight="1" x14ac:dyDescent="0.25">
      <c r="A120" s="122" t="s">
        <v>489</v>
      </c>
      <c r="B120" s="103">
        <f t="shared" ref="B120:H120" si="62">SUM(B121:B124)</f>
        <v>1084</v>
      </c>
      <c r="C120" s="103">
        <f t="shared" si="62"/>
        <v>382</v>
      </c>
      <c r="D120" s="103">
        <f t="shared" si="62"/>
        <v>329</v>
      </c>
      <c r="E120" s="103">
        <f t="shared" si="62"/>
        <v>0</v>
      </c>
      <c r="F120" s="103">
        <f t="shared" si="62"/>
        <v>354</v>
      </c>
      <c r="G120" s="103">
        <f t="shared" si="62"/>
        <v>341</v>
      </c>
      <c r="H120" s="103">
        <f t="shared" si="62"/>
        <v>1100</v>
      </c>
      <c r="I120" s="140"/>
      <c r="J120" s="115">
        <f>SUM(B120:E120)/F120</f>
        <v>5.0706214689265536</v>
      </c>
      <c r="K120" s="116">
        <f>(H120/SUM(B120:E120))*100</f>
        <v>61.281337047353759</v>
      </c>
      <c r="L120" s="116">
        <f>(F120/SUM(B120:E120))*100</f>
        <v>19.721448467966574</v>
      </c>
      <c r="M120" s="117">
        <f>(G120/SUM(B120:E120))*100</f>
        <v>18.997214484679667</v>
      </c>
    </row>
    <row r="121" spans="1:13" s="110" customFormat="1" ht="15.75" customHeight="1" x14ac:dyDescent="0.25">
      <c r="A121" s="19" t="s">
        <v>490</v>
      </c>
      <c r="B121" s="108">
        <v>492</v>
      </c>
      <c r="C121" s="108">
        <v>172</v>
      </c>
      <c r="D121" s="108">
        <v>155</v>
      </c>
      <c r="E121" s="108">
        <v>0</v>
      </c>
      <c r="F121" s="108">
        <v>165</v>
      </c>
      <c r="G121" s="108">
        <v>115</v>
      </c>
      <c r="H121" s="108">
        <f>+B121+C121+D121+E121-F121-G121</f>
        <v>539</v>
      </c>
      <c r="I121" s="140"/>
      <c r="J121" s="119">
        <f>SUM(B121:E121)/F121</f>
        <v>4.9636363636363638</v>
      </c>
      <c r="K121" s="120">
        <f>(H121/SUM(B121:E121))*100</f>
        <v>65.811965811965806</v>
      </c>
      <c r="L121" s="120">
        <f>(F121/SUM(B121:E121))*100</f>
        <v>20.146520146520146</v>
      </c>
      <c r="M121" s="121">
        <f>(G121/SUM(B121:E121))*100</f>
        <v>14.041514041514041</v>
      </c>
    </row>
    <row r="122" spans="1:13" s="110" customFormat="1" ht="15.75" customHeight="1" x14ac:dyDescent="0.25">
      <c r="A122" s="19" t="s">
        <v>491</v>
      </c>
      <c r="B122" s="108">
        <v>111</v>
      </c>
      <c r="C122" s="108">
        <v>48</v>
      </c>
      <c r="D122" s="108">
        <v>28</v>
      </c>
      <c r="E122" s="108">
        <v>0</v>
      </c>
      <c r="F122" s="108">
        <v>40</v>
      </c>
      <c r="G122" s="108">
        <v>0</v>
      </c>
      <c r="H122" s="108">
        <f>+B122+C122+D122+E122-F122-G122</f>
        <v>147</v>
      </c>
      <c r="I122" s="140"/>
      <c r="J122" s="119">
        <f>SUM(B122:E122)/F122</f>
        <v>4.6749999999999998</v>
      </c>
      <c r="K122" s="120">
        <f>(H122/SUM(B122:E122))*100</f>
        <v>78.609625668449198</v>
      </c>
      <c r="L122" s="120">
        <f>(F122/SUM(B122:E122))*100</f>
        <v>21.390374331550802</v>
      </c>
      <c r="M122" s="121">
        <f>(G122/SUM(B122:E122))*100</f>
        <v>0</v>
      </c>
    </row>
    <row r="123" spans="1:13" s="110" customFormat="1" ht="15.75" customHeight="1" x14ac:dyDescent="0.25">
      <c r="A123" s="19" t="s">
        <v>583</v>
      </c>
      <c r="B123" s="108">
        <v>415</v>
      </c>
      <c r="C123" s="108">
        <v>142</v>
      </c>
      <c r="D123" s="108">
        <v>141</v>
      </c>
      <c r="E123" s="108">
        <v>0</v>
      </c>
      <c r="F123" s="108">
        <v>133</v>
      </c>
      <c r="G123" s="108">
        <v>226</v>
      </c>
      <c r="H123" s="108">
        <f>+B123+C123+D123+E123-F123-G123</f>
        <v>339</v>
      </c>
      <c r="I123" s="140"/>
      <c r="J123" s="119">
        <f>SUM(B123:E123)/F123</f>
        <v>5.2481203007518795</v>
      </c>
      <c r="K123" s="120">
        <f>(H123/SUM(B123:E123))*100</f>
        <v>48.567335243553003</v>
      </c>
      <c r="L123" s="120">
        <f>(F123/SUM(B123:E123))*100</f>
        <v>19.054441260744987</v>
      </c>
      <c r="M123" s="121">
        <f>(G123/SUM(B123:E123))*100</f>
        <v>32.378223495702009</v>
      </c>
    </row>
    <row r="124" spans="1:13" s="110" customFormat="1" ht="15.75" customHeight="1" x14ac:dyDescent="0.25">
      <c r="A124" s="19" t="s">
        <v>492</v>
      </c>
      <c r="B124" s="108">
        <v>66</v>
      </c>
      <c r="C124" s="108">
        <v>20</v>
      </c>
      <c r="D124" s="108">
        <v>5</v>
      </c>
      <c r="E124" s="108">
        <v>0</v>
      </c>
      <c r="F124" s="108">
        <v>16</v>
      </c>
      <c r="G124" s="108">
        <v>0</v>
      </c>
      <c r="H124" s="108">
        <f>+B124+C124+D124+E124-F124-G124</f>
        <v>75</v>
      </c>
      <c r="I124" s="140"/>
      <c r="J124" s="119">
        <f>SUM(B124:E124)/F124</f>
        <v>5.6875</v>
      </c>
      <c r="K124" s="120">
        <f>(H124/SUM(B124:E124))*100</f>
        <v>82.417582417582409</v>
      </c>
      <c r="L124" s="120">
        <f>(F124/SUM(B124:E124))*100</f>
        <v>17.582417582417584</v>
      </c>
      <c r="M124" s="121">
        <f>(G124/SUM(B124:E124))*100</f>
        <v>0</v>
      </c>
    </row>
    <row r="125" spans="1:13" s="110" customFormat="1" ht="15.75" customHeight="1" x14ac:dyDescent="0.25">
      <c r="A125" s="123"/>
      <c r="B125" s="108"/>
      <c r="C125" s="108"/>
      <c r="D125" s="108"/>
      <c r="E125" s="108"/>
      <c r="F125" s="108"/>
      <c r="G125" s="108"/>
      <c r="H125" s="108"/>
      <c r="I125" s="140"/>
      <c r="J125" s="119"/>
      <c r="K125" s="120"/>
      <c r="L125" s="120"/>
      <c r="M125" s="121"/>
    </row>
    <row r="126" spans="1:13" s="110" customFormat="1" ht="15.75" customHeight="1" x14ac:dyDescent="0.25">
      <c r="A126" s="122" t="s">
        <v>493</v>
      </c>
      <c r="B126" s="103">
        <f t="shared" ref="B126:H126" si="63">SUM(B127:B134)</f>
        <v>1195</v>
      </c>
      <c r="C126" s="103">
        <f t="shared" si="63"/>
        <v>442</v>
      </c>
      <c r="D126" s="103">
        <f t="shared" si="63"/>
        <v>428</v>
      </c>
      <c r="E126" s="103">
        <f t="shared" si="63"/>
        <v>0</v>
      </c>
      <c r="F126" s="103">
        <f t="shared" si="63"/>
        <v>576</v>
      </c>
      <c r="G126" s="103">
        <f t="shared" si="63"/>
        <v>419</v>
      </c>
      <c r="H126" s="103">
        <f t="shared" si="63"/>
        <v>1070</v>
      </c>
      <c r="I126" s="140"/>
      <c r="J126" s="115">
        <f>SUM(B126:E126)/F126</f>
        <v>3.5850694444444446</v>
      </c>
      <c r="K126" s="116">
        <f>(H126/SUM(B126:E126))*100</f>
        <v>51.815980629539951</v>
      </c>
      <c r="L126" s="116">
        <f>(F126/SUM(B126:E126))*100</f>
        <v>27.893462469733656</v>
      </c>
      <c r="M126" s="117">
        <f>(G126/SUM(B126:E126))*100</f>
        <v>20.290556900726394</v>
      </c>
    </row>
    <row r="127" spans="1:13" s="110" customFormat="1" ht="15.75" customHeight="1" x14ac:dyDescent="0.25">
      <c r="A127" s="19" t="s">
        <v>494</v>
      </c>
      <c r="B127" s="108">
        <v>344</v>
      </c>
      <c r="C127" s="108">
        <v>87</v>
      </c>
      <c r="D127" s="108">
        <v>118</v>
      </c>
      <c r="E127" s="108">
        <v>0</v>
      </c>
      <c r="F127" s="108">
        <v>124</v>
      </c>
      <c r="G127" s="108">
        <v>136</v>
      </c>
      <c r="H127" s="108">
        <f t="shared" ref="H127:H134" si="64">+B127+C127+D127+E127-F127-G127</f>
        <v>289</v>
      </c>
      <c r="I127" s="140"/>
      <c r="J127" s="119">
        <f t="shared" ref="J127:J133" si="65">SUM(B127:E127)/F127</f>
        <v>4.42741935483871</v>
      </c>
      <c r="K127" s="120">
        <f t="shared" ref="K127:K133" si="66">(H127/SUM(B127:E127))*100</f>
        <v>52.64116575591985</v>
      </c>
      <c r="L127" s="120">
        <f t="shared" ref="L127:L133" si="67">(F127/SUM(B127:E127))*100</f>
        <v>22.586520947176687</v>
      </c>
      <c r="M127" s="121">
        <f t="shared" ref="M127:M133" si="68">(G127/SUM(B127:E127))*100</f>
        <v>24.772313296903462</v>
      </c>
    </row>
    <row r="128" spans="1:13" s="110" customFormat="1" ht="15.75" customHeight="1" x14ac:dyDescent="0.25">
      <c r="A128" s="19" t="s">
        <v>495</v>
      </c>
      <c r="B128" s="108">
        <v>184</v>
      </c>
      <c r="C128" s="108">
        <v>165</v>
      </c>
      <c r="D128" s="108">
        <v>79</v>
      </c>
      <c r="E128" s="108">
        <v>0</v>
      </c>
      <c r="F128" s="108">
        <v>124</v>
      </c>
      <c r="G128" s="108">
        <v>97</v>
      </c>
      <c r="H128" s="108">
        <f t="shared" si="64"/>
        <v>207</v>
      </c>
      <c r="I128" s="140"/>
      <c r="J128" s="119">
        <f t="shared" si="65"/>
        <v>3.4516129032258065</v>
      </c>
      <c r="K128" s="120">
        <f t="shared" si="66"/>
        <v>48.364485981308412</v>
      </c>
      <c r="L128" s="120">
        <f t="shared" si="67"/>
        <v>28.971962616822427</v>
      </c>
      <c r="M128" s="121">
        <f t="shared" si="68"/>
        <v>22.66355140186916</v>
      </c>
    </row>
    <row r="129" spans="1:13" s="110" customFormat="1" ht="15.75" customHeight="1" x14ac:dyDescent="0.25">
      <c r="A129" s="19" t="s">
        <v>496</v>
      </c>
      <c r="B129" s="108">
        <v>142</v>
      </c>
      <c r="C129" s="108">
        <v>41</v>
      </c>
      <c r="D129" s="108">
        <v>25</v>
      </c>
      <c r="E129" s="108">
        <v>0</v>
      </c>
      <c r="F129" s="108">
        <v>45</v>
      </c>
      <c r="G129" s="108">
        <v>16</v>
      </c>
      <c r="H129" s="108">
        <f t="shared" si="64"/>
        <v>147</v>
      </c>
      <c r="I129" s="140"/>
      <c r="J129" s="119">
        <f t="shared" si="65"/>
        <v>4.6222222222222218</v>
      </c>
      <c r="K129" s="120">
        <f t="shared" si="66"/>
        <v>70.673076923076934</v>
      </c>
      <c r="L129" s="120">
        <f t="shared" si="67"/>
        <v>21.634615384615387</v>
      </c>
      <c r="M129" s="121">
        <f t="shared" si="68"/>
        <v>7.6923076923076925</v>
      </c>
    </row>
    <row r="130" spans="1:13" s="110" customFormat="1" ht="15.75" customHeight="1" x14ac:dyDescent="0.25">
      <c r="A130" s="19" t="s">
        <v>497</v>
      </c>
      <c r="B130" s="108">
        <v>86</v>
      </c>
      <c r="C130" s="108">
        <v>33</v>
      </c>
      <c r="D130" s="108">
        <v>18</v>
      </c>
      <c r="E130" s="108">
        <v>0</v>
      </c>
      <c r="F130" s="108">
        <v>31</v>
      </c>
      <c r="G130" s="108">
        <v>0</v>
      </c>
      <c r="H130" s="108">
        <f t="shared" si="64"/>
        <v>106</v>
      </c>
      <c r="I130" s="140"/>
      <c r="J130" s="119">
        <f t="shared" si="65"/>
        <v>4.419354838709677</v>
      </c>
      <c r="K130" s="120">
        <f t="shared" si="66"/>
        <v>77.372262773722639</v>
      </c>
      <c r="L130" s="120">
        <f t="shared" si="67"/>
        <v>22.627737226277372</v>
      </c>
      <c r="M130" s="121">
        <f t="shared" si="68"/>
        <v>0</v>
      </c>
    </row>
    <row r="131" spans="1:13" s="110" customFormat="1" ht="15.75" customHeight="1" x14ac:dyDescent="0.25">
      <c r="A131" s="19" t="s">
        <v>498</v>
      </c>
      <c r="B131" s="108">
        <v>139</v>
      </c>
      <c r="C131" s="108">
        <v>26</v>
      </c>
      <c r="D131" s="108">
        <v>0</v>
      </c>
      <c r="E131" s="108">
        <v>0</v>
      </c>
      <c r="F131" s="108">
        <v>31</v>
      </c>
      <c r="G131" s="108">
        <v>5</v>
      </c>
      <c r="H131" s="108">
        <f t="shared" si="64"/>
        <v>129</v>
      </c>
      <c r="I131" s="140"/>
      <c r="J131" s="119">
        <f t="shared" si="65"/>
        <v>5.32258064516129</v>
      </c>
      <c r="K131" s="120">
        <f t="shared" si="66"/>
        <v>78.181818181818187</v>
      </c>
      <c r="L131" s="120">
        <f t="shared" si="67"/>
        <v>18.787878787878785</v>
      </c>
      <c r="M131" s="121">
        <f t="shared" si="68"/>
        <v>3.0303030303030303</v>
      </c>
    </row>
    <row r="132" spans="1:13" s="110" customFormat="1" ht="15.75" customHeight="1" x14ac:dyDescent="0.25">
      <c r="A132" s="19" t="s">
        <v>499</v>
      </c>
      <c r="B132" s="108">
        <v>253</v>
      </c>
      <c r="C132" s="108">
        <v>41</v>
      </c>
      <c r="D132" s="108">
        <v>159</v>
      </c>
      <c r="E132" s="108">
        <v>0</v>
      </c>
      <c r="F132" s="108">
        <v>172</v>
      </c>
      <c r="G132" s="108">
        <v>126</v>
      </c>
      <c r="H132" s="108">
        <f t="shared" si="64"/>
        <v>155</v>
      </c>
      <c r="I132" s="140"/>
      <c r="J132" s="119">
        <f t="shared" si="65"/>
        <v>2.6337209302325579</v>
      </c>
      <c r="K132" s="120">
        <f t="shared" si="66"/>
        <v>34.216335540838855</v>
      </c>
      <c r="L132" s="120">
        <f t="shared" si="67"/>
        <v>37.969094922737305</v>
      </c>
      <c r="M132" s="121">
        <f t="shared" si="68"/>
        <v>27.814569536423839</v>
      </c>
    </row>
    <row r="133" spans="1:13" s="110" customFormat="1" ht="15.75" customHeight="1" x14ac:dyDescent="0.25">
      <c r="A133" s="19" t="s">
        <v>500</v>
      </c>
      <c r="B133" s="108">
        <v>39</v>
      </c>
      <c r="C133" s="108">
        <v>41</v>
      </c>
      <c r="D133" s="108">
        <v>23</v>
      </c>
      <c r="E133" s="108">
        <v>0</v>
      </c>
      <c r="F133" s="108">
        <v>42</v>
      </c>
      <c r="G133" s="108">
        <v>37</v>
      </c>
      <c r="H133" s="108">
        <f t="shared" si="64"/>
        <v>24</v>
      </c>
      <c r="I133" s="140"/>
      <c r="J133" s="119">
        <f t="shared" si="65"/>
        <v>2.4523809523809526</v>
      </c>
      <c r="K133" s="120">
        <f t="shared" si="66"/>
        <v>23.300970873786408</v>
      </c>
      <c r="L133" s="120">
        <f t="shared" si="67"/>
        <v>40.776699029126213</v>
      </c>
      <c r="M133" s="121">
        <f t="shared" si="68"/>
        <v>35.922330097087382</v>
      </c>
    </row>
    <row r="134" spans="1:13" s="110" customFormat="1" ht="15.75" customHeight="1" x14ac:dyDescent="0.25">
      <c r="A134" s="19" t="s">
        <v>712</v>
      </c>
      <c r="B134" s="108">
        <v>8</v>
      </c>
      <c r="C134" s="108">
        <v>8</v>
      </c>
      <c r="D134" s="108">
        <v>6</v>
      </c>
      <c r="E134" s="108">
        <v>0</v>
      </c>
      <c r="F134" s="108">
        <v>7</v>
      </c>
      <c r="G134" s="108">
        <v>2</v>
      </c>
      <c r="H134" s="108">
        <f t="shared" si="64"/>
        <v>13</v>
      </c>
      <c r="I134" s="140"/>
      <c r="J134" s="119"/>
      <c r="K134" s="120"/>
      <c r="L134" s="120"/>
      <c r="M134" s="121"/>
    </row>
    <row r="135" spans="1:13" s="110" customFormat="1" ht="15.75" customHeight="1" x14ac:dyDescent="0.25">
      <c r="A135" s="123"/>
      <c r="B135" s="108"/>
      <c r="C135" s="108"/>
      <c r="D135" s="108"/>
      <c r="E135" s="108"/>
      <c r="F135" s="108"/>
      <c r="G135" s="108"/>
      <c r="H135" s="108"/>
      <c r="I135" s="140"/>
      <c r="J135" s="119"/>
      <c r="K135" s="120"/>
      <c r="L135" s="120"/>
      <c r="M135" s="121"/>
    </row>
    <row r="136" spans="1:13" s="110" customFormat="1" ht="15.75" customHeight="1" x14ac:dyDescent="0.25">
      <c r="A136" s="122" t="s">
        <v>501</v>
      </c>
      <c r="B136" s="103">
        <f t="shared" ref="B136:H136" si="69">SUM(B137:B140)</f>
        <v>1289</v>
      </c>
      <c r="C136" s="103">
        <f t="shared" si="69"/>
        <v>591</v>
      </c>
      <c r="D136" s="103">
        <f t="shared" si="69"/>
        <v>587</v>
      </c>
      <c r="E136" s="103">
        <f t="shared" si="69"/>
        <v>0</v>
      </c>
      <c r="F136" s="103">
        <f t="shared" si="69"/>
        <v>616</v>
      </c>
      <c r="G136" s="103">
        <f t="shared" si="69"/>
        <v>491</v>
      </c>
      <c r="H136" s="103">
        <f t="shared" si="69"/>
        <v>1360</v>
      </c>
      <c r="I136" s="140"/>
      <c r="J136" s="115">
        <f>SUM(B136:E136)/F136</f>
        <v>4.0048701298701301</v>
      </c>
      <c r="K136" s="116">
        <f>(H136/SUM(B136:E136))*100</f>
        <v>55.127685447912441</v>
      </c>
      <c r="L136" s="116">
        <f>(F136/SUM(B136:E136))*100</f>
        <v>24.969598702877992</v>
      </c>
      <c r="M136" s="117">
        <f>(G136/SUM(B136:E136))*100</f>
        <v>19.902715849209564</v>
      </c>
    </row>
    <row r="137" spans="1:13" s="110" customFormat="1" ht="15.75" customHeight="1" x14ac:dyDescent="0.25">
      <c r="A137" s="19" t="s">
        <v>584</v>
      </c>
      <c r="B137" s="108">
        <v>617</v>
      </c>
      <c r="C137" s="108">
        <v>268</v>
      </c>
      <c r="D137" s="108">
        <v>231</v>
      </c>
      <c r="E137" s="108">
        <v>0</v>
      </c>
      <c r="F137" s="108">
        <v>160</v>
      </c>
      <c r="G137" s="108">
        <v>210</v>
      </c>
      <c r="H137" s="108">
        <f>+B137+C137+D137+E137-F137-G137</f>
        <v>746</v>
      </c>
      <c r="I137" s="140"/>
      <c r="J137" s="119">
        <f>SUM(B137:E137)/F137</f>
        <v>6.9749999999999996</v>
      </c>
      <c r="K137" s="120">
        <f>(H137/SUM(B137:E137))*100</f>
        <v>66.845878136200724</v>
      </c>
      <c r="L137" s="120">
        <f>(F137/SUM(B137:E137))*100</f>
        <v>14.336917562724013</v>
      </c>
      <c r="M137" s="121">
        <f>(G137/SUM(B137:E137))*100</f>
        <v>18.817204301075268</v>
      </c>
    </row>
    <row r="138" spans="1:13" s="110" customFormat="1" ht="15.75" customHeight="1" x14ac:dyDescent="0.25">
      <c r="A138" s="19" t="s">
        <v>585</v>
      </c>
      <c r="B138" s="108">
        <v>586</v>
      </c>
      <c r="C138" s="108">
        <v>279</v>
      </c>
      <c r="D138" s="108">
        <v>338</v>
      </c>
      <c r="E138" s="108">
        <v>0</v>
      </c>
      <c r="F138" s="108">
        <v>422</v>
      </c>
      <c r="G138" s="108">
        <v>272</v>
      </c>
      <c r="H138" s="108">
        <f>+B138+C138+D138+E138-F138-G138</f>
        <v>509</v>
      </c>
      <c r="I138" s="140"/>
      <c r="J138" s="119">
        <f>SUM(B138:E138)/F138</f>
        <v>2.8507109004739335</v>
      </c>
      <c r="K138" s="120">
        <f>(H138/SUM(B138:E138))*100</f>
        <v>42.310889443059018</v>
      </c>
      <c r="L138" s="120">
        <f>(F138/SUM(B138:E138))*100</f>
        <v>35.078969243557772</v>
      </c>
      <c r="M138" s="121">
        <f>(G138/SUM(B138:E138))*100</f>
        <v>22.61014131338321</v>
      </c>
    </row>
    <row r="139" spans="1:13" s="110" customFormat="1" ht="15.75" customHeight="1" x14ac:dyDescent="0.25">
      <c r="A139" s="19" t="s">
        <v>502</v>
      </c>
      <c r="B139" s="108">
        <v>14</v>
      </c>
      <c r="C139" s="108">
        <v>31</v>
      </c>
      <c r="D139" s="108">
        <v>3</v>
      </c>
      <c r="E139" s="108">
        <v>0</v>
      </c>
      <c r="F139" s="108">
        <v>15</v>
      </c>
      <c r="G139" s="108">
        <v>7</v>
      </c>
      <c r="H139" s="108">
        <f>+B139+C139+D139+E139-F139-G139</f>
        <v>26</v>
      </c>
      <c r="I139" s="140"/>
      <c r="J139" s="119">
        <f>SUM(B139:E139)/F139</f>
        <v>3.2</v>
      </c>
      <c r="K139" s="120">
        <f>(H139/SUM(B139:E139))*100</f>
        <v>54.166666666666664</v>
      </c>
      <c r="L139" s="120">
        <f>(F139/SUM(B139:E139))*100</f>
        <v>31.25</v>
      </c>
      <c r="M139" s="121">
        <f>(G139/SUM(B139:E139))*100</f>
        <v>14.583333333333334</v>
      </c>
    </row>
    <row r="140" spans="1:13" s="110" customFormat="1" ht="15.75" customHeight="1" x14ac:dyDescent="0.25">
      <c r="A140" s="19" t="s">
        <v>503</v>
      </c>
      <c r="B140" s="108">
        <v>72</v>
      </c>
      <c r="C140" s="108">
        <v>13</v>
      </c>
      <c r="D140" s="108">
        <v>15</v>
      </c>
      <c r="E140" s="108">
        <v>0</v>
      </c>
      <c r="F140" s="108">
        <v>19</v>
      </c>
      <c r="G140" s="108">
        <v>2</v>
      </c>
      <c r="H140" s="108">
        <f>+B140+C140+D140+E140-F140-G140</f>
        <v>79</v>
      </c>
      <c r="I140" s="140"/>
      <c r="J140" s="119">
        <f>SUM(B140:E140)/F140</f>
        <v>5.2631578947368425</v>
      </c>
      <c r="K140" s="120">
        <f>(H140/SUM(B140:E140))*100</f>
        <v>79</v>
      </c>
      <c r="L140" s="120">
        <f>(F140/SUM(B140:E140))*100</f>
        <v>19</v>
      </c>
      <c r="M140" s="121">
        <f>(G140/SUM(B140:E140))*100</f>
        <v>2</v>
      </c>
    </row>
    <row r="141" spans="1:13" s="110" customFormat="1" ht="15.75" customHeight="1" x14ac:dyDescent="0.25">
      <c r="A141" s="123"/>
      <c r="B141" s="108"/>
      <c r="C141" s="108"/>
      <c r="D141" s="108"/>
      <c r="E141" s="108"/>
      <c r="F141" s="108"/>
      <c r="G141" s="108"/>
      <c r="H141" s="108"/>
      <c r="I141" s="140"/>
      <c r="J141" s="119"/>
      <c r="K141" s="120"/>
      <c r="L141" s="120"/>
      <c r="M141" s="121"/>
    </row>
    <row r="142" spans="1:13" s="110" customFormat="1" ht="15.75" customHeight="1" x14ac:dyDescent="0.25">
      <c r="A142" s="122" t="s">
        <v>504</v>
      </c>
      <c r="B142" s="103">
        <f t="shared" ref="B142:H142" si="70">SUM(B143:B146)</f>
        <v>1168</v>
      </c>
      <c r="C142" s="103">
        <f t="shared" si="70"/>
        <v>510</v>
      </c>
      <c r="D142" s="103">
        <f t="shared" si="70"/>
        <v>282</v>
      </c>
      <c r="E142" s="103">
        <f t="shared" si="70"/>
        <v>1</v>
      </c>
      <c r="F142" s="103">
        <f t="shared" si="70"/>
        <v>385</v>
      </c>
      <c r="G142" s="103">
        <f t="shared" si="70"/>
        <v>306</v>
      </c>
      <c r="H142" s="103">
        <f t="shared" si="70"/>
        <v>1270</v>
      </c>
      <c r="I142" s="140"/>
      <c r="J142" s="115">
        <f>SUM(B142:E142)/F142</f>
        <v>5.0935064935064931</v>
      </c>
      <c r="K142" s="116">
        <f>(H142/SUM(B142:E142))*100</f>
        <v>64.7628760836308</v>
      </c>
      <c r="L142" s="116">
        <f>(F142/SUM(B142:E142))*100</f>
        <v>19.632840387557369</v>
      </c>
      <c r="M142" s="117">
        <f>(G142/SUM(B142:E142))*100</f>
        <v>15.60428352881183</v>
      </c>
    </row>
    <row r="143" spans="1:13" s="110" customFormat="1" ht="15.75" customHeight="1" x14ac:dyDescent="0.25">
      <c r="A143" s="19" t="s">
        <v>505</v>
      </c>
      <c r="B143" s="108">
        <v>767</v>
      </c>
      <c r="C143" s="108">
        <v>310</v>
      </c>
      <c r="D143" s="108">
        <v>143</v>
      </c>
      <c r="E143" s="108">
        <v>0</v>
      </c>
      <c r="F143" s="108">
        <v>164</v>
      </c>
      <c r="G143" s="108">
        <v>189</v>
      </c>
      <c r="H143" s="108">
        <f>+B143+C143+D143+E143-F143-G143</f>
        <v>867</v>
      </c>
      <c r="I143" s="140"/>
      <c r="J143" s="119">
        <f>SUM(B143:E143)/F143</f>
        <v>7.4390243902439028</v>
      </c>
      <c r="K143" s="120">
        <f>(H143/SUM(B143:E143))*100</f>
        <v>71.06557377049181</v>
      </c>
      <c r="L143" s="120">
        <f>(F143/SUM(B143:E143))*100</f>
        <v>13.442622950819672</v>
      </c>
      <c r="M143" s="121">
        <f>(G143/SUM(B143:E143))*100</f>
        <v>15.491803278688524</v>
      </c>
    </row>
    <row r="144" spans="1:13" s="110" customFormat="1" ht="15.75" customHeight="1" x14ac:dyDescent="0.25">
      <c r="A144" s="19" t="s">
        <v>506</v>
      </c>
      <c r="B144" s="108">
        <v>221</v>
      </c>
      <c r="C144" s="108">
        <v>126</v>
      </c>
      <c r="D144" s="108">
        <v>51</v>
      </c>
      <c r="E144" s="108">
        <v>0</v>
      </c>
      <c r="F144" s="108">
        <v>124</v>
      </c>
      <c r="G144" s="108">
        <v>93</v>
      </c>
      <c r="H144" s="108">
        <f>+B144+C144+D144+E144-F144-G144</f>
        <v>181</v>
      </c>
      <c r="I144" s="140"/>
      <c r="J144" s="119">
        <f>SUM(B144:E144)/F144</f>
        <v>3.2096774193548385</v>
      </c>
      <c r="K144" s="120">
        <f>(H144/SUM(B144:E144))*100</f>
        <v>45.477386934673369</v>
      </c>
      <c r="L144" s="120">
        <f>(F144/SUM(B144:E144))*100</f>
        <v>31.155778894472363</v>
      </c>
      <c r="M144" s="121">
        <f>(G144/SUM(B144:E144))*100</f>
        <v>23.366834170854272</v>
      </c>
    </row>
    <row r="145" spans="1:13" s="110" customFormat="1" ht="15.75" customHeight="1" x14ac:dyDescent="0.25">
      <c r="A145" s="19" t="s">
        <v>507</v>
      </c>
      <c r="B145" s="108">
        <v>70</v>
      </c>
      <c r="C145" s="108">
        <v>28</v>
      </c>
      <c r="D145" s="108">
        <v>19</v>
      </c>
      <c r="E145" s="108">
        <v>0</v>
      </c>
      <c r="F145" s="108">
        <v>29</v>
      </c>
      <c r="G145" s="108">
        <v>1</v>
      </c>
      <c r="H145" s="108">
        <f>+B145+C145+D145+E145-F145-G145</f>
        <v>87</v>
      </c>
      <c r="I145" s="140"/>
      <c r="J145" s="119">
        <f>SUM(B145:E145)/F145</f>
        <v>4.0344827586206895</v>
      </c>
      <c r="K145" s="120">
        <f>(H145/SUM(B145:E145))*100</f>
        <v>74.358974358974365</v>
      </c>
      <c r="L145" s="120">
        <f>(F145/SUM(B145:E145))*100</f>
        <v>24.786324786324787</v>
      </c>
      <c r="M145" s="121">
        <f>(G145/SUM(B145:E145))*100</f>
        <v>0.85470085470085477</v>
      </c>
    </row>
    <row r="146" spans="1:13" s="110" customFormat="1" ht="15.75" customHeight="1" x14ac:dyDescent="0.25">
      <c r="A146" s="19" t="s">
        <v>508</v>
      </c>
      <c r="B146" s="108">
        <v>110</v>
      </c>
      <c r="C146" s="108">
        <v>46</v>
      </c>
      <c r="D146" s="108">
        <v>69</v>
      </c>
      <c r="E146" s="108">
        <v>1</v>
      </c>
      <c r="F146" s="108">
        <v>68</v>
      </c>
      <c r="G146" s="108">
        <v>23</v>
      </c>
      <c r="H146" s="108">
        <f>+B146+C146+D146+E146-F146-G146</f>
        <v>135</v>
      </c>
      <c r="I146" s="140"/>
      <c r="J146" s="119">
        <f>SUM(B146:E146)/F146</f>
        <v>3.3235294117647061</v>
      </c>
      <c r="K146" s="120">
        <f>(H146/SUM(B146:E146))*100</f>
        <v>59.734513274336287</v>
      </c>
      <c r="L146" s="120">
        <f>(F146/SUM(B146:E146))*100</f>
        <v>30.088495575221241</v>
      </c>
      <c r="M146" s="121">
        <f>(G146/SUM(B146:E146))*100</f>
        <v>10.176991150442479</v>
      </c>
    </row>
    <row r="147" spans="1:13" s="110" customFormat="1" ht="15.75" customHeight="1" x14ac:dyDescent="0.25">
      <c r="A147" s="71"/>
      <c r="B147" s="127"/>
      <c r="C147" s="127"/>
      <c r="D147" s="127"/>
      <c r="E147" s="127"/>
      <c r="F147" s="127"/>
      <c r="G147" s="127"/>
      <c r="H147" s="128"/>
      <c r="I147" s="130"/>
      <c r="J147" s="129"/>
      <c r="K147" s="130"/>
      <c r="L147" s="130"/>
      <c r="M147" s="131"/>
    </row>
    <row r="148" spans="1:13" s="110" customFormat="1" ht="15.75" customHeight="1" x14ac:dyDescent="0.25">
      <c r="A148" s="9" t="s">
        <v>637</v>
      </c>
      <c r="B148" s="98"/>
      <c r="C148" s="98"/>
      <c r="D148" s="98"/>
      <c r="E148" s="98"/>
      <c r="F148" s="98"/>
      <c r="G148" s="98"/>
      <c r="H148" s="98"/>
    </row>
  </sheetData>
  <sheetProtection selectLockedCells="1" selectUnlockedCells="1"/>
  <mergeCells count="15">
    <mergeCell ref="A3:M3"/>
    <mergeCell ref="B5:H5"/>
    <mergeCell ref="J5:M5"/>
    <mergeCell ref="A5:A7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</mergeCells>
  <phoneticPr fontId="0" type="noConversion"/>
  <printOptions horizontalCentered="1" verticalCentered="1"/>
  <pageMargins left="0" right="0" top="0" bottom="0" header="0.51180555555555551" footer="0.51180555555555551"/>
  <pageSetup firstPageNumber="0" orientation="portrait" horizontalDpi="300" verticalDpi="300" r:id="rId1"/>
  <headerFooter alignWithMargins="0"/>
  <ignoredErrors>
    <ignoredError sqref="K12:M144 K145:K1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1:L6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75.28515625" style="27" customWidth="1"/>
    <col min="2" max="2" width="18.28515625" style="27" customWidth="1"/>
    <col min="3" max="3" width="14.28515625" style="27" customWidth="1"/>
    <col min="4" max="4" width="17.140625" style="27" customWidth="1"/>
    <col min="5" max="5" width="15.42578125" style="27" customWidth="1"/>
    <col min="6" max="6" width="15.5703125" style="27" customWidth="1"/>
    <col min="7" max="7" width="18.42578125" style="27" customWidth="1"/>
    <col min="8" max="8" width="5.7109375" style="27" customWidth="1"/>
    <col min="9" max="9" width="18.7109375" style="27" customWidth="1"/>
    <col min="10" max="10" width="15.42578125" style="27" customWidth="1"/>
    <col min="11" max="12" width="18.7109375" style="27" customWidth="1"/>
    <col min="13" max="16384" width="11.42578125" style="27"/>
  </cols>
  <sheetData>
    <row r="1" spans="1:12" ht="15.75" customHeight="1" x14ac:dyDescent="0.25">
      <c r="A1" s="110" t="s">
        <v>509</v>
      </c>
      <c r="B1" s="107"/>
      <c r="C1" s="107"/>
      <c r="D1" s="107"/>
      <c r="E1" s="107"/>
      <c r="F1" s="107"/>
      <c r="G1" s="107"/>
      <c r="H1" s="133"/>
      <c r="I1" s="107"/>
      <c r="J1" s="107"/>
      <c r="K1" s="107"/>
      <c r="L1" s="107"/>
    </row>
    <row r="2" spans="1:12" ht="15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.75" customHeight="1" x14ac:dyDescent="0.25">
      <c r="A3" s="364" t="s">
        <v>642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2" ht="15.75" customHeight="1" x14ac:dyDescent="0.25">
      <c r="A4" s="111"/>
      <c r="B4" s="107"/>
      <c r="C4" s="107"/>
      <c r="D4" s="107"/>
      <c r="E4" s="107"/>
      <c r="F4" s="107"/>
      <c r="G4" s="107"/>
    </row>
    <row r="5" spans="1:12" ht="15.75" customHeight="1" x14ac:dyDescent="0.25">
      <c r="A5" s="367" t="s">
        <v>329</v>
      </c>
      <c r="B5" s="375" t="s">
        <v>327</v>
      </c>
      <c r="C5" s="375"/>
      <c r="D5" s="375"/>
      <c r="E5" s="375"/>
      <c r="F5" s="375"/>
      <c r="G5" s="375"/>
      <c r="H5" s="113"/>
      <c r="I5" s="366" t="s">
        <v>328</v>
      </c>
      <c r="J5" s="366"/>
      <c r="K5" s="366"/>
      <c r="L5" s="366"/>
    </row>
    <row r="6" spans="1:12" ht="15.75" customHeight="1" x14ac:dyDescent="0.25">
      <c r="A6" s="368"/>
      <c r="B6" s="370" t="s">
        <v>717</v>
      </c>
      <c r="C6" s="370" t="s">
        <v>718</v>
      </c>
      <c r="D6" s="376" t="s">
        <v>719</v>
      </c>
      <c r="E6" s="370" t="s">
        <v>722</v>
      </c>
      <c r="F6" s="370" t="s">
        <v>720</v>
      </c>
      <c r="G6" s="370" t="s">
        <v>721</v>
      </c>
      <c r="H6" s="135"/>
      <c r="I6" s="370" t="s">
        <v>713</v>
      </c>
      <c r="J6" s="370" t="s">
        <v>714</v>
      </c>
      <c r="K6" s="370" t="s">
        <v>715</v>
      </c>
      <c r="L6" s="373" t="s">
        <v>716</v>
      </c>
    </row>
    <row r="7" spans="1:12" ht="15.75" customHeight="1" x14ac:dyDescent="0.25">
      <c r="A7" s="369"/>
      <c r="B7" s="371"/>
      <c r="C7" s="371"/>
      <c r="D7" s="377"/>
      <c r="E7" s="371"/>
      <c r="F7" s="371"/>
      <c r="G7" s="371"/>
      <c r="H7" s="136"/>
      <c r="I7" s="371"/>
      <c r="J7" s="371"/>
      <c r="K7" s="371"/>
      <c r="L7" s="374"/>
    </row>
    <row r="8" spans="1:12" ht="15.75" customHeight="1" x14ac:dyDescent="0.25">
      <c r="A8" s="111"/>
      <c r="B8" s="137"/>
      <c r="C8" s="138"/>
      <c r="D8" s="138"/>
      <c r="E8" s="138"/>
      <c r="F8" s="138"/>
      <c r="G8" s="139"/>
      <c r="H8" s="135"/>
      <c r="J8" s="135"/>
      <c r="K8" s="135"/>
    </row>
    <row r="9" spans="1:12" ht="15.75" customHeight="1" x14ac:dyDescent="0.25">
      <c r="A9" s="114" t="s">
        <v>510</v>
      </c>
      <c r="B9" s="103">
        <f t="shared" ref="B9:G9" si="0">SUM(B11,B16,B23,B26,B29,B33,B36,B39,B42,B45,B48,B51,B54,B57)</f>
        <v>453597</v>
      </c>
      <c r="C9" s="103">
        <f t="shared" si="0"/>
        <v>199706</v>
      </c>
      <c r="D9" s="103">
        <f t="shared" si="0"/>
        <v>79491</v>
      </c>
      <c r="E9" s="103">
        <f t="shared" si="0"/>
        <v>71290</v>
      </c>
      <c r="F9" s="103">
        <f t="shared" si="0"/>
        <v>124658</v>
      </c>
      <c r="G9" s="103">
        <f t="shared" si="0"/>
        <v>536846</v>
      </c>
      <c r="H9" s="177"/>
      <c r="I9" s="115">
        <f>SUM(B9:D9)/E9</f>
        <v>10.279057371300322</v>
      </c>
      <c r="J9" s="116">
        <f>(G9/SUM(B9:D9))*100</f>
        <v>73.260152239237769</v>
      </c>
      <c r="K9" s="116">
        <f>(E9/SUM(B9:D9))*100</f>
        <v>9.7285185195293629</v>
      </c>
      <c r="L9" s="117">
        <f>(F9/SUM(B9:D9))*100</f>
        <v>17.011329241232868</v>
      </c>
    </row>
    <row r="10" spans="1:12" s="110" customFormat="1" ht="15.75" customHeight="1" x14ac:dyDescent="0.25">
      <c r="A10" s="109"/>
      <c r="B10" s="108"/>
      <c r="C10" s="108"/>
      <c r="D10" s="108"/>
      <c r="E10" s="108"/>
      <c r="F10" s="108"/>
      <c r="G10" s="126"/>
      <c r="H10" s="177"/>
      <c r="I10" s="119"/>
      <c r="J10" s="120"/>
      <c r="K10" s="120"/>
      <c r="L10" s="121"/>
    </row>
    <row r="11" spans="1:12" s="110" customFormat="1" ht="15.75" customHeight="1" x14ac:dyDescent="0.25">
      <c r="A11" s="122" t="s">
        <v>330</v>
      </c>
      <c r="B11" s="103">
        <f t="shared" ref="B11:G11" si="1">SUM(B12:B14)</f>
        <v>177730</v>
      </c>
      <c r="C11" s="103">
        <f t="shared" si="1"/>
        <v>53478</v>
      </c>
      <c r="D11" s="103">
        <f t="shared" si="1"/>
        <v>20921</v>
      </c>
      <c r="E11" s="103">
        <f t="shared" si="1"/>
        <v>21035</v>
      </c>
      <c r="F11" s="103">
        <f t="shared" si="1"/>
        <v>26025</v>
      </c>
      <c r="G11" s="103">
        <f t="shared" si="1"/>
        <v>205069</v>
      </c>
      <c r="H11" s="177"/>
      <c r="I11" s="115">
        <f>SUM(B11:D11)/E11</f>
        <v>11.986165913952936</v>
      </c>
      <c r="J11" s="116">
        <f>(G11/SUM(B11:D11))*100</f>
        <v>81.334951552578232</v>
      </c>
      <c r="K11" s="116">
        <f>(E11/SUM(B11:D11))*100</f>
        <v>8.3429514256590878</v>
      </c>
      <c r="L11" s="117">
        <f>(F11/SUM(B11:D11))*100</f>
        <v>10.322097021762669</v>
      </c>
    </row>
    <row r="12" spans="1:12" ht="15.75" customHeight="1" x14ac:dyDescent="0.25">
      <c r="A12" s="19" t="s">
        <v>511</v>
      </c>
      <c r="B12" s="108">
        <v>61825</v>
      </c>
      <c r="C12" s="108">
        <v>19921</v>
      </c>
      <c r="D12" s="108">
        <v>9472</v>
      </c>
      <c r="E12" s="108">
        <v>9712</v>
      </c>
      <c r="F12" s="108">
        <v>4445</v>
      </c>
      <c r="G12" s="108">
        <v>77061</v>
      </c>
      <c r="H12" s="177"/>
      <c r="I12" s="119">
        <f>SUM(B12:D12)/E12</f>
        <v>9.3922981878088958</v>
      </c>
      <c r="J12" s="120">
        <f>(G12/SUM(B12:D12))*100</f>
        <v>84.480036834835232</v>
      </c>
      <c r="K12" s="120">
        <f>(E12/SUM(B12:D12))*100</f>
        <v>10.647021421210725</v>
      </c>
      <c r="L12" s="121">
        <f>(F12/SUM(B12:D12))*100</f>
        <v>4.8729417439540441</v>
      </c>
    </row>
    <row r="13" spans="1:12" ht="15.75" customHeight="1" x14ac:dyDescent="0.25">
      <c r="A13" s="19" t="s">
        <v>512</v>
      </c>
      <c r="B13" s="108">
        <v>60021</v>
      </c>
      <c r="C13" s="108">
        <v>16771</v>
      </c>
      <c r="D13" s="108">
        <v>6952</v>
      </c>
      <c r="E13" s="108">
        <v>4366</v>
      </c>
      <c r="F13" s="108">
        <v>10206</v>
      </c>
      <c r="G13" s="108">
        <v>69172</v>
      </c>
      <c r="H13" s="177"/>
      <c r="I13" s="119">
        <f>SUM(B13:D13)/E13</f>
        <v>19.180943655519926</v>
      </c>
      <c r="J13" s="120">
        <f>(G13/SUM(B13:D13))*100</f>
        <v>82.599350401222765</v>
      </c>
      <c r="K13" s="120">
        <f>(E13/SUM(B13:D13))*100</f>
        <v>5.2135078333970197</v>
      </c>
      <c r="L13" s="121">
        <f>(F13/SUM(B13:D13))*100</f>
        <v>12.187141765380206</v>
      </c>
    </row>
    <row r="14" spans="1:12" ht="15.75" customHeight="1" x14ac:dyDescent="0.25">
      <c r="A14" s="19" t="s">
        <v>565</v>
      </c>
      <c r="B14" s="108">
        <v>55884</v>
      </c>
      <c r="C14" s="108">
        <v>16786</v>
      </c>
      <c r="D14" s="108">
        <v>4497</v>
      </c>
      <c r="E14" s="108">
        <v>6957</v>
      </c>
      <c r="F14" s="108">
        <v>11374</v>
      </c>
      <c r="G14" s="108">
        <v>58836</v>
      </c>
      <c r="H14" s="177"/>
      <c r="I14" s="119">
        <f>SUM(B14:D14)/E14</f>
        <v>11.091993675434814</v>
      </c>
      <c r="J14" s="120">
        <f>(G14/SUM(B14:D14))*100</f>
        <v>76.245027019321725</v>
      </c>
      <c r="K14" s="120">
        <f>(E14/SUM(B14:D14))*100</f>
        <v>9.0155118120440072</v>
      </c>
      <c r="L14" s="121">
        <f>(F14/SUM(B14:D14))*100</f>
        <v>14.739461168634261</v>
      </c>
    </row>
    <row r="15" spans="1:12" s="110" customFormat="1" ht="15.75" customHeight="1" x14ac:dyDescent="0.25">
      <c r="A15" s="123"/>
      <c r="B15" s="108"/>
      <c r="C15" s="108"/>
      <c r="D15" s="108"/>
      <c r="E15" s="108"/>
      <c r="F15" s="108"/>
      <c r="G15" s="108"/>
      <c r="H15" s="177"/>
      <c r="I15" s="119"/>
      <c r="J15" s="120"/>
      <c r="K15" s="120"/>
      <c r="L15" s="121"/>
    </row>
    <row r="16" spans="1:12" s="110" customFormat="1" ht="15.75" customHeight="1" x14ac:dyDescent="0.25">
      <c r="A16" s="122" t="s">
        <v>199</v>
      </c>
      <c r="B16" s="103">
        <f t="shared" ref="B16:G16" si="2">SUM(B17:B21)</f>
        <v>135497</v>
      </c>
      <c r="C16" s="103">
        <f t="shared" si="2"/>
        <v>37963</v>
      </c>
      <c r="D16" s="103">
        <f t="shared" si="2"/>
        <v>31532</v>
      </c>
      <c r="E16" s="103">
        <f t="shared" si="2"/>
        <v>22269</v>
      </c>
      <c r="F16" s="103">
        <f t="shared" si="2"/>
        <v>54133</v>
      </c>
      <c r="G16" s="103">
        <f t="shared" si="2"/>
        <v>128590</v>
      </c>
      <c r="H16" s="177"/>
      <c r="I16" s="115">
        <f t="shared" ref="I16:I21" si="3">SUM(B16:D16)/E16</f>
        <v>9.2052629215501369</v>
      </c>
      <c r="J16" s="116">
        <f t="shared" ref="J16:J21" si="4">(G16/SUM(B16:D16))*100</f>
        <v>62.72927724008742</v>
      </c>
      <c r="K16" s="116">
        <f t="shared" ref="K16:K21" si="5">(E16/SUM(B16:D16))*100</f>
        <v>10.863350764907899</v>
      </c>
      <c r="L16" s="117">
        <f t="shared" ref="L16:L21" si="6">(F16/SUM(B16:D16))*100</f>
        <v>26.407371995004681</v>
      </c>
    </row>
    <row r="17" spans="1:12" s="110" customFormat="1" ht="15.75" customHeight="1" x14ac:dyDescent="0.25">
      <c r="A17" s="19" t="s">
        <v>513</v>
      </c>
      <c r="B17" s="108">
        <v>1335</v>
      </c>
      <c r="C17" s="108">
        <v>21</v>
      </c>
      <c r="D17" s="108">
        <v>7902</v>
      </c>
      <c r="E17" s="108">
        <v>5210</v>
      </c>
      <c r="F17" s="108">
        <v>4048</v>
      </c>
      <c r="G17" s="108">
        <f>+B17+C17+D17-E17-F17</f>
        <v>0</v>
      </c>
      <c r="H17" s="177"/>
      <c r="I17" s="119">
        <f t="shared" si="3"/>
        <v>1.7769673704414588</v>
      </c>
      <c r="J17" s="120">
        <f t="shared" si="4"/>
        <v>0</v>
      </c>
      <c r="K17" s="120">
        <f t="shared" si="5"/>
        <v>56.275653488874489</v>
      </c>
      <c r="L17" s="121">
        <f t="shared" si="6"/>
        <v>43.724346511125511</v>
      </c>
    </row>
    <row r="18" spans="1:12" s="110" customFormat="1" ht="15.75" customHeight="1" x14ac:dyDescent="0.25">
      <c r="A18" s="19" t="s">
        <v>566</v>
      </c>
      <c r="B18" s="108">
        <v>0</v>
      </c>
      <c r="C18" s="108">
        <v>0</v>
      </c>
      <c r="D18" s="108">
        <v>909</v>
      </c>
      <c r="E18" s="108">
        <v>380</v>
      </c>
      <c r="F18" s="108">
        <v>529</v>
      </c>
      <c r="G18" s="108">
        <f>+B18+C18+D18-E18-F18</f>
        <v>0</v>
      </c>
      <c r="H18" s="140"/>
      <c r="I18" s="119">
        <f t="shared" si="3"/>
        <v>2.392105263157895</v>
      </c>
      <c r="J18" s="120">
        <f t="shared" si="4"/>
        <v>0</v>
      </c>
      <c r="K18" s="120">
        <f t="shared" si="5"/>
        <v>41.804180418041803</v>
      </c>
      <c r="L18" s="121">
        <f t="shared" si="6"/>
        <v>58.195819581958197</v>
      </c>
    </row>
    <row r="19" spans="1:12" s="110" customFormat="1" ht="15.75" customHeight="1" x14ac:dyDescent="0.25">
      <c r="A19" s="19" t="s">
        <v>656</v>
      </c>
      <c r="B19" s="108">
        <v>44720</v>
      </c>
      <c r="C19" s="108">
        <v>13088</v>
      </c>
      <c r="D19" s="108">
        <v>9176</v>
      </c>
      <c r="E19" s="108">
        <v>5659</v>
      </c>
      <c r="F19" s="108">
        <v>21204</v>
      </c>
      <c r="G19" s="108">
        <v>40121</v>
      </c>
      <c r="H19" s="177"/>
      <c r="I19" s="119">
        <f t="shared" si="3"/>
        <v>11.836720268598693</v>
      </c>
      <c r="J19" s="120">
        <f t="shared" si="4"/>
        <v>59.896393168517861</v>
      </c>
      <c r="K19" s="120">
        <f t="shared" si="5"/>
        <v>8.4482861578884521</v>
      </c>
      <c r="L19" s="121">
        <f t="shared" si="6"/>
        <v>31.655320673593696</v>
      </c>
    </row>
    <row r="20" spans="1:12" s="110" customFormat="1" ht="15.75" customHeight="1" x14ac:dyDescent="0.25">
      <c r="A20" s="19" t="s">
        <v>657</v>
      </c>
      <c r="B20" s="108">
        <v>44721</v>
      </c>
      <c r="C20" s="108">
        <v>12427</v>
      </c>
      <c r="D20" s="108">
        <v>10771</v>
      </c>
      <c r="E20" s="108">
        <v>6730</v>
      </c>
      <c r="F20" s="108">
        <v>22755</v>
      </c>
      <c r="G20" s="108">
        <v>38434</v>
      </c>
      <c r="H20" s="177"/>
      <c r="I20" s="119">
        <f t="shared" si="3"/>
        <v>10.091976225854383</v>
      </c>
      <c r="J20" s="120">
        <f t="shared" si="4"/>
        <v>56.587994522887556</v>
      </c>
      <c r="K20" s="120">
        <f t="shared" si="5"/>
        <v>9.908862026826073</v>
      </c>
      <c r="L20" s="121">
        <f t="shared" si="6"/>
        <v>33.503143450286373</v>
      </c>
    </row>
    <row r="21" spans="1:12" s="110" customFormat="1" ht="15.75" customHeight="1" x14ac:dyDescent="0.25">
      <c r="A21" s="19" t="s">
        <v>658</v>
      </c>
      <c r="B21" s="108">
        <v>44721</v>
      </c>
      <c r="C21" s="108">
        <v>12427</v>
      </c>
      <c r="D21" s="108">
        <v>2774</v>
      </c>
      <c r="E21" s="108">
        <v>4290</v>
      </c>
      <c r="F21" s="108">
        <v>5597</v>
      </c>
      <c r="G21" s="108">
        <v>50035</v>
      </c>
      <c r="H21" s="177"/>
      <c r="I21" s="119">
        <f t="shared" si="3"/>
        <v>13.967832167832167</v>
      </c>
      <c r="J21" s="120">
        <f t="shared" si="4"/>
        <v>83.500216948699972</v>
      </c>
      <c r="K21" s="120">
        <f t="shared" si="5"/>
        <v>7.1593070992289984</v>
      </c>
      <c r="L21" s="121">
        <f t="shared" si="6"/>
        <v>9.3404759520710261</v>
      </c>
    </row>
    <row r="22" spans="1:12" ht="15.75" customHeight="1" x14ac:dyDescent="0.25">
      <c r="A22" s="124"/>
      <c r="B22" s="108"/>
      <c r="C22" s="108"/>
      <c r="D22" s="108"/>
      <c r="E22" s="108"/>
      <c r="F22" s="108"/>
      <c r="G22" s="108"/>
      <c r="H22" s="177"/>
      <c r="I22" s="119"/>
      <c r="J22" s="120"/>
      <c r="K22" s="120"/>
      <c r="L22" s="121"/>
    </row>
    <row r="23" spans="1:12" s="110" customFormat="1" ht="15.75" customHeight="1" x14ac:dyDescent="0.25">
      <c r="A23" s="122" t="s">
        <v>211</v>
      </c>
      <c r="B23" s="103">
        <f t="shared" ref="B23:G23" si="7">B24</f>
        <v>25146</v>
      </c>
      <c r="C23" s="103">
        <f t="shared" si="7"/>
        <v>24271</v>
      </c>
      <c r="D23" s="103">
        <f t="shared" si="7"/>
        <v>5579</v>
      </c>
      <c r="E23" s="103">
        <f t="shared" si="7"/>
        <v>5098</v>
      </c>
      <c r="F23" s="103">
        <f t="shared" si="7"/>
        <v>9554</v>
      </c>
      <c r="G23" s="103">
        <f t="shared" si="7"/>
        <v>40344</v>
      </c>
      <c r="H23" s="177"/>
      <c r="I23" s="115">
        <f>SUM(B23:D23)/E23</f>
        <v>10.78775990584543</v>
      </c>
      <c r="J23" s="116">
        <f>(G23/SUM(B23:D23))*100</f>
        <v>73.358062404538515</v>
      </c>
      <c r="K23" s="116">
        <f>(E23/SUM(B23:D23))*100</f>
        <v>9.2697650738235513</v>
      </c>
      <c r="L23" s="117">
        <f>(F23/SUM(B23:D23))*100</f>
        <v>17.372172521637939</v>
      </c>
    </row>
    <row r="24" spans="1:12" s="110" customFormat="1" ht="15.75" customHeight="1" x14ac:dyDescent="0.25">
      <c r="A24" s="19" t="s">
        <v>567</v>
      </c>
      <c r="B24" s="108">
        <v>25146</v>
      </c>
      <c r="C24" s="108">
        <v>24271</v>
      </c>
      <c r="D24" s="108">
        <v>5579</v>
      </c>
      <c r="E24" s="108">
        <v>5098</v>
      </c>
      <c r="F24" s="108">
        <v>9554</v>
      </c>
      <c r="G24" s="108">
        <v>40344</v>
      </c>
      <c r="H24" s="177"/>
      <c r="I24" s="119">
        <f>SUM(B24:D24)/E24</f>
        <v>10.78775990584543</v>
      </c>
      <c r="J24" s="120">
        <f>(G24/SUM(B24:D24))*100</f>
        <v>73.358062404538515</v>
      </c>
      <c r="K24" s="120">
        <f>(E24/SUM(B24:D24))*100</f>
        <v>9.2697650738235513</v>
      </c>
      <c r="L24" s="121">
        <f>(F24/SUM(B24:D24))*100</f>
        <v>17.372172521637939</v>
      </c>
    </row>
    <row r="25" spans="1:12" s="110" customFormat="1" ht="15.75" customHeight="1" x14ac:dyDescent="0.25">
      <c r="A25" s="123"/>
      <c r="B25" s="108"/>
      <c r="C25" s="108"/>
      <c r="D25" s="108"/>
      <c r="E25" s="108"/>
      <c r="F25" s="108"/>
      <c r="G25" s="108"/>
      <c r="H25" s="177"/>
      <c r="I25" s="119"/>
      <c r="J25" s="120"/>
      <c r="K25" s="120"/>
      <c r="L25" s="121"/>
    </row>
    <row r="26" spans="1:12" s="110" customFormat="1" ht="15.75" customHeight="1" x14ac:dyDescent="0.25">
      <c r="A26" s="122" t="s">
        <v>218</v>
      </c>
      <c r="B26" s="103">
        <f t="shared" ref="B26:G26" si="8">B27</f>
        <v>4410</v>
      </c>
      <c r="C26" s="103">
        <f t="shared" si="8"/>
        <v>5831</v>
      </c>
      <c r="D26" s="103">
        <f t="shared" si="8"/>
        <v>1801</v>
      </c>
      <c r="E26" s="103">
        <f t="shared" si="8"/>
        <v>1700</v>
      </c>
      <c r="F26" s="103">
        <f t="shared" si="8"/>
        <v>2399</v>
      </c>
      <c r="G26" s="103">
        <f t="shared" si="8"/>
        <v>7943</v>
      </c>
      <c r="H26" s="177"/>
      <c r="I26" s="115">
        <f>SUM(B26:D26)/E26</f>
        <v>7.0835294117647063</v>
      </c>
      <c r="J26" s="116">
        <f>(G26/SUM(B26:D26))*100</f>
        <v>65.960803853180536</v>
      </c>
      <c r="K26" s="116">
        <f>(E26/SUM(B26:D26))*100</f>
        <v>14.117256269722636</v>
      </c>
      <c r="L26" s="117">
        <f>(F26/SUM(B26:D26))*100</f>
        <v>19.921939877096829</v>
      </c>
    </row>
    <row r="27" spans="1:12" s="110" customFormat="1" ht="15.75" customHeight="1" x14ac:dyDescent="0.25">
      <c r="A27" s="19" t="s">
        <v>568</v>
      </c>
      <c r="B27" s="108">
        <v>4410</v>
      </c>
      <c r="C27" s="108">
        <v>5831</v>
      </c>
      <c r="D27" s="108">
        <v>1801</v>
      </c>
      <c r="E27" s="108">
        <v>1700</v>
      </c>
      <c r="F27" s="108">
        <v>2399</v>
      </c>
      <c r="G27" s="108">
        <v>7943</v>
      </c>
      <c r="H27" s="177"/>
      <c r="I27" s="119">
        <f>SUM(B27:D27)/E27</f>
        <v>7.0835294117647063</v>
      </c>
      <c r="J27" s="120">
        <f>(G27/SUM(B27:D27))*100</f>
        <v>65.960803853180536</v>
      </c>
      <c r="K27" s="120">
        <f>(E27/SUM(B27:D27))*100</f>
        <v>14.117256269722636</v>
      </c>
      <c r="L27" s="121">
        <f>(F27/SUM(B27:D27))*100</f>
        <v>19.921939877096829</v>
      </c>
    </row>
    <row r="28" spans="1:12" s="110" customFormat="1" ht="15.75" customHeight="1" x14ac:dyDescent="0.25">
      <c r="A28" s="123"/>
      <c r="B28" s="108"/>
      <c r="C28" s="108"/>
      <c r="D28" s="108"/>
      <c r="E28" s="108"/>
      <c r="F28" s="108"/>
      <c r="G28" s="108"/>
      <c r="H28" s="177"/>
      <c r="I28" s="119"/>
      <c r="J28" s="120"/>
      <c r="K28" s="120"/>
      <c r="L28" s="121"/>
    </row>
    <row r="29" spans="1:12" s="110" customFormat="1" ht="15.75" customHeight="1" x14ac:dyDescent="0.25">
      <c r="A29" s="122" t="s">
        <v>225</v>
      </c>
      <c r="B29" s="103">
        <f t="shared" ref="B29:G29" si="9">B30+B31</f>
        <v>18925</v>
      </c>
      <c r="C29" s="103">
        <f t="shared" si="9"/>
        <v>14833</v>
      </c>
      <c r="D29" s="103">
        <f t="shared" si="9"/>
        <v>2198</v>
      </c>
      <c r="E29" s="103">
        <f t="shared" si="9"/>
        <v>3169</v>
      </c>
      <c r="F29" s="103">
        <f t="shared" si="9"/>
        <v>3250</v>
      </c>
      <c r="G29" s="103">
        <f t="shared" si="9"/>
        <v>29537</v>
      </c>
      <c r="H29" s="177"/>
      <c r="I29" s="115">
        <f>SUM(B29:D29)/E29</f>
        <v>11.346165982959924</v>
      </c>
      <c r="J29" s="116">
        <f>(G29/SUM(B29:D29))*100</f>
        <v>82.14762487484704</v>
      </c>
      <c r="K29" s="116">
        <f>(E29/SUM(B29:D29))*100</f>
        <v>8.8135498943152744</v>
      </c>
      <c r="L29" s="117">
        <f>(F29/SUM(B29:D29))*100</f>
        <v>9.0388252308376913</v>
      </c>
    </row>
    <row r="30" spans="1:12" s="110" customFormat="1" ht="15.75" customHeight="1" x14ac:dyDescent="0.25">
      <c r="A30" s="19" t="s">
        <v>569</v>
      </c>
      <c r="B30" s="108">
        <v>9666</v>
      </c>
      <c r="C30" s="108">
        <v>1601</v>
      </c>
      <c r="D30" s="108">
        <v>538</v>
      </c>
      <c r="E30" s="108">
        <v>1033</v>
      </c>
      <c r="F30" s="108">
        <v>1718</v>
      </c>
      <c r="G30" s="108">
        <v>9054</v>
      </c>
      <c r="H30" s="177"/>
      <c r="I30" s="119">
        <f>SUM(B30:D30)/E30</f>
        <v>11.427879961277831</v>
      </c>
      <c r="J30" s="120">
        <f>(G30/SUM(B30:D30))*100</f>
        <v>76.69631512071156</v>
      </c>
      <c r="K30" s="120">
        <f>(E30/SUM(B30:D30))*100</f>
        <v>8.7505294366793738</v>
      </c>
      <c r="L30" s="121">
        <f>(F30/SUM(B30:D30))*100</f>
        <v>14.553155442609064</v>
      </c>
    </row>
    <row r="31" spans="1:12" s="110" customFormat="1" ht="15.75" customHeight="1" x14ac:dyDescent="0.25">
      <c r="A31" s="19" t="s">
        <v>570</v>
      </c>
      <c r="B31" s="108">
        <v>9259</v>
      </c>
      <c r="C31" s="108">
        <v>13232</v>
      </c>
      <c r="D31" s="108">
        <v>1660</v>
      </c>
      <c r="E31" s="108">
        <v>2136</v>
      </c>
      <c r="F31" s="108">
        <v>1532</v>
      </c>
      <c r="G31" s="108">
        <v>20483</v>
      </c>
      <c r="H31" s="177"/>
      <c r="I31" s="119">
        <f>SUM(B31:D31)/E31</f>
        <v>11.306647940074907</v>
      </c>
      <c r="J31" s="120">
        <f>(G31/SUM(B31:D31))*100</f>
        <v>84.812223096352113</v>
      </c>
      <c r="K31" s="120">
        <f>(E31/SUM(B31:D31))*100</f>
        <v>8.8443542710446774</v>
      </c>
      <c r="L31" s="121">
        <f>(F31/SUM(B31:D31))*100</f>
        <v>6.3434226326032048</v>
      </c>
    </row>
    <row r="32" spans="1:12" ht="15.75" customHeight="1" x14ac:dyDescent="0.25">
      <c r="A32" s="123"/>
      <c r="B32" s="108"/>
      <c r="C32" s="108"/>
      <c r="D32" s="108"/>
      <c r="E32" s="108"/>
      <c r="F32" s="108"/>
      <c r="G32" s="108"/>
      <c r="H32" s="177"/>
      <c r="I32" s="119"/>
      <c r="J32" s="120"/>
      <c r="K32" s="120"/>
      <c r="L32" s="121"/>
    </row>
    <row r="33" spans="1:12" s="110" customFormat="1" ht="15.75" customHeight="1" x14ac:dyDescent="0.25">
      <c r="A33" s="122" t="s">
        <v>232</v>
      </c>
      <c r="B33" s="103">
        <f t="shared" ref="B33:G33" si="10">B34</f>
        <v>17699</v>
      </c>
      <c r="C33" s="103">
        <f t="shared" si="10"/>
        <v>23599</v>
      </c>
      <c r="D33" s="103">
        <f t="shared" si="10"/>
        <v>3538</v>
      </c>
      <c r="E33" s="103">
        <f t="shared" si="10"/>
        <v>3391</v>
      </c>
      <c r="F33" s="103">
        <f t="shared" si="10"/>
        <v>6318</v>
      </c>
      <c r="G33" s="103">
        <f t="shared" si="10"/>
        <v>35127</v>
      </c>
      <c r="H33" s="177"/>
      <c r="I33" s="115">
        <f>SUM(B33:D33)/E33</f>
        <v>13.2220583898555</v>
      </c>
      <c r="J33" s="116">
        <f>(G33/SUM(B33:D33))*100</f>
        <v>78.345525916674092</v>
      </c>
      <c r="K33" s="116">
        <f>(E33/SUM(B33:D33))*100</f>
        <v>7.563118922294584</v>
      </c>
      <c r="L33" s="117">
        <f>(F33/SUM(B33:D33))*100</f>
        <v>14.091355161031313</v>
      </c>
    </row>
    <row r="34" spans="1:12" s="110" customFormat="1" ht="15.75" customHeight="1" x14ac:dyDescent="0.25">
      <c r="A34" s="19" t="s">
        <v>571</v>
      </c>
      <c r="B34" s="108">
        <v>17699</v>
      </c>
      <c r="C34" s="108">
        <v>23599</v>
      </c>
      <c r="D34" s="108">
        <v>3538</v>
      </c>
      <c r="E34" s="108">
        <v>3391</v>
      </c>
      <c r="F34" s="108">
        <v>6318</v>
      </c>
      <c r="G34" s="108">
        <v>35127</v>
      </c>
      <c r="H34" s="177"/>
      <c r="I34" s="119">
        <f>SUM(B34:D34)/E34</f>
        <v>13.2220583898555</v>
      </c>
      <c r="J34" s="120">
        <f>(G34/SUM(B34:D34))*100</f>
        <v>78.345525916674092</v>
      </c>
      <c r="K34" s="120">
        <f>(E34/SUM(B34:D34))*100</f>
        <v>7.563118922294584</v>
      </c>
      <c r="L34" s="121">
        <f>(F34/SUM(B34:D34))*100</f>
        <v>14.091355161031313</v>
      </c>
    </row>
    <row r="35" spans="1:12" s="110" customFormat="1" ht="15.75" customHeight="1" x14ac:dyDescent="0.25">
      <c r="A35" s="123"/>
      <c r="B35" s="108"/>
      <c r="C35" s="108"/>
      <c r="D35" s="108"/>
      <c r="E35" s="108"/>
      <c r="F35" s="108"/>
      <c r="G35" s="108"/>
      <c r="H35" s="177"/>
      <c r="I35" s="119"/>
      <c r="J35" s="120"/>
      <c r="K35" s="120"/>
      <c r="L35" s="121"/>
    </row>
    <row r="36" spans="1:12" ht="15.75" customHeight="1" x14ac:dyDescent="0.25">
      <c r="A36" s="122" t="s">
        <v>458</v>
      </c>
      <c r="B36" s="103">
        <f t="shared" ref="B36:G36" si="11">B37</f>
        <v>19149</v>
      </c>
      <c r="C36" s="103">
        <f t="shared" si="11"/>
        <v>9499</v>
      </c>
      <c r="D36" s="103">
        <f t="shared" si="11"/>
        <v>4588</v>
      </c>
      <c r="E36" s="103">
        <f t="shared" si="11"/>
        <v>3474</v>
      </c>
      <c r="F36" s="103">
        <f t="shared" si="11"/>
        <v>9480</v>
      </c>
      <c r="G36" s="103">
        <f t="shared" si="11"/>
        <v>20282</v>
      </c>
      <c r="H36" s="177"/>
      <c r="I36" s="115">
        <f>SUM(B36:D36)/E36</f>
        <v>9.5670696603339085</v>
      </c>
      <c r="J36" s="116">
        <f>(G36/SUM(B36:D36))*100</f>
        <v>61.02419063665905</v>
      </c>
      <c r="K36" s="116">
        <f>(E36/SUM(B36:D36))*100</f>
        <v>10.452521362378144</v>
      </c>
      <c r="L36" s="117">
        <f>(F36/SUM(B36:D36))*100</f>
        <v>28.523288000962811</v>
      </c>
    </row>
    <row r="37" spans="1:12" ht="15.75" customHeight="1" x14ac:dyDescent="0.25">
      <c r="A37" s="123" t="s">
        <v>572</v>
      </c>
      <c r="B37" s="108">
        <v>19149</v>
      </c>
      <c r="C37" s="108">
        <v>9499</v>
      </c>
      <c r="D37" s="108">
        <v>4588</v>
      </c>
      <c r="E37" s="108">
        <v>3474</v>
      </c>
      <c r="F37" s="108">
        <v>9480</v>
      </c>
      <c r="G37" s="108">
        <v>20282</v>
      </c>
      <c r="H37" s="177"/>
      <c r="I37" s="119">
        <f>SUM(B37:D37)/E37</f>
        <v>9.5670696603339085</v>
      </c>
      <c r="J37" s="120">
        <f>(G37/SUM(B37:D37))*100</f>
        <v>61.02419063665905</v>
      </c>
      <c r="K37" s="120">
        <f>(E37/SUM(B37:D37))*100</f>
        <v>10.452521362378144</v>
      </c>
      <c r="L37" s="121">
        <f>(F37/SUM(B37:D37))*100</f>
        <v>28.523288000962811</v>
      </c>
    </row>
    <row r="38" spans="1:12" ht="15.75" customHeight="1" x14ac:dyDescent="0.25">
      <c r="A38" s="123"/>
      <c r="B38" s="108"/>
      <c r="C38" s="108"/>
      <c r="D38" s="108"/>
      <c r="E38" s="108"/>
      <c r="F38" s="108"/>
      <c r="G38" s="108"/>
      <c r="H38" s="177"/>
      <c r="I38" s="119"/>
      <c r="J38" s="120"/>
      <c r="K38" s="120"/>
      <c r="L38" s="121"/>
    </row>
    <row r="39" spans="1:12" ht="15.75" customHeight="1" x14ac:dyDescent="0.25">
      <c r="A39" s="122" t="s">
        <v>466</v>
      </c>
      <c r="B39" s="103">
        <f t="shared" ref="B39:G39" si="12">B40</f>
        <v>4879</v>
      </c>
      <c r="C39" s="103">
        <f t="shared" si="12"/>
        <v>4807</v>
      </c>
      <c r="D39" s="103">
        <f t="shared" si="12"/>
        <v>1225</v>
      </c>
      <c r="E39" s="103">
        <f t="shared" si="12"/>
        <v>1172</v>
      </c>
      <c r="F39" s="103">
        <f t="shared" si="12"/>
        <v>1148</v>
      </c>
      <c r="G39" s="103">
        <f t="shared" si="12"/>
        <v>8591</v>
      </c>
      <c r="H39" s="177"/>
      <c r="I39" s="115">
        <f>SUM(B39:D39)/E39</f>
        <v>9.3097269624573382</v>
      </c>
      <c r="J39" s="116">
        <f>(G39/SUM(B39:D39))*100</f>
        <v>78.737054348822284</v>
      </c>
      <c r="K39" s="116">
        <f>(E39/SUM(B39:D39))*100</f>
        <v>10.741453578957017</v>
      </c>
      <c r="L39" s="117">
        <f>(F39/SUM(B39:D39))*100</f>
        <v>10.521492072220695</v>
      </c>
    </row>
    <row r="40" spans="1:12" ht="15.75" customHeight="1" x14ac:dyDescent="0.25">
      <c r="A40" s="19" t="s">
        <v>573</v>
      </c>
      <c r="B40" s="108">
        <v>4879</v>
      </c>
      <c r="C40" s="108">
        <v>4807</v>
      </c>
      <c r="D40" s="108">
        <v>1225</v>
      </c>
      <c r="E40" s="108">
        <v>1172</v>
      </c>
      <c r="F40" s="108">
        <v>1148</v>
      </c>
      <c r="G40" s="108">
        <v>8591</v>
      </c>
      <c r="H40" s="177"/>
      <c r="I40" s="119">
        <f>SUM(B40:D40)/E40</f>
        <v>9.3097269624573382</v>
      </c>
      <c r="J40" s="120">
        <f>(G40/SUM(B40:D40))*100</f>
        <v>78.737054348822284</v>
      </c>
      <c r="K40" s="120">
        <f>(E40/SUM(B40:D40))*100</f>
        <v>10.741453578957017</v>
      </c>
      <c r="L40" s="121">
        <f>(F40/SUM(B40:D40))*100</f>
        <v>10.521492072220695</v>
      </c>
    </row>
    <row r="41" spans="1:12" ht="15.75" customHeight="1" x14ac:dyDescent="0.25">
      <c r="A41" s="123"/>
      <c r="B41" s="108"/>
      <c r="C41" s="108"/>
      <c r="D41" s="108"/>
      <c r="E41" s="108"/>
      <c r="F41" s="108"/>
      <c r="G41" s="108"/>
      <c r="H41" s="177"/>
      <c r="I41" s="119"/>
      <c r="J41" s="120"/>
      <c r="K41" s="120"/>
      <c r="L41" s="121"/>
    </row>
    <row r="42" spans="1:12" ht="15.75" customHeight="1" x14ac:dyDescent="0.25">
      <c r="A42" s="122" t="s">
        <v>475</v>
      </c>
      <c r="B42" s="103">
        <f t="shared" ref="B42:G42" si="13">B43</f>
        <v>8323</v>
      </c>
      <c r="C42" s="103">
        <f t="shared" si="13"/>
        <v>3795</v>
      </c>
      <c r="D42" s="103">
        <f t="shared" si="13"/>
        <v>305</v>
      </c>
      <c r="E42" s="103">
        <f t="shared" si="13"/>
        <v>1688</v>
      </c>
      <c r="F42" s="103">
        <f t="shared" si="13"/>
        <v>5</v>
      </c>
      <c r="G42" s="103">
        <f t="shared" si="13"/>
        <v>10730</v>
      </c>
      <c r="H42" s="177"/>
      <c r="I42" s="115">
        <f>SUM(B42:D42)/E42</f>
        <v>7.3595971563981042</v>
      </c>
      <c r="J42" s="116">
        <f>(G42/SUM(B42:D42))*100</f>
        <v>86.372051839330283</v>
      </c>
      <c r="K42" s="116">
        <f>(E42/SUM(B42:D42))*100</f>
        <v>13.587700233437976</v>
      </c>
      <c r="L42" s="117">
        <f>(F42/SUM(B42:D42))*100</f>
        <v>4.0247927231747568E-2</v>
      </c>
    </row>
    <row r="43" spans="1:12" ht="15.75" customHeight="1" x14ac:dyDescent="0.25">
      <c r="A43" s="19" t="s">
        <v>574</v>
      </c>
      <c r="B43" s="108">
        <v>8323</v>
      </c>
      <c r="C43" s="108">
        <v>3795</v>
      </c>
      <c r="D43" s="108">
        <v>305</v>
      </c>
      <c r="E43" s="108">
        <v>1688</v>
      </c>
      <c r="F43" s="108">
        <v>5</v>
      </c>
      <c r="G43" s="108">
        <v>10730</v>
      </c>
      <c r="H43" s="177"/>
      <c r="I43" s="119">
        <f>SUM(B43:D43)/E43</f>
        <v>7.3595971563981042</v>
      </c>
      <c r="J43" s="120">
        <f>(G43/SUM(B43:D43))*100</f>
        <v>86.372051839330283</v>
      </c>
      <c r="K43" s="120">
        <f>(E43/SUM(B43:D43))*100</f>
        <v>13.587700233437976</v>
      </c>
      <c r="L43" s="121">
        <f>(F43/SUM(B43:D43))*100</f>
        <v>4.0247927231747568E-2</v>
      </c>
    </row>
    <row r="44" spans="1:12" ht="15.75" customHeight="1" x14ac:dyDescent="0.25">
      <c r="A44" s="123"/>
      <c r="B44" s="108"/>
      <c r="C44" s="108"/>
      <c r="D44" s="108"/>
      <c r="E44" s="108"/>
      <c r="F44" s="108"/>
      <c r="G44" s="108"/>
      <c r="H44" s="177"/>
      <c r="I44" s="119"/>
      <c r="J44" s="120"/>
      <c r="K44" s="120"/>
      <c r="L44" s="121"/>
    </row>
    <row r="45" spans="1:12" ht="15.75" customHeight="1" x14ac:dyDescent="0.25">
      <c r="A45" s="122" t="s">
        <v>482</v>
      </c>
      <c r="B45" s="103">
        <f t="shared" ref="B45:G45" si="14">B46</f>
        <v>8607</v>
      </c>
      <c r="C45" s="103">
        <f t="shared" si="14"/>
        <v>4242</v>
      </c>
      <c r="D45" s="103">
        <f t="shared" si="14"/>
        <v>2422</v>
      </c>
      <c r="E45" s="103">
        <f t="shared" si="14"/>
        <v>1524</v>
      </c>
      <c r="F45" s="103">
        <f t="shared" si="14"/>
        <v>1661</v>
      </c>
      <c r="G45" s="103">
        <f t="shared" si="14"/>
        <v>12086</v>
      </c>
      <c r="H45" s="177"/>
      <c r="I45" s="115">
        <f>SUM(B45:D45)/E45</f>
        <v>10.020341207349082</v>
      </c>
      <c r="J45" s="116">
        <f>(G45/SUM(B45:D45))*100</f>
        <v>79.143474559622817</v>
      </c>
      <c r="K45" s="116">
        <f>(E45/SUM(B45:D45))*100</f>
        <v>9.979700085128675</v>
      </c>
      <c r="L45" s="117">
        <f>(F45/SUM(B45:D45))*100</f>
        <v>10.876825355248512</v>
      </c>
    </row>
    <row r="46" spans="1:12" ht="15.75" customHeight="1" x14ac:dyDescent="0.25">
      <c r="A46" s="19" t="s">
        <v>575</v>
      </c>
      <c r="B46" s="108">
        <v>8607</v>
      </c>
      <c r="C46" s="108">
        <v>4242</v>
      </c>
      <c r="D46" s="108">
        <v>2422</v>
      </c>
      <c r="E46" s="108">
        <v>1524</v>
      </c>
      <c r="F46" s="108">
        <v>1661</v>
      </c>
      <c r="G46" s="108">
        <v>12086</v>
      </c>
      <c r="H46" s="177"/>
      <c r="I46" s="119">
        <f>SUM(B46:D46)/E46</f>
        <v>10.020341207349082</v>
      </c>
      <c r="J46" s="120">
        <f>(G46/SUM(B46:D46))*100</f>
        <v>79.143474559622817</v>
      </c>
      <c r="K46" s="120">
        <f>(E46/SUM(B46:D46))*100</f>
        <v>9.979700085128675</v>
      </c>
      <c r="L46" s="121">
        <f>(F46/SUM(B46:D46))*100</f>
        <v>10.876825355248512</v>
      </c>
    </row>
    <row r="47" spans="1:12" s="110" customFormat="1" ht="15.75" customHeight="1" x14ac:dyDescent="0.25">
      <c r="A47" s="123"/>
      <c r="B47" s="108"/>
      <c r="C47" s="108"/>
      <c r="D47" s="108"/>
      <c r="E47" s="108"/>
      <c r="F47" s="108"/>
      <c r="G47" s="108"/>
      <c r="H47" s="177"/>
      <c r="I47" s="119"/>
      <c r="J47" s="120"/>
      <c r="K47" s="120"/>
      <c r="L47" s="121"/>
    </row>
    <row r="48" spans="1:12" s="110" customFormat="1" ht="15.75" customHeight="1" x14ac:dyDescent="0.25">
      <c r="A48" s="122" t="s">
        <v>576</v>
      </c>
      <c r="B48" s="103">
        <f t="shared" ref="B48:G48" si="15">B49</f>
        <v>14413</v>
      </c>
      <c r="C48" s="103">
        <f t="shared" si="15"/>
        <v>7424</v>
      </c>
      <c r="D48" s="103">
        <f t="shared" si="15"/>
        <v>4145</v>
      </c>
      <c r="E48" s="103">
        <f t="shared" si="15"/>
        <v>4043</v>
      </c>
      <c r="F48" s="103">
        <f t="shared" si="15"/>
        <v>6292</v>
      </c>
      <c r="G48" s="103">
        <f t="shared" si="15"/>
        <v>15647</v>
      </c>
      <c r="H48" s="177"/>
      <c r="I48" s="115">
        <f>SUM(B48:D48)/E48</f>
        <v>6.4264160277022011</v>
      </c>
      <c r="J48" s="116">
        <f>(G48/SUM(B48:D48))*100</f>
        <v>60.222461704256794</v>
      </c>
      <c r="K48" s="116">
        <f>(E48/SUM(B48:D48))*100</f>
        <v>15.560772842737281</v>
      </c>
      <c r="L48" s="117">
        <f>(F48/SUM(B48:D48))*100</f>
        <v>24.216765453005927</v>
      </c>
    </row>
    <row r="49" spans="1:12" s="110" customFormat="1" ht="15.75" customHeight="1" x14ac:dyDescent="0.25">
      <c r="A49" s="123" t="s">
        <v>577</v>
      </c>
      <c r="B49" s="108">
        <v>14413</v>
      </c>
      <c r="C49" s="108">
        <v>7424</v>
      </c>
      <c r="D49" s="108">
        <v>4145</v>
      </c>
      <c r="E49" s="108">
        <v>4043</v>
      </c>
      <c r="F49" s="108">
        <v>6292</v>
      </c>
      <c r="G49" s="108">
        <v>15647</v>
      </c>
      <c r="H49" s="177"/>
      <c r="I49" s="119">
        <f>SUM(B49:D49)/E49</f>
        <v>6.4264160277022011</v>
      </c>
      <c r="J49" s="120">
        <f>(G49/SUM(B49:D49))*100</f>
        <v>60.222461704256794</v>
      </c>
      <c r="K49" s="120">
        <f>(E49/SUM(B49:D49))*100</f>
        <v>15.560772842737281</v>
      </c>
      <c r="L49" s="121">
        <f>(F49/SUM(B49:D49))*100</f>
        <v>24.216765453005927</v>
      </c>
    </row>
    <row r="50" spans="1:12" s="110" customFormat="1" ht="15.75" customHeight="1" x14ac:dyDescent="0.25">
      <c r="A50" s="123"/>
      <c r="B50" s="108"/>
      <c r="C50" s="108"/>
      <c r="D50" s="108"/>
      <c r="E50" s="108"/>
      <c r="F50" s="108"/>
      <c r="G50" s="108"/>
      <c r="H50" s="177"/>
      <c r="I50" s="119"/>
      <c r="J50" s="120"/>
      <c r="K50" s="120"/>
      <c r="L50" s="121"/>
    </row>
    <row r="51" spans="1:12" s="110" customFormat="1" ht="15.75" customHeight="1" x14ac:dyDescent="0.25">
      <c r="A51" s="122" t="s">
        <v>578</v>
      </c>
      <c r="B51" s="103">
        <f t="shared" ref="B51:G51" si="16">B52</f>
        <v>2289</v>
      </c>
      <c r="C51" s="103">
        <f t="shared" si="16"/>
        <v>1290</v>
      </c>
      <c r="D51" s="103">
        <f t="shared" si="16"/>
        <v>117</v>
      </c>
      <c r="E51" s="103">
        <f t="shared" si="16"/>
        <v>394</v>
      </c>
      <c r="F51" s="103">
        <f t="shared" si="16"/>
        <v>452</v>
      </c>
      <c r="G51" s="103">
        <f t="shared" si="16"/>
        <v>2850</v>
      </c>
      <c r="H51" s="177"/>
      <c r="I51" s="115">
        <f>SUM(B51:D51)/E51</f>
        <v>9.3807106598984777</v>
      </c>
      <c r="J51" s="116">
        <f>(G51/SUM(B51:D51))*100</f>
        <v>77.110389610389603</v>
      </c>
      <c r="K51" s="116">
        <f>(E51/SUM(B51:D51))*100</f>
        <v>10.66017316017316</v>
      </c>
      <c r="L51" s="117">
        <f>(F51/SUM(B51:D51))*100</f>
        <v>12.229437229437229</v>
      </c>
    </row>
    <row r="52" spans="1:12" s="110" customFormat="1" ht="15.75" customHeight="1" x14ac:dyDescent="0.25">
      <c r="A52" s="123" t="s">
        <v>579</v>
      </c>
      <c r="B52" s="108">
        <v>2289</v>
      </c>
      <c r="C52" s="108">
        <v>1290</v>
      </c>
      <c r="D52" s="108">
        <v>117</v>
      </c>
      <c r="E52" s="108">
        <v>394</v>
      </c>
      <c r="F52" s="108">
        <v>452</v>
      </c>
      <c r="G52" s="108">
        <v>2850</v>
      </c>
      <c r="H52" s="177"/>
      <c r="I52" s="119">
        <f>SUM(B52:D52)/E52</f>
        <v>9.3807106598984777</v>
      </c>
      <c r="J52" s="120">
        <f>(G52/SUM(B52:D52))*100</f>
        <v>77.110389610389603</v>
      </c>
      <c r="K52" s="120">
        <f>(E52/SUM(B52:D52))*100</f>
        <v>10.66017316017316</v>
      </c>
      <c r="L52" s="121">
        <f>(F52/SUM(B52:D52))*100</f>
        <v>12.229437229437229</v>
      </c>
    </row>
    <row r="53" spans="1:12" s="110" customFormat="1" ht="15.75" customHeight="1" x14ac:dyDescent="0.25">
      <c r="A53" s="83"/>
      <c r="B53" s="108"/>
      <c r="C53" s="108"/>
      <c r="D53" s="108"/>
      <c r="E53" s="108"/>
      <c r="F53" s="108"/>
      <c r="G53" s="108"/>
      <c r="H53" s="177"/>
      <c r="I53" s="119"/>
      <c r="J53" s="120"/>
      <c r="K53" s="120"/>
      <c r="L53" s="121"/>
    </row>
    <row r="54" spans="1:12" s="110" customFormat="1" ht="15.75" customHeight="1" x14ac:dyDescent="0.25">
      <c r="A54" s="76" t="s">
        <v>501</v>
      </c>
      <c r="B54" s="103">
        <f t="shared" ref="B54:G54" si="17">B55</f>
        <v>9321</v>
      </c>
      <c r="C54" s="103">
        <f t="shared" si="17"/>
        <v>4239</v>
      </c>
      <c r="D54" s="103">
        <f t="shared" si="17"/>
        <v>921</v>
      </c>
      <c r="E54" s="103">
        <f t="shared" si="17"/>
        <v>1185</v>
      </c>
      <c r="F54" s="103">
        <f t="shared" si="17"/>
        <v>3935</v>
      </c>
      <c r="G54" s="103">
        <f t="shared" si="17"/>
        <v>9361</v>
      </c>
      <c r="H54" s="177"/>
      <c r="I54" s="115">
        <f>SUM(B54:D54)/E54</f>
        <v>12.220253164556961</v>
      </c>
      <c r="J54" s="116">
        <f>(G54/SUM(B54:D54))*100</f>
        <v>64.643325737172859</v>
      </c>
      <c r="K54" s="116">
        <f>(E54/SUM(B54:D54))*100</f>
        <v>8.183136523720739</v>
      </c>
      <c r="L54" s="117">
        <f>(F54/SUM(B54:D54))*100</f>
        <v>27.173537739106411</v>
      </c>
    </row>
    <row r="55" spans="1:12" s="110" customFormat="1" ht="15.75" customHeight="1" x14ac:dyDescent="0.25">
      <c r="A55" s="83" t="s">
        <v>580</v>
      </c>
      <c r="B55" s="108">
        <v>9321</v>
      </c>
      <c r="C55" s="108">
        <v>4239</v>
      </c>
      <c r="D55" s="108">
        <v>921</v>
      </c>
      <c r="E55" s="108">
        <v>1185</v>
      </c>
      <c r="F55" s="108">
        <v>3935</v>
      </c>
      <c r="G55" s="108">
        <v>9361</v>
      </c>
      <c r="H55" s="177"/>
      <c r="I55" s="119">
        <f>SUM(B55:D55)/E55</f>
        <v>12.220253164556961</v>
      </c>
      <c r="J55" s="120">
        <f>(G55/SUM(B55:D55))*100</f>
        <v>64.643325737172859</v>
      </c>
      <c r="K55" s="120">
        <f>(E55/SUM(B55:D55))*100</f>
        <v>8.183136523720739</v>
      </c>
      <c r="L55" s="121">
        <f>(F55/SUM(B55:D55))*100</f>
        <v>27.173537739106411</v>
      </c>
    </row>
    <row r="56" spans="1:12" s="110" customFormat="1" ht="15.75" customHeight="1" x14ac:dyDescent="0.25">
      <c r="A56" s="83"/>
      <c r="B56" s="108"/>
      <c r="C56" s="108"/>
      <c r="D56" s="108"/>
      <c r="E56" s="108"/>
      <c r="F56" s="108"/>
      <c r="G56" s="108"/>
      <c r="H56" s="306"/>
      <c r="I56" s="119"/>
      <c r="J56" s="120"/>
      <c r="K56" s="120"/>
      <c r="L56" s="121"/>
    </row>
    <row r="57" spans="1:12" s="110" customFormat="1" ht="15.75" customHeight="1" x14ac:dyDescent="0.25">
      <c r="A57" s="76" t="s">
        <v>504</v>
      </c>
      <c r="B57" s="103">
        <f t="shared" ref="B57:G57" si="18">B58</f>
        <v>7209</v>
      </c>
      <c r="C57" s="103">
        <f t="shared" si="18"/>
        <v>4435</v>
      </c>
      <c r="D57" s="103">
        <f t="shared" si="18"/>
        <v>199</v>
      </c>
      <c r="E57" s="103">
        <f t="shared" si="18"/>
        <v>1148</v>
      </c>
      <c r="F57" s="103">
        <f t="shared" si="18"/>
        <v>6</v>
      </c>
      <c r="G57" s="103">
        <f t="shared" si="18"/>
        <v>10689</v>
      </c>
      <c r="H57" s="306"/>
      <c r="I57" s="115">
        <f>SUM(B57:D57)/E57</f>
        <v>10.316202090592334</v>
      </c>
      <c r="J57" s="116">
        <f>(G57/SUM(B57:D57))*100</f>
        <v>90.255847335979055</v>
      </c>
      <c r="K57" s="116">
        <f>(E57/SUM(B57:D57))*100</f>
        <v>9.6934898252132058</v>
      </c>
      <c r="L57" s="117">
        <f>(F57/SUM(B57:D57))*100</f>
        <v>5.0662838807734527E-2</v>
      </c>
    </row>
    <row r="58" spans="1:12" ht="15.75" customHeight="1" x14ac:dyDescent="0.25">
      <c r="A58" s="83" t="s">
        <v>581</v>
      </c>
      <c r="B58" s="108">
        <v>7209</v>
      </c>
      <c r="C58" s="108">
        <v>4435</v>
      </c>
      <c r="D58" s="108">
        <v>199</v>
      </c>
      <c r="E58" s="108">
        <v>1148</v>
      </c>
      <c r="F58" s="108">
        <v>6</v>
      </c>
      <c r="G58" s="108">
        <v>10689</v>
      </c>
      <c r="H58" s="306"/>
      <c r="I58" s="119">
        <f>SUM(B58:D58)/E58</f>
        <v>10.316202090592334</v>
      </c>
      <c r="J58" s="120">
        <f>(G58/SUM(B58:D58))*100</f>
        <v>90.255847335979055</v>
      </c>
      <c r="K58" s="120">
        <f>(E58/SUM(B58:D58))*100</f>
        <v>9.6934898252132058</v>
      </c>
      <c r="L58" s="121">
        <f>(F58/SUM(B58:D58))*100</f>
        <v>5.0662838807734527E-2</v>
      </c>
    </row>
    <row r="59" spans="1:12" ht="15.75" customHeight="1" x14ac:dyDescent="0.25">
      <c r="A59" s="141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12" ht="15.75" customHeight="1" x14ac:dyDescent="0.25">
      <c r="A60" s="9" t="s">
        <v>637</v>
      </c>
    </row>
  </sheetData>
  <sheetProtection selectLockedCells="1" selectUnlockedCells="1"/>
  <mergeCells count="14">
    <mergeCell ref="A3:L3"/>
    <mergeCell ref="B5:G5"/>
    <mergeCell ref="I5:L5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L6:L7"/>
    <mergeCell ref="A5:A7"/>
  </mergeCells>
  <phoneticPr fontId="0" type="noConversion"/>
  <printOptions horizontalCentered="1" verticalCentered="1"/>
  <pageMargins left="0.19652777777777777" right="0.19652777777777777" top="0" bottom="0" header="0.51180555555555551" footer="0.51180555555555551"/>
  <pageSetup firstPageNumber="0" orientation="portrait" horizontalDpi="300" verticalDpi="300"/>
  <headerFooter alignWithMargins="0"/>
  <ignoredErrors>
    <ignoredError sqref="J17:L2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pageSetUpPr fitToPage="1"/>
  </sheetPr>
  <dimension ref="A1:O5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63.140625" style="26" customWidth="1"/>
    <col min="2" max="2" width="15" style="26" customWidth="1"/>
    <col min="3" max="3" width="15.42578125" style="26" customWidth="1"/>
    <col min="4" max="4" width="16" style="26" customWidth="1"/>
    <col min="5" max="5" width="15.5703125" style="26" customWidth="1"/>
    <col min="6" max="7" width="17.42578125" style="26" customWidth="1"/>
    <col min="8" max="8" width="19.5703125" style="26" customWidth="1"/>
    <col min="9" max="9" width="5.7109375" style="27" customWidth="1"/>
    <col min="10" max="10" width="18.7109375" style="27" customWidth="1"/>
    <col min="11" max="11" width="17.5703125" style="27" customWidth="1"/>
    <col min="12" max="13" width="18.7109375" style="27" customWidth="1"/>
    <col min="14" max="15" width="11.42578125" style="27"/>
    <col min="16" max="16384" width="11.42578125" style="26"/>
  </cols>
  <sheetData>
    <row r="1" spans="1:15" ht="15.75" customHeight="1" x14ac:dyDescent="0.25">
      <c r="A1" s="28" t="s">
        <v>517</v>
      </c>
      <c r="B1" s="107"/>
      <c r="C1" s="107"/>
      <c r="D1" s="107"/>
      <c r="E1" s="107"/>
      <c r="F1" s="107"/>
      <c r="G1" s="107"/>
      <c r="H1" s="107"/>
    </row>
    <row r="2" spans="1:15" ht="15.75" customHeight="1" x14ac:dyDescent="0.25">
      <c r="A2" s="29"/>
      <c r="B2" s="29"/>
      <c r="C2" s="29"/>
      <c r="D2" s="29"/>
      <c r="E2" s="29"/>
      <c r="F2" s="29"/>
      <c r="G2" s="29"/>
      <c r="H2" s="29"/>
    </row>
    <row r="3" spans="1:15" s="28" customFormat="1" ht="15.75" customHeight="1" x14ac:dyDescent="0.25">
      <c r="A3" s="364" t="s">
        <v>643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110"/>
      <c r="O3" s="110"/>
    </row>
    <row r="5" spans="1:15" ht="15.75" customHeight="1" x14ac:dyDescent="0.25">
      <c r="A5" s="378" t="s">
        <v>329</v>
      </c>
      <c r="B5" s="375" t="s">
        <v>327</v>
      </c>
      <c r="C5" s="375"/>
      <c r="D5" s="375"/>
      <c r="E5" s="375"/>
      <c r="F5" s="375"/>
      <c r="G5" s="375"/>
      <c r="H5" s="375"/>
      <c r="I5" s="113"/>
      <c r="J5" s="366" t="s">
        <v>328</v>
      </c>
      <c r="K5" s="366"/>
      <c r="L5" s="366"/>
      <c r="M5" s="366"/>
    </row>
    <row r="6" spans="1:15" ht="15.75" customHeight="1" x14ac:dyDescent="0.25">
      <c r="A6" s="379"/>
      <c r="B6" s="370" t="s">
        <v>717</v>
      </c>
      <c r="C6" s="370" t="s">
        <v>705</v>
      </c>
      <c r="D6" s="370" t="s">
        <v>723</v>
      </c>
      <c r="E6" s="370" t="s">
        <v>707</v>
      </c>
      <c r="F6" s="370" t="s">
        <v>722</v>
      </c>
      <c r="G6" s="370" t="s">
        <v>709</v>
      </c>
      <c r="H6" s="370" t="s">
        <v>724</v>
      </c>
      <c r="I6" s="135"/>
      <c r="J6" s="370" t="s">
        <v>713</v>
      </c>
      <c r="K6" s="370" t="s">
        <v>714</v>
      </c>
      <c r="L6" s="370" t="s">
        <v>715</v>
      </c>
      <c r="M6" s="373" t="s">
        <v>716</v>
      </c>
    </row>
    <row r="7" spans="1:15" ht="15.75" customHeight="1" x14ac:dyDescent="0.25">
      <c r="A7" s="380"/>
      <c r="B7" s="371"/>
      <c r="C7" s="371"/>
      <c r="D7" s="371"/>
      <c r="E7" s="371"/>
      <c r="F7" s="371"/>
      <c r="G7" s="371"/>
      <c r="H7" s="371"/>
      <c r="I7" s="136"/>
      <c r="J7" s="371"/>
      <c r="K7" s="371"/>
      <c r="L7" s="371"/>
      <c r="M7" s="374"/>
    </row>
    <row r="8" spans="1:15" ht="15.75" customHeight="1" x14ac:dyDescent="0.25">
      <c r="A8" s="110"/>
      <c r="B8" s="138"/>
      <c r="C8" s="138"/>
      <c r="D8" s="138"/>
      <c r="E8" s="138"/>
      <c r="F8" s="138"/>
      <c r="G8" s="138"/>
      <c r="H8" s="144"/>
      <c r="I8" s="135"/>
      <c r="K8" s="135"/>
      <c r="L8" s="135"/>
    </row>
    <row r="9" spans="1:15" ht="15.75" customHeight="1" x14ac:dyDescent="0.25">
      <c r="A9" s="114" t="s">
        <v>518</v>
      </c>
      <c r="B9" s="103">
        <f t="shared" ref="B9:H9" si="0">SUM(B11,B14,B17,B21,B24,B28,B31,B34,B37,B41,B44,B47)</f>
        <v>6746</v>
      </c>
      <c r="C9" s="103">
        <f t="shared" si="0"/>
        <v>2716</v>
      </c>
      <c r="D9" s="103">
        <f t="shared" si="0"/>
        <v>1585</v>
      </c>
      <c r="E9" s="103">
        <f t="shared" si="0"/>
        <v>5</v>
      </c>
      <c r="F9" s="103">
        <f t="shared" si="0"/>
        <v>2972</v>
      </c>
      <c r="G9" s="103">
        <f t="shared" si="0"/>
        <v>1036</v>
      </c>
      <c r="H9" s="103">
        <f t="shared" si="0"/>
        <v>7044</v>
      </c>
      <c r="I9" s="140"/>
      <c r="J9" s="115">
        <f>SUM(B9:E9)/F9</f>
        <v>3.7187079407806189</v>
      </c>
      <c r="K9" s="116">
        <f>(H9/SUM(B9:E9))*100</f>
        <v>63.735070575461449</v>
      </c>
      <c r="L9" s="116">
        <f>(F9/SUM(B9:E9))*100</f>
        <v>26.89106044154904</v>
      </c>
      <c r="M9" s="117">
        <f>(G9/SUM(B9:E9))*100</f>
        <v>9.3738689829895048</v>
      </c>
    </row>
    <row r="10" spans="1:15" ht="15.75" customHeight="1" x14ac:dyDescent="0.25">
      <c r="A10" s="118"/>
      <c r="B10" s="103"/>
      <c r="C10" s="104"/>
      <c r="D10" s="103"/>
      <c r="E10" s="103"/>
      <c r="F10" s="103"/>
      <c r="G10" s="104"/>
      <c r="H10" s="103"/>
      <c r="I10" s="140"/>
      <c r="J10" s="115"/>
      <c r="K10" s="116"/>
      <c r="L10" s="116"/>
      <c r="M10" s="117"/>
    </row>
    <row r="11" spans="1:15" s="28" customFormat="1" ht="15.75" customHeight="1" x14ac:dyDescent="0.25">
      <c r="A11" s="122" t="s">
        <v>199</v>
      </c>
      <c r="B11" s="103">
        <f t="shared" ref="B11:H11" si="1">B12</f>
        <v>459</v>
      </c>
      <c r="C11" s="103">
        <f t="shared" si="1"/>
        <v>151</v>
      </c>
      <c r="D11" s="103">
        <f t="shared" si="1"/>
        <v>205</v>
      </c>
      <c r="E11" s="103">
        <f t="shared" si="1"/>
        <v>0</v>
      </c>
      <c r="F11" s="103">
        <f t="shared" si="1"/>
        <v>249</v>
      </c>
      <c r="G11" s="103">
        <f t="shared" si="1"/>
        <v>147</v>
      </c>
      <c r="H11" s="103">
        <f t="shared" si="1"/>
        <v>419</v>
      </c>
      <c r="I11" s="140"/>
      <c r="J11" s="115">
        <f t="shared" ref="J11:J48" si="2">SUM(B11:E11)/F11</f>
        <v>3.2730923694779115</v>
      </c>
      <c r="K11" s="116">
        <f t="shared" ref="K11:K48" si="3">(H11/SUM(B11:E11))*100</f>
        <v>51.411042944785279</v>
      </c>
      <c r="L11" s="116">
        <f t="shared" ref="L11:L48" si="4">(F11/SUM(B11:E11))*100</f>
        <v>30.552147239263803</v>
      </c>
      <c r="M11" s="117">
        <f t="shared" ref="M11:M48" si="5">(G11/SUM(B11:E11))*100</f>
        <v>18.036809815950921</v>
      </c>
      <c r="N11" s="110"/>
      <c r="O11" s="110"/>
    </row>
    <row r="12" spans="1:15" ht="15.75" customHeight="1" x14ac:dyDescent="0.25">
      <c r="A12" s="83" t="s">
        <v>519</v>
      </c>
      <c r="B12" s="108">
        <v>459</v>
      </c>
      <c r="C12" s="108">
        <v>151</v>
      </c>
      <c r="D12" s="108">
        <v>205</v>
      </c>
      <c r="E12" s="108">
        <v>0</v>
      </c>
      <c r="F12" s="108">
        <v>249</v>
      </c>
      <c r="G12" s="108">
        <v>147</v>
      </c>
      <c r="H12" s="108">
        <f>B12+C12+D12+E12-F12-G12</f>
        <v>419</v>
      </c>
      <c r="I12" s="140"/>
      <c r="J12" s="119">
        <f t="shared" si="2"/>
        <v>3.2730923694779115</v>
      </c>
      <c r="K12" s="120">
        <f t="shared" si="3"/>
        <v>51.411042944785279</v>
      </c>
      <c r="L12" s="120">
        <f t="shared" si="4"/>
        <v>30.552147239263803</v>
      </c>
      <c r="M12" s="121">
        <f t="shared" si="5"/>
        <v>18.036809815950921</v>
      </c>
    </row>
    <row r="13" spans="1:15" ht="15.75" customHeight="1" x14ac:dyDescent="0.25">
      <c r="A13" s="123"/>
      <c r="B13" s="103"/>
      <c r="C13" s="103"/>
      <c r="D13" s="103"/>
      <c r="E13" s="103"/>
      <c r="F13" s="103"/>
      <c r="G13" s="103"/>
      <c r="H13" s="103"/>
      <c r="I13" s="140"/>
      <c r="J13" s="115"/>
      <c r="K13" s="116"/>
      <c r="L13" s="116"/>
      <c r="M13" s="117"/>
    </row>
    <row r="14" spans="1:15" s="28" customFormat="1" ht="15.75" customHeight="1" x14ac:dyDescent="0.25">
      <c r="A14" s="122" t="s">
        <v>211</v>
      </c>
      <c r="B14" s="103">
        <f t="shared" ref="B14:H14" si="6">B15</f>
        <v>332</v>
      </c>
      <c r="C14" s="103">
        <f t="shared" si="6"/>
        <v>165</v>
      </c>
      <c r="D14" s="103">
        <f t="shared" si="6"/>
        <v>60</v>
      </c>
      <c r="E14" s="103">
        <f t="shared" si="6"/>
        <v>0</v>
      </c>
      <c r="F14" s="103">
        <f t="shared" si="6"/>
        <v>209</v>
      </c>
      <c r="G14" s="103">
        <f t="shared" si="6"/>
        <v>56</v>
      </c>
      <c r="H14" s="103">
        <f t="shared" si="6"/>
        <v>292</v>
      </c>
      <c r="I14" s="140"/>
      <c r="J14" s="115">
        <f t="shared" si="2"/>
        <v>2.665071770334928</v>
      </c>
      <c r="K14" s="116">
        <f t="shared" si="3"/>
        <v>52.423698384201082</v>
      </c>
      <c r="L14" s="116">
        <f t="shared" si="4"/>
        <v>37.52244165170557</v>
      </c>
      <c r="M14" s="117">
        <f t="shared" si="5"/>
        <v>10.053859964093357</v>
      </c>
      <c r="N14" s="110"/>
      <c r="O14" s="110"/>
    </row>
    <row r="15" spans="1:15" ht="15.75" customHeight="1" x14ac:dyDescent="0.25">
      <c r="A15" s="83" t="s">
        <v>520</v>
      </c>
      <c r="B15" s="108">
        <v>332</v>
      </c>
      <c r="C15" s="108">
        <v>165</v>
      </c>
      <c r="D15" s="108">
        <v>60</v>
      </c>
      <c r="E15" s="108">
        <v>0</v>
      </c>
      <c r="F15" s="108">
        <v>209</v>
      </c>
      <c r="G15" s="108">
        <v>56</v>
      </c>
      <c r="H15" s="108">
        <f>B15+C15+D15+E15-F15-G15</f>
        <v>292</v>
      </c>
      <c r="I15" s="140"/>
      <c r="J15" s="119">
        <f t="shared" si="2"/>
        <v>2.665071770334928</v>
      </c>
      <c r="K15" s="120">
        <f t="shared" si="3"/>
        <v>52.423698384201082</v>
      </c>
      <c r="L15" s="120">
        <f t="shared" si="4"/>
        <v>37.52244165170557</v>
      </c>
      <c r="M15" s="121">
        <f t="shared" si="5"/>
        <v>10.053859964093357</v>
      </c>
    </row>
    <row r="16" spans="1:15" s="28" customFormat="1" ht="15.75" customHeight="1" x14ac:dyDescent="0.25">
      <c r="A16" s="123"/>
      <c r="B16" s="103"/>
      <c r="C16" s="103"/>
      <c r="D16" s="103"/>
      <c r="E16" s="103"/>
      <c r="F16" s="103"/>
      <c r="G16" s="103"/>
      <c r="H16" s="103"/>
      <c r="I16" s="140"/>
      <c r="J16" s="115"/>
      <c r="K16" s="116"/>
      <c r="L16" s="116"/>
      <c r="M16" s="117"/>
      <c r="N16" s="110"/>
      <c r="O16" s="110"/>
    </row>
    <row r="17" spans="1:15" s="28" customFormat="1" ht="15.75" customHeight="1" x14ac:dyDescent="0.25">
      <c r="A17" s="122" t="s">
        <v>218</v>
      </c>
      <c r="B17" s="103">
        <f t="shared" ref="B17:H17" si="7">SUM(B18:B19)</f>
        <v>754</v>
      </c>
      <c r="C17" s="103">
        <f t="shared" si="7"/>
        <v>455</v>
      </c>
      <c r="D17" s="103">
        <f t="shared" si="7"/>
        <v>224</v>
      </c>
      <c r="E17" s="103">
        <f>SUM(E18:E19)</f>
        <v>2</v>
      </c>
      <c r="F17" s="103">
        <f t="shared" si="7"/>
        <v>416</v>
      </c>
      <c r="G17" s="103">
        <f t="shared" si="7"/>
        <v>185</v>
      </c>
      <c r="H17" s="103">
        <f t="shared" si="7"/>
        <v>834</v>
      </c>
      <c r="I17" s="140"/>
      <c r="J17" s="115">
        <f t="shared" si="2"/>
        <v>3.4495192307692308</v>
      </c>
      <c r="K17" s="116">
        <f t="shared" si="3"/>
        <v>58.118466898954701</v>
      </c>
      <c r="L17" s="116">
        <f t="shared" si="4"/>
        <v>28.98954703832753</v>
      </c>
      <c r="M17" s="117">
        <f t="shared" si="5"/>
        <v>12.89198606271777</v>
      </c>
      <c r="N17" s="110"/>
      <c r="O17" s="110"/>
    </row>
    <row r="18" spans="1:15" ht="15.75" customHeight="1" x14ac:dyDescent="0.25">
      <c r="A18" s="83" t="s">
        <v>521</v>
      </c>
      <c r="B18" s="108">
        <v>361</v>
      </c>
      <c r="C18" s="108">
        <v>271</v>
      </c>
      <c r="D18" s="108">
        <v>160</v>
      </c>
      <c r="E18" s="108">
        <v>2</v>
      </c>
      <c r="F18" s="108">
        <v>301</v>
      </c>
      <c r="G18" s="108">
        <v>146</v>
      </c>
      <c r="H18" s="108">
        <f>B18+C18+D18+E18-F18-G18</f>
        <v>347</v>
      </c>
      <c r="I18" s="140"/>
      <c r="J18" s="119">
        <f t="shared" si="2"/>
        <v>2.6378737541528241</v>
      </c>
      <c r="K18" s="120">
        <f t="shared" si="3"/>
        <v>43.702770780856426</v>
      </c>
      <c r="L18" s="120">
        <f t="shared" si="4"/>
        <v>37.909319899244331</v>
      </c>
      <c r="M18" s="121">
        <f t="shared" si="5"/>
        <v>18.387909319899247</v>
      </c>
    </row>
    <row r="19" spans="1:15" ht="15.75" customHeight="1" x14ac:dyDescent="0.25">
      <c r="A19" s="83" t="s">
        <v>311</v>
      </c>
      <c r="B19" s="108">
        <v>393</v>
      </c>
      <c r="C19" s="108">
        <v>184</v>
      </c>
      <c r="D19" s="108">
        <v>64</v>
      </c>
      <c r="E19" s="108">
        <v>0</v>
      </c>
      <c r="F19" s="108">
        <v>115</v>
      </c>
      <c r="G19" s="108">
        <v>39</v>
      </c>
      <c r="H19" s="108">
        <f>B19+C19+D19+E19-F19-G19</f>
        <v>487</v>
      </c>
      <c r="I19" s="140"/>
      <c r="J19" s="119">
        <f t="shared" si="2"/>
        <v>5.5739130434782611</v>
      </c>
      <c r="K19" s="120">
        <f t="shared" si="3"/>
        <v>75.975039001560063</v>
      </c>
      <c r="L19" s="120">
        <f t="shared" si="4"/>
        <v>17.940717628705151</v>
      </c>
      <c r="M19" s="121">
        <f t="shared" si="5"/>
        <v>6.0842433697347893</v>
      </c>
    </row>
    <row r="20" spans="1:15" s="28" customFormat="1" ht="15.75" customHeight="1" x14ac:dyDescent="0.25">
      <c r="A20" s="123"/>
      <c r="B20" s="103"/>
      <c r="C20" s="103"/>
      <c r="D20" s="103"/>
      <c r="E20" s="103"/>
      <c r="F20" s="103"/>
      <c r="G20" s="103"/>
      <c r="H20" s="103"/>
      <c r="I20" s="140"/>
      <c r="J20" s="115"/>
      <c r="K20" s="116"/>
      <c r="L20" s="116"/>
      <c r="M20" s="117"/>
      <c r="N20" s="110"/>
      <c r="O20" s="110"/>
    </row>
    <row r="21" spans="1:15" s="28" customFormat="1" ht="15.75" customHeight="1" x14ac:dyDescent="0.25">
      <c r="A21" s="122" t="s">
        <v>225</v>
      </c>
      <c r="B21" s="103">
        <f t="shared" ref="B21:H21" si="8">B22</f>
        <v>340</v>
      </c>
      <c r="C21" s="103">
        <f t="shared" si="8"/>
        <v>178</v>
      </c>
      <c r="D21" s="103">
        <f t="shared" si="8"/>
        <v>46</v>
      </c>
      <c r="E21" s="103">
        <f t="shared" si="8"/>
        <v>0</v>
      </c>
      <c r="F21" s="103">
        <f t="shared" si="8"/>
        <v>197</v>
      </c>
      <c r="G21" s="103">
        <f t="shared" si="8"/>
        <v>54</v>
      </c>
      <c r="H21" s="103">
        <f t="shared" si="8"/>
        <v>313</v>
      </c>
      <c r="I21" s="140"/>
      <c r="J21" s="115">
        <f t="shared" si="2"/>
        <v>2.8629441624365484</v>
      </c>
      <c r="K21" s="116">
        <f t="shared" si="3"/>
        <v>55.49645390070922</v>
      </c>
      <c r="L21" s="116">
        <f t="shared" si="4"/>
        <v>34.929078014184398</v>
      </c>
      <c r="M21" s="117">
        <f t="shared" si="5"/>
        <v>9.5744680851063837</v>
      </c>
      <c r="N21" s="110"/>
      <c r="O21" s="110"/>
    </row>
    <row r="22" spans="1:15" ht="15.75" customHeight="1" x14ac:dyDescent="0.25">
      <c r="A22" s="83" t="s">
        <v>267</v>
      </c>
      <c r="B22" s="108">
        <v>340</v>
      </c>
      <c r="C22" s="108">
        <v>178</v>
      </c>
      <c r="D22" s="108">
        <v>46</v>
      </c>
      <c r="E22" s="108">
        <v>0</v>
      </c>
      <c r="F22" s="108">
        <v>197</v>
      </c>
      <c r="G22" s="108">
        <v>54</v>
      </c>
      <c r="H22" s="108">
        <f>B22+C22+D22+E22-F22-G22</f>
        <v>313</v>
      </c>
      <c r="I22" s="140"/>
      <c r="J22" s="119">
        <f t="shared" si="2"/>
        <v>2.8629441624365484</v>
      </c>
      <c r="K22" s="120">
        <f t="shared" si="3"/>
        <v>55.49645390070922</v>
      </c>
      <c r="L22" s="120">
        <f t="shared" si="4"/>
        <v>34.929078014184398</v>
      </c>
      <c r="M22" s="121">
        <f t="shared" si="5"/>
        <v>9.5744680851063837</v>
      </c>
    </row>
    <row r="23" spans="1:15" s="28" customFormat="1" ht="15.75" customHeight="1" x14ac:dyDescent="0.25">
      <c r="A23" s="123"/>
      <c r="B23" s="103"/>
      <c r="C23" s="103"/>
      <c r="D23" s="103"/>
      <c r="E23" s="103"/>
      <c r="F23" s="103"/>
      <c r="G23" s="103"/>
      <c r="H23" s="103"/>
      <c r="I23" s="140"/>
      <c r="J23" s="115"/>
      <c r="K23" s="116"/>
      <c r="L23" s="116"/>
      <c r="M23" s="117"/>
      <c r="N23" s="110"/>
      <c r="O23" s="110"/>
    </row>
    <row r="24" spans="1:15" s="28" customFormat="1" ht="15.75" customHeight="1" x14ac:dyDescent="0.25">
      <c r="A24" s="122" t="s">
        <v>232</v>
      </c>
      <c r="B24" s="103">
        <f t="shared" ref="B24:H24" si="9">SUM(B25:B26)</f>
        <v>497</v>
      </c>
      <c r="C24" s="103">
        <f t="shared" si="9"/>
        <v>251</v>
      </c>
      <c r="D24" s="103">
        <f t="shared" si="9"/>
        <v>123</v>
      </c>
      <c r="E24" s="103">
        <f>SUM(E25:E26)</f>
        <v>0</v>
      </c>
      <c r="F24" s="103">
        <f t="shared" si="9"/>
        <v>281</v>
      </c>
      <c r="G24" s="103">
        <f t="shared" si="9"/>
        <v>64</v>
      </c>
      <c r="H24" s="103">
        <f t="shared" si="9"/>
        <v>526</v>
      </c>
      <c r="I24" s="140"/>
      <c r="J24" s="115">
        <f t="shared" si="2"/>
        <v>3.0996441281138791</v>
      </c>
      <c r="K24" s="116">
        <f t="shared" si="3"/>
        <v>60.390355912743978</v>
      </c>
      <c r="L24" s="116">
        <f t="shared" si="4"/>
        <v>32.261768082663608</v>
      </c>
      <c r="M24" s="117">
        <f t="shared" si="5"/>
        <v>7.3478760045924227</v>
      </c>
      <c r="N24" s="110"/>
      <c r="O24" s="110"/>
    </row>
    <row r="25" spans="1:15" ht="15.75" customHeight="1" x14ac:dyDescent="0.25">
      <c r="A25" s="83" t="s">
        <v>268</v>
      </c>
      <c r="B25" s="108">
        <v>361</v>
      </c>
      <c r="C25" s="108">
        <v>179</v>
      </c>
      <c r="D25" s="108">
        <v>91</v>
      </c>
      <c r="E25" s="108">
        <v>0</v>
      </c>
      <c r="F25" s="108">
        <v>193</v>
      </c>
      <c r="G25" s="108">
        <v>50</v>
      </c>
      <c r="H25" s="108">
        <f>B25+C25+D25+E25-F25-G25</f>
        <v>388</v>
      </c>
      <c r="I25" s="140"/>
      <c r="J25" s="119">
        <f t="shared" si="2"/>
        <v>3.2694300518134716</v>
      </c>
      <c r="K25" s="120">
        <f t="shared" si="3"/>
        <v>61.489698890649755</v>
      </c>
      <c r="L25" s="120">
        <f t="shared" si="4"/>
        <v>30.58637083993661</v>
      </c>
      <c r="M25" s="121">
        <f t="shared" si="5"/>
        <v>7.9239302694136287</v>
      </c>
    </row>
    <row r="26" spans="1:15" ht="15.75" customHeight="1" x14ac:dyDescent="0.25">
      <c r="A26" s="83" t="s">
        <v>234</v>
      </c>
      <c r="B26" s="108">
        <v>136</v>
      </c>
      <c r="C26" s="108">
        <v>72</v>
      </c>
      <c r="D26" s="108">
        <v>32</v>
      </c>
      <c r="E26" s="108">
        <v>0</v>
      </c>
      <c r="F26" s="108">
        <v>88</v>
      </c>
      <c r="G26" s="108">
        <v>14</v>
      </c>
      <c r="H26" s="108">
        <f>B26+C26+D26+E26-F26-G26</f>
        <v>138</v>
      </c>
      <c r="I26" s="140"/>
      <c r="J26" s="119">
        <f t="shared" si="2"/>
        <v>2.7272727272727271</v>
      </c>
      <c r="K26" s="120">
        <f t="shared" si="3"/>
        <v>57.499999999999993</v>
      </c>
      <c r="L26" s="120">
        <f t="shared" si="4"/>
        <v>36.666666666666664</v>
      </c>
      <c r="M26" s="121">
        <f t="shared" si="5"/>
        <v>5.833333333333333</v>
      </c>
    </row>
    <row r="27" spans="1:15" s="28" customFormat="1" ht="15.75" customHeight="1" x14ac:dyDescent="0.25">
      <c r="A27" s="123"/>
      <c r="B27" s="103"/>
      <c r="C27" s="103"/>
      <c r="D27" s="103"/>
      <c r="E27" s="103"/>
      <c r="F27" s="103"/>
      <c r="G27" s="103"/>
      <c r="H27" s="103"/>
      <c r="I27" s="140"/>
      <c r="J27" s="115"/>
      <c r="K27" s="116"/>
      <c r="L27" s="116"/>
      <c r="M27" s="117"/>
      <c r="N27" s="110"/>
      <c r="O27" s="110"/>
    </row>
    <row r="28" spans="1:15" s="28" customFormat="1" ht="15.75" customHeight="1" x14ac:dyDescent="0.25">
      <c r="A28" s="122" t="s">
        <v>466</v>
      </c>
      <c r="B28" s="103">
        <f t="shared" ref="B28:H28" si="10">B29</f>
        <v>537</v>
      </c>
      <c r="C28" s="103">
        <f t="shared" si="10"/>
        <v>201</v>
      </c>
      <c r="D28" s="103">
        <f t="shared" si="10"/>
        <v>133</v>
      </c>
      <c r="E28" s="103">
        <f t="shared" si="10"/>
        <v>0</v>
      </c>
      <c r="F28" s="103">
        <f t="shared" si="10"/>
        <v>207</v>
      </c>
      <c r="G28" s="103">
        <f t="shared" si="10"/>
        <v>36</v>
      </c>
      <c r="H28" s="103">
        <f t="shared" si="10"/>
        <v>628</v>
      </c>
      <c r="I28" s="140"/>
      <c r="J28" s="115">
        <f t="shared" si="2"/>
        <v>4.2077294685990339</v>
      </c>
      <c r="K28" s="116">
        <f t="shared" si="3"/>
        <v>72.101033295063147</v>
      </c>
      <c r="L28" s="116">
        <f t="shared" si="4"/>
        <v>23.765786452353616</v>
      </c>
      <c r="M28" s="117">
        <f t="shared" si="5"/>
        <v>4.1331802525832382</v>
      </c>
      <c r="N28" s="110"/>
      <c r="O28" s="110"/>
    </row>
    <row r="29" spans="1:15" ht="15.75" customHeight="1" x14ac:dyDescent="0.25">
      <c r="A29" s="83" t="s">
        <v>269</v>
      </c>
      <c r="B29" s="108">
        <v>537</v>
      </c>
      <c r="C29" s="108">
        <v>201</v>
      </c>
      <c r="D29" s="108">
        <v>133</v>
      </c>
      <c r="E29" s="108">
        <v>0</v>
      </c>
      <c r="F29" s="108">
        <v>207</v>
      </c>
      <c r="G29" s="108">
        <v>36</v>
      </c>
      <c r="H29" s="108">
        <f>B29+C29+D29+E29-F29-G29</f>
        <v>628</v>
      </c>
      <c r="I29" s="140"/>
      <c r="J29" s="119">
        <f t="shared" si="2"/>
        <v>4.2077294685990339</v>
      </c>
      <c r="K29" s="120">
        <f t="shared" si="3"/>
        <v>72.101033295063147</v>
      </c>
      <c r="L29" s="120">
        <f t="shared" si="4"/>
        <v>23.765786452353616</v>
      </c>
      <c r="M29" s="121">
        <f t="shared" si="5"/>
        <v>4.1331802525832382</v>
      </c>
    </row>
    <row r="30" spans="1:15" s="28" customFormat="1" ht="15.75" customHeight="1" x14ac:dyDescent="0.25">
      <c r="A30" s="123"/>
      <c r="B30" s="103"/>
      <c r="C30" s="103"/>
      <c r="D30" s="103"/>
      <c r="E30" s="103"/>
      <c r="F30" s="103"/>
      <c r="G30" s="103"/>
      <c r="H30" s="103"/>
      <c r="I30" s="140"/>
      <c r="J30" s="115"/>
      <c r="K30" s="116"/>
      <c r="L30" s="116"/>
      <c r="M30" s="117"/>
      <c r="N30" s="110"/>
      <c r="O30" s="110"/>
    </row>
    <row r="31" spans="1:15" s="28" customFormat="1" ht="15.75" customHeight="1" x14ac:dyDescent="0.25">
      <c r="A31" s="122" t="s">
        <v>475</v>
      </c>
      <c r="B31" s="103">
        <f t="shared" ref="B31:H31" si="11">B32</f>
        <v>745</v>
      </c>
      <c r="C31" s="103">
        <f t="shared" si="11"/>
        <v>287</v>
      </c>
      <c r="D31" s="103">
        <f t="shared" si="11"/>
        <v>178</v>
      </c>
      <c r="E31" s="103">
        <f t="shared" si="11"/>
        <v>0</v>
      </c>
      <c r="F31" s="103">
        <f t="shared" si="11"/>
        <v>270</v>
      </c>
      <c r="G31" s="103">
        <f t="shared" si="11"/>
        <v>91</v>
      </c>
      <c r="H31" s="103">
        <f t="shared" si="11"/>
        <v>849</v>
      </c>
      <c r="I31" s="140"/>
      <c r="J31" s="115">
        <f t="shared" si="2"/>
        <v>4.4814814814814818</v>
      </c>
      <c r="K31" s="116">
        <f t="shared" si="3"/>
        <v>70.165289256198349</v>
      </c>
      <c r="L31" s="116">
        <f t="shared" si="4"/>
        <v>22.314049586776861</v>
      </c>
      <c r="M31" s="117">
        <f>(G31/SUM(B31:E31))*100</f>
        <v>7.5206611570247937</v>
      </c>
      <c r="N31" s="110"/>
      <c r="O31" s="110"/>
    </row>
    <row r="32" spans="1:15" ht="15.75" customHeight="1" x14ac:dyDescent="0.25">
      <c r="A32" s="83" t="s">
        <v>270</v>
      </c>
      <c r="B32" s="108">
        <v>745</v>
      </c>
      <c r="C32" s="108">
        <v>287</v>
      </c>
      <c r="D32" s="108">
        <v>178</v>
      </c>
      <c r="E32" s="108">
        <v>0</v>
      </c>
      <c r="F32" s="108">
        <v>270</v>
      </c>
      <c r="G32" s="108">
        <v>91</v>
      </c>
      <c r="H32" s="108">
        <f>B32+C32+D32+E32-F32-G32</f>
        <v>849</v>
      </c>
      <c r="I32" s="140"/>
      <c r="J32" s="119">
        <f t="shared" si="2"/>
        <v>4.4814814814814818</v>
      </c>
      <c r="K32" s="120">
        <f t="shared" si="3"/>
        <v>70.165289256198349</v>
      </c>
      <c r="L32" s="120">
        <f t="shared" si="4"/>
        <v>22.314049586776861</v>
      </c>
      <c r="M32" s="121">
        <f t="shared" si="5"/>
        <v>7.5206611570247937</v>
      </c>
    </row>
    <row r="33" spans="1:15" ht="15.75" customHeight="1" x14ac:dyDescent="0.25">
      <c r="A33" s="123"/>
      <c r="B33" s="103"/>
      <c r="C33" s="103"/>
      <c r="D33" s="103"/>
      <c r="E33" s="103"/>
      <c r="F33" s="103"/>
      <c r="G33" s="103"/>
      <c r="H33" s="103"/>
      <c r="I33" s="140"/>
      <c r="J33" s="115"/>
      <c r="K33" s="116"/>
      <c r="L33" s="116"/>
      <c r="M33" s="117"/>
    </row>
    <row r="34" spans="1:15" s="28" customFormat="1" ht="15.75" customHeight="1" x14ac:dyDescent="0.25">
      <c r="A34" s="122" t="s">
        <v>482</v>
      </c>
      <c r="B34" s="103">
        <f t="shared" ref="B34:H34" si="12">B35</f>
        <v>452</v>
      </c>
      <c r="C34" s="103">
        <f t="shared" si="12"/>
        <v>86</v>
      </c>
      <c r="D34" s="103">
        <f t="shared" si="12"/>
        <v>149</v>
      </c>
      <c r="E34" s="103">
        <f t="shared" si="12"/>
        <v>0</v>
      </c>
      <c r="F34" s="103">
        <f t="shared" si="12"/>
        <v>119</v>
      </c>
      <c r="G34" s="103">
        <f t="shared" si="12"/>
        <v>79</v>
      </c>
      <c r="H34" s="103">
        <f t="shared" si="12"/>
        <v>489</v>
      </c>
      <c r="I34" s="140"/>
      <c r="J34" s="115">
        <f t="shared" si="2"/>
        <v>5.7731092436974789</v>
      </c>
      <c r="K34" s="116">
        <f t="shared" si="3"/>
        <v>71.179039301310041</v>
      </c>
      <c r="L34" s="116">
        <f t="shared" si="4"/>
        <v>17.321688500727802</v>
      </c>
      <c r="M34" s="117">
        <f t="shared" si="5"/>
        <v>11.499272197962155</v>
      </c>
      <c r="N34" s="110"/>
      <c r="O34" s="110"/>
    </row>
    <row r="35" spans="1:15" ht="15.75" customHeight="1" x14ac:dyDescent="0.25">
      <c r="A35" s="83" t="s">
        <v>271</v>
      </c>
      <c r="B35" s="108">
        <v>452</v>
      </c>
      <c r="C35" s="108">
        <v>86</v>
      </c>
      <c r="D35" s="108">
        <v>149</v>
      </c>
      <c r="E35" s="108">
        <v>0</v>
      </c>
      <c r="F35" s="108">
        <v>119</v>
      </c>
      <c r="G35" s="108">
        <v>79</v>
      </c>
      <c r="H35" s="108">
        <f>B35+C35+D35+E35-F35-G35</f>
        <v>489</v>
      </c>
      <c r="I35" s="140"/>
      <c r="J35" s="119">
        <f t="shared" si="2"/>
        <v>5.7731092436974789</v>
      </c>
      <c r="K35" s="120">
        <f t="shared" si="3"/>
        <v>71.179039301310041</v>
      </c>
      <c r="L35" s="120">
        <f t="shared" si="4"/>
        <v>17.321688500727802</v>
      </c>
      <c r="M35" s="121">
        <f t="shared" si="5"/>
        <v>11.499272197962155</v>
      </c>
    </row>
    <row r="36" spans="1:15" s="28" customFormat="1" ht="15.75" customHeight="1" x14ac:dyDescent="0.25">
      <c r="A36" s="123"/>
      <c r="B36" s="103"/>
      <c r="C36" s="103"/>
      <c r="D36" s="103"/>
      <c r="E36" s="103"/>
      <c r="F36" s="103"/>
      <c r="G36" s="103"/>
      <c r="H36" s="103"/>
      <c r="I36" s="140"/>
      <c r="J36" s="115"/>
      <c r="K36" s="116"/>
      <c r="L36" s="116"/>
      <c r="M36" s="117"/>
      <c r="N36" s="110"/>
      <c r="O36" s="110"/>
    </row>
    <row r="37" spans="1:15" s="28" customFormat="1" ht="15.75" customHeight="1" x14ac:dyDescent="0.25">
      <c r="A37" s="122" t="s">
        <v>489</v>
      </c>
      <c r="B37" s="103">
        <f t="shared" ref="B37:H37" si="13">SUM(B38:B39)</f>
        <v>574</v>
      </c>
      <c r="C37" s="103">
        <f t="shared" si="13"/>
        <v>198</v>
      </c>
      <c r="D37" s="103">
        <f t="shared" si="13"/>
        <v>93</v>
      </c>
      <c r="E37" s="103">
        <f>SUM(E38:E39)</f>
        <v>0</v>
      </c>
      <c r="F37" s="103">
        <f t="shared" si="13"/>
        <v>184</v>
      </c>
      <c r="G37" s="103">
        <f t="shared" si="13"/>
        <v>47</v>
      </c>
      <c r="H37" s="103">
        <f t="shared" si="13"/>
        <v>634</v>
      </c>
      <c r="I37" s="140"/>
      <c r="J37" s="115">
        <f t="shared" si="2"/>
        <v>4.7010869565217392</v>
      </c>
      <c r="K37" s="116">
        <f t="shared" si="3"/>
        <v>73.294797687861262</v>
      </c>
      <c r="L37" s="116">
        <f t="shared" si="4"/>
        <v>21.271676300578036</v>
      </c>
      <c r="M37" s="117">
        <f t="shared" si="5"/>
        <v>5.4335260115606934</v>
      </c>
      <c r="N37" s="110"/>
      <c r="O37" s="110"/>
    </row>
    <row r="38" spans="1:15" ht="15.75" customHeight="1" x14ac:dyDescent="0.25">
      <c r="A38" s="83" t="s">
        <v>272</v>
      </c>
      <c r="B38" s="108">
        <v>306</v>
      </c>
      <c r="C38" s="108">
        <v>118</v>
      </c>
      <c r="D38" s="108">
        <v>45</v>
      </c>
      <c r="E38" s="108">
        <v>0</v>
      </c>
      <c r="F38" s="108">
        <v>101</v>
      </c>
      <c r="G38" s="108">
        <v>47</v>
      </c>
      <c r="H38" s="108">
        <f>B38+C38+D38+E38-F38-G38</f>
        <v>321</v>
      </c>
      <c r="I38" s="140"/>
      <c r="J38" s="119">
        <f t="shared" si="2"/>
        <v>4.6435643564356432</v>
      </c>
      <c r="K38" s="120">
        <f t="shared" si="3"/>
        <v>68.443496801705763</v>
      </c>
      <c r="L38" s="120">
        <f t="shared" si="4"/>
        <v>21.535181236673772</v>
      </c>
      <c r="M38" s="121">
        <f t="shared" si="5"/>
        <v>10.021321961620469</v>
      </c>
    </row>
    <row r="39" spans="1:15" ht="15.75" customHeight="1" x14ac:dyDescent="0.25">
      <c r="A39" s="83" t="s">
        <v>564</v>
      </c>
      <c r="B39" s="108">
        <v>268</v>
      </c>
      <c r="C39" s="108">
        <v>80</v>
      </c>
      <c r="D39" s="108">
        <v>48</v>
      </c>
      <c r="E39" s="108">
        <v>0</v>
      </c>
      <c r="F39" s="108">
        <v>83</v>
      </c>
      <c r="G39" s="108">
        <v>0</v>
      </c>
      <c r="H39" s="108">
        <f>B39+C39+D39+E39-F39-G39</f>
        <v>313</v>
      </c>
      <c r="I39" s="140"/>
      <c r="J39" s="119">
        <f t="shared" si="2"/>
        <v>4.7710843373493974</v>
      </c>
      <c r="K39" s="120">
        <f t="shared" si="3"/>
        <v>79.040404040404042</v>
      </c>
      <c r="L39" s="120">
        <f t="shared" si="4"/>
        <v>20.959595959595958</v>
      </c>
      <c r="M39" s="121">
        <f t="shared" si="5"/>
        <v>0</v>
      </c>
    </row>
    <row r="40" spans="1:15" ht="15.75" customHeight="1" x14ac:dyDescent="0.25">
      <c r="A40" s="123"/>
      <c r="B40" s="103"/>
      <c r="C40" s="103"/>
      <c r="D40" s="103"/>
      <c r="E40" s="103"/>
      <c r="F40" s="103"/>
      <c r="G40" s="103"/>
      <c r="H40" s="103"/>
      <c r="I40" s="140"/>
      <c r="J40" s="115"/>
      <c r="K40" s="116"/>
      <c r="L40" s="116"/>
      <c r="M40" s="117"/>
    </row>
    <row r="41" spans="1:15" s="28" customFormat="1" ht="15.75" customHeight="1" x14ac:dyDescent="0.25">
      <c r="A41" s="122" t="s">
        <v>493</v>
      </c>
      <c r="B41" s="103">
        <f t="shared" ref="B41:H41" si="14">B42</f>
        <v>623</v>
      </c>
      <c r="C41" s="103">
        <f t="shared" si="14"/>
        <v>190</v>
      </c>
      <c r="D41" s="103">
        <f t="shared" si="14"/>
        <v>134</v>
      </c>
      <c r="E41" s="103">
        <f t="shared" si="14"/>
        <v>2</v>
      </c>
      <c r="F41" s="103">
        <f t="shared" si="14"/>
        <v>209</v>
      </c>
      <c r="G41" s="103">
        <f t="shared" si="14"/>
        <v>107</v>
      </c>
      <c r="H41" s="103">
        <f t="shared" si="14"/>
        <v>633</v>
      </c>
      <c r="I41" s="140"/>
      <c r="J41" s="115">
        <f t="shared" si="2"/>
        <v>4.5406698564593304</v>
      </c>
      <c r="K41" s="116">
        <f t="shared" si="3"/>
        <v>66.701791359325597</v>
      </c>
      <c r="L41" s="116">
        <f t="shared" si="4"/>
        <v>22.0231822971549</v>
      </c>
      <c r="M41" s="117">
        <f t="shared" si="5"/>
        <v>11.275026343519494</v>
      </c>
      <c r="N41" s="110"/>
      <c r="O41" s="110"/>
    </row>
    <row r="42" spans="1:15" ht="15.75" customHeight="1" x14ac:dyDescent="0.25">
      <c r="A42" s="83" t="s">
        <v>273</v>
      </c>
      <c r="B42" s="108">
        <v>623</v>
      </c>
      <c r="C42" s="108">
        <v>190</v>
      </c>
      <c r="D42" s="108">
        <v>134</v>
      </c>
      <c r="E42" s="108">
        <v>2</v>
      </c>
      <c r="F42" s="108">
        <v>209</v>
      </c>
      <c r="G42" s="108">
        <v>107</v>
      </c>
      <c r="H42" s="108">
        <f>B42+C42+D42+E42-F42-G42</f>
        <v>633</v>
      </c>
      <c r="I42" s="140"/>
      <c r="J42" s="119">
        <f t="shared" si="2"/>
        <v>4.5406698564593304</v>
      </c>
      <c r="K42" s="120">
        <f t="shared" si="3"/>
        <v>66.701791359325597</v>
      </c>
      <c r="L42" s="120">
        <f t="shared" si="4"/>
        <v>22.0231822971549</v>
      </c>
      <c r="M42" s="121">
        <f t="shared" si="5"/>
        <v>11.275026343519494</v>
      </c>
    </row>
    <row r="43" spans="1:15" s="28" customFormat="1" ht="15.75" customHeight="1" x14ac:dyDescent="0.25">
      <c r="A43" s="123"/>
      <c r="B43" s="103"/>
      <c r="C43" s="103"/>
      <c r="D43" s="103"/>
      <c r="E43" s="103"/>
      <c r="F43" s="103"/>
      <c r="G43" s="103"/>
      <c r="H43" s="103"/>
      <c r="I43" s="140"/>
      <c r="J43" s="115"/>
      <c r="K43" s="116"/>
      <c r="L43" s="116"/>
      <c r="M43" s="117"/>
      <c r="N43" s="110"/>
      <c r="O43" s="110"/>
    </row>
    <row r="44" spans="1:15" s="28" customFormat="1" ht="15.75" customHeight="1" x14ac:dyDescent="0.25">
      <c r="A44" s="122" t="s">
        <v>501</v>
      </c>
      <c r="B44" s="103">
        <f t="shared" ref="B44:H44" si="15">B45</f>
        <v>714</v>
      </c>
      <c r="C44" s="103">
        <f t="shared" si="15"/>
        <v>266</v>
      </c>
      <c r="D44" s="103">
        <f t="shared" si="15"/>
        <v>210</v>
      </c>
      <c r="E44" s="103">
        <f t="shared" si="15"/>
        <v>0</v>
      </c>
      <c r="F44" s="103">
        <f t="shared" si="15"/>
        <v>352</v>
      </c>
      <c r="G44" s="103">
        <f t="shared" si="15"/>
        <v>117</v>
      </c>
      <c r="H44" s="103">
        <f t="shared" si="15"/>
        <v>721</v>
      </c>
      <c r="I44" s="140"/>
      <c r="J44" s="115">
        <f t="shared" si="2"/>
        <v>3.3806818181818183</v>
      </c>
      <c r="K44" s="116">
        <f t="shared" si="3"/>
        <v>60.588235294117645</v>
      </c>
      <c r="L44" s="116">
        <f t="shared" si="4"/>
        <v>29.579831932773111</v>
      </c>
      <c r="M44" s="117">
        <f t="shared" si="5"/>
        <v>9.8319327731092443</v>
      </c>
      <c r="N44" s="110"/>
      <c r="O44" s="110"/>
    </row>
    <row r="45" spans="1:15" ht="15.75" customHeight="1" x14ac:dyDescent="0.25">
      <c r="A45" s="83" t="s">
        <v>274</v>
      </c>
      <c r="B45" s="108">
        <v>714</v>
      </c>
      <c r="C45" s="108">
        <v>266</v>
      </c>
      <c r="D45" s="108">
        <v>210</v>
      </c>
      <c r="E45" s="108">
        <v>0</v>
      </c>
      <c r="F45" s="108">
        <v>352</v>
      </c>
      <c r="G45" s="108">
        <v>117</v>
      </c>
      <c r="H45" s="108">
        <f>B45+C45+D45+E45-F45-G45</f>
        <v>721</v>
      </c>
      <c r="I45" s="140"/>
      <c r="J45" s="119">
        <f t="shared" si="2"/>
        <v>3.3806818181818183</v>
      </c>
      <c r="K45" s="120">
        <f t="shared" si="3"/>
        <v>60.588235294117645</v>
      </c>
      <c r="L45" s="120">
        <f t="shared" si="4"/>
        <v>29.579831932773111</v>
      </c>
      <c r="M45" s="121">
        <f t="shared" si="5"/>
        <v>9.8319327731092443</v>
      </c>
    </row>
    <row r="46" spans="1:15" s="28" customFormat="1" ht="15.75" customHeight="1" x14ac:dyDescent="0.25">
      <c r="A46" s="123"/>
      <c r="B46" s="103"/>
      <c r="C46" s="103"/>
      <c r="D46" s="103"/>
      <c r="E46" s="103"/>
      <c r="F46" s="103"/>
      <c r="G46" s="103"/>
      <c r="H46" s="103"/>
      <c r="I46" s="140"/>
      <c r="J46" s="115"/>
      <c r="K46" s="116"/>
      <c r="L46" s="116"/>
      <c r="M46" s="117"/>
      <c r="N46" s="110"/>
      <c r="O46" s="110"/>
    </row>
    <row r="47" spans="1:15" s="28" customFormat="1" ht="15.75" customHeight="1" x14ac:dyDescent="0.25">
      <c r="A47" s="122" t="s">
        <v>504</v>
      </c>
      <c r="B47" s="103">
        <f t="shared" ref="B47:H47" si="16">B48</f>
        <v>719</v>
      </c>
      <c r="C47" s="103">
        <f t="shared" si="16"/>
        <v>288</v>
      </c>
      <c r="D47" s="103">
        <f t="shared" si="16"/>
        <v>30</v>
      </c>
      <c r="E47" s="103">
        <f t="shared" si="16"/>
        <v>1</v>
      </c>
      <c r="F47" s="103">
        <f t="shared" si="16"/>
        <v>279</v>
      </c>
      <c r="G47" s="103">
        <f t="shared" si="16"/>
        <v>53</v>
      </c>
      <c r="H47" s="103">
        <f t="shared" si="16"/>
        <v>706</v>
      </c>
      <c r="I47" s="140"/>
      <c r="J47" s="115">
        <f t="shared" si="2"/>
        <v>3.7204301075268815</v>
      </c>
      <c r="K47" s="116">
        <f t="shared" si="3"/>
        <v>68.015414258188827</v>
      </c>
      <c r="L47" s="116">
        <f t="shared" si="4"/>
        <v>26.878612716763005</v>
      </c>
      <c r="M47" s="117">
        <f t="shared" si="5"/>
        <v>5.1059730250481694</v>
      </c>
      <c r="N47" s="110"/>
      <c r="O47" s="110"/>
    </row>
    <row r="48" spans="1:15" ht="15.75" customHeight="1" x14ac:dyDescent="0.25">
      <c r="A48" s="83" t="s">
        <v>275</v>
      </c>
      <c r="B48" s="108">
        <v>719</v>
      </c>
      <c r="C48" s="108">
        <v>288</v>
      </c>
      <c r="D48" s="108">
        <v>30</v>
      </c>
      <c r="E48" s="108">
        <v>1</v>
      </c>
      <c r="F48" s="108">
        <v>279</v>
      </c>
      <c r="G48" s="108">
        <v>53</v>
      </c>
      <c r="H48" s="108">
        <f>B48+C48+D48+E48-F48-G48</f>
        <v>706</v>
      </c>
      <c r="I48" s="140"/>
      <c r="J48" s="119">
        <f t="shared" si="2"/>
        <v>3.7204301075268815</v>
      </c>
      <c r="K48" s="120">
        <f t="shared" si="3"/>
        <v>68.015414258188827</v>
      </c>
      <c r="L48" s="120">
        <f t="shared" si="4"/>
        <v>26.878612716763005</v>
      </c>
      <c r="M48" s="121">
        <f t="shared" si="5"/>
        <v>5.1059730250481694</v>
      </c>
    </row>
    <row r="49" spans="1:13" ht="15.75" customHeight="1" x14ac:dyDescent="0.25">
      <c r="A49" s="141"/>
      <c r="B49" s="145"/>
      <c r="C49" s="145"/>
      <c r="D49" s="145"/>
      <c r="E49" s="145"/>
      <c r="F49" s="145"/>
      <c r="G49" s="145"/>
      <c r="H49" s="145"/>
      <c r="I49" s="136"/>
      <c r="J49" s="142"/>
      <c r="K49" s="136"/>
      <c r="L49" s="136"/>
      <c r="M49" s="141"/>
    </row>
    <row r="50" spans="1:13" ht="15.75" customHeight="1" x14ac:dyDescent="0.25">
      <c r="A50" s="9" t="s">
        <v>637</v>
      </c>
      <c r="B50" s="98"/>
      <c r="C50" s="98"/>
      <c r="D50" s="98"/>
      <c r="E50" s="98"/>
      <c r="F50" s="98"/>
      <c r="G50" s="98"/>
      <c r="H50" s="98"/>
    </row>
  </sheetData>
  <sheetProtection selectLockedCells="1" selectUnlockedCells="1"/>
  <mergeCells count="15">
    <mergeCell ref="A3:M3"/>
    <mergeCell ref="B5:H5"/>
    <mergeCell ref="J5:M5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A5:A7"/>
  </mergeCells>
  <phoneticPr fontId="0" type="noConversion"/>
  <printOptions horizontalCentered="1" verticalCentered="1"/>
  <pageMargins left="0.35972222222222222" right="0" top="0" bottom="0" header="0.51180555555555551" footer="0.51180555555555551"/>
  <pageSetup firstPageNumber="0" orientation="portrait" horizontalDpi="300" verticalDpi="300" r:id="rId1"/>
  <headerFooter alignWithMargins="0"/>
  <ignoredErrors>
    <ignoredError sqref="K12:M30 K32:M50 K31:L31" formulaRange="1"/>
    <ignoredError sqref="E17:E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N17"/>
  <sheetViews>
    <sheetView zoomScale="90" zoomScaleNormal="90" workbookViewId="0"/>
  </sheetViews>
  <sheetFormatPr baseColWidth="10" defaultColWidth="11.42578125" defaultRowHeight="15.75" customHeight="1" x14ac:dyDescent="0.25"/>
  <cols>
    <col min="1" max="1" width="66.42578125" style="26" customWidth="1"/>
    <col min="2" max="2" width="17.28515625" style="26" customWidth="1"/>
    <col min="3" max="3" width="16.85546875" style="26" customWidth="1"/>
    <col min="4" max="5" width="17.85546875" style="26" customWidth="1"/>
    <col min="6" max="6" width="16.28515625" style="26" customWidth="1"/>
    <col min="7" max="7" width="19.85546875" style="26" customWidth="1"/>
    <col min="8" max="8" width="16.7109375" style="26" customWidth="1"/>
    <col min="9" max="9" width="5.7109375" style="27" customWidth="1"/>
    <col min="10" max="10" width="17.5703125" style="27" customWidth="1"/>
    <col min="11" max="11" width="17.140625" style="27" customWidth="1"/>
    <col min="12" max="13" width="17.42578125" style="27" customWidth="1"/>
    <col min="14" max="14" width="11.42578125" style="27"/>
    <col min="15" max="16384" width="11.42578125" style="26"/>
  </cols>
  <sheetData>
    <row r="1" spans="1:14" ht="15.75" customHeight="1" x14ac:dyDescent="0.25">
      <c r="A1" s="28" t="s">
        <v>276</v>
      </c>
      <c r="B1" s="146"/>
      <c r="C1" s="146"/>
      <c r="D1" s="146"/>
      <c r="E1" s="146"/>
      <c r="F1" s="146"/>
      <c r="G1" s="146"/>
      <c r="H1" s="146"/>
      <c r="I1" s="133"/>
      <c r="J1" s="107"/>
      <c r="K1" s="107"/>
      <c r="L1" s="107"/>
      <c r="M1" s="107"/>
    </row>
    <row r="2" spans="1:14" ht="15.75" customHeight="1" x14ac:dyDescent="0.25">
      <c r="A2" s="2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s="28" customFormat="1" ht="15.75" customHeight="1" x14ac:dyDescent="0.25">
      <c r="A3" s="364" t="s">
        <v>644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110"/>
    </row>
    <row r="4" spans="1:14" ht="15.75" customHeight="1" x14ac:dyDescent="0.25">
      <c r="B4" s="146"/>
      <c r="C4" s="146"/>
      <c r="D4" s="146"/>
      <c r="E4" s="146"/>
      <c r="F4" s="146"/>
      <c r="G4" s="146"/>
      <c r="H4" s="146"/>
    </row>
    <row r="5" spans="1:14" ht="15.75" customHeight="1" x14ac:dyDescent="0.25">
      <c r="A5" s="381" t="s">
        <v>329</v>
      </c>
      <c r="B5" s="375" t="s">
        <v>327</v>
      </c>
      <c r="C5" s="375"/>
      <c r="D5" s="375"/>
      <c r="E5" s="375"/>
      <c r="F5" s="375"/>
      <c r="G5" s="375"/>
      <c r="H5" s="375"/>
      <c r="I5" s="113"/>
      <c r="J5" s="366" t="s">
        <v>328</v>
      </c>
      <c r="K5" s="366"/>
      <c r="L5" s="366"/>
      <c r="M5" s="366"/>
    </row>
    <row r="6" spans="1:14" ht="15.75" customHeight="1" x14ac:dyDescent="0.25">
      <c r="A6" s="382"/>
      <c r="B6" s="370" t="s">
        <v>704</v>
      </c>
      <c r="C6" s="370" t="s">
        <v>705</v>
      </c>
      <c r="D6" s="370" t="s">
        <v>723</v>
      </c>
      <c r="E6" s="370" t="s">
        <v>725</v>
      </c>
      <c r="F6" s="370" t="s">
        <v>722</v>
      </c>
      <c r="G6" s="370" t="s">
        <v>709</v>
      </c>
      <c r="H6" s="384" t="s">
        <v>724</v>
      </c>
      <c r="I6" s="135"/>
      <c r="J6" s="370" t="s">
        <v>713</v>
      </c>
      <c r="K6" s="370" t="s">
        <v>714</v>
      </c>
      <c r="L6" s="370" t="s">
        <v>715</v>
      </c>
      <c r="M6" s="373" t="s">
        <v>716</v>
      </c>
    </row>
    <row r="7" spans="1:14" ht="15.75" customHeight="1" x14ac:dyDescent="0.25">
      <c r="A7" s="383"/>
      <c r="B7" s="371"/>
      <c r="C7" s="371"/>
      <c r="D7" s="371"/>
      <c r="E7" s="371"/>
      <c r="F7" s="371"/>
      <c r="G7" s="371"/>
      <c r="H7" s="385"/>
      <c r="I7" s="136"/>
      <c r="J7" s="371"/>
      <c r="K7" s="371"/>
      <c r="L7" s="371"/>
      <c r="M7" s="374"/>
    </row>
    <row r="8" spans="1:14" ht="15.75" customHeight="1" x14ac:dyDescent="0.25">
      <c r="A8" s="110"/>
      <c r="B8" s="138"/>
      <c r="C8" s="144"/>
      <c r="D8" s="138"/>
      <c r="E8" s="144"/>
      <c r="F8" s="144"/>
      <c r="G8" s="137"/>
      <c r="H8" s="144"/>
      <c r="I8" s="135"/>
      <c r="J8" s="135"/>
      <c r="K8" s="135"/>
      <c r="L8" s="135"/>
    </row>
    <row r="9" spans="1:14" ht="15.75" customHeight="1" x14ac:dyDescent="0.25">
      <c r="A9" s="122" t="s">
        <v>518</v>
      </c>
      <c r="B9" s="103">
        <f t="shared" ref="B9:H9" si="0">SUM(B11,B13,B15)</f>
        <v>18232</v>
      </c>
      <c r="C9" s="103">
        <f t="shared" si="0"/>
        <v>14508</v>
      </c>
      <c r="D9" s="103">
        <f t="shared" si="0"/>
        <v>973</v>
      </c>
      <c r="E9" s="103">
        <f t="shared" si="0"/>
        <v>4998</v>
      </c>
      <c r="F9" s="103">
        <f t="shared" si="0"/>
        <v>20170</v>
      </c>
      <c r="G9" s="103">
        <f t="shared" si="0"/>
        <v>348</v>
      </c>
      <c r="H9" s="103">
        <f t="shared" si="0"/>
        <v>18193</v>
      </c>
      <c r="I9" s="140"/>
      <c r="J9" s="115">
        <f>SUM(B9:E9)/F9</f>
        <v>1.9192364898363907</v>
      </c>
      <c r="K9" s="116">
        <f>(H9/SUM(B9:E9))*100</f>
        <v>46.996977603265222</v>
      </c>
      <c r="L9" s="116">
        <f>(F9/SUM(B9:E9))*100</f>
        <v>52.104053111518688</v>
      </c>
      <c r="M9" s="117">
        <f>(G9/SUM(B9:E9))*100</f>
        <v>0.89896928521608843</v>
      </c>
      <c r="N9" s="133"/>
    </row>
    <row r="10" spans="1:14" ht="15.75" customHeight="1" x14ac:dyDescent="0.25">
      <c r="A10" s="118"/>
      <c r="B10" s="103"/>
      <c r="C10" s="104"/>
      <c r="D10" s="103"/>
      <c r="E10" s="77"/>
      <c r="F10" s="77"/>
      <c r="G10" s="103"/>
      <c r="H10" s="77"/>
      <c r="I10" s="140"/>
      <c r="J10" s="119"/>
      <c r="K10" s="120"/>
      <c r="L10" s="120"/>
      <c r="M10" s="121"/>
      <c r="N10" s="133"/>
    </row>
    <row r="11" spans="1:14" ht="15.75" customHeight="1" x14ac:dyDescent="0.25">
      <c r="A11" s="26" t="s">
        <v>277</v>
      </c>
      <c r="B11" s="108">
        <v>210</v>
      </c>
      <c r="C11" s="108">
        <v>23</v>
      </c>
      <c r="D11" s="108">
        <v>71</v>
      </c>
      <c r="E11" s="108">
        <v>53</v>
      </c>
      <c r="F11" s="108">
        <v>212</v>
      </c>
      <c r="G11" s="108">
        <v>0</v>
      </c>
      <c r="H11" s="81">
        <v>145</v>
      </c>
      <c r="I11" s="140"/>
      <c r="J11" s="119">
        <f>SUM(B11:E11)/F11</f>
        <v>1.6839622641509433</v>
      </c>
      <c r="K11" s="120">
        <f>(H11/SUM(B11:E11))*100</f>
        <v>40.616246498599438</v>
      </c>
      <c r="L11" s="120">
        <f>(F11/SUM(B11:E11))*100</f>
        <v>59.383753501400562</v>
      </c>
      <c r="M11" s="121">
        <f>(G11/SUM(B11:E11))*100</f>
        <v>0</v>
      </c>
      <c r="N11" s="133"/>
    </row>
    <row r="12" spans="1:14" ht="15.75" customHeight="1" x14ac:dyDescent="0.25">
      <c r="B12" s="108"/>
      <c r="C12" s="108"/>
      <c r="D12" s="108"/>
      <c r="E12" s="108"/>
      <c r="F12" s="108"/>
      <c r="G12" s="108"/>
      <c r="H12" s="77"/>
      <c r="I12" s="140"/>
      <c r="J12" s="119"/>
      <c r="K12" s="120"/>
      <c r="L12" s="120"/>
      <c r="M12" s="121"/>
      <c r="N12" s="133"/>
    </row>
    <row r="13" spans="1:14" ht="15.75" customHeight="1" x14ac:dyDescent="0.25">
      <c r="A13" s="26" t="s">
        <v>278</v>
      </c>
      <c r="B13" s="108">
        <v>3590</v>
      </c>
      <c r="C13" s="108">
        <v>1530</v>
      </c>
      <c r="D13" s="108">
        <v>501</v>
      </c>
      <c r="E13" s="108">
        <v>902</v>
      </c>
      <c r="F13" s="108">
        <v>3355</v>
      </c>
      <c r="G13" s="108">
        <v>42</v>
      </c>
      <c r="H13" s="81">
        <v>3126</v>
      </c>
      <c r="I13" s="140"/>
      <c r="J13" s="119">
        <f>SUM(B13:E13)/F13</f>
        <v>1.9442622950819672</v>
      </c>
      <c r="K13" s="120">
        <f>(H13/SUM(B13:E13))*100</f>
        <v>47.922734937912004</v>
      </c>
      <c r="L13" s="120">
        <f>(F13/SUM(B13:E13))*100</f>
        <v>51.433389544688026</v>
      </c>
      <c r="M13" s="121">
        <f>(G13/SUM(B13:E13))*100</f>
        <v>0.64387551739996929</v>
      </c>
      <c r="N13" s="133"/>
    </row>
    <row r="14" spans="1:14" ht="15.75" customHeight="1" x14ac:dyDescent="0.25">
      <c r="B14" s="108"/>
      <c r="C14" s="108"/>
      <c r="D14" s="108"/>
      <c r="E14" s="108"/>
      <c r="F14" s="108"/>
      <c r="G14" s="108"/>
      <c r="H14" s="77"/>
      <c r="I14" s="140"/>
      <c r="J14" s="119"/>
      <c r="K14" s="120"/>
      <c r="L14" s="120"/>
      <c r="M14" s="121"/>
      <c r="N14" s="133"/>
    </row>
    <row r="15" spans="1:14" ht="15.75" customHeight="1" x14ac:dyDescent="0.25">
      <c r="A15" s="26" t="s">
        <v>279</v>
      </c>
      <c r="B15" s="108">
        <v>14432</v>
      </c>
      <c r="C15" s="108">
        <v>12955</v>
      </c>
      <c r="D15" s="108">
        <v>401</v>
      </c>
      <c r="E15" s="108">
        <v>4043</v>
      </c>
      <c r="F15" s="108">
        <v>16603</v>
      </c>
      <c r="G15" s="108">
        <v>306</v>
      </c>
      <c r="H15" s="81">
        <v>14922</v>
      </c>
      <c r="I15" s="140"/>
      <c r="J15" s="119">
        <f>SUM(B15:E15)/F15</f>
        <v>1.9171836415105703</v>
      </c>
      <c r="K15" s="120">
        <f>(H15/SUM(B15:E15))*100</f>
        <v>46.878828814677512</v>
      </c>
      <c r="L15" s="120">
        <f>(F15/SUM(B15:E15))*100</f>
        <v>52.159844177060101</v>
      </c>
      <c r="M15" s="121">
        <f>(G15/SUM(B15:E15))*100</f>
        <v>0.96132700826238571</v>
      </c>
      <c r="N15" s="133"/>
    </row>
    <row r="16" spans="1:14" ht="15.75" customHeight="1" x14ac:dyDescent="0.25">
      <c r="A16" s="141"/>
      <c r="B16" s="127"/>
      <c r="C16" s="99"/>
      <c r="D16" s="127"/>
      <c r="E16" s="128"/>
      <c r="F16" s="128"/>
      <c r="G16" s="127"/>
      <c r="H16" s="128"/>
      <c r="I16" s="136"/>
      <c r="J16" s="136"/>
      <c r="K16" s="136"/>
      <c r="L16" s="136"/>
      <c r="M16" s="141"/>
    </row>
    <row r="17" spans="1:8" ht="15.75" customHeight="1" x14ac:dyDescent="0.25">
      <c r="A17" s="9" t="s">
        <v>637</v>
      </c>
      <c r="B17" s="98"/>
      <c r="C17" s="98"/>
      <c r="D17" s="98"/>
      <c r="E17" s="98"/>
      <c r="F17" s="98"/>
      <c r="G17" s="98"/>
      <c r="H17" s="98"/>
    </row>
  </sheetData>
  <sheetProtection selectLockedCells="1" selectUnlockedCells="1"/>
  <mergeCells count="15">
    <mergeCell ref="A3:M3"/>
    <mergeCell ref="B5:H5"/>
    <mergeCell ref="J5:M5"/>
    <mergeCell ref="A5:A7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</mergeCells>
  <phoneticPr fontId="0" type="noConversion"/>
  <printOptions horizontalCentered="1" verticalCentered="1"/>
  <pageMargins left="0.3298611111111111" right="0.27013888888888887" top="0" bottom="0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  <pageSetUpPr fitToPage="1"/>
  </sheetPr>
  <dimension ref="A1:O7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63.140625" style="26" customWidth="1"/>
    <col min="2" max="2" width="21.28515625" style="26" customWidth="1"/>
    <col min="3" max="3" width="15.140625" style="26" customWidth="1"/>
    <col min="4" max="4" width="17.140625" style="26" customWidth="1"/>
    <col min="5" max="5" width="16.5703125" style="26" customWidth="1"/>
    <col min="6" max="6" width="16.42578125" style="26" customWidth="1"/>
    <col min="7" max="7" width="17.42578125" style="26" customWidth="1"/>
    <col min="8" max="8" width="21.28515625" style="26" customWidth="1"/>
    <col min="9" max="9" width="5.7109375" style="27" customWidth="1"/>
    <col min="10" max="13" width="18.7109375" style="27" customWidth="1"/>
    <col min="14" max="15" width="11.42578125" style="27"/>
    <col min="16" max="16384" width="11.42578125" style="26"/>
  </cols>
  <sheetData>
    <row r="1" spans="1:15" ht="15.75" customHeight="1" x14ac:dyDescent="0.25">
      <c r="A1" s="28" t="s">
        <v>280</v>
      </c>
      <c r="B1" s="147"/>
      <c r="C1" s="147"/>
      <c r="D1" s="147"/>
      <c r="E1" s="147"/>
      <c r="F1" s="147"/>
      <c r="G1" s="147"/>
      <c r="H1" s="147"/>
    </row>
    <row r="2" spans="1:15" ht="15.75" customHeight="1" x14ac:dyDescent="0.25">
      <c r="A2" s="98"/>
      <c r="B2" s="98"/>
      <c r="C2" s="98"/>
      <c r="D2" s="98"/>
      <c r="E2" s="98"/>
      <c r="F2" s="98"/>
      <c r="G2" s="98"/>
    </row>
    <row r="3" spans="1:15" ht="15.75" customHeight="1" x14ac:dyDescent="0.25">
      <c r="A3" s="364" t="s">
        <v>645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5" spans="1:15" ht="15.75" customHeight="1" x14ac:dyDescent="0.25">
      <c r="A5" s="367" t="s">
        <v>329</v>
      </c>
      <c r="B5" s="365" t="s">
        <v>327</v>
      </c>
      <c r="C5" s="365"/>
      <c r="D5" s="365"/>
      <c r="E5" s="365"/>
      <c r="F5" s="365"/>
      <c r="G5" s="365"/>
      <c r="H5" s="365"/>
      <c r="I5" s="113"/>
      <c r="J5" s="366" t="s">
        <v>328</v>
      </c>
      <c r="K5" s="366"/>
      <c r="L5" s="366"/>
      <c r="M5" s="366"/>
    </row>
    <row r="6" spans="1:15" ht="15.75" customHeight="1" x14ac:dyDescent="0.25">
      <c r="A6" s="368"/>
      <c r="B6" s="370" t="s">
        <v>717</v>
      </c>
      <c r="C6" s="376" t="s">
        <v>726</v>
      </c>
      <c r="D6" s="370" t="s">
        <v>707</v>
      </c>
      <c r="E6" s="370" t="s">
        <v>723</v>
      </c>
      <c r="F6" s="370" t="s">
        <v>708</v>
      </c>
      <c r="G6" s="370" t="s">
        <v>709</v>
      </c>
      <c r="H6" s="370" t="s">
        <v>721</v>
      </c>
      <c r="I6" s="135"/>
      <c r="J6" s="370" t="s">
        <v>713</v>
      </c>
      <c r="K6" s="370" t="s">
        <v>714</v>
      </c>
      <c r="L6" s="370" t="s">
        <v>715</v>
      </c>
      <c r="M6" s="373" t="s">
        <v>716</v>
      </c>
    </row>
    <row r="7" spans="1:15" ht="15.75" customHeight="1" x14ac:dyDescent="0.25">
      <c r="A7" s="369"/>
      <c r="B7" s="371"/>
      <c r="C7" s="377"/>
      <c r="D7" s="372"/>
      <c r="E7" s="371"/>
      <c r="F7" s="371"/>
      <c r="G7" s="371"/>
      <c r="H7" s="372"/>
      <c r="I7" s="136"/>
      <c r="J7" s="371"/>
      <c r="K7" s="371"/>
      <c r="L7" s="371"/>
      <c r="M7" s="374"/>
    </row>
    <row r="8" spans="1:15" ht="15.75" customHeight="1" x14ac:dyDescent="0.25">
      <c r="A8" s="111"/>
      <c r="B8" s="137"/>
      <c r="C8" s="152"/>
      <c r="D8" s="153"/>
      <c r="E8" s="137"/>
      <c r="F8" s="152"/>
      <c r="G8" s="139"/>
      <c r="H8" s="138"/>
      <c r="I8" s="307"/>
      <c r="K8" s="113"/>
      <c r="L8" s="113"/>
    </row>
    <row r="9" spans="1:15" ht="15.75" customHeight="1" x14ac:dyDescent="0.25">
      <c r="A9" s="154" t="s">
        <v>510</v>
      </c>
      <c r="B9" s="252">
        <f t="shared" ref="B9:H9" si="0">SUM(B11,B17,B20,B24,B27,B31,B35,B39,B43,B47,B51,B55,B59,B64,B67)</f>
        <v>19614</v>
      </c>
      <c r="C9" s="252">
        <f t="shared" si="0"/>
        <v>29714</v>
      </c>
      <c r="D9" s="298">
        <f t="shared" si="0"/>
        <v>24</v>
      </c>
      <c r="E9" s="252">
        <f t="shared" si="0"/>
        <v>1962</v>
      </c>
      <c r="F9" s="252">
        <f t="shared" si="0"/>
        <v>28550</v>
      </c>
      <c r="G9" s="252">
        <f t="shared" si="0"/>
        <v>2408</v>
      </c>
      <c r="H9" s="252">
        <f t="shared" si="0"/>
        <v>20356</v>
      </c>
      <c r="I9" s="308"/>
      <c r="J9" s="115">
        <f>SUM(B9:E9)/F9</f>
        <v>1.797338003502627</v>
      </c>
      <c r="K9" s="116">
        <f>(H9/SUM(B9:E9))*100</f>
        <v>39.669485910277899</v>
      </c>
      <c r="L9" s="116">
        <f>(F9/SUM(B9:E9))*100</f>
        <v>55.637837627158284</v>
      </c>
      <c r="M9" s="117">
        <f>(G9/SUM(B9:E9))*100</f>
        <v>4.6926764625638224</v>
      </c>
    </row>
    <row r="10" spans="1:15" ht="15.75" customHeight="1" x14ac:dyDescent="0.25">
      <c r="A10" s="154"/>
      <c r="B10" s="252"/>
      <c r="C10" s="155"/>
      <c r="D10" s="156"/>
      <c r="E10" s="252"/>
      <c r="F10" s="155"/>
      <c r="G10" s="252"/>
      <c r="H10" s="252"/>
      <c r="I10" s="308"/>
      <c r="J10" s="119"/>
      <c r="K10" s="120"/>
      <c r="L10" s="120"/>
      <c r="M10" s="121"/>
    </row>
    <row r="11" spans="1:15" ht="15.75" customHeight="1" x14ac:dyDescent="0.25">
      <c r="A11" s="154" t="s">
        <v>330</v>
      </c>
      <c r="B11" s="252">
        <f t="shared" ref="B11:H11" si="1">SUM(B12:B15)</f>
        <v>4156</v>
      </c>
      <c r="C11" s="252">
        <f t="shared" si="1"/>
        <v>3838</v>
      </c>
      <c r="D11" s="298">
        <f>SUM(D12:D15)</f>
        <v>3</v>
      </c>
      <c r="E11" s="252">
        <f t="shared" si="1"/>
        <v>354</v>
      </c>
      <c r="F11" s="252">
        <f t="shared" si="1"/>
        <v>3934</v>
      </c>
      <c r="G11" s="252">
        <f t="shared" si="1"/>
        <v>251</v>
      </c>
      <c r="H11" s="252">
        <f t="shared" si="1"/>
        <v>4166</v>
      </c>
      <c r="I11" s="308"/>
      <c r="J11" s="115">
        <f>SUM(B11:E11)/F11</f>
        <v>2.1227758007117439</v>
      </c>
      <c r="K11" s="116">
        <f>(H11/SUM(B11:E11))*100</f>
        <v>49.886241168722307</v>
      </c>
      <c r="L11" s="116">
        <f>(F11/SUM(B11:E11))*100</f>
        <v>47.108130762782899</v>
      </c>
      <c r="M11" s="117">
        <f>(G11/SUM(B11:E11))*100</f>
        <v>3.0056280684947914</v>
      </c>
    </row>
    <row r="12" spans="1:15" ht="15.75" customHeight="1" x14ac:dyDescent="0.25">
      <c r="A12" s="30" t="s">
        <v>281</v>
      </c>
      <c r="B12" s="157">
        <v>1568</v>
      </c>
      <c r="C12" s="157">
        <v>1312</v>
      </c>
      <c r="D12" s="157">
        <v>3</v>
      </c>
      <c r="E12" s="157">
        <v>69</v>
      </c>
      <c r="F12" s="157">
        <v>1273</v>
      </c>
      <c r="G12" s="157">
        <v>173</v>
      </c>
      <c r="H12" s="157">
        <f>+B12+C12+D12+E12-F12-G12</f>
        <v>1506</v>
      </c>
      <c r="I12" s="308"/>
      <c r="J12" s="119">
        <f>SUM(B12:E12)/F12</f>
        <v>2.3189316575019641</v>
      </c>
      <c r="K12" s="120">
        <f>(H12/SUM(B12:E12))*100</f>
        <v>51.016260162601625</v>
      </c>
      <c r="L12" s="120">
        <f>(F12/SUM(B12:E12))*100</f>
        <v>43.12330623306233</v>
      </c>
      <c r="M12" s="121">
        <f>(G12/SUM(B12:E12))*100</f>
        <v>5.860433604336043</v>
      </c>
    </row>
    <row r="13" spans="1:15" ht="15.75" customHeight="1" x14ac:dyDescent="0.25">
      <c r="A13" s="30" t="s">
        <v>282</v>
      </c>
      <c r="B13" s="157">
        <v>1798</v>
      </c>
      <c r="C13" s="157">
        <v>1198</v>
      </c>
      <c r="D13" s="157">
        <v>0</v>
      </c>
      <c r="E13" s="157">
        <v>57</v>
      </c>
      <c r="F13" s="157">
        <v>1534</v>
      </c>
      <c r="G13" s="157">
        <v>17</v>
      </c>
      <c r="H13" s="157">
        <f>+B13+C13+D13+E13-F13-G13</f>
        <v>1502</v>
      </c>
      <c r="I13" s="308"/>
      <c r="J13" s="119">
        <f>SUM(B13:E13)/F13</f>
        <v>1.9902216427640156</v>
      </c>
      <c r="K13" s="120">
        <f>(H13/SUM(B13:E13))*100</f>
        <v>49.197510645266952</v>
      </c>
      <c r="L13" s="120">
        <f>(F13/SUM(B13:E13))*100</f>
        <v>50.245660006550928</v>
      </c>
      <c r="M13" s="121">
        <f>(G13/SUM(B13:E13))*100</f>
        <v>0.55682934818211594</v>
      </c>
    </row>
    <row r="14" spans="1:15" ht="15.75" customHeight="1" x14ac:dyDescent="0.25">
      <c r="A14" s="30" t="s">
        <v>283</v>
      </c>
      <c r="B14" s="157">
        <v>548</v>
      </c>
      <c r="C14" s="157">
        <v>1005</v>
      </c>
      <c r="D14" s="157">
        <v>0</v>
      </c>
      <c r="E14" s="157">
        <v>48</v>
      </c>
      <c r="F14" s="157">
        <v>714</v>
      </c>
      <c r="G14" s="157">
        <v>47</v>
      </c>
      <c r="H14" s="157">
        <f>+B14+C14+D14+E14-F14-G14</f>
        <v>840</v>
      </c>
      <c r="I14" s="308"/>
      <c r="J14" s="119">
        <f>SUM(B14:E14)/F14</f>
        <v>2.242296918767507</v>
      </c>
      <c r="K14" s="120">
        <f>(H14/SUM(B14:E14))*100</f>
        <v>52.467207995003115</v>
      </c>
      <c r="L14" s="120">
        <f>(F14/SUM(B14:E14))*100</f>
        <v>44.597126795752658</v>
      </c>
      <c r="M14" s="121">
        <f>(G14/SUM(B14:E14))*100</f>
        <v>2.9356652092442226</v>
      </c>
    </row>
    <row r="15" spans="1:15" ht="15.75" customHeight="1" x14ac:dyDescent="0.25">
      <c r="A15" s="30" t="s">
        <v>284</v>
      </c>
      <c r="B15" s="157">
        <v>242</v>
      </c>
      <c r="C15" s="157">
        <v>323</v>
      </c>
      <c r="D15" s="157">
        <v>0</v>
      </c>
      <c r="E15" s="157">
        <v>180</v>
      </c>
      <c r="F15" s="157">
        <v>413</v>
      </c>
      <c r="G15" s="157">
        <v>14</v>
      </c>
      <c r="H15" s="157">
        <f>+B15+C15+D15+E15-F15-G15</f>
        <v>318</v>
      </c>
      <c r="I15" s="308"/>
      <c r="J15" s="119">
        <f>SUM(B15:E15)/F15</f>
        <v>1.8038740920096852</v>
      </c>
      <c r="K15" s="120">
        <f>(H15/SUM(B15:E15))*100</f>
        <v>42.68456375838926</v>
      </c>
      <c r="L15" s="120">
        <f>(F15/SUM(B15:E15))*100</f>
        <v>55.436241610738257</v>
      </c>
      <c r="M15" s="121">
        <f>(G15/SUM(B15:E15))*100</f>
        <v>1.8791946308724832</v>
      </c>
    </row>
    <row r="16" spans="1:15" s="28" customFormat="1" ht="15.75" customHeight="1" x14ac:dyDescent="0.25">
      <c r="A16" s="30"/>
      <c r="B16" s="252"/>
      <c r="C16" s="252"/>
      <c r="D16" s="252"/>
      <c r="E16" s="252"/>
      <c r="F16" s="252"/>
      <c r="G16" s="252"/>
      <c r="H16" s="252"/>
      <c r="I16" s="308"/>
      <c r="J16" s="119"/>
      <c r="K16" s="120"/>
      <c r="L16" s="120"/>
      <c r="M16" s="121"/>
      <c r="N16" s="110"/>
      <c r="O16" s="110"/>
    </row>
    <row r="17" spans="1:15" s="28" customFormat="1" ht="15.75" customHeight="1" x14ac:dyDescent="0.25">
      <c r="A17" s="154" t="s">
        <v>285</v>
      </c>
      <c r="B17" s="252">
        <f t="shared" ref="B17:H17" si="2">SUM(B18)</f>
        <v>1808</v>
      </c>
      <c r="C17" s="252">
        <f t="shared" si="2"/>
        <v>2760</v>
      </c>
      <c r="D17" s="252">
        <f>SUM(D18)</f>
        <v>0</v>
      </c>
      <c r="E17" s="252">
        <f t="shared" si="2"/>
        <v>254</v>
      </c>
      <c r="F17" s="252">
        <f t="shared" si="2"/>
        <v>2516</v>
      </c>
      <c r="G17" s="252">
        <f t="shared" si="2"/>
        <v>664</v>
      </c>
      <c r="H17" s="252">
        <f t="shared" si="2"/>
        <v>1642</v>
      </c>
      <c r="I17" s="308"/>
      <c r="J17" s="115">
        <f>SUM(B17:E17)/F17</f>
        <v>1.9165341812400636</v>
      </c>
      <c r="K17" s="116">
        <f>(H17/SUM(B17:E17))*100</f>
        <v>34.052260472832849</v>
      </c>
      <c r="L17" s="116">
        <f>(F17/SUM(B17:E17))*100</f>
        <v>52.177519701368723</v>
      </c>
      <c r="M17" s="117">
        <f>(G17/SUM(B17:E17))*100</f>
        <v>13.770219825798424</v>
      </c>
      <c r="N17" s="110"/>
      <c r="O17" s="110"/>
    </row>
    <row r="18" spans="1:15" ht="15.75" customHeight="1" x14ac:dyDescent="0.25">
      <c r="A18" s="30" t="s">
        <v>286</v>
      </c>
      <c r="B18" s="157">
        <v>1808</v>
      </c>
      <c r="C18" s="157">
        <v>2760</v>
      </c>
      <c r="D18" s="157">
        <v>0</v>
      </c>
      <c r="E18" s="157">
        <v>254</v>
      </c>
      <c r="F18" s="157">
        <v>2516</v>
      </c>
      <c r="G18" s="157">
        <v>664</v>
      </c>
      <c r="H18" s="157">
        <f>+B18+C18+D18+E18-F18-G18</f>
        <v>1642</v>
      </c>
      <c r="I18" s="308"/>
      <c r="J18" s="119">
        <f>SUM(B18:E18)/F18</f>
        <v>1.9165341812400636</v>
      </c>
      <c r="K18" s="120">
        <f>(H18/SUM(B18:E18))*100</f>
        <v>34.052260472832849</v>
      </c>
      <c r="L18" s="120">
        <f>(F18/SUM(B18:E18))*100</f>
        <v>52.177519701368723</v>
      </c>
      <c r="M18" s="121">
        <f>(G18/SUM(B18:E18))*100</f>
        <v>13.770219825798424</v>
      </c>
    </row>
    <row r="19" spans="1:15" s="28" customFormat="1" ht="15.75" customHeight="1" x14ac:dyDescent="0.25">
      <c r="A19" s="158"/>
      <c r="B19" s="252"/>
      <c r="C19" s="252"/>
      <c r="D19" s="252"/>
      <c r="E19" s="252"/>
      <c r="F19" s="252"/>
      <c r="G19" s="252"/>
      <c r="H19" s="252"/>
      <c r="I19" s="308"/>
      <c r="J19" s="119"/>
      <c r="K19" s="120"/>
      <c r="L19" s="120"/>
      <c r="M19" s="121"/>
      <c r="N19" s="110"/>
      <c r="O19" s="110"/>
    </row>
    <row r="20" spans="1:15" s="28" customFormat="1" ht="15.75" customHeight="1" x14ac:dyDescent="0.25">
      <c r="A20" s="154" t="s">
        <v>202</v>
      </c>
      <c r="B20" s="252">
        <f t="shared" ref="B20:H20" si="3">SUM(B21:B22)</f>
        <v>2027</v>
      </c>
      <c r="C20" s="252">
        <f t="shared" si="3"/>
        <v>2755</v>
      </c>
      <c r="D20" s="252">
        <f>SUM(D21:D22)</f>
        <v>2</v>
      </c>
      <c r="E20" s="252">
        <f t="shared" si="3"/>
        <v>322</v>
      </c>
      <c r="F20" s="252">
        <f t="shared" si="3"/>
        <v>2619</v>
      </c>
      <c r="G20" s="252">
        <f t="shared" si="3"/>
        <v>225</v>
      </c>
      <c r="H20" s="252">
        <f t="shared" si="3"/>
        <v>2262</v>
      </c>
      <c r="I20" s="308"/>
      <c r="J20" s="115">
        <f>SUM(B20:E20)/F20</f>
        <v>1.9495990836197021</v>
      </c>
      <c r="K20" s="116">
        <f>(H20/SUM(B20:E20))*100</f>
        <v>44.300822561692129</v>
      </c>
      <c r="L20" s="116">
        <f>(F20/SUM(B20:E20))*100</f>
        <v>51.292596944770864</v>
      </c>
      <c r="M20" s="117">
        <f>(G20/SUM(B20:E20))*100</f>
        <v>4.4065804935370148</v>
      </c>
      <c r="N20" s="110"/>
      <c r="O20" s="110"/>
    </row>
    <row r="21" spans="1:15" ht="15.75" customHeight="1" x14ac:dyDescent="0.25">
      <c r="A21" s="30" t="s">
        <v>287</v>
      </c>
      <c r="B21" s="157">
        <v>1264</v>
      </c>
      <c r="C21" s="157">
        <v>743</v>
      </c>
      <c r="D21" s="157">
        <v>0</v>
      </c>
      <c r="E21" s="157">
        <v>190</v>
      </c>
      <c r="F21" s="157">
        <v>715</v>
      </c>
      <c r="G21" s="157">
        <v>123</v>
      </c>
      <c r="H21" s="157">
        <f>+B21+C21+D21+E21-F21-G21</f>
        <v>1359</v>
      </c>
      <c r="I21" s="308"/>
      <c r="J21" s="119">
        <f>SUM(B21:E21)/F21</f>
        <v>3.0727272727272728</v>
      </c>
      <c r="K21" s="120">
        <f>(H21/SUM(B21:E21))*100</f>
        <v>61.857077833409193</v>
      </c>
      <c r="L21" s="120">
        <f>(F21/SUM(B21:E21))*100</f>
        <v>32.544378698224854</v>
      </c>
      <c r="M21" s="121">
        <f>(G21/SUM(B21:E21))*100</f>
        <v>5.5985434683659534</v>
      </c>
    </row>
    <row r="22" spans="1:15" ht="15.75" customHeight="1" x14ac:dyDescent="0.25">
      <c r="A22" s="30" t="s">
        <v>553</v>
      </c>
      <c r="B22" s="157">
        <v>763</v>
      </c>
      <c r="C22" s="157">
        <v>2012</v>
      </c>
      <c r="D22" s="157">
        <v>2</v>
      </c>
      <c r="E22" s="157">
        <v>132</v>
      </c>
      <c r="F22" s="157">
        <v>1904</v>
      </c>
      <c r="G22" s="157">
        <v>102</v>
      </c>
      <c r="H22" s="157">
        <f>+B22+C22+D22+E22-F22-G22</f>
        <v>903</v>
      </c>
      <c r="I22" s="308"/>
      <c r="J22" s="119">
        <f>SUM(B22:E22)/F22</f>
        <v>1.5278361344537814</v>
      </c>
      <c r="K22" s="120">
        <f>(H22/SUM(B22:E22))*100</f>
        <v>31.041595049845306</v>
      </c>
      <c r="L22" s="120">
        <f>(F22/SUM(B22:E22))*100</f>
        <v>65.452045376418013</v>
      </c>
      <c r="M22" s="121">
        <f>(G22/SUM(B22:E22))*100</f>
        <v>3.5063595737366797</v>
      </c>
    </row>
    <row r="23" spans="1:15" ht="15.75" customHeight="1" x14ac:dyDescent="0.25">
      <c r="A23" s="30"/>
      <c r="B23" s="252"/>
      <c r="C23" s="252"/>
      <c r="D23" s="252"/>
      <c r="E23" s="252"/>
      <c r="F23" s="252"/>
      <c r="G23" s="252"/>
      <c r="H23" s="252"/>
      <c r="I23" s="308"/>
      <c r="J23" s="119"/>
      <c r="K23" s="120"/>
      <c r="L23" s="120"/>
      <c r="M23" s="121"/>
    </row>
    <row r="24" spans="1:15" s="28" customFormat="1" ht="15.75" customHeight="1" x14ac:dyDescent="0.25">
      <c r="A24" s="154" t="s">
        <v>211</v>
      </c>
      <c r="B24" s="252">
        <f t="shared" ref="B24:H24" si="4">SUM(B25)</f>
        <v>1532</v>
      </c>
      <c r="C24" s="252">
        <f t="shared" si="4"/>
        <v>2363</v>
      </c>
      <c r="D24" s="252">
        <f>SUM(D25)</f>
        <v>0</v>
      </c>
      <c r="E24" s="252">
        <f t="shared" si="4"/>
        <v>89</v>
      </c>
      <c r="F24" s="252">
        <f t="shared" si="4"/>
        <v>1890</v>
      </c>
      <c r="G24" s="252">
        <f t="shared" si="4"/>
        <v>272</v>
      </c>
      <c r="H24" s="252">
        <f t="shared" si="4"/>
        <v>1822</v>
      </c>
      <c r="I24" s="308"/>
      <c r="J24" s="115">
        <f>SUM(B24:E24)/F24</f>
        <v>2.107936507936508</v>
      </c>
      <c r="K24" s="116">
        <f>(H24/SUM(B24:E24))*100</f>
        <v>45.73293172690763</v>
      </c>
      <c r="L24" s="116">
        <f>(F24/SUM(B24:E24))*100</f>
        <v>47.439759036144579</v>
      </c>
      <c r="M24" s="117">
        <f>(G24/SUM(B24:E24))*100</f>
        <v>6.8273092369477917</v>
      </c>
      <c r="N24" s="110"/>
      <c r="O24" s="110"/>
    </row>
    <row r="25" spans="1:15" ht="15.75" customHeight="1" x14ac:dyDescent="0.25">
      <c r="A25" s="30" t="s">
        <v>288</v>
      </c>
      <c r="B25" s="157">
        <v>1532</v>
      </c>
      <c r="C25" s="157">
        <v>2363</v>
      </c>
      <c r="D25" s="157">
        <v>0</v>
      </c>
      <c r="E25" s="157">
        <v>89</v>
      </c>
      <c r="F25" s="157">
        <v>1890</v>
      </c>
      <c r="G25" s="157">
        <v>272</v>
      </c>
      <c r="H25" s="157">
        <f>+B25+C25+D25+E25-F25-G25</f>
        <v>1822</v>
      </c>
      <c r="I25" s="308"/>
      <c r="J25" s="119">
        <f>SUM(B25:E25)/F25</f>
        <v>2.107936507936508</v>
      </c>
      <c r="K25" s="120">
        <f>(H25/SUM(B25:E25))*100</f>
        <v>45.73293172690763</v>
      </c>
      <c r="L25" s="120">
        <f>(F25/SUM(B25:E25))*100</f>
        <v>47.439759036144579</v>
      </c>
      <c r="M25" s="121">
        <f>(G25/SUM(B25:E25))*100</f>
        <v>6.8273092369477917</v>
      </c>
    </row>
    <row r="26" spans="1:15" s="28" customFormat="1" ht="15.75" customHeight="1" x14ac:dyDescent="0.25">
      <c r="A26" s="30"/>
      <c r="B26" s="252"/>
      <c r="C26" s="252"/>
      <c r="D26" s="252"/>
      <c r="E26" s="252"/>
      <c r="F26" s="252"/>
      <c r="G26" s="252"/>
      <c r="H26" s="252"/>
      <c r="I26" s="308"/>
      <c r="J26" s="119"/>
      <c r="K26" s="120"/>
      <c r="L26" s="120"/>
      <c r="M26" s="121"/>
      <c r="N26" s="110"/>
      <c r="O26" s="110"/>
    </row>
    <row r="27" spans="1:15" s="28" customFormat="1" ht="15.75" customHeight="1" x14ac:dyDescent="0.25">
      <c r="A27" s="154" t="s">
        <v>218</v>
      </c>
      <c r="B27" s="252">
        <f t="shared" ref="B27:H27" si="5">SUM(B28:B29)</f>
        <v>798</v>
      </c>
      <c r="C27" s="252">
        <f t="shared" si="5"/>
        <v>1394</v>
      </c>
      <c r="D27" s="252">
        <f>SUM(D28:D29)</f>
        <v>8</v>
      </c>
      <c r="E27" s="252">
        <f t="shared" si="5"/>
        <v>145</v>
      </c>
      <c r="F27" s="252">
        <f t="shared" si="5"/>
        <v>1572</v>
      </c>
      <c r="G27" s="252">
        <f t="shared" si="5"/>
        <v>159</v>
      </c>
      <c r="H27" s="252">
        <f t="shared" si="5"/>
        <v>614</v>
      </c>
      <c r="I27" s="308"/>
      <c r="J27" s="115">
        <f>SUM(B27:E27)/F27</f>
        <v>1.4917302798982188</v>
      </c>
      <c r="K27" s="116">
        <f>(H27/SUM(B27:E27))*100</f>
        <v>26.183368869936036</v>
      </c>
      <c r="L27" s="116">
        <f>(F27/SUM(B27:E27))*100</f>
        <v>67.03624733475479</v>
      </c>
      <c r="M27" s="117">
        <f>(G27/SUM(B27:E27))*100</f>
        <v>6.7803837953091683</v>
      </c>
      <c r="N27" s="110"/>
      <c r="O27" s="110"/>
    </row>
    <row r="28" spans="1:15" ht="15.75" customHeight="1" x14ac:dyDescent="0.25">
      <c r="A28" s="30" t="s">
        <v>554</v>
      </c>
      <c r="B28" s="157">
        <v>427</v>
      </c>
      <c r="C28" s="157">
        <v>1160</v>
      </c>
      <c r="D28" s="157">
        <v>8</v>
      </c>
      <c r="E28" s="157">
        <v>104</v>
      </c>
      <c r="F28" s="157">
        <v>1266</v>
      </c>
      <c r="G28" s="157">
        <v>111</v>
      </c>
      <c r="H28" s="157">
        <f>+B28+C28+D28+E28-F28-G28</f>
        <v>322</v>
      </c>
      <c r="I28" s="308"/>
      <c r="J28" s="119">
        <f>SUM(B28:E28)/F28</f>
        <v>1.3420221169036335</v>
      </c>
      <c r="K28" s="120">
        <f>(H28/SUM(B28:E28))*100</f>
        <v>18.952324896998235</v>
      </c>
      <c r="L28" s="120">
        <f>(F28/SUM(B28:E28))*100</f>
        <v>74.514420247204242</v>
      </c>
      <c r="M28" s="121">
        <f>(G28/SUM(B28:E28))*100</f>
        <v>6.5332548557975283</v>
      </c>
    </row>
    <row r="29" spans="1:15" ht="15.75" customHeight="1" x14ac:dyDescent="0.25">
      <c r="A29" s="30" t="s">
        <v>555</v>
      </c>
      <c r="B29" s="157">
        <v>371</v>
      </c>
      <c r="C29" s="157">
        <v>234</v>
      </c>
      <c r="D29" s="157">
        <v>0</v>
      </c>
      <c r="E29" s="157">
        <v>41</v>
      </c>
      <c r="F29" s="157">
        <v>306</v>
      </c>
      <c r="G29" s="157">
        <v>48</v>
      </c>
      <c r="H29" s="157">
        <f>+B29+C29+D29+E29-F29-G29</f>
        <v>292</v>
      </c>
      <c r="I29" s="308"/>
      <c r="J29" s="119">
        <f>SUM(B29:E29)/F29</f>
        <v>2.1111111111111112</v>
      </c>
      <c r="K29" s="120">
        <f>(H29/SUM(B29:E29))*100</f>
        <v>45.201238390092882</v>
      </c>
      <c r="L29" s="120">
        <f>(F29/SUM(B29:E29))*100</f>
        <v>47.368421052631575</v>
      </c>
      <c r="M29" s="121">
        <f>(G29/SUM(B29:E29))*100</f>
        <v>7.4303405572755414</v>
      </c>
    </row>
    <row r="30" spans="1:15" s="28" customFormat="1" ht="15.75" customHeight="1" x14ac:dyDescent="0.25">
      <c r="A30" s="30"/>
      <c r="B30" s="252"/>
      <c r="C30" s="252"/>
      <c r="D30" s="252"/>
      <c r="E30" s="252"/>
      <c r="F30" s="252"/>
      <c r="G30" s="252"/>
      <c r="H30" s="252"/>
      <c r="I30" s="308"/>
      <c r="J30" s="119"/>
      <c r="K30" s="120"/>
      <c r="L30" s="120"/>
      <c r="M30" s="121"/>
      <c r="N30" s="110"/>
      <c r="O30" s="110"/>
    </row>
    <row r="31" spans="1:15" s="28" customFormat="1" ht="15.75" customHeight="1" x14ac:dyDescent="0.25">
      <c r="A31" s="154" t="s">
        <v>225</v>
      </c>
      <c r="B31" s="252">
        <f t="shared" ref="B31:H31" si="6">SUM(B32:B33)</f>
        <v>848</v>
      </c>
      <c r="C31" s="252">
        <f t="shared" si="6"/>
        <v>1743</v>
      </c>
      <c r="D31" s="252">
        <f>SUM(D32:D33)</f>
        <v>0</v>
      </c>
      <c r="E31" s="252">
        <f t="shared" si="6"/>
        <v>59</v>
      </c>
      <c r="F31" s="252">
        <f t="shared" si="6"/>
        <v>1527</v>
      </c>
      <c r="G31" s="252">
        <f t="shared" si="6"/>
        <v>80</v>
      </c>
      <c r="H31" s="252">
        <f t="shared" si="6"/>
        <v>1043</v>
      </c>
      <c r="I31" s="308"/>
      <c r="J31" s="115">
        <f>SUM(B31:E31)/F31</f>
        <v>1.7354289456450556</v>
      </c>
      <c r="K31" s="116">
        <f>(H31/SUM(B31:E31))*100</f>
        <v>39.358490566037737</v>
      </c>
      <c r="L31" s="116">
        <f>(F31/SUM(B31:E31))*100</f>
        <v>57.622641509433961</v>
      </c>
      <c r="M31" s="117">
        <f>(G31/SUM(B31:E31))*100</f>
        <v>3.0188679245283021</v>
      </c>
      <c r="N31" s="110"/>
      <c r="O31" s="110"/>
    </row>
    <row r="32" spans="1:15" ht="15.75" customHeight="1" x14ac:dyDescent="0.25">
      <c r="A32" s="30" t="s">
        <v>289</v>
      </c>
      <c r="B32" s="157">
        <v>276</v>
      </c>
      <c r="C32" s="157">
        <v>942</v>
      </c>
      <c r="D32" s="157">
        <v>0</v>
      </c>
      <c r="E32" s="157">
        <v>29</v>
      </c>
      <c r="F32" s="157">
        <v>850</v>
      </c>
      <c r="G32" s="157">
        <v>32</v>
      </c>
      <c r="H32" s="157">
        <f>+B32+C32+D32+E32-F32-G32</f>
        <v>365</v>
      </c>
      <c r="I32" s="308"/>
      <c r="J32" s="119">
        <f>SUM(B32:E32)/F32</f>
        <v>1.4670588235294117</v>
      </c>
      <c r="K32" s="120">
        <f>(H32/SUM(B32:E32))*100</f>
        <v>29.270248596631916</v>
      </c>
      <c r="L32" s="120">
        <f>(F32/SUM(B32:E32))*100</f>
        <v>68.163592622293507</v>
      </c>
      <c r="M32" s="121">
        <f>(G32/SUM(B32:E32))*100</f>
        <v>2.566158781074579</v>
      </c>
    </row>
    <row r="33" spans="1:15" ht="15.75" customHeight="1" x14ac:dyDescent="0.25">
      <c r="A33" s="30" t="s">
        <v>556</v>
      </c>
      <c r="B33" s="157">
        <v>572</v>
      </c>
      <c r="C33" s="157">
        <v>801</v>
      </c>
      <c r="D33" s="157">
        <v>0</v>
      </c>
      <c r="E33" s="157">
        <v>30</v>
      </c>
      <c r="F33" s="157">
        <v>677</v>
      </c>
      <c r="G33" s="157">
        <v>48</v>
      </c>
      <c r="H33" s="157">
        <f>+B33+C33+D33+E33-F33-G33</f>
        <v>678</v>
      </c>
      <c r="I33" s="308"/>
      <c r="J33" s="119">
        <f>SUM(B33:E33)/F33</f>
        <v>2.0723781388478582</v>
      </c>
      <c r="K33" s="120">
        <f>(H33/SUM(B33:E33))*100</f>
        <v>48.325017818959367</v>
      </c>
      <c r="L33" s="120">
        <f>(F33/SUM(B33:E33))*100</f>
        <v>48.253741981468288</v>
      </c>
      <c r="M33" s="121">
        <f>(G33/SUM(B33:E33))*100</f>
        <v>3.4212401995723454</v>
      </c>
    </row>
    <row r="34" spans="1:15" s="28" customFormat="1" ht="15.75" customHeight="1" x14ac:dyDescent="0.25">
      <c r="A34" s="30"/>
      <c r="B34" s="252"/>
      <c r="C34" s="252"/>
      <c r="D34" s="252"/>
      <c r="E34" s="252"/>
      <c r="F34" s="252"/>
      <c r="G34" s="252"/>
      <c r="H34" s="252"/>
      <c r="I34" s="308"/>
      <c r="J34" s="119"/>
      <c r="K34" s="120"/>
      <c r="L34" s="120"/>
      <c r="M34" s="121"/>
      <c r="N34" s="110"/>
      <c r="O34" s="110"/>
    </row>
    <row r="35" spans="1:15" ht="15.75" customHeight="1" x14ac:dyDescent="0.25">
      <c r="A35" s="154" t="s">
        <v>232</v>
      </c>
      <c r="B35" s="252">
        <f t="shared" ref="B35:H35" si="7">SUM(B36:B37)</f>
        <v>1697</v>
      </c>
      <c r="C35" s="252">
        <f t="shared" si="7"/>
        <v>3814</v>
      </c>
      <c r="D35" s="252">
        <f>SUM(D36:D37)</f>
        <v>2</v>
      </c>
      <c r="E35" s="252">
        <f t="shared" si="7"/>
        <v>43</v>
      </c>
      <c r="F35" s="252">
        <f t="shared" si="7"/>
        <v>3519</v>
      </c>
      <c r="G35" s="252">
        <f t="shared" si="7"/>
        <v>19</v>
      </c>
      <c r="H35" s="252">
        <f t="shared" si="7"/>
        <v>2018</v>
      </c>
      <c r="I35" s="308"/>
      <c r="J35" s="115">
        <f>SUM(B35:E35)/F35</f>
        <v>1.5788576300085251</v>
      </c>
      <c r="K35" s="116">
        <f>(H35/SUM(B35:E35))*100</f>
        <v>36.321094312455003</v>
      </c>
      <c r="L35" s="116">
        <f>(F35/SUM(B35:E35))*100</f>
        <v>63.336933045356368</v>
      </c>
      <c r="M35" s="117">
        <f>(G35/SUM(B35:E35))*100</f>
        <v>0.34197264218862489</v>
      </c>
    </row>
    <row r="36" spans="1:15" ht="15.75" customHeight="1" x14ac:dyDescent="0.25">
      <c r="A36" s="30" t="s">
        <v>290</v>
      </c>
      <c r="B36" s="157">
        <v>1432</v>
      </c>
      <c r="C36" s="157">
        <v>3290</v>
      </c>
      <c r="D36" s="157">
        <v>0</v>
      </c>
      <c r="E36" s="157">
        <v>38</v>
      </c>
      <c r="F36" s="157">
        <v>2997</v>
      </c>
      <c r="G36" s="157">
        <v>19</v>
      </c>
      <c r="H36" s="157">
        <f>+B36+C36+D36+E36-F36-G36</f>
        <v>1744</v>
      </c>
      <c r="I36" s="308"/>
      <c r="J36" s="119">
        <f>SUM(B36:E36)/F36</f>
        <v>1.5882549215882549</v>
      </c>
      <c r="K36" s="120">
        <f>(H36/SUM(B36:E36))*100</f>
        <v>36.638655462184872</v>
      </c>
      <c r="L36" s="120">
        <f>(F36/SUM(B36:E36))*100</f>
        <v>62.962184873949582</v>
      </c>
      <c r="M36" s="121">
        <f>(G36/SUM(B36:E36))*100</f>
        <v>0.39915966386554619</v>
      </c>
    </row>
    <row r="37" spans="1:15" ht="15.75" customHeight="1" x14ac:dyDescent="0.25">
      <c r="A37" s="30" t="s">
        <v>291</v>
      </c>
      <c r="B37" s="157">
        <v>265</v>
      </c>
      <c r="C37" s="157">
        <v>524</v>
      </c>
      <c r="D37" s="157">
        <v>2</v>
      </c>
      <c r="E37" s="157">
        <v>5</v>
      </c>
      <c r="F37" s="157">
        <v>522</v>
      </c>
      <c r="G37" s="157">
        <v>0</v>
      </c>
      <c r="H37" s="157">
        <f>+B37+C37+D37+E37-F37-G37</f>
        <v>274</v>
      </c>
      <c r="I37" s="308"/>
      <c r="J37" s="119">
        <f>SUM(B37:E37)/F37</f>
        <v>1.524904214559387</v>
      </c>
      <c r="K37" s="120">
        <f>(H37/SUM(B37:E37))*100</f>
        <v>34.422110552763819</v>
      </c>
      <c r="L37" s="120">
        <f>(F37/SUM(B37:E37))*100</f>
        <v>65.577889447236188</v>
      </c>
      <c r="M37" s="121">
        <f>(G37/SUM(B37:E37))*100</f>
        <v>0</v>
      </c>
    </row>
    <row r="38" spans="1:15" s="28" customFormat="1" ht="15.75" customHeight="1" x14ac:dyDescent="0.25">
      <c r="A38" s="30"/>
      <c r="B38" s="252"/>
      <c r="C38" s="252"/>
      <c r="D38" s="252"/>
      <c r="E38" s="252"/>
      <c r="F38" s="252"/>
      <c r="G38" s="252"/>
      <c r="H38" s="252"/>
      <c r="I38" s="308"/>
      <c r="J38" s="119"/>
      <c r="K38" s="120"/>
      <c r="L38" s="120"/>
      <c r="M38" s="121"/>
      <c r="N38" s="110"/>
      <c r="O38" s="110"/>
    </row>
    <row r="39" spans="1:15" s="28" customFormat="1" ht="15.75" customHeight="1" x14ac:dyDescent="0.25">
      <c r="A39" s="154" t="s">
        <v>458</v>
      </c>
      <c r="B39" s="252">
        <f t="shared" ref="B39:H39" si="8">SUM(B40:B41)</f>
        <v>2242</v>
      </c>
      <c r="C39" s="252">
        <f t="shared" si="8"/>
        <v>3060</v>
      </c>
      <c r="D39" s="252">
        <f>SUM(D40:D41)</f>
        <v>2</v>
      </c>
      <c r="E39" s="252">
        <f t="shared" si="8"/>
        <v>203</v>
      </c>
      <c r="F39" s="252">
        <f t="shared" si="8"/>
        <v>3221</v>
      </c>
      <c r="G39" s="252">
        <f t="shared" si="8"/>
        <v>33</v>
      </c>
      <c r="H39" s="252">
        <f t="shared" si="8"/>
        <v>2253</v>
      </c>
      <c r="I39" s="308"/>
      <c r="J39" s="115">
        <f>SUM(B39:E39)/F39</f>
        <v>1.7097174790437752</v>
      </c>
      <c r="K39" s="116">
        <f>(H39/SUM(B39:E39))*100</f>
        <v>40.911567096422736</v>
      </c>
      <c r="L39" s="116">
        <f>(F39/SUM(B39:E39))*100</f>
        <v>58.489195569275466</v>
      </c>
      <c r="M39" s="117">
        <f>(G39/SUM(B39:E39))*100</f>
        <v>0.59923733430179771</v>
      </c>
      <c r="N39" s="110"/>
      <c r="O39" s="110"/>
    </row>
    <row r="40" spans="1:15" ht="15.75" customHeight="1" x14ac:dyDescent="0.25">
      <c r="A40" s="30" t="s">
        <v>292</v>
      </c>
      <c r="B40" s="157">
        <v>2059</v>
      </c>
      <c r="C40" s="157">
        <v>2678</v>
      </c>
      <c r="D40" s="157">
        <v>1</v>
      </c>
      <c r="E40" s="157">
        <v>195</v>
      </c>
      <c r="F40" s="157">
        <v>2876</v>
      </c>
      <c r="G40" s="157">
        <v>2</v>
      </c>
      <c r="H40" s="157">
        <f>+B40+C40+D40+E40-F40-G40</f>
        <v>2055</v>
      </c>
      <c r="I40" s="308"/>
      <c r="J40" s="119">
        <f>SUM(B40:E40)/F40</f>
        <v>1.7152294853963839</v>
      </c>
      <c r="K40" s="120">
        <f>(H40/SUM(B40:E40))*100</f>
        <v>41.658220150010131</v>
      </c>
      <c r="L40" s="120">
        <f>(F40/SUM(B40:E40))*100</f>
        <v>58.301236570038519</v>
      </c>
      <c r="M40" s="121">
        <f>(G40/SUM(B40:E40))*100</f>
        <v>4.0543279951348064E-2</v>
      </c>
    </row>
    <row r="41" spans="1:15" ht="15.75" customHeight="1" x14ac:dyDescent="0.25">
      <c r="A41" s="30" t="s">
        <v>557</v>
      </c>
      <c r="B41" s="157">
        <v>183</v>
      </c>
      <c r="C41" s="157">
        <v>382</v>
      </c>
      <c r="D41" s="157">
        <v>1</v>
      </c>
      <c r="E41" s="157">
        <v>8</v>
      </c>
      <c r="F41" s="157">
        <v>345</v>
      </c>
      <c r="G41" s="157">
        <v>31</v>
      </c>
      <c r="H41" s="157">
        <f>+B41+C41+D41+E41-F41-G41</f>
        <v>198</v>
      </c>
      <c r="I41" s="308"/>
      <c r="J41" s="119">
        <f>SUM(B41:E41)/F41</f>
        <v>1.663768115942029</v>
      </c>
      <c r="K41" s="120">
        <f>(H41/SUM(B41:E41))*100</f>
        <v>34.494773519163765</v>
      </c>
      <c r="L41" s="120">
        <f>(F41/SUM(B41:E41))*100</f>
        <v>60.104529616724733</v>
      </c>
      <c r="M41" s="121">
        <f>(G41/SUM(B41:E41))*100</f>
        <v>5.4006968641114987</v>
      </c>
    </row>
    <row r="42" spans="1:15" s="28" customFormat="1" ht="15.75" customHeight="1" x14ac:dyDescent="0.25">
      <c r="A42" s="30"/>
      <c r="B42" s="252"/>
      <c r="C42" s="252"/>
      <c r="D42" s="252"/>
      <c r="E42" s="252"/>
      <c r="F42" s="252"/>
      <c r="G42" s="252"/>
      <c r="H42" s="252"/>
      <c r="I42" s="308"/>
      <c r="J42" s="119"/>
      <c r="K42" s="120"/>
      <c r="L42" s="120"/>
      <c r="M42" s="121"/>
      <c r="N42" s="110"/>
      <c r="O42" s="110"/>
    </row>
    <row r="43" spans="1:15" s="28" customFormat="1" ht="15.75" customHeight="1" x14ac:dyDescent="0.25">
      <c r="A43" s="154" t="s">
        <v>466</v>
      </c>
      <c r="B43" s="252">
        <f t="shared" ref="B43:H43" si="9">SUM(B44:B45)</f>
        <v>272</v>
      </c>
      <c r="C43" s="252">
        <f t="shared" si="9"/>
        <v>1184</v>
      </c>
      <c r="D43" s="252">
        <f>SUM(D44:D45)</f>
        <v>0</v>
      </c>
      <c r="E43" s="252">
        <f t="shared" si="9"/>
        <v>53</v>
      </c>
      <c r="F43" s="252">
        <f t="shared" si="9"/>
        <v>1098</v>
      </c>
      <c r="G43" s="252">
        <f t="shared" si="9"/>
        <v>49</v>
      </c>
      <c r="H43" s="252">
        <f t="shared" si="9"/>
        <v>362</v>
      </c>
      <c r="I43" s="308"/>
      <c r="J43" s="115">
        <f>SUM(B43:E43)/F43</f>
        <v>1.3743169398907105</v>
      </c>
      <c r="K43" s="116">
        <f>(H43/SUM(B43:E43))*100</f>
        <v>23.989396951623593</v>
      </c>
      <c r="L43" s="116">
        <f>(F43/SUM(B43:E43))*100</f>
        <v>72.763419483101387</v>
      </c>
      <c r="M43" s="117">
        <f>(G43/SUM(B43:E43))*100</f>
        <v>3.2471835652750163</v>
      </c>
      <c r="N43" s="110"/>
      <c r="O43" s="110"/>
    </row>
    <row r="44" spans="1:15" ht="15.75" customHeight="1" x14ac:dyDescent="0.25">
      <c r="A44" s="30" t="s">
        <v>558</v>
      </c>
      <c r="B44" s="157">
        <v>162</v>
      </c>
      <c r="C44" s="157">
        <v>828</v>
      </c>
      <c r="D44" s="157">
        <v>0</v>
      </c>
      <c r="E44" s="157">
        <v>34</v>
      </c>
      <c r="F44" s="157">
        <v>779</v>
      </c>
      <c r="G44" s="157">
        <v>32</v>
      </c>
      <c r="H44" s="157">
        <f>+B44+C44+D44+E44-F44-G44</f>
        <v>213</v>
      </c>
      <c r="I44" s="308"/>
      <c r="J44" s="119">
        <f>SUM(B44:E44)/F44</f>
        <v>1.3145057766367136</v>
      </c>
      <c r="K44" s="120">
        <f>(H44/SUM(B44:E44))*100</f>
        <v>20.80078125</v>
      </c>
      <c r="L44" s="120">
        <f>(F44/SUM(B44:E44))*100</f>
        <v>76.07421875</v>
      </c>
      <c r="M44" s="121">
        <f>(G44/SUM(B44:E44))*100</f>
        <v>3.125</v>
      </c>
    </row>
    <row r="45" spans="1:15" ht="15.75" customHeight="1" x14ac:dyDescent="0.25">
      <c r="A45" s="30" t="s">
        <v>559</v>
      </c>
      <c r="B45" s="157">
        <v>110</v>
      </c>
      <c r="C45" s="157">
        <v>356</v>
      </c>
      <c r="D45" s="157">
        <v>0</v>
      </c>
      <c r="E45" s="157">
        <v>19</v>
      </c>
      <c r="F45" s="157">
        <v>319</v>
      </c>
      <c r="G45" s="157">
        <v>17</v>
      </c>
      <c r="H45" s="157">
        <f>+B45+C45+D45+E45-F45-G45</f>
        <v>149</v>
      </c>
      <c r="I45" s="308"/>
      <c r="J45" s="119">
        <f>SUM(B45:E45)/F45</f>
        <v>1.5203761755485894</v>
      </c>
      <c r="K45" s="120">
        <f>(H45/SUM(B45:E45))*100</f>
        <v>30.721649484536083</v>
      </c>
      <c r="L45" s="120">
        <f>(F45/SUM(B45:E45))*100</f>
        <v>65.773195876288653</v>
      </c>
      <c r="M45" s="121">
        <f>(G45/SUM(B45:E45))*100</f>
        <v>3.5051546391752577</v>
      </c>
    </row>
    <row r="46" spans="1:15" s="28" customFormat="1" ht="15.75" customHeight="1" x14ac:dyDescent="0.25">
      <c r="A46" s="30"/>
      <c r="B46" s="252"/>
      <c r="C46" s="252"/>
      <c r="D46" s="252"/>
      <c r="E46" s="252"/>
      <c r="F46" s="252"/>
      <c r="G46" s="252"/>
      <c r="H46" s="252"/>
      <c r="I46" s="308"/>
      <c r="J46" s="119"/>
      <c r="K46" s="120"/>
      <c r="L46" s="120"/>
      <c r="M46" s="121"/>
      <c r="N46" s="110"/>
      <c r="O46" s="110"/>
    </row>
    <row r="47" spans="1:15" s="28" customFormat="1" ht="15.75" customHeight="1" x14ac:dyDescent="0.25">
      <c r="A47" s="154" t="s">
        <v>475</v>
      </c>
      <c r="B47" s="252">
        <f t="shared" ref="B47:H47" si="10">SUM(B48:B49)</f>
        <v>861</v>
      </c>
      <c r="C47" s="252">
        <f t="shared" si="10"/>
        <v>671</v>
      </c>
      <c r="D47" s="252">
        <f>SUM(D48:D49)</f>
        <v>2</v>
      </c>
      <c r="E47" s="252">
        <f t="shared" si="10"/>
        <v>32</v>
      </c>
      <c r="F47" s="252">
        <f t="shared" si="10"/>
        <v>750</v>
      </c>
      <c r="G47" s="252">
        <f t="shared" si="10"/>
        <v>125</v>
      </c>
      <c r="H47" s="252">
        <f t="shared" si="10"/>
        <v>691</v>
      </c>
      <c r="I47" s="308"/>
      <c r="J47" s="115">
        <f>SUM(B47:E47)/F47</f>
        <v>2.0880000000000001</v>
      </c>
      <c r="K47" s="116">
        <f>(H47/SUM(B47:E47))*100</f>
        <v>44.125159642401023</v>
      </c>
      <c r="L47" s="116">
        <f>(F47/SUM(B47:E47))*100</f>
        <v>47.892720306513411</v>
      </c>
      <c r="M47" s="117">
        <f>(G47/SUM(B47:E47))*100</f>
        <v>7.9821200510855688</v>
      </c>
      <c r="N47" s="110"/>
      <c r="O47" s="110"/>
    </row>
    <row r="48" spans="1:15" ht="15.75" customHeight="1" x14ac:dyDescent="0.25">
      <c r="A48" s="30" t="s">
        <v>532</v>
      </c>
      <c r="B48" s="157">
        <v>369</v>
      </c>
      <c r="C48" s="157">
        <v>328</v>
      </c>
      <c r="D48" s="157">
        <v>2</v>
      </c>
      <c r="E48" s="157">
        <v>26</v>
      </c>
      <c r="F48" s="157">
        <v>326</v>
      </c>
      <c r="G48" s="157">
        <v>106</v>
      </c>
      <c r="H48" s="157">
        <f>+B48+C48+D48+E48-F48-G48</f>
        <v>293</v>
      </c>
      <c r="I48" s="308"/>
      <c r="J48" s="119">
        <f>SUM(B48:E48)/F48</f>
        <v>2.223926380368098</v>
      </c>
      <c r="K48" s="120">
        <f>(H48/SUM(B48:E48))*100</f>
        <v>40.413793103448278</v>
      </c>
      <c r="L48" s="120">
        <f>(F48/SUM(B48:E48))*100</f>
        <v>44.96551724137931</v>
      </c>
      <c r="M48" s="121">
        <f>(G48/SUM(B48:E48))*100</f>
        <v>14.620689655172415</v>
      </c>
    </row>
    <row r="49" spans="1:15" ht="15.75" customHeight="1" x14ac:dyDescent="0.25">
      <c r="A49" s="30" t="s">
        <v>293</v>
      </c>
      <c r="B49" s="157">
        <v>492</v>
      </c>
      <c r="C49" s="157">
        <v>343</v>
      </c>
      <c r="D49" s="157">
        <v>0</v>
      </c>
      <c r="E49" s="157">
        <v>6</v>
      </c>
      <c r="F49" s="157">
        <v>424</v>
      </c>
      <c r="G49" s="157">
        <v>19</v>
      </c>
      <c r="H49" s="157">
        <f>+B49+C49+D49+E49-F49-G49</f>
        <v>398</v>
      </c>
      <c r="I49" s="124"/>
      <c r="J49" s="119">
        <f>SUM(B49:E49)/F49</f>
        <v>1.9834905660377358</v>
      </c>
      <c r="K49" s="120">
        <f>(H49/SUM(B49:E49))*100</f>
        <v>47.324613555291315</v>
      </c>
      <c r="L49" s="120">
        <f>(F49/SUM(B49:E49))*100</f>
        <v>50.416171224732466</v>
      </c>
      <c r="M49" s="121">
        <f>(G49/SUM(B49:E49))*100</f>
        <v>2.2592152199762188</v>
      </c>
    </row>
    <row r="50" spans="1:15" s="28" customFormat="1" ht="15.75" customHeight="1" x14ac:dyDescent="0.25">
      <c r="A50" s="30"/>
      <c r="B50" s="252"/>
      <c r="C50" s="252"/>
      <c r="D50" s="252"/>
      <c r="E50" s="252"/>
      <c r="F50" s="252"/>
      <c r="G50" s="252"/>
      <c r="H50" s="252"/>
      <c r="I50" s="124"/>
      <c r="J50" s="119"/>
      <c r="K50" s="120"/>
      <c r="L50" s="120"/>
      <c r="M50" s="121"/>
      <c r="N50" s="110"/>
      <c r="O50" s="110"/>
    </row>
    <row r="51" spans="1:15" s="28" customFormat="1" ht="15.75" customHeight="1" x14ac:dyDescent="0.25">
      <c r="A51" s="154" t="s">
        <v>482</v>
      </c>
      <c r="B51" s="252">
        <f t="shared" ref="B51:H51" si="11">SUM(B52:B53)</f>
        <v>849</v>
      </c>
      <c r="C51" s="252">
        <f t="shared" si="11"/>
        <v>1626</v>
      </c>
      <c r="D51" s="252">
        <f>SUM(D52:D53)</f>
        <v>0</v>
      </c>
      <c r="E51" s="252">
        <f t="shared" si="11"/>
        <v>121</v>
      </c>
      <c r="F51" s="252">
        <f t="shared" si="11"/>
        <v>1631</v>
      </c>
      <c r="G51" s="252">
        <f t="shared" si="11"/>
        <v>168</v>
      </c>
      <c r="H51" s="252">
        <f t="shared" si="11"/>
        <v>797</v>
      </c>
      <c r="I51" s="124"/>
      <c r="J51" s="115">
        <f>SUM(B51:E51)/F51</f>
        <v>1.5916615573267934</v>
      </c>
      <c r="K51" s="116">
        <f>(H51/SUM(B51:E51))*100</f>
        <v>30.701078582434516</v>
      </c>
      <c r="L51" s="116">
        <f>(F51/SUM(B51:E51))*100</f>
        <v>62.827426810477661</v>
      </c>
      <c r="M51" s="117">
        <f>(G51/SUM(B51:E51))*100</f>
        <v>6.471494607087827</v>
      </c>
      <c r="N51" s="110"/>
      <c r="O51" s="110"/>
    </row>
    <row r="52" spans="1:15" ht="15.75" customHeight="1" x14ac:dyDescent="0.25">
      <c r="A52" s="30" t="s">
        <v>294</v>
      </c>
      <c r="B52" s="157">
        <v>606</v>
      </c>
      <c r="C52" s="157">
        <v>1383</v>
      </c>
      <c r="D52" s="157">
        <v>0</v>
      </c>
      <c r="E52" s="157">
        <v>112</v>
      </c>
      <c r="F52" s="157">
        <v>1317</v>
      </c>
      <c r="G52" s="157">
        <v>168</v>
      </c>
      <c r="H52" s="157">
        <f>+B52+C52+D52+E52-F52-G52</f>
        <v>616</v>
      </c>
      <c r="I52" s="124"/>
      <c r="J52" s="119">
        <f>SUM(B52:E52)/F52</f>
        <v>1.595292331055429</v>
      </c>
      <c r="K52" s="120">
        <f>(H52/SUM(B52:E52))*100</f>
        <v>29.319371727748688</v>
      </c>
      <c r="L52" s="120">
        <f>(F52/SUM(B52:E52))*100</f>
        <v>62.684435982865303</v>
      </c>
      <c r="M52" s="121">
        <f>(G52/SUM(B52:E52))*100</f>
        <v>7.9961922893860056</v>
      </c>
    </row>
    <row r="53" spans="1:15" ht="15.75" customHeight="1" x14ac:dyDescent="0.25">
      <c r="A53" s="30" t="s">
        <v>690</v>
      </c>
      <c r="B53" s="157">
        <v>243</v>
      </c>
      <c r="C53" s="157">
        <v>243</v>
      </c>
      <c r="D53" s="157">
        <v>0</v>
      </c>
      <c r="E53" s="157">
        <v>9</v>
      </c>
      <c r="F53" s="157">
        <v>314</v>
      </c>
      <c r="G53" s="157">
        <v>0</v>
      </c>
      <c r="H53" s="157">
        <f>+B53+C53+D53+E53-F53-G53</f>
        <v>181</v>
      </c>
      <c r="I53" s="124"/>
      <c r="J53" s="119">
        <f>SUM(B53:E53)/F53</f>
        <v>1.5764331210191083</v>
      </c>
      <c r="K53" s="120">
        <f>(H53/SUM(B53:E53))*100</f>
        <v>36.565656565656568</v>
      </c>
      <c r="L53" s="120">
        <f>(F53/SUM(B53:E53))*100</f>
        <v>63.434343434343432</v>
      </c>
      <c r="M53" s="121">
        <f>(G53/SUM(B53:E53))*100</f>
        <v>0</v>
      </c>
    </row>
    <row r="54" spans="1:15" s="28" customFormat="1" ht="15.75" customHeight="1" x14ac:dyDescent="0.25">
      <c r="A54" s="30"/>
      <c r="B54" s="252"/>
      <c r="C54" s="252"/>
      <c r="D54" s="252"/>
      <c r="E54" s="252"/>
      <c r="F54" s="252"/>
      <c r="G54" s="252"/>
      <c r="H54" s="252"/>
      <c r="I54" s="124"/>
      <c r="J54" s="119"/>
      <c r="K54" s="120"/>
      <c r="L54" s="120"/>
      <c r="M54" s="121"/>
      <c r="N54" s="110"/>
      <c r="O54" s="110"/>
    </row>
    <row r="55" spans="1:15" s="28" customFormat="1" ht="15.75" customHeight="1" x14ac:dyDescent="0.25">
      <c r="A55" s="154" t="s">
        <v>489</v>
      </c>
      <c r="B55" s="252">
        <f t="shared" ref="B55:H55" si="12">SUM(B56:B57)</f>
        <v>420</v>
      </c>
      <c r="C55" s="252">
        <f t="shared" si="12"/>
        <v>1179</v>
      </c>
      <c r="D55" s="252">
        <f>SUM(D56:D57)</f>
        <v>3</v>
      </c>
      <c r="E55" s="252">
        <f t="shared" si="12"/>
        <v>82</v>
      </c>
      <c r="F55" s="252">
        <f t="shared" si="12"/>
        <v>1034</v>
      </c>
      <c r="G55" s="252">
        <f t="shared" si="12"/>
        <v>68</v>
      </c>
      <c r="H55" s="252">
        <f t="shared" si="12"/>
        <v>582</v>
      </c>
      <c r="I55" s="124"/>
      <c r="J55" s="115">
        <f>SUM(B55:E55)/F55</f>
        <v>1.6286266924564796</v>
      </c>
      <c r="K55" s="116">
        <f>(H55/SUM(B55:E55))*100</f>
        <v>34.560570071258908</v>
      </c>
      <c r="L55" s="116">
        <f>(F55/SUM(B55:E55))*100</f>
        <v>61.401425178147271</v>
      </c>
      <c r="M55" s="117">
        <f>(G55/SUM(B55:E55))*100</f>
        <v>4.0380047505938244</v>
      </c>
      <c r="N55" s="110"/>
      <c r="O55" s="110"/>
    </row>
    <row r="56" spans="1:15" ht="15.75" customHeight="1" x14ac:dyDescent="0.25">
      <c r="A56" s="30" t="s">
        <v>563</v>
      </c>
      <c r="B56" s="157">
        <v>231</v>
      </c>
      <c r="C56" s="157">
        <v>990</v>
      </c>
      <c r="D56" s="157">
        <v>3</v>
      </c>
      <c r="E56" s="157">
        <v>64</v>
      </c>
      <c r="F56" s="157">
        <v>889</v>
      </c>
      <c r="G56" s="157">
        <v>68</v>
      </c>
      <c r="H56" s="157">
        <f>+B56+C56+D56+E56-F56-G56</f>
        <v>331</v>
      </c>
      <c r="I56" s="124"/>
      <c r="J56" s="119">
        <f>SUM(B56:E56)/F56</f>
        <v>1.4488188976377954</v>
      </c>
      <c r="K56" s="120">
        <f>(H56/SUM(B56:E56))*100</f>
        <v>25.698757763975156</v>
      </c>
      <c r="L56" s="120">
        <f>(F56/SUM(B56:E56))*100</f>
        <v>69.021739130434781</v>
      </c>
      <c r="M56" s="121">
        <f>(G56/SUM(B56:E56))*100</f>
        <v>5.2795031055900621</v>
      </c>
    </row>
    <row r="57" spans="1:15" s="149" customFormat="1" ht="15.75" customHeight="1" x14ac:dyDescent="0.25">
      <c r="A57" s="30" t="s">
        <v>295</v>
      </c>
      <c r="B57" s="157">
        <v>189</v>
      </c>
      <c r="C57" s="157">
        <v>189</v>
      </c>
      <c r="D57" s="157">
        <v>0</v>
      </c>
      <c r="E57" s="157">
        <v>18</v>
      </c>
      <c r="F57" s="157">
        <v>145</v>
      </c>
      <c r="G57" s="157">
        <v>0</v>
      </c>
      <c r="H57" s="157">
        <f>+B57+C57+D57+E57-F57-G57</f>
        <v>251</v>
      </c>
      <c r="I57" s="124"/>
      <c r="J57" s="119">
        <f>SUM(B57:E57)/F57</f>
        <v>2.7310344827586208</v>
      </c>
      <c r="K57" s="120">
        <f>(H57/SUM(B57:E57))*100</f>
        <v>63.383838383838388</v>
      </c>
      <c r="L57" s="120">
        <f>(F57/SUM(B57:E57))*100</f>
        <v>36.616161616161619</v>
      </c>
      <c r="M57" s="121">
        <f>(G57/SUM(B57:E57))*100</f>
        <v>0</v>
      </c>
      <c r="N57" s="148"/>
      <c r="O57" s="148"/>
    </row>
    <row r="58" spans="1:15" s="28" customFormat="1" ht="15.75" customHeight="1" x14ac:dyDescent="0.25">
      <c r="A58" s="30"/>
      <c r="B58" s="252"/>
      <c r="C58" s="252"/>
      <c r="D58" s="252"/>
      <c r="E58" s="252"/>
      <c r="F58" s="252"/>
      <c r="G58" s="252"/>
      <c r="H58" s="252"/>
      <c r="I58" s="124"/>
      <c r="J58" s="119"/>
      <c r="K58" s="120"/>
      <c r="L58" s="120"/>
      <c r="M58" s="121"/>
      <c r="N58" s="110"/>
      <c r="O58" s="110"/>
    </row>
    <row r="59" spans="1:15" s="28" customFormat="1" ht="15.75" customHeight="1" x14ac:dyDescent="0.25">
      <c r="A59" s="154" t="s">
        <v>493</v>
      </c>
      <c r="B59" s="252">
        <f t="shared" ref="B59:H59" si="13">SUM(B60:B62)</f>
        <v>793</v>
      </c>
      <c r="C59" s="252">
        <f t="shared" si="13"/>
        <v>1046</v>
      </c>
      <c r="D59" s="252">
        <f>SUM(D60:D62)</f>
        <v>0</v>
      </c>
      <c r="E59" s="252">
        <f t="shared" si="13"/>
        <v>62</v>
      </c>
      <c r="F59" s="252">
        <f t="shared" si="13"/>
        <v>972</v>
      </c>
      <c r="G59" s="252">
        <f t="shared" si="13"/>
        <v>80</v>
      </c>
      <c r="H59" s="252">
        <f t="shared" si="13"/>
        <v>849</v>
      </c>
      <c r="I59" s="124"/>
      <c r="J59" s="115">
        <f>SUM(B59:E59)/F59</f>
        <v>1.9557613168724279</v>
      </c>
      <c r="K59" s="116">
        <f>(H59/SUM(B59:E59))*100</f>
        <v>44.660704892162016</v>
      </c>
      <c r="L59" s="116">
        <f>(F59/SUM(B59:E59))*100</f>
        <v>51.130983692793265</v>
      </c>
      <c r="M59" s="117">
        <f>(G59/SUM(B59:E59))*100</f>
        <v>4.2083114150447134</v>
      </c>
      <c r="N59" s="110"/>
      <c r="O59" s="110"/>
    </row>
    <row r="60" spans="1:15" s="29" customFormat="1" ht="15.75" customHeight="1" x14ac:dyDescent="0.25">
      <c r="A60" s="30" t="s">
        <v>562</v>
      </c>
      <c r="B60" s="157">
        <v>527</v>
      </c>
      <c r="C60" s="157">
        <v>602</v>
      </c>
      <c r="D60" s="157">
        <v>0</v>
      </c>
      <c r="E60" s="157">
        <v>44</v>
      </c>
      <c r="F60" s="157">
        <v>507</v>
      </c>
      <c r="G60" s="157">
        <v>67</v>
      </c>
      <c r="H60" s="157">
        <f>+B60+C60+D60+E60-F60-G60</f>
        <v>599</v>
      </c>
      <c r="I60" s="124"/>
      <c r="J60" s="119">
        <f>SUM(B60:E60)/F60</f>
        <v>2.3136094674556213</v>
      </c>
      <c r="K60" s="120">
        <f>(H60/SUM(B60:E60))*100</f>
        <v>51.06564364876386</v>
      </c>
      <c r="L60" s="120">
        <f>(F60/SUM(B60:E60))*100</f>
        <v>43.222506393861892</v>
      </c>
      <c r="M60" s="121">
        <f>(G60/SUM(B60:E60))*100</f>
        <v>5.7118499573742545</v>
      </c>
      <c r="N60" s="98"/>
      <c r="O60" s="98"/>
    </row>
    <row r="61" spans="1:15" ht="15.75" customHeight="1" x14ac:dyDescent="0.25">
      <c r="A61" s="30" t="s">
        <v>560</v>
      </c>
      <c r="B61" s="157">
        <v>168</v>
      </c>
      <c r="C61" s="157">
        <v>245</v>
      </c>
      <c r="D61" s="157">
        <v>0</v>
      </c>
      <c r="E61" s="157">
        <v>12</v>
      </c>
      <c r="F61" s="157">
        <v>277</v>
      </c>
      <c r="G61" s="157">
        <v>13</v>
      </c>
      <c r="H61" s="157">
        <f>+B61+C61+D61+E61-F61-G61</f>
        <v>135</v>
      </c>
      <c r="I61" s="124"/>
      <c r="J61" s="119">
        <f>SUM(B61:E61)/F61</f>
        <v>1.5342960288808665</v>
      </c>
      <c r="K61" s="120">
        <f>(H61/SUM(B61:E61))*100</f>
        <v>31.764705882352938</v>
      </c>
      <c r="L61" s="120">
        <f>(F61/SUM(B61:E61))*100</f>
        <v>65.17647058823529</v>
      </c>
      <c r="M61" s="121">
        <f>(G61/SUM(B61:E61))*100</f>
        <v>3.0588235294117649</v>
      </c>
    </row>
    <row r="62" spans="1:15" ht="15.75" customHeight="1" x14ac:dyDescent="0.25">
      <c r="A62" s="30" t="s">
        <v>496</v>
      </c>
      <c r="B62" s="157">
        <v>98</v>
      </c>
      <c r="C62" s="157">
        <v>199</v>
      </c>
      <c r="D62" s="157">
        <v>0</v>
      </c>
      <c r="E62" s="157">
        <v>6</v>
      </c>
      <c r="F62" s="157">
        <v>188</v>
      </c>
      <c r="G62" s="157">
        <v>0</v>
      </c>
      <c r="H62" s="157">
        <f>+B62+C62+D62+E62-F62-G62</f>
        <v>115</v>
      </c>
      <c r="I62" s="124"/>
      <c r="J62" s="119">
        <f>SUM(B62:E62)/F62</f>
        <v>1.6117021276595744</v>
      </c>
      <c r="K62" s="120">
        <f>(H62/SUM(B62:E62))*100</f>
        <v>37.953795379537951</v>
      </c>
      <c r="L62" s="120">
        <f>(F62/SUM(B62:E62))*100</f>
        <v>62.046204620462042</v>
      </c>
      <c r="M62" s="121">
        <f>(G62/SUM(B62:E62))*100</f>
        <v>0</v>
      </c>
    </row>
    <row r="63" spans="1:15" s="150" customFormat="1" ht="15.75" customHeight="1" x14ac:dyDescent="0.25">
      <c r="A63" s="30"/>
      <c r="B63" s="252"/>
      <c r="C63" s="252"/>
      <c r="D63" s="252"/>
      <c r="E63" s="252"/>
      <c r="F63" s="252"/>
      <c r="G63" s="252"/>
      <c r="H63" s="252"/>
      <c r="I63" s="124"/>
      <c r="J63" s="119"/>
      <c r="K63" s="120"/>
      <c r="L63" s="120"/>
      <c r="M63" s="121"/>
      <c r="N63" s="132"/>
      <c r="O63" s="132"/>
    </row>
    <row r="64" spans="1:15" s="150" customFormat="1" ht="15.75" customHeight="1" x14ac:dyDescent="0.25">
      <c r="A64" s="154" t="s">
        <v>501</v>
      </c>
      <c r="B64" s="252">
        <f t="shared" ref="B64:H64" si="14">SUM(B65)</f>
        <v>477</v>
      </c>
      <c r="C64" s="252">
        <f t="shared" si="14"/>
        <v>768</v>
      </c>
      <c r="D64" s="252">
        <f>SUM(D65)</f>
        <v>1</v>
      </c>
      <c r="E64" s="252">
        <f t="shared" si="14"/>
        <v>102</v>
      </c>
      <c r="F64" s="252">
        <f t="shared" si="14"/>
        <v>741</v>
      </c>
      <c r="G64" s="252">
        <f t="shared" si="14"/>
        <v>118</v>
      </c>
      <c r="H64" s="252">
        <f t="shared" si="14"/>
        <v>489</v>
      </c>
      <c r="I64" s="124"/>
      <c r="J64" s="115">
        <f>SUM(B64:E64)/F64</f>
        <v>1.8191632928475034</v>
      </c>
      <c r="K64" s="116">
        <f>(H64/SUM(B64:E64))*100</f>
        <v>36.275964391691396</v>
      </c>
      <c r="L64" s="116">
        <f>(F64/SUM(B64:E64))*100</f>
        <v>54.970326409495549</v>
      </c>
      <c r="M64" s="117">
        <f>(G64/SUM(B64:E64))*100</f>
        <v>8.7537091988130555</v>
      </c>
      <c r="N64" s="132"/>
      <c r="O64" s="132"/>
    </row>
    <row r="65" spans="1:15" s="20" customFormat="1" ht="15.75" customHeight="1" x14ac:dyDescent="0.25">
      <c r="A65" s="30" t="s">
        <v>296</v>
      </c>
      <c r="B65" s="157">
        <v>477</v>
      </c>
      <c r="C65" s="157">
        <v>768</v>
      </c>
      <c r="D65" s="157">
        <v>1</v>
      </c>
      <c r="E65" s="157">
        <v>102</v>
      </c>
      <c r="F65" s="157">
        <v>741</v>
      </c>
      <c r="G65" s="157">
        <v>118</v>
      </c>
      <c r="H65" s="157">
        <f>+B65+C65+D65+E65-F65-G65</f>
        <v>489</v>
      </c>
      <c r="I65" s="124"/>
      <c r="J65" s="119">
        <f>SUM(B65:E65)/F65</f>
        <v>1.8191632928475034</v>
      </c>
      <c r="K65" s="120">
        <f>(H65/SUM(B65:E65))*100</f>
        <v>36.275964391691396</v>
      </c>
      <c r="L65" s="120">
        <f>(F65/SUM(B65:E65))*100</f>
        <v>54.970326409495549</v>
      </c>
      <c r="M65" s="121">
        <f>(G65/SUM(B65:E65))*100</f>
        <v>8.7537091988130555</v>
      </c>
      <c r="N65" s="83"/>
      <c r="O65" s="83"/>
    </row>
    <row r="66" spans="1:15" s="20" customFormat="1" ht="15.75" customHeight="1" x14ac:dyDescent="0.25">
      <c r="A66" s="30"/>
      <c r="B66" s="252"/>
      <c r="C66" s="252"/>
      <c r="D66" s="252"/>
      <c r="E66" s="252"/>
      <c r="F66" s="252"/>
      <c r="G66" s="252"/>
      <c r="H66" s="252"/>
      <c r="I66" s="124"/>
      <c r="J66" s="119"/>
      <c r="K66" s="120"/>
      <c r="L66" s="120"/>
      <c r="M66" s="121"/>
      <c r="N66" s="83"/>
      <c r="O66" s="83"/>
    </row>
    <row r="67" spans="1:15" s="20" customFormat="1" ht="15.75" customHeight="1" x14ac:dyDescent="0.25">
      <c r="A67" s="154" t="s">
        <v>297</v>
      </c>
      <c r="B67" s="252">
        <f t="shared" ref="B67:H67" si="15">SUM(B68)</f>
        <v>834</v>
      </c>
      <c r="C67" s="252">
        <f t="shared" si="15"/>
        <v>1513</v>
      </c>
      <c r="D67" s="252">
        <f>SUM(D68)</f>
        <v>1</v>
      </c>
      <c r="E67" s="252">
        <f t="shared" si="15"/>
        <v>41</v>
      </c>
      <c r="F67" s="252">
        <f t="shared" si="15"/>
        <v>1526</v>
      </c>
      <c r="G67" s="252">
        <f t="shared" si="15"/>
        <v>97</v>
      </c>
      <c r="H67" s="252">
        <f t="shared" si="15"/>
        <v>766</v>
      </c>
      <c r="I67" s="124"/>
      <c r="J67" s="115">
        <f>SUM(B67:E67)/F67</f>
        <v>1.5655307994757537</v>
      </c>
      <c r="K67" s="116">
        <f>(H67/SUM(B67:E67))*100</f>
        <v>32.06362494767685</v>
      </c>
      <c r="L67" s="116">
        <f>(F67/SUM(B67:E67))*100</f>
        <v>63.876098786102972</v>
      </c>
      <c r="M67" s="117">
        <f>(G67/SUM(B67:E67))*100</f>
        <v>4.0602762662201757</v>
      </c>
      <c r="N67" s="83"/>
      <c r="O67" s="83"/>
    </row>
    <row r="68" spans="1:15" s="20" customFormat="1" ht="15.75" customHeight="1" x14ac:dyDescent="0.25">
      <c r="A68" s="30" t="s">
        <v>561</v>
      </c>
      <c r="B68" s="157">
        <v>834</v>
      </c>
      <c r="C68" s="157">
        <v>1513</v>
      </c>
      <c r="D68" s="157">
        <v>1</v>
      </c>
      <c r="E68" s="157">
        <v>41</v>
      </c>
      <c r="F68" s="157">
        <v>1526</v>
      </c>
      <c r="G68" s="157">
        <v>97</v>
      </c>
      <c r="H68" s="157">
        <f>+B68+C68+D68+E68-F68-G68</f>
        <v>766</v>
      </c>
      <c r="I68" s="124"/>
      <c r="J68" s="119">
        <f>SUM(B68:E68)/F68</f>
        <v>1.5655307994757537</v>
      </c>
      <c r="K68" s="120">
        <f>(H68/SUM(B68:E68))*100</f>
        <v>32.06362494767685</v>
      </c>
      <c r="L68" s="120">
        <f>(F68/SUM(B68:E68))*100</f>
        <v>63.876098786102972</v>
      </c>
      <c r="M68" s="121">
        <f>(G68/SUM(B68:E68))*100</f>
        <v>4.0602762662201757</v>
      </c>
      <c r="N68" s="83"/>
      <c r="O68" s="83"/>
    </row>
    <row r="69" spans="1:15" s="28" customFormat="1" ht="15.75" customHeight="1" x14ac:dyDescent="0.25">
      <c r="A69" s="159"/>
      <c r="B69" s="127"/>
      <c r="C69" s="99"/>
      <c r="D69" s="99"/>
      <c r="E69" s="127"/>
      <c r="F69" s="99"/>
      <c r="G69" s="127"/>
      <c r="H69" s="127"/>
      <c r="I69" s="143"/>
      <c r="J69" s="142"/>
      <c r="K69" s="136"/>
      <c r="L69" s="136"/>
      <c r="M69" s="141"/>
      <c r="N69" s="110"/>
      <c r="O69" s="110"/>
    </row>
    <row r="70" spans="1:15" ht="15.75" customHeight="1" x14ac:dyDescent="0.25">
      <c r="A70" s="9" t="s">
        <v>637</v>
      </c>
    </row>
  </sheetData>
  <sheetProtection selectLockedCells="1" selectUnlockedCells="1"/>
  <mergeCells count="15">
    <mergeCell ref="A3:M3"/>
    <mergeCell ref="B5:H5"/>
    <mergeCell ref="J5:M5"/>
    <mergeCell ref="A5:A7"/>
    <mergeCell ref="C6:C7"/>
    <mergeCell ref="B6:B7"/>
    <mergeCell ref="D6:D7"/>
    <mergeCell ref="E6:E7"/>
    <mergeCell ref="F6:F7"/>
    <mergeCell ref="G6:G7"/>
    <mergeCell ref="H6:H7"/>
    <mergeCell ref="J6:J7"/>
    <mergeCell ref="K6:K7"/>
    <mergeCell ref="L6:L7"/>
    <mergeCell ref="M6:M7"/>
  </mergeCells>
  <phoneticPr fontId="0" type="noConversion"/>
  <printOptions horizontalCentered="1" verticalCentered="1"/>
  <pageMargins left="0.3" right="0" top="0" bottom="0" header="0.51180555555555551" footer="0.51180555555555551"/>
  <pageSetup firstPageNumber="0" orientation="portrait" horizontalDpi="300" verticalDpi="300"/>
  <headerFooter alignWithMargins="0"/>
  <ignoredErrors>
    <ignoredError sqref="D11:O7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M118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60.7109375" style="26" customWidth="1"/>
    <col min="2" max="2" width="19.5703125" style="26" customWidth="1"/>
    <col min="3" max="3" width="15.5703125" style="26" customWidth="1"/>
    <col min="4" max="4" width="17.140625" style="26" customWidth="1"/>
    <col min="5" max="5" width="19" style="26" customWidth="1"/>
    <col min="6" max="6" width="15.140625" style="26" customWidth="1"/>
    <col min="7" max="7" width="17.5703125" style="26" customWidth="1"/>
    <col min="8" max="8" width="19.28515625" style="26" customWidth="1"/>
    <col min="9" max="9" width="5.7109375" style="27" customWidth="1"/>
    <col min="10" max="10" width="18.7109375" style="27" customWidth="1"/>
    <col min="11" max="11" width="17" style="27" customWidth="1"/>
    <col min="12" max="13" width="18.7109375" style="27" customWidth="1"/>
    <col min="14" max="16384" width="11.42578125" style="26"/>
  </cols>
  <sheetData>
    <row r="1" spans="1:13" ht="15.75" customHeight="1" x14ac:dyDescent="0.25">
      <c r="A1" s="28" t="s">
        <v>298</v>
      </c>
      <c r="B1" s="107"/>
      <c r="C1" s="107"/>
      <c r="D1" s="107"/>
      <c r="E1" s="107"/>
      <c r="F1" s="107"/>
      <c r="G1" s="107"/>
      <c r="H1" s="107"/>
    </row>
    <row r="2" spans="1:13" ht="15.75" customHeight="1" x14ac:dyDescent="0.25">
      <c r="A2" s="28"/>
      <c r="B2" s="160"/>
      <c r="C2" s="160"/>
      <c r="D2" s="160"/>
      <c r="E2" s="160"/>
      <c r="F2" s="160"/>
      <c r="G2" s="160"/>
      <c r="H2" s="160"/>
    </row>
    <row r="3" spans="1:13" ht="15.75" customHeight="1" x14ac:dyDescent="0.25">
      <c r="A3" s="364" t="s">
        <v>646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</row>
    <row r="4" spans="1:13" ht="15.75" customHeight="1" x14ac:dyDescent="0.25">
      <c r="A4" s="28"/>
      <c r="B4" s="28"/>
      <c r="C4" s="28"/>
      <c r="D4" s="28"/>
      <c r="E4" s="28"/>
      <c r="F4" s="28"/>
      <c r="G4" s="28"/>
      <c r="H4" s="28"/>
    </row>
    <row r="5" spans="1:13" ht="15.75" customHeight="1" x14ac:dyDescent="0.25">
      <c r="A5" s="381" t="s">
        <v>329</v>
      </c>
      <c r="B5" s="365" t="s">
        <v>299</v>
      </c>
      <c r="C5" s="365"/>
      <c r="D5" s="365"/>
      <c r="E5" s="365"/>
      <c r="F5" s="365"/>
      <c r="G5" s="365"/>
      <c r="H5" s="365"/>
      <c r="I5" s="113"/>
      <c r="J5" s="366" t="s">
        <v>328</v>
      </c>
      <c r="K5" s="366"/>
      <c r="L5" s="366"/>
      <c r="M5" s="366"/>
    </row>
    <row r="6" spans="1:13" ht="15.75" customHeight="1" x14ac:dyDescent="0.25">
      <c r="A6" s="382"/>
      <c r="B6" s="370" t="s">
        <v>727</v>
      </c>
      <c r="C6" s="370" t="s">
        <v>718</v>
      </c>
      <c r="D6" s="370" t="s">
        <v>723</v>
      </c>
      <c r="E6" s="370" t="s">
        <v>707</v>
      </c>
      <c r="F6" s="370" t="s">
        <v>722</v>
      </c>
      <c r="G6" s="370" t="s">
        <v>709</v>
      </c>
      <c r="H6" s="370" t="s">
        <v>724</v>
      </c>
      <c r="I6" s="135"/>
      <c r="J6" s="370" t="s">
        <v>713</v>
      </c>
      <c r="K6" s="370" t="s">
        <v>714</v>
      </c>
      <c r="L6" s="370" t="s">
        <v>715</v>
      </c>
      <c r="M6" s="373" t="s">
        <v>716</v>
      </c>
    </row>
    <row r="7" spans="1:13" ht="15.75" customHeight="1" x14ac:dyDescent="0.25">
      <c r="A7" s="383"/>
      <c r="B7" s="371"/>
      <c r="C7" s="371"/>
      <c r="D7" s="371"/>
      <c r="E7" s="371"/>
      <c r="F7" s="371"/>
      <c r="G7" s="371"/>
      <c r="H7" s="371"/>
      <c r="I7" s="136"/>
      <c r="J7" s="371"/>
      <c r="K7" s="371"/>
      <c r="L7" s="371"/>
      <c r="M7" s="374"/>
    </row>
    <row r="8" spans="1:13" ht="15.75" customHeight="1" x14ac:dyDescent="0.25">
      <c r="A8" s="161"/>
      <c r="B8" s="162"/>
      <c r="C8" s="163"/>
      <c r="D8" s="163"/>
      <c r="E8" s="163"/>
      <c r="F8" s="163"/>
      <c r="G8" s="163"/>
      <c r="H8" s="164"/>
      <c r="I8" s="113"/>
      <c r="K8" s="113"/>
      <c r="L8" s="113"/>
    </row>
    <row r="9" spans="1:13" s="28" customFormat="1" ht="15.75" customHeight="1" x14ac:dyDescent="0.25">
      <c r="A9" s="165" t="s">
        <v>510</v>
      </c>
      <c r="B9" s="103">
        <f t="shared" ref="B9:H9" si="0">SUM(B11,B19,B22,B31,B38,B45,B54,B63,B71,B79,B87,B97,B101,B108,B113)</f>
        <v>170764</v>
      </c>
      <c r="C9" s="103">
        <f t="shared" si="0"/>
        <v>39116</v>
      </c>
      <c r="D9" s="103">
        <f t="shared" si="0"/>
        <v>22078</v>
      </c>
      <c r="E9" s="103">
        <f t="shared" si="0"/>
        <v>94</v>
      </c>
      <c r="F9" s="103">
        <f t="shared" si="0"/>
        <v>26291</v>
      </c>
      <c r="G9" s="103">
        <f t="shared" si="0"/>
        <v>27574</v>
      </c>
      <c r="H9" s="103">
        <f t="shared" si="0"/>
        <v>178187</v>
      </c>
      <c r="I9" s="140"/>
      <c r="J9" s="115">
        <f>SUM(B9:E9)/F9</f>
        <v>8.8262903655243239</v>
      </c>
      <c r="K9" s="116">
        <f>(H9/SUM(B9:E9))*100</f>
        <v>76.787530381121471</v>
      </c>
      <c r="L9" s="116">
        <f>(F9/SUM(B9:E9))*100</f>
        <v>11.329788150931689</v>
      </c>
      <c r="M9" s="117">
        <f>(G9/SUM(B9:E9))*100</f>
        <v>11.88268146794684</v>
      </c>
    </row>
    <row r="10" spans="1:13" ht="15.75" customHeight="1" x14ac:dyDescent="0.25">
      <c r="A10" s="166"/>
      <c r="B10" s="108"/>
      <c r="C10" s="108"/>
      <c r="D10" s="108"/>
      <c r="E10" s="108"/>
      <c r="F10" s="108"/>
      <c r="G10" s="108"/>
      <c r="H10" s="108"/>
      <c r="I10" s="140"/>
      <c r="J10" s="119"/>
      <c r="K10" s="120"/>
      <c r="L10" s="120"/>
      <c r="M10" s="121"/>
    </row>
    <row r="11" spans="1:13" s="28" customFormat="1" ht="15.75" customHeight="1" x14ac:dyDescent="0.25">
      <c r="A11" s="167" t="s">
        <v>330</v>
      </c>
      <c r="B11" s="103">
        <f t="shared" ref="B11:H11" si="1">SUM(B12:B17)</f>
        <v>9188</v>
      </c>
      <c r="C11" s="103">
        <f t="shared" si="1"/>
        <v>2897</v>
      </c>
      <c r="D11" s="103">
        <f t="shared" si="1"/>
        <v>1854</v>
      </c>
      <c r="E11" s="103">
        <f t="shared" si="1"/>
        <v>3</v>
      </c>
      <c r="F11" s="103">
        <f t="shared" si="1"/>
        <v>2447</v>
      </c>
      <c r="G11" s="103">
        <f t="shared" si="1"/>
        <v>1167</v>
      </c>
      <c r="H11" s="103">
        <f t="shared" si="1"/>
        <v>10328</v>
      </c>
      <c r="I11" s="140"/>
      <c r="J11" s="115">
        <f t="shared" ref="J11:J17" si="2">SUM(B11:E11)/F11</f>
        <v>5.697588884348181</v>
      </c>
      <c r="K11" s="116">
        <f t="shared" ref="K11:K17" si="3">(H11/SUM(B11:E11))*100</f>
        <v>74.078324487161098</v>
      </c>
      <c r="L11" s="116">
        <f t="shared" ref="L11:L17" si="4">(F11/SUM(B11:E11))*100</f>
        <v>17.551283890403099</v>
      </c>
      <c r="M11" s="117">
        <f t="shared" ref="M11:M17" si="5">(G11/SUM(B11:E11))*100</f>
        <v>8.3703916224358057</v>
      </c>
    </row>
    <row r="12" spans="1:13" s="28" customFormat="1" ht="15.75" customHeight="1" x14ac:dyDescent="0.25">
      <c r="A12" s="19" t="s">
        <v>300</v>
      </c>
      <c r="B12" s="108">
        <v>3692</v>
      </c>
      <c r="C12" s="108">
        <v>1722</v>
      </c>
      <c r="D12" s="108">
        <v>912</v>
      </c>
      <c r="E12" s="108">
        <v>0</v>
      </c>
      <c r="F12" s="108">
        <v>1540</v>
      </c>
      <c r="G12" s="108">
        <v>797</v>
      </c>
      <c r="H12" s="108">
        <f t="shared" ref="H12:H17" si="6">B12+C12+D12+E12-F12-G12</f>
        <v>3989</v>
      </c>
      <c r="I12" s="140"/>
      <c r="J12" s="119">
        <f t="shared" si="2"/>
        <v>4.1077922077922082</v>
      </c>
      <c r="K12" s="120">
        <f t="shared" si="3"/>
        <v>63.057224154283908</v>
      </c>
      <c r="L12" s="120">
        <f t="shared" si="4"/>
        <v>24.343977236800505</v>
      </c>
      <c r="M12" s="121">
        <f t="shared" si="5"/>
        <v>12.598798608915587</v>
      </c>
    </row>
    <row r="13" spans="1:13" s="28" customFormat="1" ht="15.75" customHeight="1" x14ac:dyDescent="0.25">
      <c r="A13" s="83" t="s">
        <v>301</v>
      </c>
      <c r="B13" s="108">
        <v>1705</v>
      </c>
      <c r="C13" s="108">
        <v>424</v>
      </c>
      <c r="D13" s="108">
        <v>382</v>
      </c>
      <c r="E13" s="108">
        <v>0</v>
      </c>
      <c r="F13" s="108">
        <v>322</v>
      </c>
      <c r="G13" s="108">
        <v>110</v>
      </c>
      <c r="H13" s="108">
        <f t="shared" si="6"/>
        <v>2079</v>
      </c>
      <c r="I13" s="140"/>
      <c r="J13" s="119">
        <f t="shared" si="2"/>
        <v>7.7981366459627326</v>
      </c>
      <c r="K13" s="120">
        <f t="shared" si="3"/>
        <v>82.795698924731184</v>
      </c>
      <c r="L13" s="120">
        <f t="shared" si="4"/>
        <v>12.823576264436479</v>
      </c>
      <c r="M13" s="121">
        <f t="shared" si="5"/>
        <v>4.380724810832338</v>
      </c>
    </row>
    <row r="14" spans="1:13" s="28" customFormat="1" ht="15.75" customHeight="1" x14ac:dyDescent="0.25">
      <c r="A14" s="19" t="s">
        <v>302</v>
      </c>
      <c r="B14" s="108">
        <v>1155</v>
      </c>
      <c r="C14" s="108">
        <v>282</v>
      </c>
      <c r="D14" s="108">
        <v>259</v>
      </c>
      <c r="E14" s="108">
        <v>0</v>
      </c>
      <c r="F14" s="108">
        <v>249</v>
      </c>
      <c r="G14" s="108">
        <v>121</v>
      </c>
      <c r="H14" s="108">
        <f t="shared" si="6"/>
        <v>1326</v>
      </c>
      <c r="I14" s="140"/>
      <c r="J14" s="119">
        <f t="shared" si="2"/>
        <v>6.811244979919679</v>
      </c>
      <c r="K14" s="120">
        <f t="shared" si="3"/>
        <v>78.183962264150935</v>
      </c>
      <c r="L14" s="120">
        <f t="shared" si="4"/>
        <v>14.681603773584905</v>
      </c>
      <c r="M14" s="121">
        <f t="shared" si="5"/>
        <v>7.1344339622641515</v>
      </c>
    </row>
    <row r="15" spans="1:13" s="28" customFormat="1" ht="15.75" customHeight="1" x14ac:dyDescent="0.25">
      <c r="A15" s="19" t="s">
        <v>193</v>
      </c>
      <c r="B15" s="108">
        <v>360</v>
      </c>
      <c r="C15" s="108">
        <v>100</v>
      </c>
      <c r="D15" s="108">
        <v>124</v>
      </c>
      <c r="E15" s="108">
        <v>0</v>
      </c>
      <c r="F15" s="108">
        <v>72</v>
      </c>
      <c r="G15" s="108">
        <v>115</v>
      </c>
      <c r="H15" s="108">
        <f t="shared" si="6"/>
        <v>397</v>
      </c>
      <c r="I15" s="140"/>
      <c r="J15" s="119">
        <f t="shared" si="2"/>
        <v>8.1111111111111107</v>
      </c>
      <c r="K15" s="120">
        <f t="shared" si="3"/>
        <v>67.979452054794521</v>
      </c>
      <c r="L15" s="120">
        <f t="shared" si="4"/>
        <v>12.328767123287671</v>
      </c>
      <c r="M15" s="121">
        <f t="shared" si="5"/>
        <v>19.69178082191781</v>
      </c>
    </row>
    <row r="16" spans="1:13" s="28" customFormat="1" ht="15.75" customHeight="1" x14ac:dyDescent="0.25">
      <c r="A16" s="19" t="s">
        <v>194</v>
      </c>
      <c r="B16" s="108">
        <v>2170</v>
      </c>
      <c r="C16" s="108">
        <v>336</v>
      </c>
      <c r="D16" s="108">
        <v>165</v>
      </c>
      <c r="E16" s="108">
        <v>3</v>
      </c>
      <c r="F16" s="108">
        <v>251</v>
      </c>
      <c r="G16" s="108">
        <v>19</v>
      </c>
      <c r="H16" s="108">
        <f t="shared" si="6"/>
        <v>2404</v>
      </c>
      <c r="I16" s="140"/>
      <c r="J16" s="119">
        <f t="shared" si="2"/>
        <v>10.653386454183266</v>
      </c>
      <c r="K16" s="120">
        <f t="shared" si="3"/>
        <v>89.902767389678388</v>
      </c>
      <c r="L16" s="120">
        <f t="shared" si="4"/>
        <v>9.3866866118175025</v>
      </c>
      <c r="M16" s="121">
        <f t="shared" si="5"/>
        <v>0.71054599850411371</v>
      </c>
    </row>
    <row r="17" spans="1:13" s="28" customFormat="1" ht="15.75" customHeight="1" x14ac:dyDescent="0.25">
      <c r="A17" s="19" t="s">
        <v>195</v>
      </c>
      <c r="B17" s="108">
        <v>106</v>
      </c>
      <c r="C17" s="108">
        <v>33</v>
      </c>
      <c r="D17" s="108">
        <v>12</v>
      </c>
      <c r="E17" s="108">
        <v>0</v>
      </c>
      <c r="F17" s="108">
        <v>13</v>
      </c>
      <c r="G17" s="108">
        <v>5</v>
      </c>
      <c r="H17" s="108">
        <f t="shared" si="6"/>
        <v>133</v>
      </c>
      <c r="I17" s="140"/>
      <c r="J17" s="119">
        <f t="shared" si="2"/>
        <v>11.615384615384615</v>
      </c>
      <c r="K17" s="120">
        <f t="shared" si="3"/>
        <v>88.079470198675494</v>
      </c>
      <c r="L17" s="120">
        <f t="shared" si="4"/>
        <v>8.6092715231788084</v>
      </c>
      <c r="M17" s="121">
        <f t="shared" si="5"/>
        <v>3.3112582781456954</v>
      </c>
    </row>
    <row r="18" spans="1:13" s="28" customFormat="1" ht="15.75" customHeight="1" x14ac:dyDescent="0.25">
      <c r="A18" s="168"/>
      <c r="B18" s="108"/>
      <c r="C18" s="108"/>
      <c r="D18" s="108"/>
      <c r="E18" s="108"/>
      <c r="F18" s="108"/>
      <c r="G18" s="108"/>
      <c r="H18" s="108"/>
      <c r="I18" s="140"/>
      <c r="J18" s="115"/>
      <c r="K18" s="120"/>
      <c r="L18" s="120"/>
      <c r="M18" s="121"/>
    </row>
    <row r="19" spans="1:13" s="28" customFormat="1" ht="15.75" customHeight="1" x14ac:dyDescent="0.25">
      <c r="A19" s="167" t="s">
        <v>199</v>
      </c>
      <c r="B19" s="103">
        <f t="shared" ref="B19:H19" si="7">B20</f>
        <v>15690</v>
      </c>
      <c r="C19" s="103">
        <f t="shared" si="7"/>
        <v>3385</v>
      </c>
      <c r="D19" s="103">
        <f t="shared" si="7"/>
        <v>1507</v>
      </c>
      <c r="E19" s="103">
        <f t="shared" si="7"/>
        <v>3</v>
      </c>
      <c r="F19" s="103">
        <f t="shared" si="7"/>
        <v>1833</v>
      </c>
      <c r="G19" s="103">
        <f t="shared" si="7"/>
        <v>3817</v>
      </c>
      <c r="H19" s="103">
        <f t="shared" si="7"/>
        <v>14935</v>
      </c>
      <c r="I19" s="151"/>
      <c r="J19" s="115">
        <f>SUM(B19:E19)/F19</f>
        <v>11.230223677032187</v>
      </c>
      <c r="K19" s="116">
        <f>(H19/SUM(B19:E19))*100</f>
        <v>72.552829730386208</v>
      </c>
      <c r="L19" s="116">
        <f>(F19/SUM(B19:E19))*100</f>
        <v>8.9045421423366538</v>
      </c>
      <c r="M19" s="117">
        <f>(G19/SUM(B19:E19))*100</f>
        <v>18.542628127277144</v>
      </c>
    </row>
    <row r="20" spans="1:13" s="28" customFormat="1" ht="15.75" customHeight="1" x14ac:dyDescent="0.25">
      <c r="A20" s="83" t="s">
        <v>303</v>
      </c>
      <c r="B20" s="108">
        <v>15690</v>
      </c>
      <c r="C20" s="108">
        <v>3385</v>
      </c>
      <c r="D20" s="108">
        <v>1507</v>
      </c>
      <c r="E20" s="108">
        <v>3</v>
      </c>
      <c r="F20" s="108">
        <v>1833</v>
      </c>
      <c r="G20" s="108">
        <v>3817</v>
      </c>
      <c r="H20" s="108">
        <f>B20+C20+D20+E20-F20-G20</f>
        <v>14935</v>
      </c>
      <c r="I20" s="140"/>
      <c r="J20" s="119">
        <f>SUM(B20:E20)/F20</f>
        <v>11.230223677032187</v>
      </c>
      <c r="K20" s="120">
        <f>(H20/SUM(B20:E20))*100</f>
        <v>72.552829730386208</v>
      </c>
      <c r="L20" s="120">
        <f>(F20/SUM(B20:E20))*100</f>
        <v>8.9045421423366538</v>
      </c>
      <c r="M20" s="121">
        <f>(G20/SUM(B20:E20))*100</f>
        <v>18.542628127277144</v>
      </c>
    </row>
    <row r="21" spans="1:13" s="28" customFormat="1" ht="15.75" customHeight="1" x14ac:dyDescent="0.25">
      <c r="A21" s="168"/>
      <c r="B21" s="108"/>
      <c r="C21" s="108"/>
      <c r="D21" s="108"/>
      <c r="E21" s="108"/>
      <c r="F21" s="108"/>
      <c r="G21" s="108"/>
      <c r="H21" s="108"/>
      <c r="I21" s="140"/>
      <c r="J21" s="115"/>
      <c r="K21" s="120"/>
      <c r="L21" s="120"/>
      <c r="M21" s="121"/>
    </row>
    <row r="22" spans="1:13" s="28" customFormat="1" ht="15.75" customHeight="1" x14ac:dyDescent="0.25">
      <c r="A22" s="167" t="s">
        <v>202</v>
      </c>
      <c r="B22" s="103">
        <f t="shared" ref="B22:H22" si="8">SUM(B23:B29)</f>
        <v>22223</v>
      </c>
      <c r="C22" s="103">
        <f t="shared" si="8"/>
        <v>4557</v>
      </c>
      <c r="D22" s="103">
        <f t="shared" si="8"/>
        <v>3407</v>
      </c>
      <c r="E22" s="103">
        <f t="shared" si="8"/>
        <v>54</v>
      </c>
      <c r="F22" s="103">
        <f t="shared" si="8"/>
        <v>2947</v>
      </c>
      <c r="G22" s="103">
        <f t="shared" si="8"/>
        <v>4903</v>
      </c>
      <c r="H22" s="103">
        <f t="shared" si="8"/>
        <v>22391</v>
      </c>
      <c r="I22" s="151"/>
      <c r="J22" s="115">
        <f t="shared" ref="J22:J29" si="9">SUM(B22:E22)/F22</f>
        <v>10.261621988462844</v>
      </c>
      <c r="K22" s="116">
        <f t="shared" ref="K22:K29" si="10">(H22/SUM(B22:E22))*100</f>
        <v>74.041863694983633</v>
      </c>
      <c r="L22" s="116">
        <f t="shared" ref="L22:L29" si="11">(F22/SUM(B22:E22))*100</f>
        <v>9.7450481134883109</v>
      </c>
      <c r="M22" s="117">
        <f t="shared" ref="M22:M29" si="12">(G22/SUM(B22:E22))*100</f>
        <v>16.213088191528058</v>
      </c>
    </row>
    <row r="23" spans="1:13" s="28" customFormat="1" ht="15.75" customHeight="1" x14ac:dyDescent="0.25">
      <c r="A23" s="83" t="s">
        <v>304</v>
      </c>
      <c r="B23" s="108">
        <v>3417</v>
      </c>
      <c r="C23" s="108">
        <v>738</v>
      </c>
      <c r="D23" s="108">
        <v>727</v>
      </c>
      <c r="E23" s="108">
        <v>2</v>
      </c>
      <c r="F23" s="108">
        <v>644</v>
      </c>
      <c r="G23" s="108">
        <v>785</v>
      </c>
      <c r="H23" s="108">
        <f t="shared" ref="H23:H29" si="13">B23+C23+D23+E23-F23-G23</f>
        <v>3455</v>
      </c>
      <c r="I23" s="140"/>
      <c r="J23" s="119">
        <f t="shared" si="9"/>
        <v>7.5838509316770191</v>
      </c>
      <c r="K23" s="120">
        <f t="shared" si="10"/>
        <v>70.741195741195739</v>
      </c>
      <c r="L23" s="120">
        <f t="shared" si="11"/>
        <v>13.185913185913186</v>
      </c>
      <c r="M23" s="121">
        <f t="shared" si="12"/>
        <v>16.072891072891075</v>
      </c>
    </row>
    <row r="24" spans="1:13" s="28" customFormat="1" ht="15.75" customHeight="1" x14ac:dyDescent="0.25">
      <c r="A24" s="19" t="s">
        <v>206</v>
      </c>
      <c r="B24" s="108">
        <v>2001</v>
      </c>
      <c r="C24" s="108">
        <v>416</v>
      </c>
      <c r="D24" s="108">
        <v>455</v>
      </c>
      <c r="E24" s="108">
        <v>0</v>
      </c>
      <c r="F24" s="108">
        <v>437</v>
      </c>
      <c r="G24" s="108">
        <v>439</v>
      </c>
      <c r="H24" s="108">
        <f t="shared" si="13"/>
        <v>1996</v>
      </c>
      <c r="I24" s="140"/>
      <c r="J24" s="119">
        <f t="shared" si="9"/>
        <v>6.5720823798627004</v>
      </c>
      <c r="K24" s="120">
        <f t="shared" si="10"/>
        <v>69.498607242339844</v>
      </c>
      <c r="L24" s="120">
        <f t="shared" si="11"/>
        <v>15.215877437325906</v>
      </c>
      <c r="M24" s="121">
        <f t="shared" si="12"/>
        <v>15.285515320334261</v>
      </c>
    </row>
    <row r="25" spans="1:13" s="28" customFormat="1" ht="15.75" customHeight="1" x14ac:dyDescent="0.25">
      <c r="A25" s="19" t="s">
        <v>207</v>
      </c>
      <c r="B25" s="108">
        <v>1123</v>
      </c>
      <c r="C25" s="108">
        <v>277</v>
      </c>
      <c r="D25" s="108">
        <v>151</v>
      </c>
      <c r="E25" s="108">
        <v>0</v>
      </c>
      <c r="F25" s="108">
        <v>243</v>
      </c>
      <c r="G25" s="108">
        <v>138</v>
      </c>
      <c r="H25" s="108">
        <f t="shared" si="13"/>
        <v>1170</v>
      </c>
      <c r="I25" s="140"/>
      <c r="J25" s="119">
        <f t="shared" si="9"/>
        <v>6.382716049382716</v>
      </c>
      <c r="K25" s="120">
        <f t="shared" si="10"/>
        <v>75.435203094777563</v>
      </c>
      <c r="L25" s="120">
        <f t="shared" si="11"/>
        <v>15.667311411992262</v>
      </c>
      <c r="M25" s="121">
        <f t="shared" si="12"/>
        <v>8.8974854932301746</v>
      </c>
    </row>
    <row r="26" spans="1:13" s="28" customFormat="1" ht="15.75" customHeight="1" x14ac:dyDescent="0.25">
      <c r="A26" s="19" t="s">
        <v>208</v>
      </c>
      <c r="B26" s="108">
        <v>3204</v>
      </c>
      <c r="C26" s="108">
        <v>595</v>
      </c>
      <c r="D26" s="108">
        <v>582</v>
      </c>
      <c r="E26" s="108">
        <v>0</v>
      </c>
      <c r="F26" s="108">
        <v>186</v>
      </c>
      <c r="G26" s="108">
        <v>582</v>
      </c>
      <c r="H26" s="108">
        <f t="shared" si="13"/>
        <v>3613</v>
      </c>
      <c r="I26" s="140"/>
      <c r="J26" s="119">
        <f t="shared" si="9"/>
        <v>23.553763440860216</v>
      </c>
      <c r="K26" s="120">
        <f t="shared" si="10"/>
        <v>82.469755763524304</v>
      </c>
      <c r="L26" s="120">
        <f t="shared" si="11"/>
        <v>4.2456060260214565</v>
      </c>
      <c r="M26" s="121">
        <f t="shared" si="12"/>
        <v>13.284638210454233</v>
      </c>
    </row>
    <row r="27" spans="1:13" s="28" customFormat="1" ht="15.75" customHeight="1" x14ac:dyDescent="0.25">
      <c r="A27" s="83" t="s">
        <v>305</v>
      </c>
      <c r="B27" s="108">
        <v>9160</v>
      </c>
      <c r="C27" s="108">
        <v>1972</v>
      </c>
      <c r="D27" s="108">
        <v>983</v>
      </c>
      <c r="E27" s="108">
        <v>52</v>
      </c>
      <c r="F27" s="108">
        <v>1155</v>
      </c>
      <c r="G27" s="108">
        <v>2049</v>
      </c>
      <c r="H27" s="108">
        <f t="shared" si="13"/>
        <v>8963</v>
      </c>
      <c r="I27" s="140"/>
      <c r="J27" s="119">
        <f t="shared" si="9"/>
        <v>10.534199134199135</v>
      </c>
      <c r="K27" s="120">
        <f t="shared" si="10"/>
        <v>73.666474891098872</v>
      </c>
      <c r="L27" s="120">
        <f t="shared" si="11"/>
        <v>9.4928906057368305</v>
      </c>
      <c r="M27" s="121">
        <f t="shared" si="12"/>
        <v>16.840634503164299</v>
      </c>
    </row>
    <row r="28" spans="1:13" s="28" customFormat="1" ht="15.75" customHeight="1" x14ac:dyDescent="0.25">
      <c r="A28" s="19" t="s">
        <v>209</v>
      </c>
      <c r="B28" s="108">
        <v>2601</v>
      </c>
      <c r="C28" s="108">
        <v>394</v>
      </c>
      <c r="D28" s="108">
        <v>252</v>
      </c>
      <c r="E28" s="108">
        <v>0</v>
      </c>
      <c r="F28" s="108">
        <v>209</v>
      </c>
      <c r="G28" s="108">
        <v>699</v>
      </c>
      <c r="H28" s="108">
        <f t="shared" si="13"/>
        <v>2339</v>
      </c>
      <c r="I28" s="140"/>
      <c r="J28" s="119">
        <f t="shared" si="9"/>
        <v>15.535885167464114</v>
      </c>
      <c r="K28" s="120">
        <f t="shared" si="10"/>
        <v>72.035725284878353</v>
      </c>
      <c r="L28" s="120">
        <f t="shared" si="11"/>
        <v>6.4367108099784422</v>
      </c>
      <c r="M28" s="121">
        <f t="shared" si="12"/>
        <v>21.527563905143211</v>
      </c>
    </row>
    <row r="29" spans="1:13" s="28" customFormat="1" ht="15.75" customHeight="1" x14ac:dyDescent="0.25">
      <c r="A29" s="19" t="s">
        <v>210</v>
      </c>
      <c r="B29" s="108">
        <v>717</v>
      </c>
      <c r="C29" s="108">
        <v>165</v>
      </c>
      <c r="D29" s="108">
        <v>257</v>
      </c>
      <c r="E29" s="108">
        <v>0</v>
      </c>
      <c r="F29" s="108">
        <v>73</v>
      </c>
      <c r="G29" s="108">
        <v>211</v>
      </c>
      <c r="H29" s="108">
        <f t="shared" si="13"/>
        <v>855</v>
      </c>
      <c r="I29" s="140"/>
      <c r="J29" s="119">
        <f t="shared" si="9"/>
        <v>15.602739726027398</v>
      </c>
      <c r="K29" s="120">
        <f t="shared" si="10"/>
        <v>75.065847234416154</v>
      </c>
      <c r="L29" s="120">
        <f t="shared" si="11"/>
        <v>6.4091308165057068</v>
      </c>
      <c r="M29" s="121">
        <f t="shared" si="12"/>
        <v>18.525021949078138</v>
      </c>
    </row>
    <row r="30" spans="1:13" s="28" customFormat="1" ht="15.75" customHeight="1" x14ac:dyDescent="0.25">
      <c r="A30" s="124"/>
      <c r="B30" s="108"/>
      <c r="C30" s="108"/>
      <c r="D30" s="108"/>
      <c r="E30" s="108"/>
      <c r="F30" s="108"/>
      <c r="G30" s="108"/>
      <c r="H30" s="108"/>
      <c r="I30" s="140"/>
      <c r="J30" s="115"/>
      <c r="K30" s="120"/>
      <c r="L30" s="120"/>
      <c r="M30" s="121"/>
    </row>
    <row r="31" spans="1:13" s="28" customFormat="1" ht="15.75" customHeight="1" x14ac:dyDescent="0.25">
      <c r="A31" s="167" t="s">
        <v>211</v>
      </c>
      <c r="B31" s="103">
        <f t="shared" ref="B31:H31" si="14">SUM(B32:B36)</f>
        <v>12109</v>
      </c>
      <c r="C31" s="103">
        <f t="shared" si="14"/>
        <v>3072</v>
      </c>
      <c r="D31" s="103">
        <f t="shared" si="14"/>
        <v>1298</v>
      </c>
      <c r="E31" s="103">
        <f t="shared" si="14"/>
        <v>5</v>
      </c>
      <c r="F31" s="103">
        <f t="shared" si="14"/>
        <v>1389</v>
      </c>
      <c r="G31" s="103">
        <f t="shared" si="14"/>
        <v>2780</v>
      </c>
      <c r="H31" s="103">
        <f t="shared" si="14"/>
        <v>12315</v>
      </c>
      <c r="I31" s="151"/>
      <c r="J31" s="115">
        <f t="shared" ref="J31:J36" si="15">SUM(B31:E31)/F31</f>
        <v>11.867530597552197</v>
      </c>
      <c r="K31" s="116">
        <f t="shared" ref="K31:K36" si="16">(H31/SUM(B31:E31))*100</f>
        <v>74.708808541616108</v>
      </c>
      <c r="L31" s="116">
        <f t="shared" ref="L31:L36" si="17">(F31/SUM(B31:E31))*100</f>
        <v>8.4263528269837416</v>
      </c>
      <c r="M31" s="117">
        <f t="shared" ref="M31:M36" si="18">(G31/SUM(B31:E31))*100</f>
        <v>16.864838631400143</v>
      </c>
    </row>
    <row r="32" spans="1:13" s="28" customFormat="1" ht="15.75" customHeight="1" x14ac:dyDescent="0.25">
      <c r="A32" s="83" t="s">
        <v>306</v>
      </c>
      <c r="B32" s="108">
        <v>9408</v>
      </c>
      <c r="C32" s="108">
        <v>2443</v>
      </c>
      <c r="D32" s="108">
        <v>804</v>
      </c>
      <c r="E32" s="108">
        <v>3</v>
      </c>
      <c r="F32" s="108">
        <v>872</v>
      </c>
      <c r="G32" s="108">
        <v>2229</v>
      </c>
      <c r="H32" s="108">
        <f>B32+C32+D32+E32-F32-G32</f>
        <v>9557</v>
      </c>
      <c r="I32" s="140"/>
      <c r="J32" s="119">
        <f t="shared" si="15"/>
        <v>14.51605504587156</v>
      </c>
      <c r="K32" s="120">
        <f t="shared" si="16"/>
        <v>75.501659029862537</v>
      </c>
      <c r="L32" s="120">
        <f t="shared" si="17"/>
        <v>6.8889240006320112</v>
      </c>
      <c r="M32" s="121">
        <f t="shared" si="18"/>
        <v>17.60941696950545</v>
      </c>
    </row>
    <row r="33" spans="1:13" s="28" customFormat="1" ht="15.75" customHeight="1" x14ac:dyDescent="0.25">
      <c r="A33" s="19" t="s">
        <v>214</v>
      </c>
      <c r="B33" s="108">
        <v>797</v>
      </c>
      <c r="C33" s="108">
        <v>244</v>
      </c>
      <c r="D33" s="108">
        <v>197</v>
      </c>
      <c r="E33" s="108">
        <v>1</v>
      </c>
      <c r="F33" s="108">
        <v>221</v>
      </c>
      <c r="G33" s="108">
        <v>139</v>
      </c>
      <c r="H33" s="108">
        <f>B33+C33+D33+E33-F33-G33</f>
        <v>879</v>
      </c>
      <c r="I33" s="140"/>
      <c r="J33" s="119">
        <f t="shared" si="15"/>
        <v>5.6063348416289589</v>
      </c>
      <c r="K33" s="120">
        <f t="shared" si="16"/>
        <v>70.944309927360777</v>
      </c>
      <c r="L33" s="120">
        <f t="shared" si="17"/>
        <v>17.836965294592414</v>
      </c>
      <c r="M33" s="121">
        <f t="shared" si="18"/>
        <v>11.218724778046813</v>
      </c>
    </row>
    <row r="34" spans="1:13" s="28" customFormat="1" ht="15.75" customHeight="1" x14ac:dyDescent="0.25">
      <c r="A34" s="19" t="s">
        <v>307</v>
      </c>
      <c r="B34" s="108">
        <v>849</v>
      </c>
      <c r="C34" s="108">
        <v>163</v>
      </c>
      <c r="D34" s="108">
        <v>59</v>
      </c>
      <c r="E34" s="108">
        <v>0</v>
      </c>
      <c r="F34" s="108">
        <v>59</v>
      </c>
      <c r="G34" s="108">
        <v>139</v>
      </c>
      <c r="H34" s="108">
        <f>B34+C34+D34+E34-F34-G34</f>
        <v>873</v>
      </c>
      <c r="I34" s="140"/>
      <c r="J34" s="119">
        <f t="shared" si="15"/>
        <v>18.152542372881356</v>
      </c>
      <c r="K34" s="120">
        <f t="shared" si="16"/>
        <v>81.512605042016801</v>
      </c>
      <c r="L34" s="120">
        <f t="shared" si="17"/>
        <v>5.5088702147525677</v>
      </c>
      <c r="M34" s="121">
        <f t="shared" si="18"/>
        <v>12.978524743230627</v>
      </c>
    </row>
    <row r="35" spans="1:13" s="28" customFormat="1" ht="15.75" customHeight="1" x14ac:dyDescent="0.25">
      <c r="A35" s="19" t="s">
        <v>216</v>
      </c>
      <c r="B35" s="108">
        <v>150</v>
      </c>
      <c r="C35" s="108">
        <v>31</v>
      </c>
      <c r="D35" s="108">
        <v>3</v>
      </c>
      <c r="E35" s="108">
        <v>0</v>
      </c>
      <c r="F35" s="108">
        <v>47</v>
      </c>
      <c r="G35" s="108">
        <v>1</v>
      </c>
      <c r="H35" s="108">
        <f>B35+C35+D35+E35-F35-G35</f>
        <v>136</v>
      </c>
      <c r="I35" s="140"/>
      <c r="J35" s="119">
        <f t="shared" si="15"/>
        <v>3.9148936170212765</v>
      </c>
      <c r="K35" s="120">
        <f t="shared" si="16"/>
        <v>73.91304347826086</v>
      </c>
      <c r="L35" s="120">
        <f t="shared" si="17"/>
        <v>25.543478260869566</v>
      </c>
      <c r="M35" s="121">
        <f t="shared" si="18"/>
        <v>0.54347826086956519</v>
      </c>
    </row>
    <row r="36" spans="1:13" s="28" customFormat="1" ht="15.75" customHeight="1" x14ac:dyDescent="0.25">
      <c r="A36" s="19" t="s">
        <v>217</v>
      </c>
      <c r="B36" s="108">
        <v>905</v>
      </c>
      <c r="C36" s="108">
        <v>191</v>
      </c>
      <c r="D36" s="108">
        <v>235</v>
      </c>
      <c r="E36" s="108">
        <v>1</v>
      </c>
      <c r="F36" s="108">
        <v>190</v>
      </c>
      <c r="G36" s="108">
        <v>272</v>
      </c>
      <c r="H36" s="108">
        <f>B36+C36+D36+E36-F36-G36</f>
        <v>870</v>
      </c>
      <c r="I36" s="140"/>
      <c r="J36" s="119">
        <f t="shared" si="15"/>
        <v>7.0105263157894733</v>
      </c>
      <c r="K36" s="120">
        <f t="shared" si="16"/>
        <v>65.315315315315317</v>
      </c>
      <c r="L36" s="120">
        <f t="shared" si="17"/>
        <v>14.264264264264265</v>
      </c>
      <c r="M36" s="121">
        <f t="shared" si="18"/>
        <v>20.42042042042042</v>
      </c>
    </row>
    <row r="37" spans="1:13" s="28" customFormat="1" ht="15.75" customHeight="1" x14ac:dyDescent="0.25">
      <c r="A37" s="168"/>
      <c r="B37" s="108"/>
      <c r="C37" s="108"/>
      <c r="D37" s="108"/>
      <c r="E37" s="108"/>
      <c r="F37" s="108"/>
      <c r="G37" s="108"/>
      <c r="H37" s="108"/>
      <c r="I37" s="140"/>
      <c r="J37" s="115"/>
      <c r="K37" s="120"/>
      <c r="L37" s="120"/>
      <c r="M37" s="121"/>
    </row>
    <row r="38" spans="1:13" s="28" customFormat="1" ht="15.75" customHeight="1" x14ac:dyDescent="0.25">
      <c r="A38" s="167" t="s">
        <v>218</v>
      </c>
      <c r="B38" s="103">
        <f t="shared" ref="B38:H38" si="19">SUM(B39:B43)</f>
        <v>8966</v>
      </c>
      <c r="C38" s="103">
        <f t="shared" si="19"/>
        <v>2246</v>
      </c>
      <c r="D38" s="103">
        <f t="shared" si="19"/>
        <v>851</v>
      </c>
      <c r="E38" s="103">
        <f t="shared" si="19"/>
        <v>3</v>
      </c>
      <c r="F38" s="103">
        <f t="shared" si="19"/>
        <v>1181</v>
      </c>
      <c r="G38" s="103">
        <f t="shared" si="19"/>
        <v>1108</v>
      </c>
      <c r="H38" s="103">
        <f t="shared" si="19"/>
        <v>9777</v>
      </c>
      <c r="I38" s="151"/>
      <c r="J38" s="115">
        <f t="shared" ref="J38:J43" si="20">SUM(B38:E38)/F38</f>
        <v>10.216765453005927</v>
      </c>
      <c r="K38" s="116">
        <f t="shared" ref="K38:K43" si="21">(H38/SUM(B38:E38))*100</f>
        <v>81.02933863749378</v>
      </c>
      <c r="L38" s="116">
        <f t="shared" ref="L38:L43" si="22">(F38/SUM(B38:E38))*100</f>
        <v>9.7878335819658542</v>
      </c>
      <c r="M38" s="117">
        <f t="shared" ref="M38:M43" si="23">(G38/SUM(B38:E38))*100</f>
        <v>9.1828277805403626</v>
      </c>
    </row>
    <row r="39" spans="1:13" s="28" customFormat="1" ht="15.75" customHeight="1" x14ac:dyDescent="0.25">
      <c r="A39" s="83" t="s">
        <v>308</v>
      </c>
      <c r="B39" s="108">
        <v>5546</v>
      </c>
      <c r="C39" s="108">
        <v>1253</v>
      </c>
      <c r="D39" s="108">
        <v>321</v>
      </c>
      <c r="E39" s="108">
        <v>2</v>
      </c>
      <c r="F39" s="108">
        <v>584</v>
      </c>
      <c r="G39" s="108">
        <v>996</v>
      </c>
      <c r="H39" s="108">
        <f>B39+C39+D39+E39-F39-G39</f>
        <v>5542</v>
      </c>
      <c r="I39" s="140"/>
      <c r="J39" s="119">
        <f t="shared" si="20"/>
        <v>12.195205479452055</v>
      </c>
      <c r="K39" s="120">
        <f t="shared" si="21"/>
        <v>77.815220443695594</v>
      </c>
      <c r="L39" s="120">
        <f t="shared" si="22"/>
        <v>8.1999438360011236</v>
      </c>
      <c r="M39" s="121">
        <f t="shared" si="23"/>
        <v>13.984835720303284</v>
      </c>
    </row>
    <row r="40" spans="1:13" s="28" customFormat="1" ht="15.75" customHeight="1" x14ac:dyDescent="0.25">
      <c r="A40" s="19" t="s">
        <v>309</v>
      </c>
      <c r="B40" s="108">
        <v>1345</v>
      </c>
      <c r="C40" s="108">
        <v>349</v>
      </c>
      <c r="D40" s="108">
        <v>217</v>
      </c>
      <c r="E40" s="108">
        <v>1</v>
      </c>
      <c r="F40" s="108">
        <v>237</v>
      </c>
      <c r="G40" s="108">
        <v>5</v>
      </c>
      <c r="H40" s="108">
        <f>B40+C40+D40+E40-F40-G40</f>
        <v>1670</v>
      </c>
      <c r="I40" s="140"/>
      <c r="J40" s="119">
        <f t="shared" si="20"/>
        <v>8.0675105485232059</v>
      </c>
      <c r="K40" s="120">
        <f t="shared" si="21"/>
        <v>87.343096234309627</v>
      </c>
      <c r="L40" s="120">
        <f t="shared" si="22"/>
        <v>12.395397489539748</v>
      </c>
      <c r="M40" s="121">
        <f t="shared" si="23"/>
        <v>0.2615062761506276</v>
      </c>
    </row>
    <row r="41" spans="1:13" s="28" customFormat="1" ht="15.75" customHeight="1" x14ac:dyDescent="0.25">
      <c r="A41" s="19" t="s">
        <v>310</v>
      </c>
      <c r="B41" s="108">
        <v>902</v>
      </c>
      <c r="C41" s="108">
        <v>215</v>
      </c>
      <c r="D41" s="108">
        <v>29</v>
      </c>
      <c r="E41" s="108">
        <v>0</v>
      </c>
      <c r="F41" s="108">
        <v>137</v>
      </c>
      <c r="G41" s="108">
        <v>0</v>
      </c>
      <c r="H41" s="108">
        <f>B41+C41+D41+E41-F41-G41</f>
        <v>1009</v>
      </c>
      <c r="I41" s="140"/>
      <c r="J41" s="119">
        <f t="shared" si="20"/>
        <v>8.3649635036496353</v>
      </c>
      <c r="K41" s="120">
        <f t="shared" si="21"/>
        <v>88.045375218150085</v>
      </c>
      <c r="L41" s="120">
        <f t="shared" si="22"/>
        <v>11.954624781849912</v>
      </c>
      <c r="M41" s="121">
        <f t="shared" si="23"/>
        <v>0</v>
      </c>
    </row>
    <row r="42" spans="1:13" s="28" customFormat="1" ht="15.75" customHeight="1" x14ac:dyDescent="0.25">
      <c r="A42" s="19" t="s">
        <v>223</v>
      </c>
      <c r="B42" s="108">
        <v>286</v>
      </c>
      <c r="C42" s="108">
        <v>152</v>
      </c>
      <c r="D42" s="108">
        <v>140</v>
      </c>
      <c r="E42" s="108">
        <v>0</v>
      </c>
      <c r="F42" s="108">
        <v>82</v>
      </c>
      <c r="G42" s="108">
        <v>2</v>
      </c>
      <c r="H42" s="108">
        <f>B42+C42+D42+E42-F42-G42</f>
        <v>494</v>
      </c>
      <c r="I42" s="140"/>
      <c r="J42" s="119">
        <f t="shared" si="20"/>
        <v>7.0487804878048781</v>
      </c>
      <c r="K42" s="120">
        <f t="shared" si="21"/>
        <v>85.467128027681667</v>
      </c>
      <c r="L42" s="120">
        <f t="shared" si="22"/>
        <v>14.186851211072666</v>
      </c>
      <c r="M42" s="121">
        <f t="shared" si="23"/>
        <v>0.34602076124567477</v>
      </c>
    </row>
    <row r="43" spans="1:13" s="28" customFormat="1" ht="15.75" customHeight="1" x14ac:dyDescent="0.25">
      <c r="A43" s="19" t="s">
        <v>542</v>
      </c>
      <c r="B43" s="108">
        <v>887</v>
      </c>
      <c r="C43" s="108">
        <v>277</v>
      </c>
      <c r="D43" s="108">
        <v>144</v>
      </c>
      <c r="E43" s="108">
        <v>0</v>
      </c>
      <c r="F43" s="108">
        <v>141</v>
      </c>
      <c r="G43" s="108">
        <v>105</v>
      </c>
      <c r="H43" s="108">
        <f>B43+C43+D43+E43-F43-G43</f>
        <v>1062</v>
      </c>
      <c r="I43" s="140"/>
      <c r="J43" s="119">
        <f t="shared" si="20"/>
        <v>9.2765957446808507</v>
      </c>
      <c r="K43" s="120">
        <f t="shared" si="21"/>
        <v>81.192660550458712</v>
      </c>
      <c r="L43" s="120">
        <f t="shared" si="22"/>
        <v>10.779816513761469</v>
      </c>
      <c r="M43" s="121">
        <f t="shared" si="23"/>
        <v>8.0275229357798175</v>
      </c>
    </row>
    <row r="44" spans="1:13" s="28" customFormat="1" ht="15.75" customHeight="1" x14ac:dyDescent="0.25">
      <c r="A44" s="168"/>
      <c r="B44" s="108"/>
      <c r="C44" s="108"/>
      <c r="D44" s="108"/>
      <c r="E44" s="108"/>
      <c r="F44" s="108"/>
      <c r="G44" s="108"/>
      <c r="H44" s="108"/>
      <c r="I44" s="140"/>
      <c r="J44" s="115"/>
      <c r="K44" s="120"/>
      <c r="L44" s="120"/>
      <c r="M44" s="121"/>
    </row>
    <row r="45" spans="1:13" s="28" customFormat="1" ht="15.75" customHeight="1" x14ac:dyDescent="0.25">
      <c r="A45" s="167" t="s">
        <v>225</v>
      </c>
      <c r="B45" s="103">
        <f t="shared" ref="B45:H45" si="24">SUM(B46:B52)</f>
        <v>9917</v>
      </c>
      <c r="C45" s="103">
        <f t="shared" si="24"/>
        <v>1910</v>
      </c>
      <c r="D45" s="103">
        <f t="shared" si="24"/>
        <v>973</v>
      </c>
      <c r="E45" s="103">
        <f t="shared" si="24"/>
        <v>0</v>
      </c>
      <c r="F45" s="103">
        <f t="shared" si="24"/>
        <v>1546</v>
      </c>
      <c r="G45" s="103">
        <f t="shared" si="24"/>
        <v>502</v>
      </c>
      <c r="H45" s="103">
        <f t="shared" si="24"/>
        <v>10752</v>
      </c>
      <c r="I45" s="151"/>
      <c r="J45" s="115">
        <f t="shared" ref="J45:J52" si="25">SUM(B45:E45)/F45</f>
        <v>8.2794307891332473</v>
      </c>
      <c r="K45" s="116">
        <f t="shared" ref="K45:K52" si="26">(H45/SUM(B45:E45))*100</f>
        <v>84</v>
      </c>
      <c r="L45" s="116">
        <f t="shared" ref="L45:L52" si="27">(F45/SUM(B45:E45))*100</f>
        <v>12.078125</v>
      </c>
      <c r="M45" s="117">
        <f t="shared" ref="M45:M52" si="28">(G45/SUM(B45:E45))*100</f>
        <v>3.9218749999999996</v>
      </c>
    </row>
    <row r="46" spans="1:13" s="28" customFormat="1" ht="15.75" customHeight="1" x14ac:dyDescent="0.25">
      <c r="A46" s="19" t="s">
        <v>543</v>
      </c>
      <c r="B46" s="108">
        <v>2524</v>
      </c>
      <c r="C46" s="108">
        <v>498</v>
      </c>
      <c r="D46" s="108">
        <v>577</v>
      </c>
      <c r="E46" s="108">
        <v>0</v>
      </c>
      <c r="F46" s="108">
        <v>606</v>
      </c>
      <c r="G46" s="108">
        <v>90</v>
      </c>
      <c r="H46" s="108">
        <f t="shared" ref="H46:H52" si="29">B46+C46+D46+E46-F46-G46</f>
        <v>2903</v>
      </c>
      <c r="I46" s="140"/>
      <c r="J46" s="119">
        <f t="shared" si="25"/>
        <v>5.938943894389439</v>
      </c>
      <c r="K46" s="120">
        <f t="shared" si="26"/>
        <v>80.661294804112245</v>
      </c>
      <c r="L46" s="120">
        <f t="shared" si="27"/>
        <v>16.83801055848847</v>
      </c>
      <c r="M46" s="121">
        <f t="shared" si="28"/>
        <v>2.5006946373992776</v>
      </c>
    </row>
    <row r="47" spans="1:13" s="28" customFormat="1" ht="15.75" customHeight="1" x14ac:dyDescent="0.25">
      <c r="A47" s="19" t="s">
        <v>522</v>
      </c>
      <c r="B47" s="108">
        <v>332</v>
      </c>
      <c r="C47" s="108">
        <v>58</v>
      </c>
      <c r="D47" s="108">
        <v>27</v>
      </c>
      <c r="E47" s="108">
        <v>0</v>
      </c>
      <c r="F47" s="108">
        <v>51</v>
      </c>
      <c r="G47" s="108">
        <v>4</v>
      </c>
      <c r="H47" s="108">
        <f t="shared" si="29"/>
        <v>362</v>
      </c>
      <c r="I47" s="135"/>
      <c r="J47" s="119">
        <f t="shared" si="25"/>
        <v>8.1764705882352935</v>
      </c>
      <c r="K47" s="120">
        <f t="shared" si="26"/>
        <v>86.810551558753005</v>
      </c>
      <c r="L47" s="120">
        <f t="shared" si="27"/>
        <v>12.23021582733813</v>
      </c>
      <c r="M47" s="121">
        <f t="shared" si="28"/>
        <v>0.95923261390887282</v>
      </c>
    </row>
    <row r="48" spans="1:13" s="28" customFormat="1" ht="15.75" customHeight="1" x14ac:dyDescent="0.25">
      <c r="A48" s="19" t="s">
        <v>229</v>
      </c>
      <c r="B48" s="108">
        <v>538</v>
      </c>
      <c r="C48" s="108">
        <v>115</v>
      </c>
      <c r="D48" s="108">
        <v>131</v>
      </c>
      <c r="E48" s="108">
        <v>0</v>
      </c>
      <c r="F48" s="108">
        <v>79</v>
      </c>
      <c r="G48" s="108">
        <v>66</v>
      </c>
      <c r="H48" s="108">
        <f t="shared" si="29"/>
        <v>639</v>
      </c>
      <c r="I48" s="135"/>
      <c r="J48" s="119">
        <f t="shared" si="25"/>
        <v>9.924050632911392</v>
      </c>
      <c r="K48" s="120">
        <f t="shared" si="26"/>
        <v>81.505102040816325</v>
      </c>
      <c r="L48" s="120">
        <f t="shared" si="27"/>
        <v>10.076530612244898</v>
      </c>
      <c r="M48" s="121">
        <f t="shared" si="28"/>
        <v>8.4183673469387745</v>
      </c>
    </row>
    <row r="49" spans="1:13" s="28" customFormat="1" ht="15.75" customHeight="1" x14ac:dyDescent="0.25">
      <c r="A49" s="19" t="s">
        <v>551</v>
      </c>
      <c r="B49" s="108">
        <v>1810</v>
      </c>
      <c r="C49" s="108">
        <v>4</v>
      </c>
      <c r="D49" s="108">
        <v>22</v>
      </c>
      <c r="E49" s="108">
        <v>0</v>
      </c>
      <c r="F49" s="108">
        <v>201</v>
      </c>
      <c r="G49" s="108">
        <v>6</v>
      </c>
      <c r="H49" s="108">
        <f t="shared" si="29"/>
        <v>1629</v>
      </c>
      <c r="I49" s="135"/>
      <c r="J49" s="119">
        <f t="shared" si="25"/>
        <v>9.1343283582089558</v>
      </c>
      <c r="K49" s="120">
        <f t="shared" si="26"/>
        <v>88.725490196078425</v>
      </c>
      <c r="L49" s="120">
        <f t="shared" si="27"/>
        <v>10.947712418300654</v>
      </c>
      <c r="M49" s="121">
        <f t="shared" si="28"/>
        <v>0.32679738562091504</v>
      </c>
    </row>
    <row r="50" spans="1:13" s="28" customFormat="1" ht="15.75" customHeight="1" x14ac:dyDescent="0.25">
      <c r="A50" s="19" t="s">
        <v>552</v>
      </c>
      <c r="B50" s="108">
        <v>1930</v>
      </c>
      <c r="C50" s="108">
        <v>709</v>
      </c>
      <c r="D50" s="108">
        <v>41</v>
      </c>
      <c r="E50" s="108">
        <v>0</v>
      </c>
      <c r="F50" s="108">
        <v>311</v>
      </c>
      <c r="G50" s="108">
        <v>3</v>
      </c>
      <c r="H50" s="108">
        <f t="shared" si="29"/>
        <v>2366</v>
      </c>
      <c r="I50" s="135"/>
      <c r="J50" s="119">
        <f t="shared" si="25"/>
        <v>8.6173633440514461</v>
      </c>
      <c r="K50" s="120">
        <f t="shared" si="26"/>
        <v>88.28358208955224</v>
      </c>
      <c r="L50" s="120">
        <f t="shared" si="27"/>
        <v>11.604477611940299</v>
      </c>
      <c r="M50" s="121">
        <f t="shared" si="28"/>
        <v>0.11194029850746269</v>
      </c>
    </row>
    <row r="51" spans="1:13" s="28" customFormat="1" ht="15.75" customHeight="1" x14ac:dyDescent="0.25">
      <c r="A51" s="19" t="s">
        <v>230</v>
      </c>
      <c r="B51" s="108">
        <v>1703</v>
      </c>
      <c r="C51" s="108">
        <v>348</v>
      </c>
      <c r="D51" s="108">
        <v>23</v>
      </c>
      <c r="E51" s="108">
        <v>0</v>
      </c>
      <c r="F51" s="108">
        <v>200</v>
      </c>
      <c r="G51" s="108">
        <v>4</v>
      </c>
      <c r="H51" s="108">
        <f t="shared" si="29"/>
        <v>1870</v>
      </c>
      <c r="I51" s="135"/>
      <c r="J51" s="119">
        <f t="shared" si="25"/>
        <v>10.37</v>
      </c>
      <c r="K51" s="120">
        <f t="shared" si="26"/>
        <v>90.163934426229503</v>
      </c>
      <c r="L51" s="120">
        <f t="shared" si="27"/>
        <v>9.6432015429122462</v>
      </c>
      <c r="M51" s="121">
        <f t="shared" si="28"/>
        <v>0.19286403085824494</v>
      </c>
    </row>
    <row r="52" spans="1:13" s="28" customFormat="1" ht="15.75" customHeight="1" x14ac:dyDescent="0.25">
      <c r="A52" s="19" t="s">
        <v>106</v>
      </c>
      <c r="B52" s="108">
        <v>1080</v>
      </c>
      <c r="C52" s="108">
        <v>178</v>
      </c>
      <c r="D52" s="108">
        <v>152</v>
      </c>
      <c r="E52" s="108">
        <v>0</v>
      </c>
      <c r="F52" s="108">
        <v>98</v>
      </c>
      <c r="G52" s="108">
        <v>329</v>
      </c>
      <c r="H52" s="108">
        <f t="shared" si="29"/>
        <v>983</v>
      </c>
      <c r="I52" s="135"/>
      <c r="J52" s="119">
        <f t="shared" si="25"/>
        <v>14.387755102040817</v>
      </c>
      <c r="K52" s="120">
        <f t="shared" si="26"/>
        <v>69.716312056737578</v>
      </c>
      <c r="L52" s="120">
        <f t="shared" si="27"/>
        <v>6.9503546099290787</v>
      </c>
      <c r="M52" s="121">
        <f t="shared" si="28"/>
        <v>23.333333333333332</v>
      </c>
    </row>
    <row r="53" spans="1:13" s="28" customFormat="1" ht="15.75" customHeight="1" x14ac:dyDescent="0.25">
      <c r="A53" s="124"/>
      <c r="B53" s="108"/>
      <c r="C53" s="108"/>
      <c r="D53" s="108"/>
      <c r="E53" s="108"/>
      <c r="F53" s="108"/>
      <c r="G53" s="108"/>
      <c r="H53" s="108"/>
      <c r="I53" s="135"/>
      <c r="J53" s="115"/>
      <c r="K53" s="120"/>
      <c r="L53" s="120"/>
      <c r="M53" s="121"/>
    </row>
    <row r="54" spans="1:13" s="28" customFormat="1" ht="15.75" customHeight="1" x14ac:dyDescent="0.25">
      <c r="A54" s="167" t="s">
        <v>232</v>
      </c>
      <c r="B54" s="103">
        <f t="shared" ref="B54:H54" si="30">SUM(B55:B61)</f>
        <v>19874</v>
      </c>
      <c r="C54" s="103">
        <f t="shared" si="30"/>
        <v>4296</v>
      </c>
      <c r="D54" s="103">
        <f t="shared" si="30"/>
        <v>1482</v>
      </c>
      <c r="E54" s="103">
        <f t="shared" si="30"/>
        <v>10</v>
      </c>
      <c r="F54" s="103">
        <f t="shared" si="30"/>
        <v>2899</v>
      </c>
      <c r="G54" s="103">
        <f t="shared" si="30"/>
        <v>3696</v>
      </c>
      <c r="H54" s="103">
        <f t="shared" si="30"/>
        <v>19067</v>
      </c>
      <c r="I54" s="309"/>
      <c r="J54" s="115">
        <f t="shared" ref="J54:J61" si="31">SUM(B54:E54)/F54</f>
        <v>8.8520179372197312</v>
      </c>
      <c r="K54" s="116">
        <f t="shared" ref="K54:K61" si="32">(H54/SUM(B54:E54))*100</f>
        <v>74.3005221728626</v>
      </c>
      <c r="L54" s="116">
        <f t="shared" ref="L54:L61" si="33">(F54/SUM(B54:E54))*100</f>
        <v>11.296859169199596</v>
      </c>
      <c r="M54" s="117">
        <f t="shared" ref="M54:M61" si="34">(G54/SUM(B54:E54))*100</f>
        <v>14.402618657937808</v>
      </c>
    </row>
    <row r="55" spans="1:13" ht="15.75" customHeight="1" x14ac:dyDescent="0.25">
      <c r="A55" s="83" t="s">
        <v>107</v>
      </c>
      <c r="B55" s="108">
        <v>9199</v>
      </c>
      <c r="C55" s="108">
        <v>1890</v>
      </c>
      <c r="D55" s="108">
        <v>611</v>
      </c>
      <c r="E55" s="108">
        <v>5</v>
      </c>
      <c r="F55" s="108">
        <v>1108</v>
      </c>
      <c r="G55" s="108">
        <v>1919</v>
      </c>
      <c r="H55" s="108">
        <f t="shared" ref="H55:H61" si="35">B55+C55+D55+E55-F55-G55</f>
        <v>8678</v>
      </c>
      <c r="I55" s="135"/>
      <c r="J55" s="119">
        <f t="shared" si="31"/>
        <v>10.564079422382671</v>
      </c>
      <c r="K55" s="120">
        <f t="shared" si="32"/>
        <v>74.139256727894065</v>
      </c>
      <c r="L55" s="120">
        <f t="shared" si="33"/>
        <v>9.4660401537804368</v>
      </c>
      <c r="M55" s="121">
        <f t="shared" si="34"/>
        <v>16.394703118325502</v>
      </c>
    </row>
    <row r="56" spans="1:13" s="28" customFormat="1" ht="15.75" customHeight="1" x14ac:dyDescent="0.25">
      <c r="A56" s="83" t="s">
        <v>108</v>
      </c>
      <c r="B56" s="108">
        <v>3384</v>
      </c>
      <c r="C56" s="108">
        <v>1012</v>
      </c>
      <c r="D56" s="108">
        <v>101</v>
      </c>
      <c r="E56" s="108">
        <v>0</v>
      </c>
      <c r="F56" s="108">
        <v>976</v>
      </c>
      <c r="G56" s="108">
        <v>752</v>
      </c>
      <c r="H56" s="108">
        <f t="shared" si="35"/>
        <v>2769</v>
      </c>
      <c r="I56" s="135"/>
      <c r="J56" s="119">
        <f t="shared" si="31"/>
        <v>4.6075819672131146</v>
      </c>
      <c r="K56" s="120">
        <f t="shared" si="32"/>
        <v>61.574382921947965</v>
      </c>
      <c r="L56" s="120">
        <f t="shared" si="33"/>
        <v>21.703357794084948</v>
      </c>
      <c r="M56" s="121">
        <f t="shared" si="34"/>
        <v>16.722259283967091</v>
      </c>
    </row>
    <row r="57" spans="1:13" s="28" customFormat="1" ht="15.75" customHeight="1" x14ac:dyDescent="0.25">
      <c r="A57" s="19" t="s">
        <v>237</v>
      </c>
      <c r="B57" s="108">
        <v>2218</v>
      </c>
      <c r="C57" s="108">
        <v>387</v>
      </c>
      <c r="D57" s="108">
        <v>272</v>
      </c>
      <c r="E57" s="108">
        <v>1</v>
      </c>
      <c r="F57" s="108">
        <v>219</v>
      </c>
      <c r="G57" s="108">
        <v>356</v>
      </c>
      <c r="H57" s="108">
        <f t="shared" si="35"/>
        <v>2303</v>
      </c>
      <c r="I57" s="135"/>
      <c r="J57" s="119">
        <f t="shared" si="31"/>
        <v>13.141552511415526</v>
      </c>
      <c r="K57" s="120">
        <f t="shared" si="32"/>
        <v>80.020847810979845</v>
      </c>
      <c r="L57" s="120">
        <f t="shared" si="33"/>
        <v>7.6094510076441964</v>
      </c>
      <c r="M57" s="121">
        <f t="shared" si="34"/>
        <v>12.369701181375955</v>
      </c>
    </row>
    <row r="58" spans="1:13" s="28" customFormat="1" ht="15.75" customHeight="1" x14ac:dyDescent="0.25">
      <c r="A58" s="19" t="s">
        <v>238</v>
      </c>
      <c r="B58" s="108">
        <v>388</v>
      </c>
      <c r="C58" s="108">
        <v>83</v>
      </c>
      <c r="D58" s="108">
        <v>15</v>
      </c>
      <c r="E58" s="108">
        <v>1</v>
      </c>
      <c r="F58" s="108">
        <v>33</v>
      </c>
      <c r="G58" s="108">
        <v>4</v>
      </c>
      <c r="H58" s="108">
        <f t="shared" si="35"/>
        <v>450</v>
      </c>
      <c r="I58" s="135"/>
      <c r="J58" s="119">
        <f t="shared" si="31"/>
        <v>14.757575757575758</v>
      </c>
      <c r="K58" s="120">
        <f t="shared" si="32"/>
        <v>92.402464065708429</v>
      </c>
      <c r="L58" s="120">
        <f t="shared" si="33"/>
        <v>6.7761806981519515</v>
      </c>
      <c r="M58" s="121">
        <f t="shared" si="34"/>
        <v>0.82135523613963046</v>
      </c>
    </row>
    <row r="59" spans="1:13" s="28" customFormat="1" ht="15.75" customHeight="1" x14ac:dyDescent="0.25">
      <c r="A59" s="19" t="s">
        <v>239</v>
      </c>
      <c r="B59" s="108">
        <v>3065</v>
      </c>
      <c r="C59" s="108">
        <v>598</v>
      </c>
      <c r="D59" s="108">
        <v>278</v>
      </c>
      <c r="E59" s="108">
        <v>0</v>
      </c>
      <c r="F59" s="108">
        <v>307</v>
      </c>
      <c r="G59" s="108">
        <v>440</v>
      </c>
      <c r="H59" s="108">
        <f t="shared" si="35"/>
        <v>3194</v>
      </c>
      <c r="I59" s="135"/>
      <c r="J59" s="119">
        <f t="shared" si="31"/>
        <v>12.8371335504886</v>
      </c>
      <c r="K59" s="120">
        <f t="shared" si="32"/>
        <v>81.045419944176601</v>
      </c>
      <c r="L59" s="120">
        <f t="shared" si="33"/>
        <v>7.7899010403450903</v>
      </c>
      <c r="M59" s="121">
        <f t="shared" si="34"/>
        <v>11.164679015478304</v>
      </c>
    </row>
    <row r="60" spans="1:13" s="28" customFormat="1" ht="15.75" customHeight="1" x14ac:dyDescent="0.25">
      <c r="A60" s="19" t="s">
        <v>240</v>
      </c>
      <c r="B60" s="108">
        <v>726</v>
      </c>
      <c r="C60" s="108">
        <v>142</v>
      </c>
      <c r="D60" s="108">
        <v>60</v>
      </c>
      <c r="E60" s="108">
        <v>0</v>
      </c>
      <c r="F60" s="108">
        <v>107</v>
      </c>
      <c r="G60" s="108">
        <v>19</v>
      </c>
      <c r="H60" s="108">
        <f t="shared" si="35"/>
        <v>802</v>
      </c>
      <c r="I60" s="135"/>
      <c r="J60" s="119">
        <f t="shared" si="31"/>
        <v>8.6728971962616814</v>
      </c>
      <c r="K60" s="120">
        <f t="shared" si="32"/>
        <v>86.422413793103445</v>
      </c>
      <c r="L60" s="120">
        <f t="shared" si="33"/>
        <v>11.530172413793103</v>
      </c>
      <c r="M60" s="121">
        <f t="shared" si="34"/>
        <v>2.0474137931034484</v>
      </c>
    </row>
    <row r="61" spans="1:13" s="28" customFormat="1" ht="15.75" customHeight="1" x14ac:dyDescent="0.25">
      <c r="A61" s="19" t="s">
        <v>544</v>
      </c>
      <c r="B61" s="108">
        <v>894</v>
      </c>
      <c r="C61" s="108">
        <v>184</v>
      </c>
      <c r="D61" s="108">
        <v>145</v>
      </c>
      <c r="E61" s="108">
        <v>3</v>
      </c>
      <c r="F61" s="108">
        <v>149</v>
      </c>
      <c r="G61" s="108">
        <v>206</v>
      </c>
      <c r="H61" s="108">
        <f t="shared" si="35"/>
        <v>871</v>
      </c>
      <c r="I61" s="135"/>
      <c r="J61" s="119">
        <f t="shared" si="31"/>
        <v>8.2281879194630871</v>
      </c>
      <c r="K61" s="120">
        <f t="shared" si="32"/>
        <v>71.044045676998365</v>
      </c>
      <c r="L61" s="120">
        <f t="shared" si="33"/>
        <v>12.153344208809136</v>
      </c>
      <c r="M61" s="121">
        <f t="shared" si="34"/>
        <v>16.802610114192497</v>
      </c>
    </row>
    <row r="62" spans="1:13" s="28" customFormat="1" ht="15.75" customHeight="1" x14ac:dyDescent="0.25">
      <c r="A62" s="168"/>
      <c r="B62" s="108"/>
      <c r="C62" s="108"/>
      <c r="D62" s="108"/>
      <c r="E62" s="108"/>
      <c r="F62" s="108"/>
      <c r="G62" s="108"/>
      <c r="H62" s="108"/>
      <c r="I62" s="135"/>
      <c r="J62" s="115"/>
      <c r="K62" s="120"/>
      <c r="L62" s="120"/>
      <c r="M62" s="121"/>
    </row>
    <row r="63" spans="1:13" s="28" customFormat="1" ht="15.75" customHeight="1" x14ac:dyDescent="0.25">
      <c r="A63" s="167" t="s">
        <v>458</v>
      </c>
      <c r="B63" s="103">
        <f t="shared" ref="B63:H63" si="36">SUM(B64:B69)</f>
        <v>15364</v>
      </c>
      <c r="C63" s="103">
        <f t="shared" si="36"/>
        <v>3858</v>
      </c>
      <c r="D63" s="103">
        <f t="shared" si="36"/>
        <v>1888</v>
      </c>
      <c r="E63" s="103">
        <f t="shared" si="36"/>
        <v>4</v>
      </c>
      <c r="F63" s="103">
        <f t="shared" si="36"/>
        <v>2755</v>
      </c>
      <c r="G63" s="103">
        <f t="shared" si="36"/>
        <v>2874</v>
      </c>
      <c r="H63" s="103">
        <f t="shared" si="36"/>
        <v>15485</v>
      </c>
      <c r="I63" s="309"/>
      <c r="J63" s="115">
        <f t="shared" ref="J63:J69" si="37">SUM(B63:E63)/F63</f>
        <v>7.6638838475499096</v>
      </c>
      <c r="K63" s="116">
        <f t="shared" ref="K63:K69" si="38">(H63/SUM(B63:E63))*100</f>
        <v>73.339964004925633</v>
      </c>
      <c r="L63" s="116">
        <f t="shared" ref="L63:L69" si="39">(F63/SUM(B63:E63))*100</f>
        <v>13.048214454864071</v>
      </c>
      <c r="M63" s="117">
        <f t="shared" ref="M63:M69" si="40">(G63/SUM(B63:E63))*100</f>
        <v>13.611821540210286</v>
      </c>
    </row>
    <row r="64" spans="1:13" s="28" customFormat="1" ht="15.75" customHeight="1" x14ac:dyDescent="0.25">
      <c r="A64" s="83" t="s">
        <v>109</v>
      </c>
      <c r="B64" s="108">
        <v>7136</v>
      </c>
      <c r="C64" s="108">
        <v>1844</v>
      </c>
      <c r="D64" s="108">
        <v>401</v>
      </c>
      <c r="E64" s="108">
        <v>0</v>
      </c>
      <c r="F64" s="108">
        <v>913</v>
      </c>
      <c r="G64" s="108">
        <v>1793</v>
      </c>
      <c r="H64" s="108">
        <f t="shared" ref="H64:H69" si="41">B64+C64+D64+E64-F64-G64</f>
        <v>6675</v>
      </c>
      <c r="I64" s="135"/>
      <c r="J64" s="119">
        <f t="shared" si="37"/>
        <v>10.274917853231106</v>
      </c>
      <c r="K64" s="120">
        <f t="shared" si="38"/>
        <v>71.154461144867284</v>
      </c>
      <c r="L64" s="120">
        <f t="shared" si="39"/>
        <v>9.7324379064065667</v>
      </c>
      <c r="M64" s="121">
        <f t="shared" si="40"/>
        <v>19.113100948726149</v>
      </c>
    </row>
    <row r="65" spans="1:13" s="28" customFormat="1" ht="15.75" customHeight="1" x14ac:dyDescent="0.25">
      <c r="A65" s="19" t="s">
        <v>462</v>
      </c>
      <c r="B65" s="108">
        <v>853</v>
      </c>
      <c r="C65" s="108">
        <v>340</v>
      </c>
      <c r="D65" s="108">
        <v>467</v>
      </c>
      <c r="E65" s="108">
        <v>2</v>
      </c>
      <c r="F65" s="108">
        <v>216</v>
      </c>
      <c r="G65" s="108">
        <v>197</v>
      </c>
      <c r="H65" s="108">
        <f t="shared" si="41"/>
        <v>1249</v>
      </c>
      <c r="I65" s="135"/>
      <c r="J65" s="119">
        <f t="shared" si="37"/>
        <v>7.6944444444444446</v>
      </c>
      <c r="K65" s="120">
        <f t="shared" si="38"/>
        <v>75.150421179302043</v>
      </c>
      <c r="L65" s="120">
        <f t="shared" si="39"/>
        <v>12.996389891696749</v>
      </c>
      <c r="M65" s="121">
        <f t="shared" si="40"/>
        <v>11.853188929001202</v>
      </c>
    </row>
    <row r="66" spans="1:13" s="28" customFormat="1" ht="15.75" customHeight="1" x14ac:dyDescent="0.25">
      <c r="A66" s="19" t="s">
        <v>463</v>
      </c>
      <c r="B66" s="108">
        <v>862</v>
      </c>
      <c r="C66" s="108">
        <v>209</v>
      </c>
      <c r="D66" s="108">
        <v>72</v>
      </c>
      <c r="E66" s="108">
        <v>0</v>
      </c>
      <c r="F66" s="108">
        <v>102</v>
      </c>
      <c r="G66" s="108">
        <v>347</v>
      </c>
      <c r="H66" s="108">
        <f t="shared" si="41"/>
        <v>694</v>
      </c>
      <c r="I66" s="135"/>
      <c r="J66" s="119">
        <f t="shared" si="37"/>
        <v>11.205882352941176</v>
      </c>
      <c r="K66" s="120">
        <f t="shared" si="38"/>
        <v>60.71741032370953</v>
      </c>
      <c r="L66" s="120">
        <f t="shared" si="39"/>
        <v>8.9238845144356951</v>
      </c>
      <c r="M66" s="121">
        <f t="shared" si="40"/>
        <v>30.358705161854765</v>
      </c>
    </row>
    <row r="67" spans="1:13" s="28" customFormat="1" ht="15.75" customHeight="1" x14ac:dyDescent="0.25">
      <c r="A67" s="19" t="s">
        <v>110</v>
      </c>
      <c r="B67" s="108">
        <v>2594</v>
      </c>
      <c r="C67" s="108">
        <v>618</v>
      </c>
      <c r="D67" s="108">
        <v>246</v>
      </c>
      <c r="E67" s="108">
        <v>0</v>
      </c>
      <c r="F67" s="108">
        <v>404</v>
      </c>
      <c r="G67" s="108">
        <v>30</v>
      </c>
      <c r="H67" s="108">
        <f t="shared" si="41"/>
        <v>3024</v>
      </c>
      <c r="I67" s="135"/>
      <c r="J67" s="119">
        <f t="shared" si="37"/>
        <v>8.5594059405940595</v>
      </c>
      <c r="K67" s="120">
        <f t="shared" si="38"/>
        <v>87.449392712550605</v>
      </c>
      <c r="L67" s="120">
        <f t="shared" si="39"/>
        <v>11.683053788316947</v>
      </c>
      <c r="M67" s="121">
        <f t="shared" si="40"/>
        <v>0.8675534991324465</v>
      </c>
    </row>
    <row r="68" spans="1:13" s="28" customFormat="1" ht="15.75" customHeight="1" x14ac:dyDescent="0.25">
      <c r="A68" s="19" t="s">
        <v>545</v>
      </c>
      <c r="B68" s="108">
        <v>2588</v>
      </c>
      <c r="C68" s="108">
        <v>621</v>
      </c>
      <c r="D68" s="108">
        <v>510</v>
      </c>
      <c r="E68" s="108">
        <v>2</v>
      </c>
      <c r="F68" s="108">
        <v>656</v>
      </c>
      <c r="G68" s="108">
        <v>388</v>
      </c>
      <c r="H68" s="108">
        <f t="shared" si="41"/>
        <v>2677</v>
      </c>
      <c r="I68" s="135"/>
      <c r="J68" s="119">
        <f t="shared" si="37"/>
        <v>5.6722560975609753</v>
      </c>
      <c r="K68" s="120">
        <f t="shared" si="38"/>
        <v>71.943026068261219</v>
      </c>
      <c r="L68" s="120">
        <f t="shared" si="39"/>
        <v>17.629669443697932</v>
      </c>
      <c r="M68" s="121">
        <f t="shared" si="40"/>
        <v>10.42730448804085</v>
      </c>
    </row>
    <row r="69" spans="1:13" s="28" customFormat="1" ht="15.75" customHeight="1" x14ac:dyDescent="0.25">
      <c r="A69" s="19" t="s">
        <v>111</v>
      </c>
      <c r="B69" s="108">
        <v>1331</v>
      </c>
      <c r="C69" s="108">
        <v>226</v>
      </c>
      <c r="D69" s="108">
        <v>192</v>
      </c>
      <c r="E69" s="108">
        <v>0</v>
      </c>
      <c r="F69" s="108">
        <v>464</v>
      </c>
      <c r="G69" s="108">
        <v>119</v>
      </c>
      <c r="H69" s="108">
        <f t="shared" si="41"/>
        <v>1166</v>
      </c>
      <c r="I69" s="135"/>
      <c r="J69" s="119">
        <f t="shared" si="37"/>
        <v>3.7693965517241379</v>
      </c>
      <c r="K69" s="120">
        <f t="shared" si="38"/>
        <v>66.666666666666657</v>
      </c>
      <c r="L69" s="120">
        <f t="shared" si="39"/>
        <v>26.529445397369926</v>
      </c>
      <c r="M69" s="121">
        <f t="shared" si="40"/>
        <v>6.8038879359634086</v>
      </c>
    </row>
    <row r="70" spans="1:13" s="28" customFormat="1" ht="15.75" customHeight="1" x14ac:dyDescent="0.25">
      <c r="A70" s="168"/>
      <c r="B70" s="108"/>
      <c r="C70" s="108"/>
      <c r="D70" s="108"/>
      <c r="E70" s="108"/>
      <c r="F70" s="108"/>
      <c r="G70" s="108"/>
      <c r="H70" s="108"/>
      <c r="I70" s="135"/>
      <c r="J70" s="115"/>
      <c r="K70" s="120"/>
      <c r="L70" s="120"/>
      <c r="M70" s="121"/>
    </row>
    <row r="71" spans="1:13" s="28" customFormat="1" ht="15.75" customHeight="1" x14ac:dyDescent="0.25">
      <c r="A71" s="167" t="s">
        <v>466</v>
      </c>
      <c r="B71" s="103">
        <f t="shared" ref="B71:H71" si="42">SUM(B72:B77)</f>
        <v>8079</v>
      </c>
      <c r="C71" s="103">
        <f t="shared" si="42"/>
        <v>1617</v>
      </c>
      <c r="D71" s="103">
        <f t="shared" si="42"/>
        <v>765</v>
      </c>
      <c r="E71" s="103">
        <f t="shared" si="42"/>
        <v>0</v>
      </c>
      <c r="F71" s="103">
        <f t="shared" si="42"/>
        <v>1007</v>
      </c>
      <c r="G71" s="103">
        <f t="shared" si="42"/>
        <v>947</v>
      </c>
      <c r="H71" s="103">
        <f t="shared" si="42"/>
        <v>8507</v>
      </c>
      <c r="I71" s="309"/>
      <c r="J71" s="115">
        <f t="shared" ref="J71:J77" si="43">SUM(B71:E71)/F71</f>
        <v>10.388282025819265</v>
      </c>
      <c r="K71" s="116">
        <f t="shared" ref="K71:K77" si="44">(H71/SUM(B71:E71))*100</f>
        <v>81.321097409425477</v>
      </c>
      <c r="L71" s="116">
        <f t="shared" ref="L71:L77" si="45">(F71/SUM(B71:E71))*100</f>
        <v>9.6262307618774496</v>
      </c>
      <c r="M71" s="117">
        <f t="shared" ref="M71:M77" si="46">(G71/SUM(B71:E71))*100</f>
        <v>9.0526718286970649</v>
      </c>
    </row>
    <row r="72" spans="1:13" s="28" customFormat="1" ht="15.75" customHeight="1" x14ac:dyDescent="0.25">
      <c r="A72" s="19" t="s">
        <v>112</v>
      </c>
      <c r="B72" s="108">
        <v>3365</v>
      </c>
      <c r="C72" s="108">
        <v>719</v>
      </c>
      <c r="D72" s="108">
        <v>281</v>
      </c>
      <c r="E72" s="108">
        <v>0</v>
      </c>
      <c r="F72" s="108">
        <v>405</v>
      </c>
      <c r="G72" s="108">
        <v>649</v>
      </c>
      <c r="H72" s="108">
        <f t="shared" ref="H72:H77" si="47">B72+C72+D72+E72-F72-G72</f>
        <v>3311</v>
      </c>
      <c r="I72" s="135"/>
      <c r="J72" s="119">
        <f t="shared" si="43"/>
        <v>10.777777777777779</v>
      </c>
      <c r="K72" s="120">
        <f t="shared" si="44"/>
        <v>75.853379152348225</v>
      </c>
      <c r="L72" s="120">
        <f t="shared" si="45"/>
        <v>9.2783505154639183</v>
      </c>
      <c r="M72" s="121">
        <f t="shared" si="46"/>
        <v>14.868270332187858</v>
      </c>
    </row>
    <row r="73" spans="1:13" s="28" customFormat="1" ht="15.75" customHeight="1" x14ac:dyDescent="0.25">
      <c r="A73" s="19" t="s">
        <v>113</v>
      </c>
      <c r="B73" s="108">
        <v>901</v>
      </c>
      <c r="C73" s="108">
        <v>182</v>
      </c>
      <c r="D73" s="108">
        <v>101</v>
      </c>
      <c r="E73" s="108">
        <v>0</v>
      </c>
      <c r="F73" s="108">
        <v>143</v>
      </c>
      <c r="G73" s="108">
        <v>83</v>
      </c>
      <c r="H73" s="108">
        <f t="shared" si="47"/>
        <v>958</v>
      </c>
      <c r="I73" s="135"/>
      <c r="J73" s="119">
        <f t="shared" si="43"/>
        <v>8.27972027972028</v>
      </c>
      <c r="K73" s="120">
        <f t="shared" si="44"/>
        <v>80.912162162162161</v>
      </c>
      <c r="L73" s="120">
        <f t="shared" si="45"/>
        <v>12.077702702702704</v>
      </c>
      <c r="M73" s="121">
        <f t="shared" si="46"/>
        <v>7.010135135135136</v>
      </c>
    </row>
    <row r="74" spans="1:13" s="28" customFormat="1" ht="15.75" customHeight="1" x14ac:dyDescent="0.25">
      <c r="A74" s="19" t="s">
        <v>471</v>
      </c>
      <c r="B74" s="108">
        <v>653</v>
      </c>
      <c r="C74" s="108">
        <v>202</v>
      </c>
      <c r="D74" s="108">
        <v>127</v>
      </c>
      <c r="E74" s="108">
        <v>0</v>
      </c>
      <c r="F74" s="108">
        <v>108</v>
      </c>
      <c r="G74" s="108">
        <v>34</v>
      </c>
      <c r="H74" s="108">
        <f t="shared" si="47"/>
        <v>840</v>
      </c>
      <c r="I74" s="135"/>
      <c r="J74" s="119">
        <f t="shared" si="43"/>
        <v>9.0925925925925934</v>
      </c>
      <c r="K74" s="120">
        <f t="shared" si="44"/>
        <v>85.539714867617107</v>
      </c>
      <c r="L74" s="120">
        <f t="shared" si="45"/>
        <v>10.997963340122199</v>
      </c>
      <c r="M74" s="121">
        <f t="shared" si="46"/>
        <v>3.4623217922606928</v>
      </c>
    </row>
    <row r="75" spans="1:13" s="28" customFormat="1" ht="15.75" customHeight="1" x14ac:dyDescent="0.25">
      <c r="A75" s="19" t="s">
        <v>114</v>
      </c>
      <c r="B75" s="108">
        <v>1541</v>
      </c>
      <c r="C75" s="108">
        <v>243</v>
      </c>
      <c r="D75" s="108">
        <v>166</v>
      </c>
      <c r="E75" s="108">
        <v>0</v>
      </c>
      <c r="F75" s="108">
        <v>198</v>
      </c>
      <c r="G75" s="108">
        <v>34</v>
      </c>
      <c r="H75" s="108">
        <f t="shared" si="47"/>
        <v>1718</v>
      </c>
      <c r="I75" s="135"/>
      <c r="J75" s="119">
        <f t="shared" si="43"/>
        <v>9.8484848484848477</v>
      </c>
      <c r="K75" s="120">
        <f t="shared" si="44"/>
        <v>88.102564102564102</v>
      </c>
      <c r="L75" s="120">
        <f t="shared" si="45"/>
        <v>10.153846153846153</v>
      </c>
      <c r="M75" s="121">
        <f t="shared" si="46"/>
        <v>1.7435897435897436</v>
      </c>
    </row>
    <row r="76" spans="1:13" s="28" customFormat="1" ht="15.75" customHeight="1" x14ac:dyDescent="0.25">
      <c r="A76" s="19" t="s">
        <v>473</v>
      </c>
      <c r="B76" s="108">
        <v>877</v>
      </c>
      <c r="C76" s="108">
        <v>144</v>
      </c>
      <c r="D76" s="108">
        <v>24</v>
      </c>
      <c r="E76" s="108">
        <v>0</v>
      </c>
      <c r="F76" s="108">
        <v>102</v>
      </c>
      <c r="G76" s="108">
        <v>0</v>
      </c>
      <c r="H76" s="108">
        <f t="shared" si="47"/>
        <v>943</v>
      </c>
      <c r="I76" s="135"/>
      <c r="J76" s="119">
        <f t="shared" si="43"/>
        <v>10.245098039215685</v>
      </c>
      <c r="K76" s="120">
        <f t="shared" si="44"/>
        <v>90.239234449760758</v>
      </c>
      <c r="L76" s="120">
        <f t="shared" si="45"/>
        <v>9.760765550239233</v>
      </c>
      <c r="M76" s="121">
        <f t="shared" si="46"/>
        <v>0</v>
      </c>
    </row>
    <row r="77" spans="1:13" s="150" customFormat="1" ht="15.75" customHeight="1" x14ac:dyDescent="0.25">
      <c r="A77" s="19" t="s">
        <v>115</v>
      </c>
      <c r="B77" s="108">
        <v>742</v>
      </c>
      <c r="C77" s="108">
        <v>127</v>
      </c>
      <c r="D77" s="108">
        <v>66</v>
      </c>
      <c r="E77" s="108">
        <v>0</v>
      </c>
      <c r="F77" s="108">
        <v>51</v>
      </c>
      <c r="G77" s="108">
        <v>147</v>
      </c>
      <c r="H77" s="108">
        <f t="shared" si="47"/>
        <v>737</v>
      </c>
      <c r="I77" s="135"/>
      <c r="J77" s="119">
        <f t="shared" si="43"/>
        <v>18.333333333333332</v>
      </c>
      <c r="K77" s="120">
        <f t="shared" si="44"/>
        <v>78.82352941176471</v>
      </c>
      <c r="L77" s="120">
        <f t="shared" si="45"/>
        <v>5.4545454545454541</v>
      </c>
      <c r="M77" s="121">
        <f t="shared" si="46"/>
        <v>15.72192513368984</v>
      </c>
    </row>
    <row r="78" spans="1:13" s="150" customFormat="1" ht="15.75" customHeight="1" x14ac:dyDescent="0.25">
      <c r="A78" s="168"/>
      <c r="B78" s="108"/>
      <c r="C78" s="108"/>
      <c r="D78" s="108"/>
      <c r="E78" s="108"/>
      <c r="F78" s="108"/>
      <c r="G78" s="108"/>
      <c r="H78" s="108"/>
      <c r="I78" s="135"/>
      <c r="J78" s="115"/>
      <c r="K78" s="120"/>
      <c r="L78" s="120"/>
      <c r="M78" s="121"/>
    </row>
    <row r="79" spans="1:13" s="150" customFormat="1" ht="15.75" customHeight="1" x14ac:dyDescent="0.25">
      <c r="A79" s="167" t="s">
        <v>475</v>
      </c>
      <c r="B79" s="103">
        <f t="shared" ref="B79:H79" si="48">SUM(B80:B85)</f>
        <v>7130</v>
      </c>
      <c r="C79" s="103">
        <f t="shared" si="48"/>
        <v>1483</v>
      </c>
      <c r="D79" s="103">
        <f t="shared" si="48"/>
        <v>411</v>
      </c>
      <c r="E79" s="103">
        <f t="shared" si="48"/>
        <v>0</v>
      </c>
      <c r="F79" s="103">
        <f t="shared" si="48"/>
        <v>676</v>
      </c>
      <c r="G79" s="103">
        <f t="shared" si="48"/>
        <v>340</v>
      </c>
      <c r="H79" s="103">
        <f t="shared" si="48"/>
        <v>8008</v>
      </c>
      <c r="I79" s="309"/>
      <c r="J79" s="115">
        <f t="shared" ref="J79:J85" si="49">SUM(B79:E79)/F79</f>
        <v>13.349112426035504</v>
      </c>
      <c r="K79" s="116">
        <f t="shared" ref="K79:K85" si="50">(H79/SUM(B79:E79))*100</f>
        <v>88.74113475177306</v>
      </c>
      <c r="L79" s="116">
        <f t="shared" ref="L79:L85" si="51">(F79/SUM(B79:E79))*100</f>
        <v>7.4911347517730498</v>
      </c>
      <c r="M79" s="117">
        <f t="shared" ref="M79:M85" si="52">(G79/SUM(B79:E79))*100</f>
        <v>3.7677304964539005</v>
      </c>
    </row>
    <row r="80" spans="1:13" s="150" customFormat="1" ht="15.75" customHeight="1" x14ac:dyDescent="0.25">
      <c r="A80" s="19" t="s">
        <v>116</v>
      </c>
      <c r="B80" s="108">
        <v>2563</v>
      </c>
      <c r="C80" s="108">
        <v>429</v>
      </c>
      <c r="D80" s="108">
        <v>2</v>
      </c>
      <c r="E80" s="108">
        <v>0</v>
      </c>
      <c r="F80" s="108">
        <v>190</v>
      </c>
      <c r="G80" s="108">
        <v>7</v>
      </c>
      <c r="H80" s="108">
        <f t="shared" ref="H80:H85" si="53">B80+C80+D80+E80-F80-G80</f>
        <v>2797</v>
      </c>
      <c r="I80" s="135"/>
      <c r="J80" s="119">
        <f t="shared" si="49"/>
        <v>15.757894736842106</v>
      </c>
      <c r="K80" s="120">
        <f t="shared" si="50"/>
        <v>93.420173680694717</v>
      </c>
      <c r="L80" s="120">
        <f t="shared" si="51"/>
        <v>6.3460253841015364</v>
      </c>
      <c r="M80" s="121">
        <f t="shared" si="52"/>
        <v>0.23380093520374082</v>
      </c>
    </row>
    <row r="81" spans="1:13" s="150" customFormat="1" ht="15.75" customHeight="1" x14ac:dyDescent="0.25">
      <c r="A81" s="19" t="s">
        <v>478</v>
      </c>
      <c r="B81" s="108">
        <v>250</v>
      </c>
      <c r="C81" s="108">
        <v>70</v>
      </c>
      <c r="D81" s="108">
        <v>84</v>
      </c>
      <c r="E81" s="108">
        <v>0</v>
      </c>
      <c r="F81" s="108">
        <v>57</v>
      </c>
      <c r="G81" s="108">
        <v>136</v>
      </c>
      <c r="H81" s="108">
        <f t="shared" si="53"/>
        <v>211</v>
      </c>
      <c r="I81" s="135"/>
      <c r="J81" s="119">
        <f t="shared" si="49"/>
        <v>7.0877192982456139</v>
      </c>
      <c r="K81" s="120">
        <f t="shared" si="50"/>
        <v>52.227722772277232</v>
      </c>
      <c r="L81" s="120">
        <f t="shared" si="51"/>
        <v>14.108910891089108</v>
      </c>
      <c r="M81" s="121">
        <f t="shared" si="52"/>
        <v>33.663366336633665</v>
      </c>
    </row>
    <row r="82" spans="1:13" s="150" customFormat="1" ht="15.75" customHeight="1" x14ac:dyDescent="0.25">
      <c r="A82" s="83" t="s">
        <v>546</v>
      </c>
      <c r="B82" s="108">
        <v>1890</v>
      </c>
      <c r="C82" s="108">
        <v>494</v>
      </c>
      <c r="D82" s="108">
        <v>12</v>
      </c>
      <c r="E82" s="108">
        <v>0</v>
      </c>
      <c r="F82" s="108">
        <v>147</v>
      </c>
      <c r="G82" s="108">
        <v>29</v>
      </c>
      <c r="H82" s="108">
        <f t="shared" si="53"/>
        <v>2220</v>
      </c>
      <c r="I82" s="135"/>
      <c r="J82" s="119">
        <f t="shared" si="49"/>
        <v>16.299319727891156</v>
      </c>
      <c r="K82" s="120">
        <f t="shared" si="50"/>
        <v>92.654424040066772</v>
      </c>
      <c r="L82" s="120">
        <f t="shared" si="51"/>
        <v>6.1352253756260433</v>
      </c>
      <c r="M82" s="121">
        <f t="shared" si="52"/>
        <v>1.2103505843071787</v>
      </c>
    </row>
    <row r="83" spans="1:13" s="150" customFormat="1" ht="15.75" customHeight="1" x14ac:dyDescent="0.25">
      <c r="A83" s="19" t="s">
        <v>117</v>
      </c>
      <c r="B83" s="108">
        <v>1650</v>
      </c>
      <c r="C83" s="108">
        <v>332</v>
      </c>
      <c r="D83" s="108">
        <v>167</v>
      </c>
      <c r="E83" s="108">
        <v>0</v>
      </c>
      <c r="F83" s="108">
        <v>179</v>
      </c>
      <c r="G83" s="108">
        <v>1</v>
      </c>
      <c r="H83" s="108">
        <f t="shared" si="53"/>
        <v>1969</v>
      </c>
      <c r="I83" s="135"/>
      <c r="J83" s="119">
        <f t="shared" si="49"/>
        <v>12.005586592178771</v>
      </c>
      <c r="K83" s="120">
        <f t="shared" si="50"/>
        <v>91.624011167985103</v>
      </c>
      <c r="L83" s="120">
        <f t="shared" si="51"/>
        <v>8.3294555607259202</v>
      </c>
      <c r="M83" s="121">
        <f t="shared" si="52"/>
        <v>4.6533271288971619E-2</v>
      </c>
    </row>
    <row r="84" spans="1:13" s="150" customFormat="1" ht="15.75" customHeight="1" x14ac:dyDescent="0.25">
      <c r="A84" s="19" t="s">
        <v>480</v>
      </c>
      <c r="B84" s="108">
        <v>242</v>
      </c>
      <c r="C84" s="108">
        <v>44</v>
      </c>
      <c r="D84" s="108">
        <v>7</v>
      </c>
      <c r="E84" s="108">
        <v>0</v>
      </c>
      <c r="F84" s="108">
        <v>23</v>
      </c>
      <c r="G84" s="108">
        <v>1</v>
      </c>
      <c r="H84" s="108">
        <f t="shared" si="53"/>
        <v>269</v>
      </c>
      <c r="I84" s="135"/>
      <c r="J84" s="119">
        <f t="shared" si="49"/>
        <v>12.739130434782609</v>
      </c>
      <c r="K84" s="120">
        <f t="shared" si="50"/>
        <v>91.808873720136518</v>
      </c>
      <c r="L84" s="120">
        <f t="shared" si="51"/>
        <v>7.8498293515358366</v>
      </c>
      <c r="M84" s="121">
        <f t="shared" si="52"/>
        <v>0.34129692832764508</v>
      </c>
    </row>
    <row r="85" spans="1:13" s="150" customFormat="1" ht="15.75" customHeight="1" x14ac:dyDescent="0.25">
      <c r="A85" s="19" t="s">
        <v>481</v>
      </c>
      <c r="B85" s="108">
        <v>535</v>
      </c>
      <c r="C85" s="108">
        <v>114</v>
      </c>
      <c r="D85" s="108">
        <v>139</v>
      </c>
      <c r="E85" s="108">
        <v>0</v>
      </c>
      <c r="F85" s="108">
        <v>80</v>
      </c>
      <c r="G85" s="108">
        <v>166</v>
      </c>
      <c r="H85" s="108">
        <f t="shared" si="53"/>
        <v>542</v>
      </c>
      <c r="I85" s="135"/>
      <c r="J85" s="119">
        <f t="shared" si="49"/>
        <v>9.85</v>
      </c>
      <c r="K85" s="120">
        <f t="shared" si="50"/>
        <v>68.781725888324871</v>
      </c>
      <c r="L85" s="120">
        <f t="shared" si="51"/>
        <v>10.152284263959391</v>
      </c>
      <c r="M85" s="121">
        <f t="shared" si="52"/>
        <v>21.065989847715734</v>
      </c>
    </row>
    <row r="86" spans="1:13" s="150" customFormat="1" ht="15.75" customHeight="1" x14ac:dyDescent="0.25">
      <c r="A86" s="168"/>
      <c r="B86" s="108"/>
      <c r="C86" s="108"/>
      <c r="D86" s="108"/>
      <c r="E86" s="108"/>
      <c r="F86" s="108"/>
      <c r="G86" s="108"/>
      <c r="H86" s="108"/>
      <c r="I86" s="135"/>
      <c r="J86" s="115"/>
      <c r="K86" s="120"/>
      <c r="L86" s="120"/>
      <c r="M86" s="121"/>
    </row>
    <row r="87" spans="1:13" s="28" customFormat="1" ht="15.75" customHeight="1" x14ac:dyDescent="0.25">
      <c r="A87" s="167" t="s">
        <v>482</v>
      </c>
      <c r="B87" s="103">
        <f t="shared" ref="B87:H87" si="54">SUM(B88:B95)</f>
        <v>10394</v>
      </c>
      <c r="C87" s="103">
        <f t="shared" si="54"/>
        <v>2317</v>
      </c>
      <c r="D87" s="103">
        <f t="shared" si="54"/>
        <v>1735</v>
      </c>
      <c r="E87" s="103">
        <f t="shared" si="54"/>
        <v>3</v>
      </c>
      <c r="F87" s="103">
        <f t="shared" si="54"/>
        <v>1882</v>
      </c>
      <c r="G87" s="103">
        <f t="shared" si="54"/>
        <v>1954</v>
      </c>
      <c r="H87" s="103">
        <f t="shared" si="54"/>
        <v>10613</v>
      </c>
      <c r="I87" s="309"/>
      <c r="J87" s="115">
        <f t="shared" ref="J87:J95" si="55">SUM(B87:E87)/F87</f>
        <v>7.6774707757704572</v>
      </c>
      <c r="K87" s="116">
        <f t="shared" ref="K87:K95" si="56">(H87/SUM(B87:E87))*100</f>
        <v>73.451449927330614</v>
      </c>
      <c r="L87" s="116">
        <f t="shared" ref="L87:L95" si="57">(F87/SUM(B87:E87))*100</f>
        <v>13.025122845871687</v>
      </c>
      <c r="M87" s="117">
        <f t="shared" ref="M87:M95" si="58">(G87/SUM(B87:E87))*100</f>
        <v>13.523427226797702</v>
      </c>
    </row>
    <row r="88" spans="1:13" s="28" customFormat="1" ht="15.75" customHeight="1" x14ac:dyDescent="0.25">
      <c r="A88" s="83" t="s">
        <v>118</v>
      </c>
      <c r="B88" s="108">
        <v>4867</v>
      </c>
      <c r="C88" s="108">
        <v>961</v>
      </c>
      <c r="D88" s="108">
        <v>816</v>
      </c>
      <c r="E88" s="108">
        <v>1</v>
      </c>
      <c r="F88" s="108">
        <v>750</v>
      </c>
      <c r="G88" s="108">
        <v>1488</v>
      </c>
      <c r="H88" s="108">
        <f t="shared" ref="H88:H95" si="59">B88+C88+D88+E88-F88-G88</f>
        <v>4407</v>
      </c>
      <c r="I88" s="135"/>
      <c r="J88" s="119">
        <f t="shared" si="55"/>
        <v>8.86</v>
      </c>
      <c r="K88" s="120">
        <f t="shared" si="56"/>
        <v>66.32054176072235</v>
      </c>
      <c r="L88" s="120">
        <f t="shared" si="57"/>
        <v>11.286681715575622</v>
      </c>
      <c r="M88" s="121">
        <f t="shared" si="58"/>
        <v>22.392776523702032</v>
      </c>
    </row>
    <row r="89" spans="1:13" s="150" customFormat="1" ht="15.75" customHeight="1" x14ac:dyDescent="0.25">
      <c r="A89" s="19" t="s">
        <v>485</v>
      </c>
      <c r="B89" s="108">
        <v>1507</v>
      </c>
      <c r="C89" s="108">
        <v>269</v>
      </c>
      <c r="D89" s="108">
        <v>347</v>
      </c>
      <c r="E89" s="108">
        <v>0</v>
      </c>
      <c r="F89" s="108">
        <v>220</v>
      </c>
      <c r="G89" s="108">
        <v>361</v>
      </c>
      <c r="H89" s="108">
        <f t="shared" si="59"/>
        <v>1542</v>
      </c>
      <c r="I89" s="135"/>
      <c r="J89" s="119">
        <f t="shared" si="55"/>
        <v>9.65</v>
      </c>
      <c r="K89" s="120">
        <f t="shared" si="56"/>
        <v>72.633066415449832</v>
      </c>
      <c r="L89" s="120">
        <f t="shared" si="57"/>
        <v>10.362694300518134</v>
      </c>
      <c r="M89" s="121">
        <f t="shared" si="58"/>
        <v>17.004239284032032</v>
      </c>
    </row>
    <row r="90" spans="1:13" s="28" customFormat="1" ht="15.75" customHeight="1" x14ac:dyDescent="0.25">
      <c r="A90" s="19" t="s">
        <v>486</v>
      </c>
      <c r="B90" s="108">
        <v>904</v>
      </c>
      <c r="C90" s="108">
        <v>145</v>
      </c>
      <c r="D90" s="108">
        <v>106</v>
      </c>
      <c r="E90" s="108">
        <v>0</v>
      </c>
      <c r="F90" s="108">
        <v>255</v>
      </c>
      <c r="G90" s="108">
        <v>18</v>
      </c>
      <c r="H90" s="108">
        <f t="shared" si="59"/>
        <v>882</v>
      </c>
      <c r="I90" s="135"/>
      <c r="J90" s="119">
        <f t="shared" si="55"/>
        <v>4.5294117647058822</v>
      </c>
      <c r="K90" s="120">
        <f t="shared" si="56"/>
        <v>76.363636363636374</v>
      </c>
      <c r="L90" s="120">
        <f t="shared" si="57"/>
        <v>22.077922077922079</v>
      </c>
      <c r="M90" s="121">
        <f t="shared" si="58"/>
        <v>1.5584415584415585</v>
      </c>
    </row>
    <row r="91" spans="1:13" s="28" customFormat="1" ht="15.75" customHeight="1" x14ac:dyDescent="0.25">
      <c r="A91" s="19" t="s">
        <v>119</v>
      </c>
      <c r="B91" s="108">
        <v>684</v>
      </c>
      <c r="C91" s="108">
        <v>212</v>
      </c>
      <c r="D91" s="108">
        <v>103</v>
      </c>
      <c r="E91" s="108">
        <v>0</v>
      </c>
      <c r="F91" s="108">
        <v>126</v>
      </c>
      <c r="G91" s="108">
        <v>17</v>
      </c>
      <c r="H91" s="108">
        <f t="shared" si="59"/>
        <v>856</v>
      </c>
      <c r="I91" s="135"/>
      <c r="J91" s="119">
        <f t="shared" si="55"/>
        <v>7.9285714285714288</v>
      </c>
      <c r="K91" s="120">
        <f t="shared" si="56"/>
        <v>85.685685685685684</v>
      </c>
      <c r="L91" s="120">
        <f t="shared" si="57"/>
        <v>12.612612612612612</v>
      </c>
      <c r="M91" s="121">
        <f t="shared" si="58"/>
        <v>1.7017017017017018</v>
      </c>
    </row>
    <row r="92" spans="1:13" s="28" customFormat="1" ht="15.75" customHeight="1" x14ac:dyDescent="0.25">
      <c r="A92" s="19" t="s">
        <v>488</v>
      </c>
      <c r="B92" s="108">
        <v>439</v>
      </c>
      <c r="C92" s="108">
        <v>133</v>
      </c>
      <c r="D92" s="108">
        <v>41</v>
      </c>
      <c r="E92" s="108">
        <v>0</v>
      </c>
      <c r="F92" s="108">
        <v>57</v>
      </c>
      <c r="G92" s="108">
        <v>4</v>
      </c>
      <c r="H92" s="108">
        <f t="shared" si="59"/>
        <v>552</v>
      </c>
      <c r="I92" s="135"/>
      <c r="J92" s="119">
        <f t="shared" si="55"/>
        <v>10.754385964912281</v>
      </c>
      <c r="K92" s="120">
        <f t="shared" si="56"/>
        <v>90.0489396411093</v>
      </c>
      <c r="L92" s="120">
        <f t="shared" si="57"/>
        <v>9.2985318107667201</v>
      </c>
      <c r="M92" s="121">
        <f t="shared" si="58"/>
        <v>0.65252854812398042</v>
      </c>
    </row>
    <row r="93" spans="1:13" s="28" customFormat="1" ht="15.75" customHeight="1" x14ac:dyDescent="0.25">
      <c r="A93" s="19" t="s">
        <v>742</v>
      </c>
      <c r="B93" s="108">
        <v>1081</v>
      </c>
      <c r="C93" s="108">
        <v>346</v>
      </c>
      <c r="D93" s="108">
        <v>197</v>
      </c>
      <c r="E93" s="108">
        <v>2</v>
      </c>
      <c r="F93" s="108">
        <v>253</v>
      </c>
      <c r="G93" s="108">
        <v>54</v>
      </c>
      <c r="H93" s="108">
        <f t="shared" si="59"/>
        <v>1319</v>
      </c>
      <c r="I93" s="135"/>
      <c r="J93" s="119">
        <f t="shared" si="55"/>
        <v>6.4268774703557314</v>
      </c>
      <c r="K93" s="120">
        <f t="shared" si="56"/>
        <v>81.119311193111926</v>
      </c>
      <c r="L93" s="120">
        <f t="shared" si="57"/>
        <v>15.559655596555967</v>
      </c>
      <c r="M93" s="121">
        <f t="shared" si="58"/>
        <v>3.3210332103321036</v>
      </c>
    </row>
    <row r="94" spans="1:13" ht="15.75" customHeight="1" x14ac:dyDescent="0.25">
      <c r="A94" s="19" t="s">
        <v>487</v>
      </c>
      <c r="B94" s="108">
        <v>759</v>
      </c>
      <c r="C94" s="108">
        <v>210</v>
      </c>
      <c r="D94" s="108">
        <v>118</v>
      </c>
      <c r="E94" s="108">
        <v>0</v>
      </c>
      <c r="F94" s="108">
        <v>201</v>
      </c>
      <c r="G94" s="108">
        <v>11</v>
      </c>
      <c r="H94" s="108">
        <f t="shared" si="59"/>
        <v>875</v>
      </c>
      <c r="I94" s="135"/>
      <c r="J94" s="119">
        <f t="shared" si="55"/>
        <v>5.4079601990049753</v>
      </c>
      <c r="K94" s="120">
        <f t="shared" si="56"/>
        <v>80.496780128794853</v>
      </c>
      <c r="L94" s="120">
        <f t="shared" si="57"/>
        <v>18.491260349586017</v>
      </c>
      <c r="M94" s="121">
        <f t="shared" si="58"/>
        <v>1.011959521619135</v>
      </c>
    </row>
    <row r="95" spans="1:13" ht="15.75" customHeight="1" x14ac:dyDescent="0.25">
      <c r="A95" s="19" t="s">
        <v>314</v>
      </c>
      <c r="B95" s="108">
        <v>153</v>
      </c>
      <c r="C95" s="108">
        <v>41</v>
      </c>
      <c r="D95" s="108">
        <v>7</v>
      </c>
      <c r="E95" s="108">
        <v>0</v>
      </c>
      <c r="F95" s="108">
        <v>20</v>
      </c>
      <c r="G95" s="108">
        <v>1</v>
      </c>
      <c r="H95" s="108">
        <f t="shared" si="59"/>
        <v>180</v>
      </c>
      <c r="I95" s="135"/>
      <c r="J95" s="119">
        <f t="shared" si="55"/>
        <v>10.050000000000001</v>
      </c>
      <c r="K95" s="120">
        <f t="shared" si="56"/>
        <v>89.552238805970148</v>
      </c>
      <c r="L95" s="120">
        <f t="shared" si="57"/>
        <v>9.9502487562189064</v>
      </c>
      <c r="M95" s="121">
        <f t="shared" si="58"/>
        <v>0.49751243781094528</v>
      </c>
    </row>
    <row r="96" spans="1:13" ht="15.75" customHeight="1" x14ac:dyDescent="0.25">
      <c r="A96" s="168"/>
      <c r="B96" s="108"/>
      <c r="C96" s="108"/>
      <c r="D96" s="108"/>
      <c r="E96" s="108"/>
      <c r="F96" s="108"/>
      <c r="G96" s="108"/>
      <c r="H96" s="108"/>
      <c r="I96" s="135"/>
      <c r="J96" s="115"/>
      <c r="K96" s="120"/>
      <c r="L96" s="120"/>
      <c r="M96" s="121"/>
    </row>
    <row r="97" spans="1:13" s="28" customFormat="1" ht="15.75" customHeight="1" x14ac:dyDescent="0.25">
      <c r="A97" s="167" t="s">
        <v>489</v>
      </c>
      <c r="B97" s="103">
        <f t="shared" ref="B97:H97" si="60">SUM(B98:B99)</f>
        <v>6145</v>
      </c>
      <c r="C97" s="103">
        <f t="shared" si="60"/>
        <v>1371</v>
      </c>
      <c r="D97" s="103">
        <f t="shared" si="60"/>
        <v>674</v>
      </c>
      <c r="E97" s="103">
        <f t="shared" si="60"/>
        <v>1</v>
      </c>
      <c r="F97" s="103">
        <f t="shared" si="60"/>
        <v>338</v>
      </c>
      <c r="G97" s="103">
        <f t="shared" si="60"/>
        <v>767</v>
      </c>
      <c r="H97" s="103">
        <f t="shared" si="60"/>
        <v>7086</v>
      </c>
      <c r="I97" s="309"/>
      <c r="J97" s="115">
        <f>SUM(B97:E97)/F97</f>
        <v>24.233727810650887</v>
      </c>
      <c r="K97" s="116">
        <f>(H97/SUM(B97:E97))*100</f>
        <v>86.509583689415209</v>
      </c>
      <c r="L97" s="116">
        <f>(F97/SUM(B97:E97))*100</f>
        <v>4.1264802832376999</v>
      </c>
      <c r="M97" s="117">
        <f>(G97/SUM(B97:E97))*100</f>
        <v>9.3639360273470871</v>
      </c>
    </row>
    <row r="98" spans="1:13" s="28" customFormat="1" ht="15.75" customHeight="1" x14ac:dyDescent="0.25">
      <c r="A98" s="19" t="s">
        <v>547</v>
      </c>
      <c r="B98" s="108">
        <v>4712</v>
      </c>
      <c r="C98" s="108">
        <v>1024</v>
      </c>
      <c r="D98" s="108">
        <v>488</v>
      </c>
      <c r="E98" s="108">
        <v>1</v>
      </c>
      <c r="F98" s="108">
        <v>186</v>
      </c>
      <c r="G98" s="108">
        <v>732</v>
      </c>
      <c r="H98" s="108">
        <f>B98+C98+D98+E98-F98-G98</f>
        <v>5307</v>
      </c>
      <c r="I98" s="135"/>
      <c r="J98" s="119">
        <f>SUM(B98:E98)/F98</f>
        <v>33.467741935483872</v>
      </c>
      <c r="K98" s="120">
        <f>(H98/SUM(B98:E98))*100</f>
        <v>85.253012048192772</v>
      </c>
      <c r="L98" s="120">
        <f>(F98/SUM(B98:E98))*100</f>
        <v>2.987951807228916</v>
      </c>
      <c r="M98" s="121">
        <f>(G98/SUM(B98:E98))*100</f>
        <v>11.759036144578314</v>
      </c>
    </row>
    <row r="99" spans="1:13" s="28" customFormat="1" ht="15.75" customHeight="1" x14ac:dyDescent="0.25">
      <c r="A99" s="19" t="s">
        <v>121</v>
      </c>
      <c r="B99" s="108">
        <v>1433</v>
      </c>
      <c r="C99" s="108">
        <v>347</v>
      </c>
      <c r="D99" s="108">
        <v>186</v>
      </c>
      <c r="E99" s="108">
        <v>0</v>
      </c>
      <c r="F99" s="108">
        <v>152</v>
      </c>
      <c r="G99" s="108">
        <v>35</v>
      </c>
      <c r="H99" s="108">
        <f>B99+C99+D99+E99-F99-G99</f>
        <v>1779</v>
      </c>
      <c r="I99" s="135"/>
      <c r="J99" s="119">
        <f>SUM(B99:E99)/F99</f>
        <v>12.934210526315789</v>
      </c>
      <c r="K99" s="120">
        <f>(H99/SUM(B99:E99))*100</f>
        <v>90.48830111902339</v>
      </c>
      <c r="L99" s="120">
        <f>(F99/SUM(B99:E99))*100</f>
        <v>7.7314343845371312</v>
      </c>
      <c r="M99" s="121">
        <f>(G99/SUM(B99:E99))*100</f>
        <v>1.7802644964394709</v>
      </c>
    </row>
    <row r="100" spans="1:13" s="28" customFormat="1" ht="15.75" customHeight="1" x14ac:dyDescent="0.25">
      <c r="A100" s="168"/>
      <c r="B100" s="108"/>
      <c r="C100" s="108"/>
      <c r="D100" s="108"/>
      <c r="E100" s="108"/>
      <c r="F100" s="108"/>
      <c r="G100" s="108"/>
      <c r="H100" s="108"/>
      <c r="I100" s="135"/>
      <c r="J100" s="115"/>
      <c r="K100" s="120"/>
      <c r="L100" s="120"/>
      <c r="M100" s="121"/>
    </row>
    <row r="101" spans="1:13" s="28" customFormat="1" ht="15.75" customHeight="1" x14ac:dyDescent="0.25">
      <c r="A101" s="167" t="s">
        <v>122</v>
      </c>
      <c r="B101" s="103">
        <f t="shared" ref="B101:H101" si="61">SUM(B102:B106)</f>
        <v>5496</v>
      </c>
      <c r="C101" s="103">
        <f t="shared" si="61"/>
        <v>1505</v>
      </c>
      <c r="D101" s="103">
        <f t="shared" si="61"/>
        <v>1723</v>
      </c>
      <c r="E101" s="103">
        <f t="shared" si="61"/>
        <v>0</v>
      </c>
      <c r="F101" s="103">
        <f t="shared" si="61"/>
        <v>1549</v>
      </c>
      <c r="G101" s="103">
        <f t="shared" si="61"/>
        <v>1520</v>
      </c>
      <c r="H101" s="103">
        <f t="shared" si="61"/>
        <v>5655</v>
      </c>
      <c r="I101" s="309"/>
      <c r="J101" s="115">
        <f t="shared" ref="J101:J106" si="62">SUM(B101:E101)/F101</f>
        <v>5.6320206584893482</v>
      </c>
      <c r="K101" s="116">
        <f t="shared" ref="K101:K106" si="63">(H101/SUM(B101:E101))*100</f>
        <v>64.821182943603844</v>
      </c>
      <c r="L101" s="116">
        <f t="shared" ref="L101:L106" si="64">(F101/SUM(B101:E101))*100</f>
        <v>17.755616689591928</v>
      </c>
      <c r="M101" s="117">
        <f t="shared" ref="M101:M106" si="65">(G101/SUM(B101:E101))*100</f>
        <v>17.423200366804217</v>
      </c>
    </row>
    <row r="102" spans="1:13" ht="15.75" customHeight="1" x14ac:dyDescent="0.25">
      <c r="A102" s="19" t="s">
        <v>548</v>
      </c>
      <c r="B102" s="108">
        <v>1037</v>
      </c>
      <c r="C102" s="108">
        <v>221</v>
      </c>
      <c r="D102" s="108">
        <v>290</v>
      </c>
      <c r="E102" s="108">
        <v>0</v>
      </c>
      <c r="F102" s="108">
        <v>144</v>
      </c>
      <c r="G102" s="108">
        <v>277</v>
      </c>
      <c r="H102" s="108">
        <f>B102+C102+D102+E102-F102-G102</f>
        <v>1127</v>
      </c>
      <c r="I102" s="135"/>
      <c r="J102" s="119">
        <f t="shared" si="62"/>
        <v>10.75</v>
      </c>
      <c r="K102" s="120">
        <f t="shared" si="63"/>
        <v>72.803617571059434</v>
      </c>
      <c r="L102" s="120">
        <f t="shared" si="64"/>
        <v>9.3023255813953494</v>
      </c>
      <c r="M102" s="121">
        <f t="shared" si="65"/>
        <v>17.894056847545219</v>
      </c>
    </row>
    <row r="103" spans="1:13" ht="15.75" customHeight="1" x14ac:dyDescent="0.25">
      <c r="A103" s="19" t="s">
        <v>498</v>
      </c>
      <c r="B103" s="108">
        <v>1002</v>
      </c>
      <c r="C103" s="108">
        <v>285</v>
      </c>
      <c r="D103" s="108">
        <v>284</v>
      </c>
      <c r="E103" s="108">
        <v>0</v>
      </c>
      <c r="F103" s="108">
        <v>301</v>
      </c>
      <c r="G103" s="108">
        <v>224</v>
      </c>
      <c r="H103" s="108">
        <f>B103+C103+D103+E103-F103-G103</f>
        <v>1046</v>
      </c>
      <c r="I103" s="135"/>
      <c r="J103" s="119">
        <f t="shared" si="62"/>
        <v>5.2192691029900331</v>
      </c>
      <c r="K103" s="120">
        <f t="shared" si="63"/>
        <v>66.581795035009549</v>
      </c>
      <c r="L103" s="120">
        <f t="shared" si="64"/>
        <v>19.159770846594526</v>
      </c>
      <c r="M103" s="121">
        <f t="shared" si="65"/>
        <v>14.258434118395927</v>
      </c>
    </row>
    <row r="104" spans="1:13" s="28" customFormat="1" ht="15.75" customHeight="1" x14ac:dyDescent="0.25">
      <c r="A104" s="19" t="s">
        <v>499</v>
      </c>
      <c r="B104" s="108">
        <v>1982</v>
      </c>
      <c r="C104" s="108">
        <v>498</v>
      </c>
      <c r="D104" s="108">
        <v>778</v>
      </c>
      <c r="E104" s="108">
        <v>0</v>
      </c>
      <c r="F104" s="108">
        <v>663</v>
      </c>
      <c r="G104" s="108">
        <v>606</v>
      </c>
      <c r="H104" s="108">
        <f>B104+C104+D104+E104-F104-G104</f>
        <v>1989</v>
      </c>
      <c r="I104" s="135"/>
      <c r="J104" s="119">
        <f t="shared" si="62"/>
        <v>4.9140271493212673</v>
      </c>
      <c r="K104" s="120">
        <f t="shared" si="63"/>
        <v>61.049723756906083</v>
      </c>
      <c r="L104" s="120">
        <f t="shared" si="64"/>
        <v>20.349907918968693</v>
      </c>
      <c r="M104" s="121">
        <f t="shared" si="65"/>
        <v>18.600368324125231</v>
      </c>
    </row>
    <row r="105" spans="1:13" ht="15.75" customHeight="1" x14ac:dyDescent="0.25">
      <c r="A105" s="19" t="s">
        <v>500</v>
      </c>
      <c r="B105" s="108">
        <v>979</v>
      </c>
      <c r="C105" s="108">
        <v>358</v>
      </c>
      <c r="D105" s="108">
        <v>359</v>
      </c>
      <c r="E105" s="108">
        <v>0</v>
      </c>
      <c r="F105" s="108">
        <v>345</v>
      </c>
      <c r="G105" s="108">
        <v>412</v>
      </c>
      <c r="H105" s="108">
        <f>B105+C105+D105+E105-F105-G105</f>
        <v>939</v>
      </c>
      <c r="I105" s="135"/>
      <c r="J105" s="119">
        <f t="shared" si="62"/>
        <v>4.9159420289855076</v>
      </c>
      <c r="K105" s="120">
        <f t="shared" si="63"/>
        <v>55.365566037735846</v>
      </c>
      <c r="L105" s="120">
        <f t="shared" si="64"/>
        <v>20.341981132075471</v>
      </c>
      <c r="M105" s="121">
        <f t="shared" si="65"/>
        <v>24.29245283018868</v>
      </c>
    </row>
    <row r="106" spans="1:13" ht="15.75" customHeight="1" x14ac:dyDescent="0.25">
      <c r="A106" s="19" t="s">
        <v>540</v>
      </c>
      <c r="B106" s="108">
        <v>496</v>
      </c>
      <c r="C106" s="108">
        <v>143</v>
      </c>
      <c r="D106" s="108">
        <v>12</v>
      </c>
      <c r="E106" s="108">
        <v>0</v>
      </c>
      <c r="F106" s="108">
        <v>96</v>
      </c>
      <c r="G106" s="108">
        <v>1</v>
      </c>
      <c r="H106" s="108">
        <f>B106+C106+D106+E106-F106-G106</f>
        <v>554</v>
      </c>
      <c r="I106" s="135"/>
      <c r="J106" s="119">
        <f t="shared" si="62"/>
        <v>6.78125</v>
      </c>
      <c r="K106" s="120">
        <f t="shared" si="63"/>
        <v>85.099846390168977</v>
      </c>
      <c r="L106" s="120">
        <f t="shared" si="64"/>
        <v>14.746543778801843</v>
      </c>
      <c r="M106" s="121">
        <f t="shared" si="65"/>
        <v>0.15360983102918588</v>
      </c>
    </row>
    <row r="107" spans="1:13" s="28" customFormat="1" ht="15.75" customHeight="1" x14ac:dyDescent="0.25">
      <c r="B107" s="108"/>
      <c r="C107" s="108"/>
      <c r="D107" s="108"/>
      <c r="E107" s="108"/>
      <c r="F107" s="108"/>
      <c r="G107" s="108"/>
      <c r="H107" s="108"/>
      <c r="I107" s="135"/>
      <c r="J107" s="115"/>
      <c r="K107" s="120"/>
      <c r="L107" s="120"/>
      <c r="M107" s="121"/>
    </row>
    <row r="108" spans="1:13" s="28" customFormat="1" ht="15.75" customHeight="1" x14ac:dyDescent="0.25">
      <c r="A108" s="167" t="s">
        <v>501</v>
      </c>
      <c r="B108" s="103">
        <f t="shared" ref="B108:H108" si="66">SUM(B109:B111)</f>
        <v>8095</v>
      </c>
      <c r="C108" s="103">
        <f t="shared" si="66"/>
        <v>1669</v>
      </c>
      <c r="D108" s="103">
        <f t="shared" si="66"/>
        <v>1048</v>
      </c>
      <c r="E108" s="103">
        <f t="shared" si="66"/>
        <v>3</v>
      </c>
      <c r="F108" s="103">
        <f t="shared" si="66"/>
        <v>1319</v>
      </c>
      <c r="G108" s="103">
        <f t="shared" si="66"/>
        <v>995</v>
      </c>
      <c r="H108" s="103">
        <f t="shared" si="66"/>
        <v>8501</v>
      </c>
      <c r="I108" s="309"/>
      <c r="J108" s="115">
        <f>SUM(B108:E108)/F108</f>
        <v>8.1993934799090216</v>
      </c>
      <c r="K108" s="116">
        <f>(H108/SUM(B108:E108))*100</f>
        <v>78.603791030975501</v>
      </c>
      <c r="L108" s="116">
        <f>(F108/SUM(B108:E108))*100</f>
        <v>12.196024040684234</v>
      </c>
      <c r="M108" s="117">
        <f>(G108/SUM(B108:E108))*100</f>
        <v>9.2001849283402688</v>
      </c>
    </row>
    <row r="109" spans="1:13" s="28" customFormat="1" ht="15.75" customHeight="1" x14ac:dyDescent="0.25">
      <c r="A109" s="19" t="s">
        <v>549</v>
      </c>
      <c r="B109" s="108">
        <v>4974</v>
      </c>
      <c r="C109" s="108">
        <v>986</v>
      </c>
      <c r="D109" s="108">
        <v>649</v>
      </c>
      <c r="E109" s="108">
        <v>3</v>
      </c>
      <c r="F109" s="108">
        <v>642</v>
      </c>
      <c r="G109" s="108">
        <v>684</v>
      </c>
      <c r="H109" s="108">
        <f>B109+C109+D109+E109-F109-G109</f>
        <v>5286</v>
      </c>
      <c r="I109" s="135"/>
      <c r="J109" s="119">
        <f>SUM(B109:E109)/F109</f>
        <v>10.299065420560748</v>
      </c>
      <c r="K109" s="120">
        <f>(H109/SUM(B109:E109))*100</f>
        <v>79.945553539019969</v>
      </c>
      <c r="L109" s="120">
        <f>(F109/SUM(B109:E109))*100</f>
        <v>9.7096188747731382</v>
      </c>
      <c r="M109" s="121">
        <f>(G109/SUM(B109:E109))*100</f>
        <v>10.344827586206897</v>
      </c>
    </row>
    <row r="110" spans="1:13" s="28" customFormat="1" ht="15.75" customHeight="1" x14ac:dyDescent="0.25">
      <c r="A110" s="19" t="s">
        <v>123</v>
      </c>
      <c r="B110" s="108">
        <v>1058</v>
      </c>
      <c r="C110" s="108">
        <v>318</v>
      </c>
      <c r="D110" s="108">
        <v>189</v>
      </c>
      <c r="E110" s="108">
        <v>0</v>
      </c>
      <c r="F110" s="108">
        <v>125</v>
      </c>
      <c r="G110" s="108">
        <v>287</v>
      </c>
      <c r="H110" s="108">
        <f>B110+C110+D110+E110-F110-G110</f>
        <v>1153</v>
      </c>
      <c r="I110" s="135"/>
      <c r="J110" s="119">
        <f>SUM(B110:E110)/F110</f>
        <v>12.52</v>
      </c>
      <c r="K110" s="120">
        <f>(H110/SUM(B110:E110))*100</f>
        <v>73.67412140575081</v>
      </c>
      <c r="L110" s="120">
        <f>(F110/SUM(B110:E110))*100</f>
        <v>7.9872204472843444</v>
      </c>
      <c r="M110" s="121">
        <f>(G110/SUM(B110:E110))*100</f>
        <v>18.338658146964857</v>
      </c>
    </row>
    <row r="111" spans="1:13" s="28" customFormat="1" ht="15.75" customHeight="1" x14ac:dyDescent="0.25">
      <c r="A111" s="19" t="s">
        <v>503</v>
      </c>
      <c r="B111" s="108">
        <v>2063</v>
      </c>
      <c r="C111" s="108">
        <v>365</v>
      </c>
      <c r="D111" s="108">
        <v>210</v>
      </c>
      <c r="E111" s="108">
        <v>0</v>
      </c>
      <c r="F111" s="108">
        <v>552</v>
      </c>
      <c r="G111" s="108">
        <v>24</v>
      </c>
      <c r="H111" s="108">
        <f>B111+C111+D111+E111-F111-G111</f>
        <v>2062</v>
      </c>
      <c r="I111" s="135"/>
      <c r="J111" s="119">
        <f>SUM(B111:E111)/F111</f>
        <v>4.7789855072463769</v>
      </c>
      <c r="K111" s="120">
        <f>(H111/SUM(B111:E111))*100</f>
        <v>78.165276724791511</v>
      </c>
      <c r="L111" s="120">
        <f>(F111/SUM(B111:E111))*100</f>
        <v>20.924943138741469</v>
      </c>
      <c r="M111" s="121">
        <f>(G111/SUM(B111:E111))*100</f>
        <v>0.90978013646702049</v>
      </c>
    </row>
    <row r="112" spans="1:13" s="28" customFormat="1" ht="15.75" customHeight="1" x14ac:dyDescent="0.25">
      <c r="A112" s="168"/>
      <c r="B112" s="108"/>
      <c r="C112" s="108"/>
      <c r="D112" s="108"/>
      <c r="E112" s="108"/>
      <c r="F112" s="108"/>
      <c r="G112" s="108"/>
      <c r="H112" s="108"/>
      <c r="I112" s="135"/>
      <c r="J112" s="115"/>
      <c r="K112" s="120"/>
      <c r="L112" s="120"/>
      <c r="M112" s="121"/>
    </row>
    <row r="113" spans="1:13" s="28" customFormat="1" ht="15.75" customHeight="1" x14ac:dyDescent="0.25">
      <c r="A113" s="167" t="s">
        <v>504</v>
      </c>
      <c r="B113" s="103">
        <f t="shared" ref="B113:H113" si="67">SUM(B114:B116)</f>
        <v>12094</v>
      </c>
      <c r="C113" s="103">
        <f t="shared" si="67"/>
        <v>2933</v>
      </c>
      <c r="D113" s="103">
        <f t="shared" si="67"/>
        <v>2462</v>
      </c>
      <c r="E113" s="103">
        <f t="shared" si="67"/>
        <v>5</v>
      </c>
      <c r="F113" s="103">
        <f t="shared" si="67"/>
        <v>2523</v>
      </c>
      <c r="G113" s="103">
        <f t="shared" si="67"/>
        <v>204</v>
      </c>
      <c r="H113" s="103">
        <f t="shared" si="67"/>
        <v>14767</v>
      </c>
      <c r="I113" s="309"/>
      <c r="J113" s="115">
        <f>SUM(B113:E113)/F113</f>
        <v>6.9338089575901707</v>
      </c>
      <c r="K113" s="116">
        <f>(H113/SUM(B113:E113))*100</f>
        <v>84.411798330856286</v>
      </c>
      <c r="L113" s="116">
        <f>(F113/SUM(B113:E113))*100</f>
        <v>14.422087572882131</v>
      </c>
      <c r="M113" s="117">
        <f>(G113/SUM(B113:E113))*100</f>
        <v>1.1661140962615753</v>
      </c>
    </row>
    <row r="114" spans="1:13" s="28" customFormat="1" ht="15.75" customHeight="1" x14ac:dyDescent="0.25">
      <c r="A114" s="83" t="s">
        <v>550</v>
      </c>
      <c r="B114" s="108">
        <v>7215</v>
      </c>
      <c r="C114" s="108">
        <v>1467</v>
      </c>
      <c r="D114" s="108">
        <v>1281</v>
      </c>
      <c r="E114" s="108">
        <v>3</v>
      </c>
      <c r="F114" s="108">
        <v>1398</v>
      </c>
      <c r="G114" s="108">
        <v>58</v>
      </c>
      <c r="H114" s="108">
        <f>B114+C114+D114+E114-F114-G114</f>
        <v>8510</v>
      </c>
      <c r="I114" s="135"/>
      <c r="J114" s="119">
        <f>SUM(B114:E114)/F114</f>
        <v>7.1287553648068673</v>
      </c>
      <c r="K114" s="120">
        <f>(H114/SUM(B114:E114))*100</f>
        <v>85.390327112181424</v>
      </c>
      <c r="L114" s="120">
        <f>(F114/SUM(B114:E114))*100</f>
        <v>14.027694160144492</v>
      </c>
      <c r="M114" s="121">
        <f>(G114/SUM(B114:E114))*100</f>
        <v>0.58197872767409187</v>
      </c>
    </row>
    <row r="115" spans="1:13" s="28" customFormat="1" ht="15.75" customHeight="1" x14ac:dyDescent="0.25">
      <c r="A115" s="19" t="s">
        <v>507</v>
      </c>
      <c r="B115" s="108">
        <v>1583</v>
      </c>
      <c r="C115" s="108">
        <v>766</v>
      </c>
      <c r="D115" s="108">
        <v>773</v>
      </c>
      <c r="E115" s="108">
        <v>2</v>
      </c>
      <c r="F115" s="108">
        <v>705</v>
      </c>
      <c r="G115" s="108">
        <v>128</v>
      </c>
      <c r="H115" s="108">
        <f>B115+C115+D115+E115-F115-G115</f>
        <v>2291</v>
      </c>
      <c r="I115" s="135"/>
      <c r="J115" s="119">
        <f>SUM(B115:E115)/F115</f>
        <v>4.431205673758865</v>
      </c>
      <c r="K115" s="120">
        <f>(H115/SUM(B115:E115))*100</f>
        <v>73.335467349551848</v>
      </c>
      <c r="L115" s="120">
        <f>(F115/SUM(B115:E115))*100</f>
        <v>22.567221510883485</v>
      </c>
      <c r="M115" s="121">
        <f>(G115/SUM(B115:E115))*100</f>
        <v>4.0973111395646606</v>
      </c>
    </row>
    <row r="116" spans="1:13" s="28" customFormat="1" ht="15.75" customHeight="1" x14ac:dyDescent="0.25">
      <c r="A116" s="83" t="s">
        <v>124</v>
      </c>
      <c r="B116" s="108">
        <v>3296</v>
      </c>
      <c r="C116" s="108">
        <v>700</v>
      </c>
      <c r="D116" s="108">
        <v>408</v>
      </c>
      <c r="E116" s="108">
        <v>0</v>
      </c>
      <c r="F116" s="108">
        <v>420</v>
      </c>
      <c r="G116" s="108">
        <v>18</v>
      </c>
      <c r="H116" s="108">
        <f>B116+C116+D116+E116-F116-G116</f>
        <v>3966</v>
      </c>
      <c r="I116" s="135"/>
      <c r="J116" s="119">
        <f>SUM(B116:E116)/F116</f>
        <v>10.485714285714286</v>
      </c>
      <c r="K116" s="120">
        <f>(H116/SUM(B116:E116))*100</f>
        <v>90.054495912806544</v>
      </c>
      <c r="L116" s="120">
        <f>(F116/SUM(B116:E116))*100</f>
        <v>9.5367847411444142</v>
      </c>
      <c r="M116" s="121">
        <f>(G116/SUM(B116:E116))*100</f>
        <v>0.40871934604904631</v>
      </c>
    </row>
    <row r="117" spans="1:13" s="28" customFormat="1" ht="15.75" customHeight="1" x14ac:dyDescent="0.25">
      <c r="A117" s="143"/>
      <c r="B117" s="169"/>
      <c r="C117" s="169"/>
      <c r="D117" s="169"/>
      <c r="E117" s="169"/>
      <c r="F117" s="169"/>
      <c r="G117" s="169"/>
      <c r="H117" s="170"/>
      <c r="I117" s="136"/>
      <c r="J117" s="142"/>
      <c r="K117" s="142"/>
      <c r="L117" s="142"/>
      <c r="M117" s="142"/>
    </row>
    <row r="118" spans="1:13" s="28" customFormat="1" ht="15.75" customHeight="1" x14ac:dyDescent="0.25">
      <c r="A118" s="9" t="s">
        <v>637</v>
      </c>
      <c r="B118" s="27"/>
      <c r="C118" s="27"/>
      <c r="D118" s="27"/>
      <c r="E118" s="27"/>
      <c r="F118" s="27"/>
      <c r="G118" s="171"/>
      <c r="H118" s="171"/>
      <c r="I118" s="27"/>
      <c r="J118" s="27"/>
      <c r="K118" s="27"/>
      <c r="L118" s="27"/>
      <c r="M118" s="27"/>
    </row>
  </sheetData>
  <sheetProtection selectLockedCells="1" selectUnlockedCells="1"/>
  <mergeCells count="15">
    <mergeCell ref="A3:M3"/>
    <mergeCell ref="B5:H5"/>
    <mergeCell ref="J5:M5"/>
    <mergeCell ref="A5:A7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</mergeCells>
  <phoneticPr fontId="0" type="noConversion"/>
  <printOptions horizontalCentered="1" verticalCentered="1"/>
  <pageMargins left="0" right="0" top="0" bottom="0" header="0.51180555555555551" footer="0.51180555555555551"/>
  <pageSetup scale="29" firstPageNumber="0" orientation="portrait" horizontalDpi="300" verticalDpi="300" r:id="rId1"/>
  <headerFooter alignWithMargins="0"/>
  <ignoredErrors>
    <ignoredError sqref="K12:M11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39997558519241921"/>
  </sheetPr>
  <dimension ref="A1:M115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76.42578125" style="26" customWidth="1"/>
    <col min="2" max="2" width="18.7109375" style="26" customWidth="1"/>
    <col min="3" max="3" width="15.140625" style="26" customWidth="1"/>
    <col min="4" max="4" width="14.42578125" style="26" customWidth="1"/>
    <col min="5" max="5" width="14" style="26" customWidth="1"/>
    <col min="6" max="6" width="15.5703125" style="26" customWidth="1"/>
    <col min="7" max="7" width="18.7109375" style="26" customWidth="1"/>
    <col min="8" max="8" width="5.7109375" style="27" customWidth="1"/>
    <col min="9" max="11" width="18.7109375" style="27" customWidth="1"/>
    <col min="12" max="13" width="11.42578125" style="27"/>
    <col min="14" max="16384" width="11.42578125" style="26"/>
  </cols>
  <sheetData>
    <row r="1" spans="1:13" ht="15.75" customHeight="1" x14ac:dyDescent="0.25">
      <c r="A1" s="28" t="s">
        <v>125</v>
      </c>
      <c r="B1" s="107"/>
      <c r="C1" s="107"/>
      <c r="D1" s="107"/>
      <c r="E1" s="107"/>
      <c r="F1" s="107"/>
      <c r="G1" s="107"/>
    </row>
    <row r="2" spans="1:13" ht="15.75" customHeight="1" x14ac:dyDescent="0.25">
      <c r="A2" s="28"/>
      <c r="B2" s="160"/>
      <c r="C2" s="160"/>
      <c r="D2" s="160"/>
      <c r="E2" s="160"/>
      <c r="F2" s="160"/>
      <c r="G2" s="160"/>
    </row>
    <row r="3" spans="1:13" ht="15.75" customHeight="1" x14ac:dyDescent="0.25">
      <c r="A3" s="364" t="s">
        <v>647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3" ht="15.75" customHeight="1" x14ac:dyDescent="0.25">
      <c r="A4" s="174"/>
      <c r="B4" s="174"/>
      <c r="C4" s="174"/>
      <c r="D4" s="174"/>
      <c r="E4" s="174"/>
      <c r="F4" s="174"/>
      <c r="G4" s="174"/>
    </row>
    <row r="5" spans="1:13" ht="15.75" customHeight="1" x14ac:dyDescent="0.25">
      <c r="A5" s="381" t="s">
        <v>329</v>
      </c>
      <c r="B5" s="365" t="s">
        <v>327</v>
      </c>
      <c r="C5" s="365"/>
      <c r="D5" s="365"/>
      <c r="E5" s="365"/>
      <c r="F5" s="365"/>
      <c r="G5" s="365"/>
      <c r="H5" s="386"/>
      <c r="I5" s="366" t="s">
        <v>328</v>
      </c>
      <c r="J5" s="366"/>
      <c r="K5" s="366"/>
    </row>
    <row r="6" spans="1:13" ht="15.75" customHeight="1" x14ac:dyDescent="0.25">
      <c r="A6" s="382"/>
      <c r="B6" s="370" t="s">
        <v>704</v>
      </c>
      <c r="C6" s="370" t="s">
        <v>705</v>
      </c>
      <c r="D6" s="370" t="s">
        <v>723</v>
      </c>
      <c r="E6" s="370" t="s">
        <v>728</v>
      </c>
      <c r="F6" s="370" t="s">
        <v>708</v>
      </c>
      <c r="G6" s="370" t="s">
        <v>724</v>
      </c>
      <c r="H6" s="387"/>
      <c r="I6" s="370" t="s">
        <v>713</v>
      </c>
      <c r="J6" s="370" t="s">
        <v>714</v>
      </c>
      <c r="K6" s="373" t="s">
        <v>715</v>
      </c>
    </row>
    <row r="7" spans="1:13" ht="15.75" customHeight="1" x14ac:dyDescent="0.25">
      <c r="A7" s="383"/>
      <c r="B7" s="371"/>
      <c r="C7" s="371"/>
      <c r="D7" s="371"/>
      <c r="E7" s="371"/>
      <c r="F7" s="371"/>
      <c r="G7" s="371"/>
      <c r="H7" s="388"/>
      <c r="I7" s="371"/>
      <c r="J7" s="371"/>
      <c r="K7" s="374"/>
    </row>
    <row r="8" spans="1:13" ht="15.75" customHeight="1" x14ac:dyDescent="0.25">
      <c r="A8" s="111"/>
      <c r="B8" s="162"/>
      <c r="C8" s="162"/>
      <c r="D8" s="162"/>
      <c r="E8" s="162"/>
      <c r="F8" s="162"/>
      <c r="G8" s="175"/>
      <c r="H8" s="113"/>
      <c r="J8" s="113"/>
      <c r="K8" s="176"/>
    </row>
    <row r="9" spans="1:13" ht="15.75" customHeight="1" x14ac:dyDescent="0.25">
      <c r="A9" s="76" t="s">
        <v>510</v>
      </c>
      <c r="B9" s="77">
        <f t="shared" ref="B9:G9" si="0">SUM(B11,B19,B22,B29,B36,B43,B51,B60,B68,B76,B84,B94,B98,B105,B110)</f>
        <v>42548</v>
      </c>
      <c r="C9" s="77">
        <f t="shared" si="0"/>
        <v>46675</v>
      </c>
      <c r="D9" s="77">
        <f t="shared" si="0"/>
        <v>732</v>
      </c>
      <c r="E9" s="77">
        <f t="shared" si="0"/>
        <v>9168</v>
      </c>
      <c r="F9" s="77">
        <f t="shared" si="0"/>
        <v>56330</v>
      </c>
      <c r="G9" s="77">
        <f t="shared" si="0"/>
        <v>42793</v>
      </c>
      <c r="H9" s="177"/>
      <c r="I9" s="115">
        <f>SUM(B9:E9)/F9</f>
        <v>1.7596840049707083</v>
      </c>
      <c r="J9" s="116">
        <f>(G9/SUM(B9:E9))*100</f>
        <v>43.17161506411226</v>
      </c>
      <c r="K9" s="178">
        <f>(F9/SUM(B9:E9))*100</f>
        <v>56.828384935887733</v>
      </c>
    </row>
    <row r="10" spans="1:13" ht="15.75" customHeight="1" x14ac:dyDescent="0.25">
      <c r="A10" s="19"/>
      <c r="B10" s="81"/>
      <c r="C10" s="81"/>
      <c r="D10" s="81"/>
      <c r="E10" s="81"/>
      <c r="F10" s="81"/>
      <c r="G10" s="81"/>
      <c r="H10" s="177"/>
      <c r="I10" s="119"/>
      <c r="J10" s="120"/>
      <c r="K10" s="179"/>
    </row>
    <row r="11" spans="1:13" ht="15.75" customHeight="1" x14ac:dyDescent="0.25">
      <c r="A11" s="76" t="s">
        <v>126</v>
      </c>
      <c r="B11" s="103">
        <f t="shared" ref="B11:G11" si="1">SUM(B12:B17)</f>
        <v>2587</v>
      </c>
      <c r="C11" s="103">
        <f t="shared" si="1"/>
        <v>2690</v>
      </c>
      <c r="D11" s="103">
        <f t="shared" si="1"/>
        <v>91</v>
      </c>
      <c r="E11" s="103">
        <f t="shared" si="1"/>
        <v>799</v>
      </c>
      <c r="F11" s="103">
        <f t="shared" si="1"/>
        <v>3109</v>
      </c>
      <c r="G11" s="103">
        <f t="shared" si="1"/>
        <v>3058</v>
      </c>
      <c r="H11" s="177"/>
      <c r="I11" s="115">
        <f t="shared" ref="I11:I17" si="2">SUM(B11:E11)/F11</f>
        <v>1.9835960115792859</v>
      </c>
      <c r="J11" s="116">
        <f t="shared" ref="J11:J17" si="3">(G11/SUM(B11:E11))*100</f>
        <v>49.586508837360142</v>
      </c>
      <c r="K11" s="178">
        <f t="shared" ref="K11:K17" si="4">(F11/SUM(B11:E11))*100</f>
        <v>50.413491162639858</v>
      </c>
    </row>
    <row r="12" spans="1:13" s="28" customFormat="1" ht="15.75" customHeight="1" x14ac:dyDescent="0.25">
      <c r="A12" s="19" t="s">
        <v>374</v>
      </c>
      <c r="B12" s="177">
        <v>1135</v>
      </c>
      <c r="C12" s="177">
        <v>1154</v>
      </c>
      <c r="D12" s="177">
        <v>6</v>
      </c>
      <c r="E12" s="177">
        <v>725</v>
      </c>
      <c r="F12" s="177">
        <v>1948</v>
      </c>
      <c r="G12" s="177">
        <v>1072</v>
      </c>
      <c r="H12" s="177"/>
      <c r="I12" s="119">
        <f t="shared" si="2"/>
        <v>1.5503080082135523</v>
      </c>
      <c r="J12" s="120">
        <f t="shared" si="3"/>
        <v>35.496688741721854</v>
      </c>
      <c r="K12" s="179">
        <f t="shared" si="4"/>
        <v>64.503311258278146</v>
      </c>
      <c r="L12" s="110"/>
      <c r="M12" s="110"/>
    </row>
    <row r="13" spans="1:13" s="28" customFormat="1" ht="15.75" customHeight="1" x14ac:dyDescent="0.25">
      <c r="A13" s="19" t="s">
        <v>335</v>
      </c>
      <c r="B13" s="177">
        <v>344</v>
      </c>
      <c r="C13" s="177">
        <v>409</v>
      </c>
      <c r="D13" s="177">
        <v>22</v>
      </c>
      <c r="E13" s="177">
        <v>0</v>
      </c>
      <c r="F13" s="177">
        <v>371</v>
      </c>
      <c r="G13" s="177">
        <v>404</v>
      </c>
      <c r="H13" s="177"/>
      <c r="I13" s="119">
        <f t="shared" si="2"/>
        <v>2.0889487870619945</v>
      </c>
      <c r="J13" s="120">
        <f t="shared" si="3"/>
        <v>52.129032258064512</v>
      </c>
      <c r="K13" s="179">
        <f t="shared" si="4"/>
        <v>47.87096774193548</v>
      </c>
      <c r="L13" s="110"/>
      <c r="M13" s="110"/>
    </row>
    <row r="14" spans="1:13" s="28" customFormat="1" ht="15.75" customHeight="1" x14ac:dyDescent="0.25">
      <c r="A14" s="19" t="s">
        <v>301</v>
      </c>
      <c r="B14" s="177">
        <v>548</v>
      </c>
      <c r="C14" s="177">
        <v>566</v>
      </c>
      <c r="D14" s="177">
        <v>48</v>
      </c>
      <c r="E14" s="177">
        <v>25</v>
      </c>
      <c r="F14" s="177">
        <v>496</v>
      </c>
      <c r="G14" s="177">
        <v>691</v>
      </c>
      <c r="H14" s="177"/>
      <c r="I14" s="119">
        <f t="shared" si="2"/>
        <v>2.3931451612903225</v>
      </c>
      <c r="J14" s="120">
        <f t="shared" si="3"/>
        <v>58.213984835720304</v>
      </c>
      <c r="K14" s="179">
        <f t="shared" si="4"/>
        <v>41.786015164279696</v>
      </c>
      <c r="L14" s="110"/>
      <c r="M14" s="110"/>
    </row>
    <row r="15" spans="1:13" s="28" customFormat="1" ht="15.75" customHeight="1" x14ac:dyDescent="0.25">
      <c r="A15" s="19" t="s">
        <v>193</v>
      </c>
      <c r="B15" s="177">
        <v>86</v>
      </c>
      <c r="C15" s="177">
        <v>103</v>
      </c>
      <c r="D15" s="177">
        <v>3</v>
      </c>
      <c r="E15" s="177">
        <v>27</v>
      </c>
      <c r="F15" s="177">
        <v>101</v>
      </c>
      <c r="G15" s="177">
        <v>118</v>
      </c>
      <c r="H15" s="177"/>
      <c r="I15" s="119">
        <f t="shared" si="2"/>
        <v>2.1683168316831685</v>
      </c>
      <c r="J15" s="120">
        <f t="shared" si="3"/>
        <v>53.881278538812779</v>
      </c>
      <c r="K15" s="179">
        <f t="shared" si="4"/>
        <v>46.118721461187214</v>
      </c>
      <c r="L15" s="110"/>
      <c r="M15" s="110"/>
    </row>
    <row r="16" spans="1:13" s="28" customFormat="1" ht="15.75" customHeight="1" x14ac:dyDescent="0.25">
      <c r="A16" s="19" t="s">
        <v>195</v>
      </c>
      <c r="B16" s="177">
        <v>33</v>
      </c>
      <c r="C16" s="177">
        <v>46</v>
      </c>
      <c r="D16" s="177">
        <v>8</v>
      </c>
      <c r="E16" s="177">
        <v>0</v>
      </c>
      <c r="F16" s="177">
        <v>44</v>
      </c>
      <c r="G16" s="177">
        <v>43</v>
      </c>
      <c r="H16" s="177"/>
      <c r="I16" s="119">
        <f t="shared" si="2"/>
        <v>1.9772727272727273</v>
      </c>
      <c r="J16" s="120">
        <f t="shared" si="3"/>
        <v>49.425287356321839</v>
      </c>
      <c r="K16" s="179">
        <f t="shared" si="4"/>
        <v>50.574712643678168</v>
      </c>
      <c r="L16" s="110"/>
      <c r="M16" s="110"/>
    </row>
    <row r="17" spans="1:13" s="28" customFormat="1" ht="15.75" customHeight="1" x14ac:dyDescent="0.25">
      <c r="A17" s="19" t="s">
        <v>197</v>
      </c>
      <c r="B17" s="177">
        <v>441</v>
      </c>
      <c r="C17" s="177">
        <v>412</v>
      </c>
      <c r="D17" s="177">
        <v>4</v>
      </c>
      <c r="E17" s="177">
        <v>22</v>
      </c>
      <c r="F17" s="177">
        <v>149</v>
      </c>
      <c r="G17" s="177">
        <v>730</v>
      </c>
      <c r="H17" s="177"/>
      <c r="I17" s="119">
        <f t="shared" si="2"/>
        <v>5.8993288590604029</v>
      </c>
      <c r="J17" s="120">
        <f t="shared" si="3"/>
        <v>83.048919226393622</v>
      </c>
      <c r="K17" s="179">
        <f t="shared" si="4"/>
        <v>16.951080773606371</v>
      </c>
      <c r="L17" s="110"/>
      <c r="M17" s="110"/>
    </row>
    <row r="18" spans="1:13" s="28" customFormat="1" ht="15.75" customHeight="1" x14ac:dyDescent="0.25">
      <c r="A18" s="26"/>
      <c r="B18" s="177"/>
      <c r="C18" s="177"/>
      <c r="D18" s="177"/>
      <c r="E18" s="177"/>
      <c r="F18" s="177"/>
      <c r="G18" s="177"/>
      <c r="H18" s="177"/>
      <c r="I18" s="119"/>
      <c r="J18" s="120"/>
      <c r="K18" s="179"/>
      <c r="L18" s="110"/>
      <c r="M18" s="110"/>
    </row>
    <row r="19" spans="1:13" s="28" customFormat="1" ht="15.75" customHeight="1" x14ac:dyDescent="0.25">
      <c r="A19" s="76" t="s">
        <v>376</v>
      </c>
      <c r="B19" s="180">
        <f t="shared" ref="B19:G19" si="5">B20</f>
        <v>4620</v>
      </c>
      <c r="C19" s="180">
        <f t="shared" si="5"/>
        <v>4426</v>
      </c>
      <c r="D19" s="180">
        <f t="shared" si="5"/>
        <v>6</v>
      </c>
      <c r="E19" s="180">
        <f t="shared" si="5"/>
        <v>618</v>
      </c>
      <c r="F19" s="180">
        <f t="shared" si="5"/>
        <v>5127</v>
      </c>
      <c r="G19" s="180">
        <f t="shared" si="5"/>
        <v>4543</v>
      </c>
      <c r="H19" s="180"/>
      <c r="I19" s="115">
        <f>SUM(B19:E19)/F19</f>
        <v>1.8860932319094987</v>
      </c>
      <c r="J19" s="116">
        <f>(G19/SUM(B19:E19))*100</f>
        <v>46.980351602895553</v>
      </c>
      <c r="K19" s="178">
        <f>(F19/SUM(B19:E19))*100</f>
        <v>53.019648397104447</v>
      </c>
      <c r="L19" s="110"/>
      <c r="M19" s="110"/>
    </row>
    <row r="20" spans="1:13" s="28" customFormat="1" ht="15.75" customHeight="1" x14ac:dyDescent="0.25">
      <c r="A20" s="19" t="s">
        <v>377</v>
      </c>
      <c r="B20" s="177">
        <v>4620</v>
      </c>
      <c r="C20" s="177">
        <v>4426</v>
      </c>
      <c r="D20" s="177">
        <v>6</v>
      </c>
      <c r="E20" s="177">
        <v>618</v>
      </c>
      <c r="F20" s="177">
        <v>5127</v>
      </c>
      <c r="G20" s="177">
        <v>4543</v>
      </c>
      <c r="H20" s="177"/>
      <c r="I20" s="119">
        <f>SUM(B20:E20)/F20</f>
        <v>1.8860932319094987</v>
      </c>
      <c r="J20" s="120">
        <f>(G20/SUM(B20:E20))*100</f>
        <v>46.980351602895553</v>
      </c>
      <c r="K20" s="179">
        <f>(F20/SUM(B20:E20))*100</f>
        <v>53.019648397104447</v>
      </c>
      <c r="L20" s="110"/>
      <c r="M20" s="110"/>
    </row>
    <row r="21" spans="1:13" s="28" customFormat="1" ht="15.75" customHeight="1" x14ac:dyDescent="0.25">
      <c r="A21" s="83"/>
      <c r="B21" s="177"/>
      <c r="C21" s="177"/>
      <c r="D21" s="177"/>
      <c r="E21" s="177"/>
      <c r="F21" s="177"/>
      <c r="G21" s="177"/>
      <c r="H21" s="177"/>
      <c r="I21" s="119"/>
      <c r="J21" s="120"/>
      <c r="K21" s="179"/>
      <c r="L21" s="110"/>
      <c r="M21" s="110"/>
    </row>
    <row r="22" spans="1:13" s="28" customFormat="1" ht="15.75" customHeight="1" x14ac:dyDescent="0.25">
      <c r="A22" s="76" t="s">
        <v>378</v>
      </c>
      <c r="B22" s="180">
        <f t="shared" ref="B22:G22" si="6">SUM(B23:B27)</f>
        <v>4767</v>
      </c>
      <c r="C22" s="180">
        <f t="shared" si="6"/>
        <v>5537</v>
      </c>
      <c r="D22" s="180">
        <f t="shared" si="6"/>
        <v>124</v>
      </c>
      <c r="E22" s="180">
        <f t="shared" si="6"/>
        <v>1310</v>
      </c>
      <c r="F22" s="180">
        <f t="shared" si="6"/>
        <v>6508</v>
      </c>
      <c r="G22" s="180">
        <f t="shared" si="6"/>
        <v>5230</v>
      </c>
      <c r="H22" s="180"/>
      <c r="I22" s="115">
        <f t="shared" ref="I22:I27" si="7">SUM(B22:E22)/F22</f>
        <v>1.8036263060848188</v>
      </c>
      <c r="J22" s="116">
        <f t="shared" ref="J22:J27" si="8">(G22/SUM(B22:E22))*100</f>
        <v>44.556142443346396</v>
      </c>
      <c r="K22" s="178">
        <f t="shared" ref="K22:K27" si="9">(F22/SUM(B22:E22))*100</f>
        <v>55.443857556653612</v>
      </c>
      <c r="L22" s="110"/>
      <c r="M22" s="110"/>
    </row>
    <row r="23" spans="1:13" s="28" customFormat="1" ht="15.75" customHeight="1" x14ac:dyDescent="0.25">
      <c r="A23" s="19" t="s">
        <v>379</v>
      </c>
      <c r="B23" s="177">
        <v>1624</v>
      </c>
      <c r="C23" s="177">
        <v>2064</v>
      </c>
      <c r="D23" s="177">
        <v>12</v>
      </c>
      <c r="E23" s="177">
        <v>408</v>
      </c>
      <c r="F23" s="177">
        <v>2378</v>
      </c>
      <c r="G23" s="177">
        <v>1730</v>
      </c>
      <c r="H23" s="177"/>
      <c r="I23" s="119">
        <f t="shared" si="7"/>
        <v>1.727502102607233</v>
      </c>
      <c r="J23" s="120">
        <f t="shared" si="8"/>
        <v>42.112950340798442</v>
      </c>
      <c r="K23" s="179">
        <f t="shared" si="9"/>
        <v>57.887049659201558</v>
      </c>
      <c r="L23" s="110"/>
      <c r="M23" s="110"/>
    </row>
    <row r="24" spans="1:13" s="28" customFormat="1" ht="15.75" customHeight="1" x14ac:dyDescent="0.25">
      <c r="A24" s="19" t="s">
        <v>375</v>
      </c>
      <c r="B24" s="177">
        <v>846</v>
      </c>
      <c r="C24" s="177">
        <v>895</v>
      </c>
      <c r="D24" s="177">
        <v>4</v>
      </c>
      <c r="E24" s="177">
        <v>46</v>
      </c>
      <c r="F24" s="177">
        <v>1008</v>
      </c>
      <c r="G24" s="177">
        <v>783</v>
      </c>
      <c r="H24" s="177"/>
      <c r="I24" s="119">
        <f t="shared" si="7"/>
        <v>1.7767857142857142</v>
      </c>
      <c r="J24" s="120">
        <f t="shared" si="8"/>
        <v>43.718592964824118</v>
      </c>
      <c r="K24" s="179">
        <f t="shared" si="9"/>
        <v>56.281407035175882</v>
      </c>
      <c r="L24" s="110"/>
      <c r="M24" s="110"/>
    </row>
    <row r="25" spans="1:13" s="28" customFormat="1" ht="15.75" customHeight="1" x14ac:dyDescent="0.25">
      <c r="A25" s="19" t="s">
        <v>315</v>
      </c>
      <c r="B25" s="177">
        <v>1469</v>
      </c>
      <c r="C25" s="177">
        <v>1680</v>
      </c>
      <c r="D25" s="177">
        <v>100</v>
      </c>
      <c r="E25" s="177">
        <v>727</v>
      </c>
      <c r="F25" s="177">
        <v>2482</v>
      </c>
      <c r="G25" s="177">
        <v>1494</v>
      </c>
      <c r="H25" s="177"/>
      <c r="I25" s="119">
        <f t="shared" si="7"/>
        <v>1.6019339242546333</v>
      </c>
      <c r="J25" s="120">
        <f t="shared" si="8"/>
        <v>37.575452716297789</v>
      </c>
      <c r="K25" s="179">
        <f t="shared" si="9"/>
        <v>62.424547283702211</v>
      </c>
      <c r="L25" s="110"/>
      <c r="M25" s="110"/>
    </row>
    <row r="26" spans="1:13" s="28" customFormat="1" ht="15.75" customHeight="1" x14ac:dyDescent="0.25">
      <c r="A26" s="19" t="s">
        <v>209</v>
      </c>
      <c r="B26" s="177">
        <v>693</v>
      </c>
      <c r="C26" s="177">
        <v>723</v>
      </c>
      <c r="D26" s="177">
        <v>5</v>
      </c>
      <c r="E26" s="177">
        <v>95</v>
      </c>
      <c r="F26" s="177">
        <v>456</v>
      </c>
      <c r="G26" s="177">
        <v>1060</v>
      </c>
      <c r="H26" s="177"/>
      <c r="I26" s="119">
        <f t="shared" si="7"/>
        <v>3.3245614035087718</v>
      </c>
      <c r="J26" s="120">
        <f t="shared" si="8"/>
        <v>69.920844327176781</v>
      </c>
      <c r="K26" s="179">
        <f t="shared" si="9"/>
        <v>30.079155672823219</v>
      </c>
      <c r="L26" s="110"/>
      <c r="M26" s="110"/>
    </row>
    <row r="27" spans="1:13" s="28" customFormat="1" ht="15.75" customHeight="1" x14ac:dyDescent="0.25">
      <c r="A27" s="19" t="s">
        <v>210</v>
      </c>
      <c r="B27" s="177">
        <v>135</v>
      </c>
      <c r="C27" s="177">
        <v>175</v>
      </c>
      <c r="D27" s="177">
        <v>3</v>
      </c>
      <c r="E27" s="177">
        <v>34</v>
      </c>
      <c r="F27" s="177">
        <v>184</v>
      </c>
      <c r="G27" s="177">
        <v>163</v>
      </c>
      <c r="H27" s="177"/>
      <c r="I27" s="119">
        <f t="shared" si="7"/>
        <v>1.8858695652173914</v>
      </c>
      <c r="J27" s="120">
        <f t="shared" si="8"/>
        <v>46.97406340057637</v>
      </c>
      <c r="K27" s="179">
        <f t="shared" si="9"/>
        <v>53.02593659942363</v>
      </c>
      <c r="L27" s="110"/>
      <c r="M27" s="110"/>
    </row>
    <row r="28" spans="1:13" s="28" customFormat="1" ht="15.75" customHeight="1" x14ac:dyDescent="0.25">
      <c r="A28" s="83"/>
      <c r="B28" s="177"/>
      <c r="C28" s="177"/>
      <c r="D28" s="177"/>
      <c r="E28" s="177"/>
      <c r="F28" s="177"/>
      <c r="G28" s="177"/>
      <c r="H28" s="177"/>
      <c r="I28" s="119"/>
      <c r="J28" s="120"/>
      <c r="K28" s="179"/>
      <c r="L28" s="110"/>
      <c r="M28" s="110"/>
    </row>
    <row r="29" spans="1:13" s="173" customFormat="1" ht="15.75" customHeight="1" x14ac:dyDescent="0.25">
      <c r="A29" s="76" t="s">
        <v>380</v>
      </c>
      <c r="B29" s="180">
        <f t="shared" ref="B29:G29" si="10">SUM(B30:B34)</f>
        <v>3443</v>
      </c>
      <c r="C29" s="180">
        <f t="shared" si="10"/>
        <v>3934</v>
      </c>
      <c r="D29" s="180">
        <f t="shared" si="10"/>
        <v>13</v>
      </c>
      <c r="E29" s="180">
        <f t="shared" si="10"/>
        <v>635</v>
      </c>
      <c r="F29" s="180">
        <f t="shared" si="10"/>
        <v>4622</v>
      </c>
      <c r="G29" s="180">
        <f t="shared" si="10"/>
        <v>3403</v>
      </c>
      <c r="H29" s="180"/>
      <c r="I29" s="115">
        <f t="shared" ref="I29:I34" si="11">SUM(B29:E29)/F29</f>
        <v>1.7362613587191691</v>
      </c>
      <c r="J29" s="116">
        <f t="shared" ref="J29:J34" si="12">(G29/SUM(B29:E29))*100</f>
        <v>42.404984423676012</v>
      </c>
      <c r="K29" s="178">
        <f t="shared" ref="K29:K34" si="13">(F29/SUM(B29:E29))*100</f>
        <v>57.595015576323981</v>
      </c>
      <c r="L29" s="172"/>
      <c r="M29" s="172"/>
    </row>
    <row r="30" spans="1:13" s="173" customFormat="1" ht="15.75" customHeight="1" x14ac:dyDescent="0.25">
      <c r="A30" s="83" t="s">
        <v>381</v>
      </c>
      <c r="B30" s="177">
        <v>2697</v>
      </c>
      <c r="C30" s="177">
        <v>3136</v>
      </c>
      <c r="D30" s="177">
        <v>9</v>
      </c>
      <c r="E30" s="177">
        <v>489</v>
      </c>
      <c r="F30" s="177">
        <v>3605</v>
      </c>
      <c r="G30" s="177">
        <v>2726</v>
      </c>
      <c r="H30" s="177"/>
      <c r="I30" s="119">
        <f t="shared" si="11"/>
        <v>1.7561719833564493</v>
      </c>
      <c r="J30" s="120">
        <f t="shared" si="12"/>
        <v>43.057968725319853</v>
      </c>
      <c r="K30" s="179">
        <f t="shared" si="13"/>
        <v>56.942031274680147</v>
      </c>
      <c r="L30" s="172"/>
      <c r="M30" s="172"/>
    </row>
    <row r="31" spans="1:13" s="173" customFormat="1" ht="15.75" customHeight="1" x14ac:dyDescent="0.25">
      <c r="A31" s="19" t="s">
        <v>214</v>
      </c>
      <c r="B31" s="177">
        <v>245</v>
      </c>
      <c r="C31" s="177">
        <v>223</v>
      </c>
      <c r="D31" s="177">
        <v>0</v>
      </c>
      <c r="E31" s="177">
        <v>21</v>
      </c>
      <c r="F31" s="177">
        <v>281</v>
      </c>
      <c r="G31" s="177">
        <v>208</v>
      </c>
      <c r="H31" s="177"/>
      <c r="I31" s="119">
        <f t="shared" si="11"/>
        <v>1.7402135231316727</v>
      </c>
      <c r="J31" s="120">
        <f t="shared" si="12"/>
        <v>42.535787321063395</v>
      </c>
      <c r="K31" s="179">
        <f t="shared" si="13"/>
        <v>57.464212678936612</v>
      </c>
      <c r="L31" s="172"/>
      <c r="M31" s="172"/>
    </row>
    <row r="32" spans="1:13" s="28" customFormat="1" ht="15.75" customHeight="1" x14ac:dyDescent="0.25">
      <c r="A32" s="19" t="s">
        <v>215</v>
      </c>
      <c r="B32" s="177">
        <v>234</v>
      </c>
      <c r="C32" s="177">
        <v>345</v>
      </c>
      <c r="D32" s="177">
        <v>0</v>
      </c>
      <c r="E32" s="177">
        <v>0</v>
      </c>
      <c r="F32" s="177">
        <v>328</v>
      </c>
      <c r="G32" s="177">
        <v>251</v>
      </c>
      <c r="H32" s="177"/>
      <c r="I32" s="119">
        <f t="shared" si="11"/>
        <v>1.7652439024390243</v>
      </c>
      <c r="J32" s="120">
        <f t="shared" si="12"/>
        <v>43.350604490500864</v>
      </c>
      <c r="K32" s="179">
        <f t="shared" si="13"/>
        <v>56.649395509499136</v>
      </c>
      <c r="L32" s="110"/>
      <c r="M32" s="110"/>
    </row>
    <row r="33" spans="1:13" s="28" customFormat="1" ht="15.75" customHeight="1" x14ac:dyDescent="0.25">
      <c r="A33" s="19" t="s">
        <v>216</v>
      </c>
      <c r="B33" s="177">
        <v>79</v>
      </c>
      <c r="C33" s="177">
        <v>57</v>
      </c>
      <c r="D33" s="177">
        <v>1</v>
      </c>
      <c r="E33" s="177">
        <v>0</v>
      </c>
      <c r="F33" s="177">
        <v>88</v>
      </c>
      <c r="G33" s="177">
        <v>49</v>
      </c>
      <c r="H33" s="177"/>
      <c r="I33" s="119">
        <f t="shared" si="11"/>
        <v>1.5568181818181819</v>
      </c>
      <c r="J33" s="120">
        <f t="shared" si="12"/>
        <v>35.766423357664237</v>
      </c>
      <c r="K33" s="179">
        <f t="shared" si="13"/>
        <v>64.233576642335763</v>
      </c>
      <c r="L33" s="110"/>
      <c r="M33" s="110"/>
    </row>
    <row r="34" spans="1:13" s="28" customFormat="1" ht="15.75" customHeight="1" x14ac:dyDescent="0.25">
      <c r="A34" s="19" t="s">
        <v>217</v>
      </c>
      <c r="B34" s="177">
        <v>188</v>
      </c>
      <c r="C34" s="177">
        <v>173</v>
      </c>
      <c r="D34" s="177">
        <v>3</v>
      </c>
      <c r="E34" s="177">
        <v>125</v>
      </c>
      <c r="F34" s="177">
        <v>320</v>
      </c>
      <c r="G34" s="177">
        <v>169</v>
      </c>
      <c r="H34" s="177"/>
      <c r="I34" s="119">
        <f t="shared" si="11"/>
        <v>1.528125</v>
      </c>
      <c r="J34" s="120">
        <f t="shared" si="12"/>
        <v>34.560327198364007</v>
      </c>
      <c r="K34" s="179">
        <f t="shared" si="13"/>
        <v>65.439672801635993</v>
      </c>
      <c r="L34" s="110"/>
      <c r="M34" s="110"/>
    </row>
    <row r="35" spans="1:13" s="28" customFormat="1" ht="15.75" customHeight="1" x14ac:dyDescent="0.25">
      <c r="A35" s="83"/>
      <c r="B35" s="177"/>
      <c r="C35" s="177"/>
      <c r="D35" s="177"/>
      <c r="E35" s="177"/>
      <c r="F35" s="177"/>
      <c r="G35" s="177"/>
      <c r="H35" s="177"/>
      <c r="I35" s="119"/>
      <c r="J35" s="120"/>
      <c r="K35" s="179"/>
      <c r="L35" s="110"/>
      <c r="M35" s="110"/>
    </row>
    <row r="36" spans="1:13" s="28" customFormat="1" ht="15.75" customHeight="1" x14ac:dyDescent="0.25">
      <c r="A36" s="76" t="s">
        <v>382</v>
      </c>
      <c r="B36" s="180">
        <f t="shared" ref="B36:G36" si="14">SUM(B37:B42)</f>
        <v>2235</v>
      </c>
      <c r="C36" s="180">
        <f t="shared" si="14"/>
        <v>2402</v>
      </c>
      <c r="D36" s="180">
        <f t="shared" si="14"/>
        <v>10</v>
      </c>
      <c r="E36" s="180">
        <f t="shared" si="14"/>
        <v>323</v>
      </c>
      <c r="F36" s="180">
        <f t="shared" si="14"/>
        <v>2571</v>
      </c>
      <c r="G36" s="180">
        <f t="shared" si="14"/>
        <v>2399</v>
      </c>
      <c r="H36" s="180"/>
      <c r="I36" s="115">
        <f t="shared" ref="I36:I41" si="15">SUM(B36:E36)/F36</f>
        <v>1.9330999611046285</v>
      </c>
      <c r="J36" s="116">
        <f t="shared" ref="J36:J41" si="16">(G36/SUM(B36:E36))*100</f>
        <v>48.269617706237419</v>
      </c>
      <c r="K36" s="178">
        <f t="shared" ref="K36:K41" si="17">(F36/SUM(B36:E36))*100</f>
        <v>51.730382293762581</v>
      </c>
      <c r="L36" s="110"/>
      <c r="M36" s="110"/>
    </row>
    <row r="37" spans="1:13" s="28" customFormat="1" ht="15.75" customHeight="1" x14ac:dyDescent="0.25">
      <c r="A37" s="19" t="s">
        <v>383</v>
      </c>
      <c r="B37" s="177">
        <v>960</v>
      </c>
      <c r="C37" s="177">
        <v>1148</v>
      </c>
      <c r="D37" s="177">
        <v>2</v>
      </c>
      <c r="E37" s="177">
        <v>252</v>
      </c>
      <c r="F37" s="177">
        <v>1308</v>
      </c>
      <c r="G37" s="177">
        <v>1054</v>
      </c>
      <c r="H37" s="177"/>
      <c r="I37" s="119">
        <f t="shared" si="15"/>
        <v>1.8058103975535169</v>
      </c>
      <c r="J37" s="120">
        <f t="shared" si="16"/>
        <v>44.623200677392042</v>
      </c>
      <c r="K37" s="179">
        <f t="shared" si="17"/>
        <v>55.376799322607958</v>
      </c>
      <c r="L37" s="110"/>
      <c r="M37" s="110"/>
    </row>
    <row r="38" spans="1:13" s="28" customFormat="1" ht="15.75" customHeight="1" x14ac:dyDescent="0.25">
      <c r="A38" s="19" t="s">
        <v>310</v>
      </c>
      <c r="B38" s="177">
        <v>228</v>
      </c>
      <c r="C38" s="177">
        <v>197</v>
      </c>
      <c r="D38" s="177">
        <v>2</v>
      </c>
      <c r="E38" s="177">
        <v>16</v>
      </c>
      <c r="F38" s="177">
        <v>253</v>
      </c>
      <c r="G38" s="177">
        <v>190</v>
      </c>
      <c r="H38" s="177"/>
      <c r="I38" s="119">
        <f t="shared" si="15"/>
        <v>1.7509881422924902</v>
      </c>
      <c r="J38" s="120">
        <f t="shared" si="16"/>
        <v>42.889390519187359</v>
      </c>
      <c r="K38" s="179">
        <f t="shared" si="17"/>
        <v>57.110609480812649</v>
      </c>
      <c r="L38" s="110"/>
      <c r="M38" s="110"/>
    </row>
    <row r="39" spans="1:13" s="28" customFormat="1" ht="15.75" customHeight="1" x14ac:dyDescent="0.25">
      <c r="A39" s="19" t="s">
        <v>223</v>
      </c>
      <c r="B39" s="177">
        <v>156</v>
      </c>
      <c r="C39" s="177">
        <v>158</v>
      </c>
      <c r="D39" s="177">
        <v>1</v>
      </c>
      <c r="E39" s="177">
        <v>8</v>
      </c>
      <c r="F39" s="177">
        <v>185</v>
      </c>
      <c r="G39" s="177">
        <v>138</v>
      </c>
      <c r="H39" s="177"/>
      <c r="I39" s="119">
        <f t="shared" si="15"/>
        <v>1.7459459459459459</v>
      </c>
      <c r="J39" s="120">
        <f t="shared" si="16"/>
        <v>42.724458204334361</v>
      </c>
      <c r="K39" s="179">
        <f t="shared" si="17"/>
        <v>57.275541795665632</v>
      </c>
      <c r="L39" s="110"/>
      <c r="M39" s="110"/>
    </row>
    <row r="40" spans="1:13" s="28" customFormat="1" ht="15.75" customHeight="1" x14ac:dyDescent="0.25">
      <c r="A40" s="19" t="s">
        <v>224</v>
      </c>
      <c r="B40" s="177">
        <v>351</v>
      </c>
      <c r="C40" s="177">
        <v>395</v>
      </c>
      <c r="D40" s="177">
        <v>1</v>
      </c>
      <c r="E40" s="177">
        <v>31</v>
      </c>
      <c r="F40" s="177">
        <v>352</v>
      </c>
      <c r="G40" s="177">
        <v>426</v>
      </c>
      <c r="H40" s="177"/>
      <c r="I40" s="119">
        <f t="shared" si="15"/>
        <v>2.2102272727272729</v>
      </c>
      <c r="J40" s="120">
        <f t="shared" si="16"/>
        <v>54.755784061696659</v>
      </c>
      <c r="K40" s="179">
        <f t="shared" si="17"/>
        <v>45.244215938303341</v>
      </c>
      <c r="L40" s="110"/>
      <c r="M40" s="110"/>
    </row>
    <row r="41" spans="1:13" s="28" customFormat="1" ht="15.75" customHeight="1" x14ac:dyDescent="0.25">
      <c r="A41" s="19" t="s">
        <v>311</v>
      </c>
      <c r="B41" s="177">
        <v>540</v>
      </c>
      <c r="C41" s="177">
        <v>504</v>
      </c>
      <c r="D41" s="177">
        <v>4</v>
      </c>
      <c r="E41" s="177">
        <v>16</v>
      </c>
      <c r="F41" s="177">
        <v>473</v>
      </c>
      <c r="G41" s="177">
        <v>591</v>
      </c>
      <c r="H41" s="177"/>
      <c r="I41" s="119">
        <f t="shared" si="15"/>
        <v>2.2494714587737845</v>
      </c>
      <c r="J41" s="120">
        <f t="shared" si="16"/>
        <v>55.545112781954884</v>
      </c>
      <c r="K41" s="179">
        <f t="shared" si="17"/>
        <v>44.454887218045116</v>
      </c>
      <c r="L41" s="110"/>
      <c r="M41" s="110"/>
    </row>
    <row r="42" spans="1:13" s="28" customFormat="1" ht="15.75" customHeight="1" x14ac:dyDescent="0.25">
      <c r="B42" s="177"/>
      <c r="C42" s="177"/>
      <c r="D42" s="177"/>
      <c r="E42" s="177"/>
      <c r="F42" s="177"/>
      <c r="G42" s="177"/>
      <c r="H42" s="177"/>
      <c r="I42" s="119"/>
      <c r="J42" s="120"/>
      <c r="K42" s="179"/>
      <c r="L42" s="110"/>
      <c r="M42" s="110"/>
    </row>
    <row r="43" spans="1:13" s="28" customFormat="1" ht="15.75" customHeight="1" x14ac:dyDescent="0.25">
      <c r="A43" s="76" t="s">
        <v>384</v>
      </c>
      <c r="B43" s="180">
        <f t="shared" ref="B43:G43" si="18">SUM(B44:B49)</f>
        <v>2425</v>
      </c>
      <c r="C43" s="180">
        <f t="shared" si="18"/>
        <v>2704</v>
      </c>
      <c r="D43" s="180">
        <f t="shared" si="18"/>
        <v>25</v>
      </c>
      <c r="E43" s="180">
        <f t="shared" si="18"/>
        <v>268</v>
      </c>
      <c r="F43" s="180">
        <f t="shared" si="18"/>
        <v>3213</v>
      </c>
      <c r="G43" s="180">
        <f t="shared" si="18"/>
        <v>2209</v>
      </c>
      <c r="H43" s="180"/>
      <c r="I43" s="115">
        <f t="shared" ref="I43:I49" si="19">SUM(B43:E43)/F43</f>
        <v>1.6875194522253345</v>
      </c>
      <c r="J43" s="116">
        <f t="shared" ref="J43:J49" si="20">(G43/SUM(B43:E43))*100</f>
        <v>40.741423828845448</v>
      </c>
      <c r="K43" s="178">
        <f t="shared" ref="K43:K49" si="21">(F43/SUM(B43:E43))*100</f>
        <v>59.258576171154552</v>
      </c>
      <c r="L43" s="110"/>
      <c r="M43" s="110"/>
    </row>
    <row r="44" spans="1:13" s="28" customFormat="1" ht="15.75" customHeight="1" x14ac:dyDescent="0.25">
      <c r="A44" s="19" t="s">
        <v>385</v>
      </c>
      <c r="B44" s="177">
        <v>803</v>
      </c>
      <c r="C44" s="177">
        <v>860</v>
      </c>
      <c r="D44" s="177">
        <v>9</v>
      </c>
      <c r="E44" s="177">
        <v>4</v>
      </c>
      <c r="F44" s="177">
        <v>988</v>
      </c>
      <c r="G44" s="177">
        <v>688</v>
      </c>
      <c r="H44" s="177"/>
      <c r="I44" s="119">
        <f t="shared" si="19"/>
        <v>1.6963562753036436</v>
      </c>
      <c r="J44" s="120">
        <f t="shared" si="20"/>
        <v>41.050119331742238</v>
      </c>
      <c r="K44" s="179">
        <f t="shared" si="21"/>
        <v>58.949880668257762</v>
      </c>
      <c r="L44" s="110"/>
      <c r="M44" s="110"/>
    </row>
    <row r="45" spans="1:13" s="28" customFormat="1" ht="15.75" customHeight="1" x14ac:dyDescent="0.25">
      <c r="A45" s="19" t="s">
        <v>386</v>
      </c>
      <c r="B45" s="177">
        <v>540</v>
      </c>
      <c r="C45" s="177">
        <v>724</v>
      </c>
      <c r="D45" s="177">
        <v>5</v>
      </c>
      <c r="E45" s="177">
        <v>195</v>
      </c>
      <c r="F45" s="177">
        <v>926</v>
      </c>
      <c r="G45" s="177">
        <v>538</v>
      </c>
      <c r="H45" s="177"/>
      <c r="I45" s="119">
        <f t="shared" si="19"/>
        <v>1.5809935205183585</v>
      </c>
      <c r="J45" s="120">
        <f t="shared" si="20"/>
        <v>36.748633879781423</v>
      </c>
      <c r="K45" s="179">
        <f t="shared" si="21"/>
        <v>63.251366120218577</v>
      </c>
      <c r="L45" s="110"/>
      <c r="M45" s="110"/>
    </row>
    <row r="46" spans="1:13" s="28" customFormat="1" ht="15.75" customHeight="1" x14ac:dyDescent="0.25">
      <c r="A46" s="19" t="s">
        <v>522</v>
      </c>
      <c r="B46" s="177">
        <v>110</v>
      </c>
      <c r="C46" s="177">
        <v>92</v>
      </c>
      <c r="D46" s="177">
        <v>1</v>
      </c>
      <c r="E46" s="177">
        <v>0</v>
      </c>
      <c r="F46" s="177">
        <v>102</v>
      </c>
      <c r="G46" s="177">
        <v>101</v>
      </c>
      <c r="H46" s="306"/>
      <c r="I46" s="119">
        <f t="shared" si="19"/>
        <v>1.9901960784313726</v>
      </c>
      <c r="J46" s="120">
        <f t="shared" si="20"/>
        <v>49.75369458128079</v>
      </c>
      <c r="K46" s="179">
        <f t="shared" si="21"/>
        <v>50.246305418719217</v>
      </c>
      <c r="L46" s="110"/>
      <c r="M46" s="110"/>
    </row>
    <row r="47" spans="1:13" s="28" customFormat="1" ht="15.75" customHeight="1" x14ac:dyDescent="0.25">
      <c r="A47" s="19" t="s">
        <v>229</v>
      </c>
      <c r="B47" s="177">
        <v>128</v>
      </c>
      <c r="C47" s="177">
        <v>175</v>
      </c>
      <c r="D47" s="177">
        <v>4</v>
      </c>
      <c r="E47" s="177">
        <v>17</v>
      </c>
      <c r="F47" s="177">
        <v>199</v>
      </c>
      <c r="G47" s="177">
        <v>125</v>
      </c>
      <c r="H47" s="306"/>
      <c r="I47" s="119">
        <f t="shared" si="19"/>
        <v>1.6281407035175879</v>
      </c>
      <c r="J47" s="120">
        <f t="shared" si="20"/>
        <v>38.580246913580247</v>
      </c>
      <c r="K47" s="179">
        <f t="shared" si="21"/>
        <v>61.419753086419746</v>
      </c>
      <c r="L47" s="110"/>
      <c r="M47" s="110"/>
    </row>
    <row r="48" spans="1:13" s="28" customFormat="1" ht="15.75" customHeight="1" x14ac:dyDescent="0.25">
      <c r="A48" s="19" t="s">
        <v>230</v>
      </c>
      <c r="B48" s="177">
        <v>514</v>
      </c>
      <c r="C48" s="177">
        <v>481</v>
      </c>
      <c r="D48" s="177">
        <v>3</v>
      </c>
      <c r="E48" s="177">
        <v>0</v>
      </c>
      <c r="F48" s="177">
        <v>538</v>
      </c>
      <c r="G48" s="177">
        <v>460</v>
      </c>
      <c r="H48" s="306"/>
      <c r="I48" s="119">
        <f t="shared" si="19"/>
        <v>1.8550185873605949</v>
      </c>
      <c r="J48" s="120">
        <f t="shared" si="20"/>
        <v>46.092184368737477</v>
      </c>
      <c r="K48" s="179">
        <f t="shared" si="21"/>
        <v>53.907815631262523</v>
      </c>
      <c r="L48" s="110"/>
      <c r="M48" s="110"/>
    </row>
    <row r="49" spans="1:13" s="28" customFormat="1" ht="15.75" customHeight="1" x14ac:dyDescent="0.25">
      <c r="A49" s="19" t="s">
        <v>231</v>
      </c>
      <c r="B49" s="177">
        <v>330</v>
      </c>
      <c r="C49" s="177">
        <v>372</v>
      </c>
      <c r="D49" s="177">
        <v>3</v>
      </c>
      <c r="E49" s="177">
        <v>52</v>
      </c>
      <c r="F49" s="177">
        <v>460</v>
      </c>
      <c r="G49" s="177">
        <v>297</v>
      </c>
      <c r="H49" s="306"/>
      <c r="I49" s="119">
        <f t="shared" si="19"/>
        <v>1.6456521739130434</v>
      </c>
      <c r="J49" s="120">
        <f t="shared" si="20"/>
        <v>39.233817701453106</v>
      </c>
      <c r="K49" s="179">
        <f t="shared" si="21"/>
        <v>60.766182298546902</v>
      </c>
      <c r="L49" s="110"/>
      <c r="M49" s="110"/>
    </row>
    <row r="50" spans="1:13" s="28" customFormat="1" ht="15.75" customHeight="1" x14ac:dyDescent="0.25">
      <c r="A50" s="83"/>
      <c r="B50" s="177"/>
      <c r="C50" s="177"/>
      <c r="D50" s="177"/>
      <c r="E50" s="177"/>
      <c r="F50" s="177"/>
      <c r="G50" s="177"/>
      <c r="H50" s="306"/>
      <c r="I50" s="119"/>
      <c r="J50" s="120"/>
      <c r="K50" s="179"/>
      <c r="L50" s="110"/>
      <c r="M50" s="110"/>
    </row>
    <row r="51" spans="1:13" s="28" customFormat="1" ht="15.75" customHeight="1" x14ac:dyDescent="0.25">
      <c r="A51" s="76" t="s">
        <v>177</v>
      </c>
      <c r="B51" s="180">
        <f t="shared" ref="B51:G51" si="22">SUM(B52:B58)</f>
        <v>4277</v>
      </c>
      <c r="C51" s="180">
        <f t="shared" si="22"/>
        <v>4105</v>
      </c>
      <c r="D51" s="180">
        <f t="shared" si="22"/>
        <v>76</v>
      </c>
      <c r="E51" s="180">
        <f t="shared" si="22"/>
        <v>1276</v>
      </c>
      <c r="F51" s="180">
        <f t="shared" si="22"/>
        <v>5303</v>
      </c>
      <c r="G51" s="180">
        <f t="shared" si="22"/>
        <v>4431</v>
      </c>
      <c r="H51" s="310"/>
      <c r="I51" s="115">
        <f t="shared" ref="I51:I58" si="23">SUM(B51:E51)/F51</f>
        <v>1.8355647746558552</v>
      </c>
      <c r="J51" s="116">
        <f t="shared" ref="J51:J58" si="24">(G51/SUM(B51:E51))*100</f>
        <v>45.52085473597699</v>
      </c>
      <c r="K51" s="178">
        <f t="shared" ref="K51:K58" si="25">(F51/SUM(B51:E51))*100</f>
        <v>54.47914526402301</v>
      </c>
      <c r="L51" s="110"/>
      <c r="M51" s="110"/>
    </row>
    <row r="52" spans="1:13" s="28" customFormat="1" ht="15.75" customHeight="1" x14ac:dyDescent="0.25">
      <c r="A52" s="19" t="s">
        <v>387</v>
      </c>
      <c r="B52" s="177">
        <v>1729</v>
      </c>
      <c r="C52" s="177">
        <v>1728</v>
      </c>
      <c r="D52" s="177">
        <v>17</v>
      </c>
      <c r="E52" s="177">
        <v>349</v>
      </c>
      <c r="F52" s="177">
        <v>1981</v>
      </c>
      <c r="G52" s="177">
        <v>1842</v>
      </c>
      <c r="H52" s="306"/>
      <c r="I52" s="119">
        <f t="shared" si="23"/>
        <v>1.9298334174659264</v>
      </c>
      <c r="J52" s="120">
        <f t="shared" si="24"/>
        <v>48.182055976981431</v>
      </c>
      <c r="K52" s="179">
        <f t="shared" si="25"/>
        <v>51.817944023018569</v>
      </c>
      <c r="L52" s="110"/>
      <c r="M52" s="110"/>
    </row>
    <row r="53" spans="1:13" s="28" customFormat="1" ht="15.75" customHeight="1" x14ac:dyDescent="0.25">
      <c r="A53" s="19" t="s">
        <v>388</v>
      </c>
      <c r="B53" s="177">
        <v>646</v>
      </c>
      <c r="C53" s="177">
        <v>631</v>
      </c>
      <c r="D53" s="177">
        <v>14</v>
      </c>
      <c r="E53" s="177">
        <v>542</v>
      </c>
      <c r="F53" s="177">
        <v>1249</v>
      </c>
      <c r="G53" s="177">
        <v>584</v>
      </c>
      <c r="H53" s="306"/>
      <c r="I53" s="119">
        <f t="shared" si="23"/>
        <v>1.4675740592473978</v>
      </c>
      <c r="J53" s="120">
        <f t="shared" si="24"/>
        <v>31.860338243316967</v>
      </c>
      <c r="K53" s="179">
        <f t="shared" si="25"/>
        <v>68.13966175668304</v>
      </c>
      <c r="L53" s="110"/>
      <c r="M53" s="110"/>
    </row>
    <row r="54" spans="1:13" s="28" customFormat="1" ht="15.75" customHeight="1" x14ac:dyDescent="0.25">
      <c r="A54" s="19" t="s">
        <v>523</v>
      </c>
      <c r="B54" s="177">
        <v>871</v>
      </c>
      <c r="C54" s="177">
        <v>924</v>
      </c>
      <c r="D54" s="177">
        <v>1</v>
      </c>
      <c r="E54" s="177">
        <v>12</v>
      </c>
      <c r="F54" s="177">
        <v>825</v>
      </c>
      <c r="G54" s="177">
        <v>983</v>
      </c>
      <c r="H54" s="306"/>
      <c r="I54" s="119">
        <f t="shared" si="23"/>
        <v>2.1915151515151514</v>
      </c>
      <c r="J54" s="120">
        <f t="shared" si="24"/>
        <v>54.369469026548678</v>
      </c>
      <c r="K54" s="179">
        <f t="shared" si="25"/>
        <v>45.630530973451329</v>
      </c>
      <c r="L54" s="110"/>
      <c r="M54" s="110"/>
    </row>
    <row r="55" spans="1:13" s="28" customFormat="1" ht="15.75" customHeight="1" x14ac:dyDescent="0.25">
      <c r="A55" s="19" t="s">
        <v>524</v>
      </c>
      <c r="B55" s="177">
        <v>142</v>
      </c>
      <c r="C55" s="177">
        <v>157</v>
      </c>
      <c r="D55" s="177">
        <v>2</v>
      </c>
      <c r="E55" s="177">
        <v>69</v>
      </c>
      <c r="F55" s="177">
        <v>210</v>
      </c>
      <c r="G55" s="177">
        <v>160</v>
      </c>
      <c r="H55" s="306"/>
      <c r="I55" s="119">
        <f t="shared" si="23"/>
        <v>1.7619047619047619</v>
      </c>
      <c r="J55" s="120">
        <f t="shared" si="24"/>
        <v>43.243243243243242</v>
      </c>
      <c r="K55" s="179">
        <f t="shared" si="25"/>
        <v>56.756756756756758</v>
      </c>
      <c r="L55" s="110"/>
      <c r="M55" s="110"/>
    </row>
    <row r="56" spans="1:13" ht="15.75" customHeight="1" x14ac:dyDescent="0.25">
      <c r="A56" s="19" t="s">
        <v>237</v>
      </c>
      <c r="B56" s="177">
        <v>619</v>
      </c>
      <c r="C56" s="177">
        <v>429</v>
      </c>
      <c r="D56" s="177">
        <v>30</v>
      </c>
      <c r="E56" s="177">
        <v>252</v>
      </c>
      <c r="F56" s="177">
        <v>715</v>
      </c>
      <c r="G56" s="177">
        <v>615</v>
      </c>
      <c r="H56" s="306"/>
      <c r="I56" s="119">
        <f t="shared" si="23"/>
        <v>1.8601398601398602</v>
      </c>
      <c r="J56" s="120">
        <f t="shared" si="24"/>
        <v>46.2406015037594</v>
      </c>
      <c r="K56" s="179">
        <f t="shared" si="25"/>
        <v>53.759398496240607</v>
      </c>
    </row>
    <row r="57" spans="1:13" ht="15.75" customHeight="1" x14ac:dyDescent="0.25">
      <c r="A57" s="19" t="s">
        <v>238</v>
      </c>
      <c r="B57" s="177">
        <v>69</v>
      </c>
      <c r="C57" s="177">
        <v>131</v>
      </c>
      <c r="D57" s="177">
        <v>10</v>
      </c>
      <c r="E57" s="177">
        <v>13</v>
      </c>
      <c r="F57" s="177">
        <v>130</v>
      </c>
      <c r="G57" s="177">
        <v>93</v>
      </c>
      <c r="H57" s="306"/>
      <c r="I57" s="119">
        <f t="shared" si="23"/>
        <v>1.7153846153846153</v>
      </c>
      <c r="J57" s="120">
        <f t="shared" si="24"/>
        <v>41.704035874439462</v>
      </c>
      <c r="K57" s="179">
        <f t="shared" si="25"/>
        <v>58.295964125560538</v>
      </c>
    </row>
    <row r="58" spans="1:13" s="28" customFormat="1" ht="15.75" customHeight="1" x14ac:dyDescent="0.25">
      <c r="A58" s="19" t="s">
        <v>240</v>
      </c>
      <c r="B58" s="177">
        <v>201</v>
      </c>
      <c r="C58" s="177">
        <v>105</v>
      </c>
      <c r="D58" s="177">
        <v>2</v>
      </c>
      <c r="E58" s="177">
        <v>39</v>
      </c>
      <c r="F58" s="177">
        <v>193</v>
      </c>
      <c r="G58" s="177">
        <v>154</v>
      </c>
      <c r="H58" s="306"/>
      <c r="I58" s="119">
        <f t="shared" si="23"/>
        <v>1.7979274611398963</v>
      </c>
      <c r="J58" s="120">
        <f t="shared" si="24"/>
        <v>44.380403458213259</v>
      </c>
      <c r="K58" s="179">
        <f t="shared" si="25"/>
        <v>55.619596541786741</v>
      </c>
      <c r="L58" s="110"/>
      <c r="M58" s="110"/>
    </row>
    <row r="59" spans="1:13" s="28" customFormat="1" ht="15.75" customHeight="1" x14ac:dyDescent="0.25">
      <c r="A59" s="83"/>
      <c r="B59" s="177"/>
      <c r="C59" s="177"/>
      <c r="D59" s="177"/>
      <c r="E59" s="177"/>
      <c r="F59" s="177"/>
      <c r="G59" s="177"/>
      <c r="H59" s="306"/>
      <c r="I59" s="119"/>
      <c r="J59" s="120"/>
      <c r="K59" s="179"/>
      <c r="L59" s="110"/>
      <c r="M59" s="110"/>
    </row>
    <row r="60" spans="1:13" s="28" customFormat="1" ht="15.75" customHeight="1" x14ac:dyDescent="0.25">
      <c r="A60" s="76" t="s">
        <v>389</v>
      </c>
      <c r="B60" s="180">
        <f t="shared" ref="B60:G60" si="26">SUM(B61:B66)</f>
        <v>3461</v>
      </c>
      <c r="C60" s="180">
        <f t="shared" si="26"/>
        <v>4369</v>
      </c>
      <c r="D60" s="180">
        <f t="shared" si="26"/>
        <v>70</v>
      </c>
      <c r="E60" s="180">
        <f t="shared" si="26"/>
        <v>394</v>
      </c>
      <c r="F60" s="180">
        <f t="shared" si="26"/>
        <v>5058</v>
      </c>
      <c r="G60" s="180">
        <f t="shared" si="26"/>
        <v>3236</v>
      </c>
      <c r="H60" s="310"/>
      <c r="I60" s="115">
        <f t="shared" ref="I60:I66" si="27">SUM(B60:E60)/F60</f>
        <v>1.6397785686041915</v>
      </c>
      <c r="J60" s="116">
        <f t="shared" ref="J60:J66" si="28">(G60/SUM(B60:E60))*100</f>
        <v>39.01615625753557</v>
      </c>
      <c r="K60" s="178">
        <f t="shared" ref="K60:K66" si="29">(F60/SUM(B60:E60))*100</f>
        <v>60.98384374246443</v>
      </c>
      <c r="L60" s="110"/>
      <c r="M60" s="110"/>
    </row>
    <row r="61" spans="1:13" s="173" customFormat="1" ht="15.75" customHeight="1" x14ac:dyDescent="0.25">
      <c r="A61" s="19" t="s">
        <v>390</v>
      </c>
      <c r="B61" s="177">
        <v>1263</v>
      </c>
      <c r="C61" s="177">
        <v>2044</v>
      </c>
      <c r="D61" s="177">
        <v>4</v>
      </c>
      <c r="E61" s="177">
        <v>303</v>
      </c>
      <c r="F61" s="177">
        <v>2401</v>
      </c>
      <c r="G61" s="177">
        <v>1213</v>
      </c>
      <c r="H61" s="306"/>
      <c r="I61" s="119">
        <f t="shared" si="27"/>
        <v>1.5052061640982923</v>
      </c>
      <c r="J61" s="120">
        <f t="shared" si="28"/>
        <v>33.563918096292191</v>
      </c>
      <c r="K61" s="179">
        <f t="shared" si="29"/>
        <v>66.436081903707802</v>
      </c>
      <c r="L61" s="172"/>
      <c r="M61" s="172"/>
    </row>
    <row r="62" spans="1:13" s="28" customFormat="1" ht="15.75" customHeight="1" x14ac:dyDescent="0.25">
      <c r="A62" s="19" t="s">
        <v>525</v>
      </c>
      <c r="B62" s="177">
        <v>634</v>
      </c>
      <c r="C62" s="177">
        <v>744</v>
      </c>
      <c r="D62" s="177">
        <v>43</v>
      </c>
      <c r="E62" s="177">
        <v>14</v>
      </c>
      <c r="F62" s="177">
        <v>686</v>
      </c>
      <c r="G62" s="177">
        <v>749</v>
      </c>
      <c r="H62" s="306"/>
      <c r="I62" s="119">
        <f t="shared" si="27"/>
        <v>2.0918367346938775</v>
      </c>
      <c r="J62" s="120">
        <f t="shared" si="28"/>
        <v>52.195121951219512</v>
      </c>
      <c r="K62" s="179">
        <f t="shared" si="29"/>
        <v>47.804878048780488</v>
      </c>
      <c r="L62" s="110"/>
      <c r="M62" s="110"/>
    </row>
    <row r="63" spans="1:13" s="28" customFormat="1" ht="15.75" customHeight="1" x14ac:dyDescent="0.25">
      <c r="A63" s="19" t="s">
        <v>526</v>
      </c>
      <c r="B63" s="177">
        <v>269</v>
      </c>
      <c r="C63" s="177">
        <v>292</v>
      </c>
      <c r="D63" s="177">
        <v>6</v>
      </c>
      <c r="E63" s="177">
        <v>7</v>
      </c>
      <c r="F63" s="177">
        <v>364</v>
      </c>
      <c r="G63" s="177">
        <v>210</v>
      </c>
      <c r="H63" s="306"/>
      <c r="I63" s="119">
        <f t="shared" si="27"/>
        <v>1.5769230769230769</v>
      </c>
      <c r="J63" s="120">
        <f t="shared" si="28"/>
        <v>36.585365853658537</v>
      </c>
      <c r="K63" s="179">
        <f t="shared" si="29"/>
        <v>63.414634146341463</v>
      </c>
      <c r="L63" s="110"/>
      <c r="M63" s="110"/>
    </row>
    <row r="64" spans="1:13" s="28" customFormat="1" ht="15.75" customHeight="1" x14ac:dyDescent="0.25">
      <c r="A64" s="19" t="s">
        <v>462</v>
      </c>
      <c r="B64" s="177">
        <v>501</v>
      </c>
      <c r="C64" s="177">
        <v>468</v>
      </c>
      <c r="D64" s="177">
        <v>15</v>
      </c>
      <c r="E64" s="177">
        <v>33</v>
      </c>
      <c r="F64" s="177">
        <v>654</v>
      </c>
      <c r="G64" s="177">
        <v>363</v>
      </c>
      <c r="H64" s="306"/>
      <c r="I64" s="119">
        <f t="shared" si="27"/>
        <v>1.5550458715596329</v>
      </c>
      <c r="J64" s="120">
        <f t="shared" si="28"/>
        <v>35.693215339233035</v>
      </c>
      <c r="K64" s="179">
        <f t="shared" si="29"/>
        <v>64.306784660766965</v>
      </c>
      <c r="L64" s="110"/>
      <c r="M64" s="110"/>
    </row>
    <row r="65" spans="1:13" s="28" customFormat="1" ht="15.75" customHeight="1" x14ac:dyDescent="0.25">
      <c r="A65" s="19" t="s">
        <v>463</v>
      </c>
      <c r="B65" s="177">
        <v>150</v>
      </c>
      <c r="C65" s="177">
        <v>200</v>
      </c>
      <c r="D65" s="177">
        <v>1</v>
      </c>
      <c r="E65" s="177">
        <v>1</v>
      </c>
      <c r="F65" s="177">
        <v>156</v>
      </c>
      <c r="G65" s="177">
        <v>196</v>
      </c>
      <c r="H65" s="306"/>
      <c r="I65" s="119">
        <f t="shared" si="27"/>
        <v>2.2564102564102564</v>
      </c>
      <c r="J65" s="120">
        <f t="shared" si="28"/>
        <v>55.68181818181818</v>
      </c>
      <c r="K65" s="179">
        <f t="shared" si="29"/>
        <v>44.31818181818182</v>
      </c>
      <c r="L65" s="110"/>
      <c r="M65" s="110"/>
    </row>
    <row r="66" spans="1:13" ht="15.75" customHeight="1" x14ac:dyDescent="0.25">
      <c r="A66" s="19" t="s">
        <v>527</v>
      </c>
      <c r="B66" s="177">
        <v>644</v>
      </c>
      <c r="C66" s="177">
        <v>621</v>
      </c>
      <c r="D66" s="177">
        <v>1</v>
      </c>
      <c r="E66" s="177">
        <v>36</v>
      </c>
      <c r="F66" s="177">
        <v>797</v>
      </c>
      <c r="G66" s="177">
        <v>505</v>
      </c>
      <c r="H66" s="306"/>
      <c r="I66" s="119">
        <f t="shared" si="27"/>
        <v>1.6336260978670012</v>
      </c>
      <c r="J66" s="120">
        <f t="shared" si="28"/>
        <v>38.786482334869433</v>
      </c>
      <c r="K66" s="179">
        <f t="shared" si="29"/>
        <v>61.213517665130567</v>
      </c>
    </row>
    <row r="67" spans="1:13" s="28" customFormat="1" ht="15.75" customHeight="1" x14ac:dyDescent="0.25">
      <c r="A67" s="83"/>
      <c r="B67" s="177"/>
      <c r="C67" s="177"/>
      <c r="D67" s="177"/>
      <c r="E67" s="177"/>
      <c r="F67" s="177"/>
      <c r="G67" s="177"/>
      <c r="H67" s="306"/>
      <c r="I67" s="119"/>
      <c r="J67" s="120"/>
      <c r="K67" s="179"/>
      <c r="L67" s="110"/>
      <c r="M67" s="110"/>
    </row>
    <row r="68" spans="1:13" s="28" customFormat="1" ht="15.75" customHeight="1" x14ac:dyDescent="0.25">
      <c r="A68" s="76" t="s">
        <v>391</v>
      </c>
      <c r="B68" s="180">
        <f t="shared" ref="B68:G68" si="30">SUM(B69:B74)</f>
        <v>2050</v>
      </c>
      <c r="C68" s="180">
        <f t="shared" si="30"/>
        <v>2334</v>
      </c>
      <c r="D68" s="180">
        <f t="shared" si="30"/>
        <v>34</v>
      </c>
      <c r="E68" s="180">
        <f t="shared" si="30"/>
        <v>357</v>
      </c>
      <c r="F68" s="180">
        <f t="shared" si="30"/>
        <v>2725</v>
      </c>
      <c r="G68" s="180">
        <f t="shared" si="30"/>
        <v>2050</v>
      </c>
      <c r="H68" s="310"/>
      <c r="I68" s="115">
        <f t="shared" ref="I68:I74" si="31">SUM(B68:E68)/F68</f>
        <v>1.7522935779816513</v>
      </c>
      <c r="J68" s="116">
        <f t="shared" ref="J68:J74" si="32">(G68/SUM(B68:E68))*100</f>
        <v>42.931937172774873</v>
      </c>
      <c r="K68" s="178">
        <f t="shared" ref="K68:K74" si="33">(F68/SUM(B68:E68))*100</f>
        <v>57.068062827225127</v>
      </c>
      <c r="L68" s="110"/>
      <c r="M68" s="110"/>
    </row>
    <row r="69" spans="1:13" s="28" customFormat="1" ht="15.75" customHeight="1" x14ac:dyDescent="0.25">
      <c r="A69" s="19" t="s">
        <v>528</v>
      </c>
      <c r="B69" s="177">
        <v>930</v>
      </c>
      <c r="C69" s="177">
        <v>957</v>
      </c>
      <c r="D69" s="177">
        <v>5</v>
      </c>
      <c r="E69" s="177">
        <v>125</v>
      </c>
      <c r="F69" s="177">
        <v>1154</v>
      </c>
      <c r="G69" s="177">
        <v>863</v>
      </c>
      <c r="H69" s="306"/>
      <c r="I69" s="119">
        <f t="shared" si="31"/>
        <v>1.7478336221837087</v>
      </c>
      <c r="J69" s="120">
        <f t="shared" si="32"/>
        <v>42.786316311353495</v>
      </c>
      <c r="K69" s="179">
        <f t="shared" si="33"/>
        <v>57.213683688646498</v>
      </c>
      <c r="L69" s="110"/>
      <c r="M69" s="110"/>
    </row>
    <row r="70" spans="1:13" s="28" customFormat="1" ht="15.75" customHeight="1" x14ac:dyDescent="0.25">
      <c r="A70" s="26" t="s">
        <v>529</v>
      </c>
      <c r="B70" s="177">
        <v>386</v>
      </c>
      <c r="C70" s="177">
        <v>435</v>
      </c>
      <c r="D70" s="177">
        <v>8</v>
      </c>
      <c r="E70" s="177">
        <v>154</v>
      </c>
      <c r="F70" s="177">
        <v>640</v>
      </c>
      <c r="G70" s="177">
        <v>343</v>
      </c>
      <c r="H70" s="306"/>
      <c r="I70" s="119">
        <f t="shared" si="31"/>
        <v>1.5359375</v>
      </c>
      <c r="J70" s="120">
        <f t="shared" si="32"/>
        <v>34.893184130213633</v>
      </c>
      <c r="K70" s="179">
        <f t="shared" si="33"/>
        <v>65.106815869786374</v>
      </c>
      <c r="L70" s="110"/>
      <c r="M70" s="110"/>
    </row>
    <row r="71" spans="1:13" s="28" customFormat="1" ht="15.75" customHeight="1" x14ac:dyDescent="0.25">
      <c r="A71" s="19" t="s">
        <v>530</v>
      </c>
      <c r="B71" s="177">
        <v>166</v>
      </c>
      <c r="C71" s="177">
        <v>218</v>
      </c>
      <c r="D71" s="177">
        <v>7</v>
      </c>
      <c r="E71" s="177">
        <v>7</v>
      </c>
      <c r="F71" s="177">
        <v>225</v>
      </c>
      <c r="G71" s="177">
        <v>173</v>
      </c>
      <c r="H71" s="306"/>
      <c r="I71" s="119">
        <f t="shared" si="31"/>
        <v>1.768888888888889</v>
      </c>
      <c r="J71" s="120">
        <f t="shared" si="32"/>
        <v>43.467336683417088</v>
      </c>
      <c r="K71" s="179">
        <f t="shared" si="33"/>
        <v>56.532663316582912</v>
      </c>
      <c r="L71" s="110"/>
      <c r="M71" s="110"/>
    </row>
    <row r="72" spans="1:13" s="28" customFormat="1" ht="15.75" customHeight="1" x14ac:dyDescent="0.25">
      <c r="A72" s="19" t="s">
        <v>471</v>
      </c>
      <c r="B72" s="177">
        <v>229</v>
      </c>
      <c r="C72" s="177">
        <v>318</v>
      </c>
      <c r="D72" s="177">
        <v>4</v>
      </c>
      <c r="E72" s="177">
        <v>13</v>
      </c>
      <c r="F72" s="177">
        <v>299</v>
      </c>
      <c r="G72" s="177">
        <v>265</v>
      </c>
      <c r="H72" s="306"/>
      <c r="I72" s="119">
        <f t="shared" si="31"/>
        <v>1.8862876254180603</v>
      </c>
      <c r="J72" s="120">
        <f t="shared" si="32"/>
        <v>46.98581560283688</v>
      </c>
      <c r="K72" s="179">
        <f t="shared" si="33"/>
        <v>53.01418439716312</v>
      </c>
      <c r="L72" s="110"/>
      <c r="M72" s="110"/>
    </row>
    <row r="73" spans="1:13" s="28" customFormat="1" ht="15.75" customHeight="1" x14ac:dyDescent="0.25">
      <c r="A73" s="19" t="s">
        <v>473</v>
      </c>
      <c r="B73" s="177">
        <v>151</v>
      </c>
      <c r="C73" s="177">
        <v>220</v>
      </c>
      <c r="D73" s="177">
        <v>1</v>
      </c>
      <c r="E73" s="177">
        <v>58</v>
      </c>
      <c r="F73" s="177">
        <v>257</v>
      </c>
      <c r="G73" s="177">
        <v>173</v>
      </c>
      <c r="H73" s="306"/>
      <c r="I73" s="119">
        <f t="shared" si="31"/>
        <v>1.6731517509727627</v>
      </c>
      <c r="J73" s="120">
        <f t="shared" si="32"/>
        <v>40.232558139534888</v>
      </c>
      <c r="K73" s="179">
        <f t="shared" si="33"/>
        <v>59.767441860465119</v>
      </c>
      <c r="L73" s="110"/>
      <c r="M73" s="110"/>
    </row>
    <row r="74" spans="1:13" s="28" customFormat="1" ht="15.75" customHeight="1" x14ac:dyDescent="0.25">
      <c r="A74" s="19" t="s">
        <v>531</v>
      </c>
      <c r="B74" s="177">
        <v>188</v>
      </c>
      <c r="C74" s="177">
        <v>186</v>
      </c>
      <c r="D74" s="177">
        <v>9</v>
      </c>
      <c r="E74" s="177">
        <v>0</v>
      </c>
      <c r="F74" s="177">
        <v>150</v>
      </c>
      <c r="G74" s="177">
        <v>233</v>
      </c>
      <c r="H74" s="306"/>
      <c r="I74" s="119">
        <f t="shared" si="31"/>
        <v>2.5533333333333332</v>
      </c>
      <c r="J74" s="120">
        <f t="shared" si="32"/>
        <v>60.835509138381205</v>
      </c>
      <c r="K74" s="179">
        <f t="shared" si="33"/>
        <v>39.164490861618802</v>
      </c>
      <c r="L74" s="110"/>
      <c r="M74" s="110"/>
    </row>
    <row r="75" spans="1:13" s="28" customFormat="1" ht="15.75" customHeight="1" x14ac:dyDescent="0.25">
      <c r="A75" s="83"/>
      <c r="B75" s="177"/>
      <c r="C75" s="177"/>
      <c r="D75" s="177"/>
      <c r="E75" s="177"/>
      <c r="F75" s="177"/>
      <c r="G75" s="177"/>
      <c r="H75" s="306"/>
      <c r="I75" s="119"/>
      <c r="J75" s="120"/>
      <c r="K75" s="179"/>
      <c r="L75" s="110"/>
      <c r="M75" s="110"/>
    </row>
    <row r="76" spans="1:13" s="28" customFormat="1" ht="15.75" customHeight="1" x14ac:dyDescent="0.25">
      <c r="A76" s="76" t="s">
        <v>392</v>
      </c>
      <c r="B76" s="180">
        <f t="shared" ref="B76:G76" si="34">SUM(B77:B82)</f>
        <v>2642</v>
      </c>
      <c r="C76" s="180">
        <f t="shared" si="34"/>
        <v>2548</v>
      </c>
      <c r="D76" s="180">
        <f t="shared" si="34"/>
        <v>37</v>
      </c>
      <c r="E76" s="180">
        <f t="shared" si="34"/>
        <v>875</v>
      </c>
      <c r="F76" s="180">
        <f t="shared" si="34"/>
        <v>3749</v>
      </c>
      <c r="G76" s="180">
        <f t="shared" si="34"/>
        <v>2353</v>
      </c>
      <c r="H76" s="310"/>
      <c r="I76" s="115">
        <f t="shared" ref="I76:I82" si="35">SUM(B76:E76)/F76</f>
        <v>1.6276340357428647</v>
      </c>
      <c r="J76" s="116">
        <f t="shared" ref="J76:J82" si="36">(G76/SUM(B76:E76))*100</f>
        <v>38.5611274991806</v>
      </c>
      <c r="K76" s="178">
        <f t="shared" ref="K76:K82" si="37">(F76/SUM(B76:E76))*100</f>
        <v>61.438872500819407</v>
      </c>
      <c r="L76" s="110"/>
      <c r="M76" s="110"/>
    </row>
    <row r="77" spans="1:13" s="28" customFormat="1" ht="15.75" customHeight="1" x14ac:dyDescent="0.25">
      <c r="A77" s="19" t="s">
        <v>532</v>
      </c>
      <c r="B77" s="177">
        <v>908</v>
      </c>
      <c r="C77" s="177">
        <v>777</v>
      </c>
      <c r="D77" s="177">
        <v>1</v>
      </c>
      <c r="E77" s="177">
        <v>181</v>
      </c>
      <c r="F77" s="177">
        <v>1227</v>
      </c>
      <c r="G77" s="177">
        <v>640</v>
      </c>
      <c r="H77" s="306"/>
      <c r="I77" s="119">
        <f t="shared" si="35"/>
        <v>1.5215973920130399</v>
      </c>
      <c r="J77" s="120">
        <f t="shared" si="36"/>
        <v>34.27959292983396</v>
      </c>
      <c r="K77" s="179">
        <f t="shared" si="37"/>
        <v>65.720407070166047</v>
      </c>
      <c r="L77" s="110"/>
      <c r="M77" s="110"/>
    </row>
    <row r="78" spans="1:13" s="28" customFormat="1" ht="15.75" customHeight="1" x14ac:dyDescent="0.25">
      <c r="A78" s="19" t="s">
        <v>533</v>
      </c>
      <c r="B78" s="177">
        <v>932</v>
      </c>
      <c r="C78" s="177">
        <v>935</v>
      </c>
      <c r="D78" s="177">
        <v>20</v>
      </c>
      <c r="E78" s="177">
        <v>535</v>
      </c>
      <c r="F78" s="177">
        <v>1530</v>
      </c>
      <c r="G78" s="177">
        <v>892</v>
      </c>
      <c r="H78" s="306"/>
      <c r="I78" s="119">
        <f t="shared" si="35"/>
        <v>1.5830065359477123</v>
      </c>
      <c r="J78" s="120">
        <f t="shared" si="36"/>
        <v>36.829066886870351</v>
      </c>
      <c r="K78" s="179">
        <f t="shared" si="37"/>
        <v>63.170933113129649</v>
      </c>
      <c r="L78" s="110"/>
      <c r="M78" s="110"/>
    </row>
    <row r="79" spans="1:13" s="28" customFormat="1" ht="15.75" customHeight="1" x14ac:dyDescent="0.25">
      <c r="A79" s="19" t="s">
        <v>534</v>
      </c>
      <c r="B79" s="177">
        <v>67</v>
      </c>
      <c r="C79" s="177">
        <v>90</v>
      </c>
      <c r="D79" s="177">
        <v>0</v>
      </c>
      <c r="E79" s="177">
        <v>18</v>
      </c>
      <c r="F79" s="177">
        <v>113</v>
      </c>
      <c r="G79" s="177">
        <v>62</v>
      </c>
      <c r="H79" s="306"/>
      <c r="I79" s="119">
        <f t="shared" si="35"/>
        <v>1.5486725663716814</v>
      </c>
      <c r="J79" s="120">
        <f t="shared" si="36"/>
        <v>35.428571428571423</v>
      </c>
      <c r="K79" s="179">
        <f t="shared" si="37"/>
        <v>64.571428571428569</v>
      </c>
      <c r="L79" s="110"/>
      <c r="M79" s="110"/>
    </row>
    <row r="80" spans="1:13" s="28" customFormat="1" ht="15.75" customHeight="1" x14ac:dyDescent="0.25">
      <c r="A80" s="19" t="s">
        <v>535</v>
      </c>
      <c r="B80" s="177">
        <v>596</v>
      </c>
      <c r="C80" s="177">
        <v>589</v>
      </c>
      <c r="D80" s="177">
        <v>14</v>
      </c>
      <c r="E80" s="177">
        <v>128</v>
      </c>
      <c r="F80" s="177">
        <v>716</v>
      </c>
      <c r="G80" s="177">
        <v>611</v>
      </c>
      <c r="H80" s="306"/>
      <c r="I80" s="119">
        <f t="shared" si="35"/>
        <v>1.8533519553072626</v>
      </c>
      <c r="J80" s="120">
        <f t="shared" si="36"/>
        <v>46.043707611152982</v>
      </c>
      <c r="K80" s="179">
        <f t="shared" si="37"/>
        <v>53.956292388847025</v>
      </c>
      <c r="L80" s="110"/>
      <c r="M80" s="110"/>
    </row>
    <row r="81" spans="1:13" s="28" customFormat="1" ht="15.75" customHeight="1" x14ac:dyDescent="0.25">
      <c r="A81" s="19" t="s">
        <v>480</v>
      </c>
      <c r="B81" s="177">
        <v>34</v>
      </c>
      <c r="C81" s="177">
        <v>51</v>
      </c>
      <c r="D81" s="177">
        <v>1</v>
      </c>
      <c r="E81" s="177">
        <v>0</v>
      </c>
      <c r="F81" s="177">
        <v>24</v>
      </c>
      <c r="G81" s="177">
        <v>62</v>
      </c>
      <c r="H81" s="306"/>
      <c r="I81" s="119">
        <f t="shared" si="35"/>
        <v>3.5833333333333335</v>
      </c>
      <c r="J81" s="120">
        <f t="shared" si="36"/>
        <v>72.093023255813947</v>
      </c>
      <c r="K81" s="179">
        <f t="shared" si="37"/>
        <v>27.906976744186046</v>
      </c>
      <c r="L81" s="110"/>
      <c r="M81" s="110"/>
    </row>
    <row r="82" spans="1:13" s="28" customFormat="1" ht="15.75" customHeight="1" x14ac:dyDescent="0.25">
      <c r="A82" s="19" t="s">
        <v>481</v>
      </c>
      <c r="B82" s="177">
        <v>105</v>
      </c>
      <c r="C82" s="177">
        <v>106</v>
      </c>
      <c r="D82" s="177">
        <v>1</v>
      </c>
      <c r="E82" s="177">
        <v>13</v>
      </c>
      <c r="F82" s="177">
        <v>139</v>
      </c>
      <c r="G82" s="177">
        <v>86</v>
      </c>
      <c r="H82" s="306"/>
      <c r="I82" s="119">
        <f t="shared" si="35"/>
        <v>1.6187050359712229</v>
      </c>
      <c r="J82" s="120">
        <f t="shared" si="36"/>
        <v>38.222222222222221</v>
      </c>
      <c r="K82" s="179">
        <f t="shared" si="37"/>
        <v>61.777777777777779</v>
      </c>
      <c r="L82" s="110"/>
      <c r="M82" s="110"/>
    </row>
    <row r="83" spans="1:13" ht="15.75" customHeight="1" x14ac:dyDescent="0.25">
      <c r="A83" s="83"/>
      <c r="B83" s="177"/>
      <c r="C83" s="177"/>
      <c r="D83" s="177"/>
      <c r="E83" s="177"/>
      <c r="F83" s="177"/>
      <c r="G83" s="177"/>
      <c r="H83" s="306"/>
      <c r="I83" s="119"/>
      <c r="J83" s="120"/>
      <c r="K83" s="179"/>
    </row>
    <row r="84" spans="1:13" s="173" customFormat="1" ht="15.75" customHeight="1" x14ac:dyDescent="0.25">
      <c r="A84" s="76" t="s">
        <v>181</v>
      </c>
      <c r="B84" s="180">
        <f t="shared" ref="B84:G84" si="38">SUM(B85:B92)</f>
        <v>2570</v>
      </c>
      <c r="C84" s="180">
        <f t="shared" si="38"/>
        <v>3257</v>
      </c>
      <c r="D84" s="180">
        <f t="shared" si="38"/>
        <v>50</v>
      </c>
      <c r="E84" s="180">
        <f t="shared" si="38"/>
        <v>562</v>
      </c>
      <c r="F84" s="180">
        <f t="shared" si="38"/>
        <v>3847</v>
      </c>
      <c r="G84" s="180">
        <f t="shared" si="38"/>
        <v>2592</v>
      </c>
      <c r="H84" s="310"/>
      <c r="I84" s="115">
        <f t="shared" ref="I84:I92" si="39">SUM(B84:E84)/F84</f>
        <v>1.6737717702105537</v>
      </c>
      <c r="J84" s="116">
        <f t="shared" ref="J84:J92" si="40">(G84/SUM(B84:E84))*100</f>
        <v>40.254697934461873</v>
      </c>
      <c r="K84" s="178">
        <f t="shared" ref="K84:K91" si="41">(F84/SUM(B84:E84))*100</f>
        <v>59.745302065538134</v>
      </c>
      <c r="L84" s="172"/>
      <c r="M84" s="172"/>
    </row>
    <row r="85" spans="1:13" s="28" customFormat="1" ht="15.75" customHeight="1" x14ac:dyDescent="0.25">
      <c r="A85" s="19" t="s">
        <v>393</v>
      </c>
      <c r="B85" s="177">
        <v>1160</v>
      </c>
      <c r="C85" s="177">
        <v>1638</v>
      </c>
      <c r="D85" s="177">
        <v>11</v>
      </c>
      <c r="E85" s="177">
        <v>196</v>
      </c>
      <c r="F85" s="177">
        <v>1809</v>
      </c>
      <c r="G85" s="177">
        <v>1196</v>
      </c>
      <c r="H85" s="306"/>
      <c r="I85" s="119">
        <f t="shared" si="39"/>
        <v>1.6611387506909896</v>
      </c>
      <c r="J85" s="120">
        <f t="shared" si="40"/>
        <v>39.800332778702163</v>
      </c>
      <c r="K85" s="179">
        <f t="shared" si="41"/>
        <v>60.199667221297837</v>
      </c>
      <c r="L85" s="110"/>
      <c r="M85" s="110"/>
    </row>
    <row r="86" spans="1:13" s="28" customFormat="1" ht="15.75" customHeight="1" x14ac:dyDescent="0.25">
      <c r="A86" s="19" t="s">
        <v>690</v>
      </c>
      <c r="B86" s="177">
        <v>300</v>
      </c>
      <c r="C86" s="177">
        <v>336</v>
      </c>
      <c r="D86" s="177">
        <v>5</v>
      </c>
      <c r="E86" s="177">
        <v>148</v>
      </c>
      <c r="F86" s="177">
        <v>518</v>
      </c>
      <c r="G86" s="177">
        <v>271</v>
      </c>
      <c r="H86" s="306"/>
      <c r="I86" s="119">
        <f t="shared" si="39"/>
        <v>1.5231660231660231</v>
      </c>
      <c r="J86" s="120">
        <f t="shared" si="40"/>
        <v>34.347275031685676</v>
      </c>
      <c r="K86" s="179">
        <f t="shared" si="41"/>
        <v>65.652724968314331</v>
      </c>
      <c r="L86" s="110"/>
      <c r="M86" s="110"/>
    </row>
    <row r="87" spans="1:13" s="28" customFormat="1" ht="15.75" customHeight="1" x14ac:dyDescent="0.25">
      <c r="A87" s="19" t="s">
        <v>487</v>
      </c>
      <c r="B87" s="177">
        <v>221</v>
      </c>
      <c r="C87" s="177">
        <v>286</v>
      </c>
      <c r="D87" s="177">
        <v>18</v>
      </c>
      <c r="E87" s="177">
        <v>20</v>
      </c>
      <c r="F87" s="177">
        <v>336</v>
      </c>
      <c r="G87" s="177">
        <v>209</v>
      </c>
      <c r="H87" s="306"/>
      <c r="I87" s="119">
        <f t="shared" si="39"/>
        <v>1.6220238095238095</v>
      </c>
      <c r="J87" s="120">
        <f t="shared" si="40"/>
        <v>38.348623853211009</v>
      </c>
      <c r="K87" s="179">
        <f t="shared" si="41"/>
        <v>61.651376146788991</v>
      </c>
      <c r="L87" s="110"/>
      <c r="M87" s="110"/>
    </row>
    <row r="88" spans="1:13" s="28" customFormat="1" ht="15.75" customHeight="1" x14ac:dyDescent="0.25">
      <c r="A88" s="19" t="s">
        <v>485</v>
      </c>
      <c r="B88" s="177">
        <v>287</v>
      </c>
      <c r="C88" s="177">
        <v>359</v>
      </c>
      <c r="D88" s="177">
        <v>1</v>
      </c>
      <c r="E88" s="177">
        <v>107</v>
      </c>
      <c r="F88" s="177">
        <v>464</v>
      </c>
      <c r="G88" s="177">
        <v>290</v>
      </c>
      <c r="H88" s="306"/>
      <c r="I88" s="119">
        <f t="shared" si="39"/>
        <v>1.625</v>
      </c>
      <c r="J88" s="120">
        <f t="shared" si="40"/>
        <v>38.461538461538467</v>
      </c>
      <c r="K88" s="179">
        <f t="shared" si="41"/>
        <v>61.53846153846154</v>
      </c>
      <c r="L88" s="110"/>
      <c r="M88" s="110"/>
    </row>
    <row r="89" spans="1:13" s="28" customFormat="1" ht="15.75" customHeight="1" x14ac:dyDescent="0.25">
      <c r="A89" s="19" t="s">
        <v>486</v>
      </c>
      <c r="B89" s="177">
        <v>139</v>
      </c>
      <c r="C89" s="177">
        <v>141</v>
      </c>
      <c r="D89" s="177">
        <v>0</v>
      </c>
      <c r="E89" s="177">
        <v>3</v>
      </c>
      <c r="F89" s="177">
        <v>139</v>
      </c>
      <c r="G89" s="177">
        <v>144</v>
      </c>
      <c r="H89" s="306"/>
      <c r="I89" s="119">
        <f t="shared" si="39"/>
        <v>2.035971223021583</v>
      </c>
      <c r="J89" s="120">
        <f t="shared" si="40"/>
        <v>50.883392226148402</v>
      </c>
      <c r="K89" s="179">
        <f t="shared" si="41"/>
        <v>49.116607773851591</v>
      </c>
      <c r="L89" s="110"/>
      <c r="M89" s="110"/>
    </row>
    <row r="90" spans="1:13" s="173" customFormat="1" ht="15.75" customHeight="1" x14ac:dyDescent="0.25">
      <c r="A90" s="19" t="s">
        <v>536</v>
      </c>
      <c r="B90" s="177">
        <v>292</v>
      </c>
      <c r="C90" s="177">
        <v>302</v>
      </c>
      <c r="D90" s="177">
        <v>4</v>
      </c>
      <c r="E90" s="177">
        <v>37</v>
      </c>
      <c r="F90" s="177">
        <v>365</v>
      </c>
      <c r="G90" s="177">
        <v>270</v>
      </c>
      <c r="H90" s="306"/>
      <c r="I90" s="119">
        <f t="shared" si="39"/>
        <v>1.7397260273972603</v>
      </c>
      <c r="J90" s="120">
        <f t="shared" si="40"/>
        <v>42.519685039370081</v>
      </c>
      <c r="K90" s="179">
        <f t="shared" si="41"/>
        <v>57.480314960629919</v>
      </c>
      <c r="L90" s="172"/>
      <c r="M90" s="172"/>
    </row>
    <row r="91" spans="1:13" s="28" customFormat="1" ht="15.75" customHeight="1" x14ac:dyDescent="0.25">
      <c r="A91" s="19" t="s">
        <v>488</v>
      </c>
      <c r="B91" s="177">
        <v>120</v>
      </c>
      <c r="C91" s="177">
        <v>150</v>
      </c>
      <c r="D91" s="177">
        <v>11</v>
      </c>
      <c r="E91" s="177">
        <v>0</v>
      </c>
      <c r="F91" s="177">
        <v>117</v>
      </c>
      <c r="G91" s="177">
        <v>164</v>
      </c>
      <c r="H91" s="306"/>
      <c r="I91" s="119">
        <f t="shared" si="39"/>
        <v>2.4017094017094016</v>
      </c>
      <c r="J91" s="120">
        <f t="shared" si="40"/>
        <v>58.362989323843415</v>
      </c>
      <c r="K91" s="179">
        <f t="shared" si="41"/>
        <v>41.637010676156585</v>
      </c>
      <c r="L91" s="110"/>
      <c r="M91" s="110"/>
    </row>
    <row r="92" spans="1:13" s="28" customFormat="1" ht="15.75" customHeight="1" x14ac:dyDescent="0.25">
      <c r="A92" s="19" t="s">
        <v>313</v>
      </c>
      <c r="B92" s="177">
        <v>51</v>
      </c>
      <c r="C92" s="177">
        <v>45</v>
      </c>
      <c r="D92" s="177">
        <v>0</v>
      </c>
      <c r="E92" s="177">
        <v>51</v>
      </c>
      <c r="F92" s="177">
        <v>99</v>
      </c>
      <c r="G92" s="177">
        <v>48</v>
      </c>
      <c r="H92" s="306"/>
      <c r="I92" s="119">
        <f t="shared" si="39"/>
        <v>1.4848484848484849</v>
      </c>
      <c r="J92" s="120">
        <f t="shared" si="40"/>
        <v>32.653061224489797</v>
      </c>
      <c r="K92" s="179">
        <f>(F92/SUM(B92:E92))*100</f>
        <v>67.346938775510196</v>
      </c>
      <c r="L92" s="110"/>
      <c r="M92" s="110"/>
    </row>
    <row r="93" spans="1:13" s="28" customFormat="1" ht="15.75" customHeight="1" x14ac:dyDescent="0.25">
      <c r="A93" s="83"/>
      <c r="B93" s="177"/>
      <c r="C93" s="177"/>
      <c r="D93" s="177"/>
      <c r="E93" s="177"/>
      <c r="F93" s="177"/>
      <c r="G93" s="177"/>
      <c r="H93" s="306"/>
      <c r="I93" s="119"/>
      <c r="J93" s="120"/>
      <c r="K93" s="179"/>
      <c r="L93" s="110"/>
      <c r="M93" s="110"/>
    </row>
    <row r="94" spans="1:13" s="28" customFormat="1" ht="15.75" customHeight="1" x14ac:dyDescent="0.25">
      <c r="A94" s="76" t="s">
        <v>395</v>
      </c>
      <c r="B94" s="180">
        <f t="shared" ref="B94:G94" si="42">SUM(B95:B96)</f>
        <v>1851</v>
      </c>
      <c r="C94" s="180">
        <f t="shared" si="42"/>
        <v>1828</v>
      </c>
      <c r="D94" s="180">
        <f t="shared" si="42"/>
        <v>2</v>
      </c>
      <c r="E94" s="180">
        <f t="shared" si="42"/>
        <v>561</v>
      </c>
      <c r="F94" s="180">
        <f t="shared" si="42"/>
        <v>2437</v>
      </c>
      <c r="G94" s="180">
        <f t="shared" si="42"/>
        <v>1805</v>
      </c>
      <c r="H94" s="310"/>
      <c r="I94" s="115">
        <f>SUM(B94:E94)/F94</f>
        <v>1.7406647517439475</v>
      </c>
      <c r="J94" s="116">
        <f>(G94/SUM(B94:E94))*100</f>
        <v>42.550683639792553</v>
      </c>
      <c r="K94" s="178">
        <f>(F94/SUM(B94:E94))*100</f>
        <v>57.449316360207447</v>
      </c>
      <c r="L94" s="110"/>
      <c r="M94" s="110"/>
    </row>
    <row r="95" spans="1:13" s="28" customFormat="1" ht="15.75" customHeight="1" x14ac:dyDescent="0.25">
      <c r="A95" s="19" t="s">
        <v>537</v>
      </c>
      <c r="B95" s="177">
        <v>1298</v>
      </c>
      <c r="C95" s="177">
        <v>1326</v>
      </c>
      <c r="D95" s="177">
        <v>0</v>
      </c>
      <c r="E95" s="177">
        <v>547</v>
      </c>
      <c r="F95" s="177">
        <v>1949</v>
      </c>
      <c r="G95" s="177">
        <v>1222</v>
      </c>
      <c r="H95" s="306"/>
      <c r="I95" s="119">
        <f>SUM(B95:E95)/F95</f>
        <v>1.6269881990764494</v>
      </c>
      <c r="J95" s="120">
        <f>(G95/SUM(B95:E95))*100</f>
        <v>38.536739198990858</v>
      </c>
      <c r="K95" s="179">
        <f>(F95/SUM(B95:E95))*100</f>
        <v>61.463260801009142</v>
      </c>
      <c r="L95" s="110"/>
      <c r="M95" s="110"/>
    </row>
    <row r="96" spans="1:13" s="28" customFormat="1" ht="15.75" customHeight="1" x14ac:dyDescent="0.25">
      <c r="A96" s="19" t="s">
        <v>491</v>
      </c>
      <c r="B96" s="177">
        <v>553</v>
      </c>
      <c r="C96" s="177">
        <v>502</v>
      </c>
      <c r="D96" s="177">
        <v>2</v>
      </c>
      <c r="E96" s="177">
        <v>14</v>
      </c>
      <c r="F96" s="177">
        <v>488</v>
      </c>
      <c r="G96" s="177">
        <v>583</v>
      </c>
      <c r="H96" s="306"/>
      <c r="I96" s="119">
        <f>SUM(B96:E96)/F96</f>
        <v>2.194672131147541</v>
      </c>
      <c r="J96" s="120">
        <f>(G96/SUM(B96:E96))*100</f>
        <v>54.435107376283845</v>
      </c>
      <c r="K96" s="179">
        <f>(F96/SUM(B96:E96))*100</f>
        <v>45.564892623716155</v>
      </c>
      <c r="L96" s="110"/>
      <c r="M96" s="110"/>
    </row>
    <row r="97" spans="1:13" s="28" customFormat="1" ht="15.75" customHeight="1" x14ac:dyDescent="0.25">
      <c r="A97" s="83"/>
      <c r="B97" s="177"/>
      <c r="C97" s="177"/>
      <c r="D97" s="177"/>
      <c r="E97" s="177"/>
      <c r="F97" s="177"/>
      <c r="G97" s="177"/>
      <c r="H97" s="306"/>
      <c r="I97" s="119"/>
      <c r="J97" s="120"/>
      <c r="K97" s="179"/>
      <c r="L97" s="110"/>
      <c r="M97" s="110"/>
    </row>
    <row r="98" spans="1:13" s="28" customFormat="1" ht="15.75" customHeight="1" x14ac:dyDescent="0.25">
      <c r="A98" s="76" t="s">
        <v>396</v>
      </c>
      <c r="B98" s="180">
        <f t="shared" ref="B98:G98" si="43">SUM(B99:B103)</f>
        <v>1808</v>
      </c>
      <c r="C98" s="180">
        <f t="shared" si="43"/>
        <v>2489</v>
      </c>
      <c r="D98" s="180">
        <f t="shared" si="43"/>
        <v>13</v>
      </c>
      <c r="E98" s="180">
        <f t="shared" si="43"/>
        <v>135</v>
      </c>
      <c r="F98" s="180">
        <f t="shared" si="43"/>
        <v>2675</v>
      </c>
      <c r="G98" s="180">
        <f t="shared" si="43"/>
        <v>1770</v>
      </c>
      <c r="H98" s="310"/>
      <c r="I98" s="115">
        <f>SUM(B98:E98)/F98</f>
        <v>1.6616822429906541</v>
      </c>
      <c r="J98" s="116">
        <f>(G98/SUM(B98:E98))*100</f>
        <v>39.82002249718785</v>
      </c>
      <c r="K98" s="178">
        <f>(F98/SUM(B98:E98))*100</f>
        <v>60.179977502812143</v>
      </c>
      <c r="L98" s="110"/>
      <c r="M98" s="110"/>
    </row>
    <row r="99" spans="1:13" s="28" customFormat="1" ht="15.75" customHeight="1" x14ac:dyDescent="0.25">
      <c r="A99" s="19" t="s">
        <v>538</v>
      </c>
      <c r="B99" s="177">
        <v>593</v>
      </c>
      <c r="C99" s="177">
        <v>769</v>
      </c>
      <c r="D99" s="177">
        <v>10</v>
      </c>
      <c r="E99" s="177">
        <v>63</v>
      </c>
      <c r="F99" s="177">
        <v>771</v>
      </c>
      <c r="G99" s="177">
        <v>664</v>
      </c>
      <c r="H99" s="306"/>
      <c r="I99" s="119">
        <f>SUM(B99:E99)/F99</f>
        <v>1.8612191958495461</v>
      </c>
      <c r="J99" s="120">
        <f>(G99/SUM(B99:E99))*100</f>
        <v>46.271777003484324</v>
      </c>
      <c r="K99" s="179">
        <f>(F99/SUM(B99:E99))*100</f>
        <v>53.728222996515683</v>
      </c>
      <c r="L99" s="110"/>
      <c r="M99" s="110"/>
    </row>
    <row r="100" spans="1:13" s="173" customFormat="1" ht="15.75" customHeight="1" x14ac:dyDescent="0.25">
      <c r="A100" s="19" t="s">
        <v>539</v>
      </c>
      <c r="B100" s="177">
        <v>479</v>
      </c>
      <c r="C100" s="177">
        <v>609</v>
      </c>
      <c r="D100" s="177">
        <v>0</v>
      </c>
      <c r="E100" s="177">
        <v>0</v>
      </c>
      <c r="F100" s="177">
        <v>723</v>
      </c>
      <c r="G100" s="177">
        <v>365</v>
      </c>
      <c r="H100" s="306"/>
      <c r="I100" s="119">
        <f>SUM(B100:E100)/F100</f>
        <v>1.5048409405255878</v>
      </c>
      <c r="J100" s="120">
        <f>(G100/SUM(B100:E100))*100</f>
        <v>33.547794117647058</v>
      </c>
      <c r="K100" s="179">
        <f>(F100/SUM(B100:E100))*100</f>
        <v>66.452205882352942</v>
      </c>
      <c r="L100" s="172"/>
      <c r="M100" s="172"/>
    </row>
    <row r="101" spans="1:13" s="173" customFormat="1" ht="15.75" customHeight="1" x14ac:dyDescent="0.25">
      <c r="A101" s="19" t="s">
        <v>496</v>
      </c>
      <c r="B101" s="177">
        <v>323</v>
      </c>
      <c r="C101" s="177">
        <v>465</v>
      </c>
      <c r="D101" s="177">
        <v>0</v>
      </c>
      <c r="E101" s="177">
        <v>49</v>
      </c>
      <c r="F101" s="177">
        <v>529</v>
      </c>
      <c r="G101" s="177">
        <v>308</v>
      </c>
      <c r="H101" s="306"/>
      <c r="I101" s="119">
        <f>SUM(B101:E101)/F101</f>
        <v>1.5822306238185255</v>
      </c>
      <c r="J101" s="120">
        <f>(G101/SUM(B101:E101))*100</f>
        <v>36.798088410991639</v>
      </c>
      <c r="K101" s="179">
        <f>(F101/SUM(B101:E101))*100</f>
        <v>63.201911589008361</v>
      </c>
      <c r="L101" s="172"/>
      <c r="M101" s="172"/>
    </row>
    <row r="102" spans="1:13" s="173" customFormat="1" ht="15.75" customHeight="1" x14ac:dyDescent="0.25">
      <c r="A102" s="19" t="s">
        <v>500</v>
      </c>
      <c r="B102" s="177">
        <v>297</v>
      </c>
      <c r="C102" s="177">
        <v>503</v>
      </c>
      <c r="D102" s="177">
        <v>1</v>
      </c>
      <c r="E102" s="177">
        <v>23</v>
      </c>
      <c r="F102" s="177">
        <v>508</v>
      </c>
      <c r="G102" s="177">
        <v>316</v>
      </c>
      <c r="H102" s="306"/>
      <c r="I102" s="119">
        <f>SUM(B102:E102)/F102</f>
        <v>1.6220472440944882</v>
      </c>
      <c r="J102" s="120">
        <f>(G102/SUM(B102:E102))*100</f>
        <v>38.349514563106794</v>
      </c>
      <c r="K102" s="179">
        <f>(F102/SUM(B102:E102))*100</f>
        <v>61.650485436893199</v>
      </c>
      <c r="L102" s="172"/>
      <c r="M102" s="172"/>
    </row>
    <row r="103" spans="1:13" s="173" customFormat="1" ht="15.75" customHeight="1" x14ac:dyDescent="0.25">
      <c r="A103" s="19" t="s">
        <v>540</v>
      </c>
      <c r="B103" s="177">
        <v>116</v>
      </c>
      <c r="C103" s="177">
        <v>143</v>
      </c>
      <c r="D103" s="177">
        <v>2</v>
      </c>
      <c r="E103" s="177">
        <v>0</v>
      </c>
      <c r="F103" s="177">
        <v>144</v>
      </c>
      <c r="G103" s="177">
        <v>117</v>
      </c>
      <c r="H103" s="306"/>
      <c r="I103" s="119"/>
      <c r="J103" s="120"/>
      <c r="K103" s="179"/>
      <c r="L103" s="172"/>
      <c r="M103" s="172"/>
    </row>
    <row r="104" spans="1:13" s="28" customFormat="1" ht="15.75" customHeight="1" x14ac:dyDescent="0.25">
      <c r="A104" s="83"/>
      <c r="B104" s="177"/>
      <c r="C104" s="177"/>
      <c r="D104" s="177"/>
      <c r="E104" s="177"/>
      <c r="F104" s="177"/>
      <c r="G104" s="177"/>
      <c r="H104" s="306"/>
      <c r="I104" s="119"/>
      <c r="J104" s="120"/>
      <c r="K104" s="179"/>
      <c r="L104" s="110"/>
      <c r="M104" s="110"/>
    </row>
    <row r="105" spans="1:13" s="28" customFormat="1" ht="15.75" customHeight="1" x14ac:dyDescent="0.25">
      <c r="A105" s="28" t="s">
        <v>397</v>
      </c>
      <c r="B105" s="180">
        <f t="shared" ref="B105:G105" si="44">SUM(B106:B108)</f>
        <v>1879</v>
      </c>
      <c r="C105" s="180">
        <f t="shared" si="44"/>
        <v>1903</v>
      </c>
      <c r="D105" s="180">
        <f t="shared" si="44"/>
        <v>9</v>
      </c>
      <c r="E105" s="180">
        <f t="shared" si="44"/>
        <v>262</v>
      </c>
      <c r="F105" s="180">
        <f t="shared" si="44"/>
        <v>2291</v>
      </c>
      <c r="G105" s="180">
        <f t="shared" si="44"/>
        <v>1762</v>
      </c>
      <c r="H105" s="310"/>
      <c r="I105" s="115">
        <f>SUM(B105:E105)/F105</f>
        <v>1.7690964644260148</v>
      </c>
      <c r="J105" s="116">
        <f>(G105/SUM(B105:E105))*100</f>
        <v>43.473969898840366</v>
      </c>
      <c r="K105" s="178">
        <f>(F105/SUM(B105:E105))*100</f>
        <v>56.526030101159627</v>
      </c>
      <c r="L105" s="110"/>
      <c r="M105" s="110"/>
    </row>
    <row r="106" spans="1:13" s="28" customFormat="1" ht="15.75" customHeight="1" x14ac:dyDescent="0.25">
      <c r="A106" s="19" t="s">
        <v>398</v>
      </c>
      <c r="B106" s="177">
        <v>680</v>
      </c>
      <c r="C106" s="177">
        <v>807</v>
      </c>
      <c r="D106" s="177">
        <v>3</v>
      </c>
      <c r="E106" s="177">
        <v>229</v>
      </c>
      <c r="F106" s="177">
        <v>1025</v>
      </c>
      <c r="G106" s="177">
        <v>694</v>
      </c>
      <c r="H106" s="306"/>
      <c r="I106" s="119">
        <f>SUM(B106:E106)/F106</f>
        <v>1.6770731707317073</v>
      </c>
      <c r="J106" s="120">
        <f>(G106/SUM(B106:E106))*100</f>
        <v>40.372309482257123</v>
      </c>
      <c r="K106" s="179">
        <f>(F106/SUM(B106:E106))*100</f>
        <v>59.62769051774287</v>
      </c>
      <c r="L106" s="110"/>
      <c r="M106" s="110"/>
    </row>
    <row r="107" spans="1:13" s="28" customFormat="1" ht="15.75" customHeight="1" x14ac:dyDescent="0.25">
      <c r="A107" s="19" t="s">
        <v>541</v>
      </c>
      <c r="B107" s="177">
        <v>586</v>
      </c>
      <c r="C107" s="177">
        <v>506</v>
      </c>
      <c r="D107" s="177">
        <v>0</v>
      </c>
      <c r="E107" s="177">
        <v>3</v>
      </c>
      <c r="F107" s="177">
        <v>567</v>
      </c>
      <c r="G107" s="177">
        <v>528</v>
      </c>
      <c r="H107" s="306"/>
      <c r="I107" s="119">
        <f>SUM(B107:E107)/F107</f>
        <v>1.9312169312169312</v>
      </c>
      <c r="J107" s="120">
        <f>(G107/SUM(B107:E107))*100</f>
        <v>48.219178082191782</v>
      </c>
      <c r="K107" s="179">
        <f>(F107/SUM(B107:E107))*100</f>
        <v>51.780821917808218</v>
      </c>
      <c r="L107" s="110"/>
      <c r="M107" s="110"/>
    </row>
    <row r="108" spans="1:13" s="28" customFormat="1" ht="15.75" customHeight="1" x14ac:dyDescent="0.25">
      <c r="A108" s="19" t="s">
        <v>503</v>
      </c>
      <c r="B108" s="177">
        <v>613</v>
      </c>
      <c r="C108" s="177">
        <v>590</v>
      </c>
      <c r="D108" s="177">
        <v>6</v>
      </c>
      <c r="E108" s="177">
        <v>30</v>
      </c>
      <c r="F108" s="177">
        <v>699</v>
      </c>
      <c r="G108" s="177">
        <v>540</v>
      </c>
      <c r="H108" s="306"/>
      <c r="I108" s="119">
        <f>SUM(B108:E108)/F108</f>
        <v>1.7725321888412018</v>
      </c>
      <c r="J108" s="120">
        <f>(G108/SUM(B108:E108))*100</f>
        <v>43.583535108958834</v>
      </c>
      <c r="K108" s="179">
        <f>(F108/SUM(B108:E108))*100</f>
        <v>56.416464891041166</v>
      </c>
      <c r="L108" s="110"/>
      <c r="M108" s="110"/>
    </row>
    <row r="109" spans="1:13" s="28" customFormat="1" ht="15.75" customHeight="1" x14ac:dyDescent="0.25">
      <c r="A109" s="83"/>
      <c r="B109" s="177"/>
      <c r="C109" s="177"/>
      <c r="D109" s="177"/>
      <c r="E109" s="177"/>
      <c r="F109" s="177"/>
      <c r="G109" s="177"/>
      <c r="H109" s="306"/>
      <c r="I109" s="119"/>
      <c r="J109" s="120"/>
      <c r="K109" s="179"/>
      <c r="L109" s="110"/>
      <c r="M109" s="110"/>
    </row>
    <row r="110" spans="1:13" s="28" customFormat="1" ht="15.75" customHeight="1" x14ac:dyDescent="0.25">
      <c r="A110" s="28" t="s">
        <v>399</v>
      </c>
      <c r="B110" s="180">
        <f t="shared" ref="B110:G110" si="45">SUM(B111:B113)</f>
        <v>1933</v>
      </c>
      <c r="C110" s="180">
        <f t="shared" si="45"/>
        <v>2149</v>
      </c>
      <c r="D110" s="180">
        <f t="shared" si="45"/>
        <v>172</v>
      </c>
      <c r="E110" s="180">
        <f t="shared" si="45"/>
        <v>793</v>
      </c>
      <c r="F110" s="180">
        <f t="shared" si="45"/>
        <v>3095</v>
      </c>
      <c r="G110" s="180">
        <f t="shared" si="45"/>
        <v>1952</v>
      </c>
      <c r="H110" s="310"/>
      <c r="I110" s="115">
        <f>SUM(B110:E110)/F110</f>
        <v>1.6306946688206785</v>
      </c>
      <c r="J110" s="116">
        <f>(G110/SUM(B110:E110))*100</f>
        <v>38.676441450366553</v>
      </c>
      <c r="K110" s="178">
        <f>(F110/SUM(B110:E110))*100</f>
        <v>61.323558549633447</v>
      </c>
      <c r="L110" s="110"/>
      <c r="M110" s="110"/>
    </row>
    <row r="111" spans="1:13" s="28" customFormat="1" ht="15.75" customHeight="1" x14ac:dyDescent="0.25">
      <c r="A111" s="19" t="s">
        <v>400</v>
      </c>
      <c r="B111" s="177">
        <v>809</v>
      </c>
      <c r="C111" s="177">
        <v>1096</v>
      </c>
      <c r="D111" s="177">
        <v>5</v>
      </c>
      <c r="E111" s="177">
        <v>567</v>
      </c>
      <c r="F111" s="177">
        <v>1637</v>
      </c>
      <c r="G111" s="177">
        <v>840</v>
      </c>
      <c r="H111" s="306"/>
      <c r="I111" s="119">
        <f>SUM(B111:E111)/F111</f>
        <v>1.5131337813072694</v>
      </c>
      <c r="J111" s="120">
        <f>(G111/SUM(B111:E111))*100</f>
        <v>33.911990310859913</v>
      </c>
      <c r="K111" s="179">
        <f>(F111/SUM(B111:E111))*100</f>
        <v>66.088009689140094</v>
      </c>
      <c r="L111" s="110"/>
      <c r="M111" s="110"/>
    </row>
    <row r="112" spans="1:13" s="28" customFormat="1" ht="15.75" customHeight="1" x14ac:dyDescent="0.25">
      <c r="A112" s="19" t="s">
        <v>124</v>
      </c>
      <c r="B112" s="177">
        <v>813</v>
      </c>
      <c r="C112" s="177">
        <v>744</v>
      </c>
      <c r="D112" s="177">
        <v>159</v>
      </c>
      <c r="E112" s="177">
        <v>113</v>
      </c>
      <c r="F112" s="177">
        <v>1010</v>
      </c>
      <c r="G112" s="177">
        <v>819</v>
      </c>
      <c r="H112" s="306"/>
      <c r="I112" s="119">
        <f>SUM(B112:E112)/F112</f>
        <v>1.8108910891089109</v>
      </c>
      <c r="J112" s="120">
        <f>(G112/SUM(B112:E112))*100</f>
        <v>44.778567523236738</v>
      </c>
      <c r="K112" s="179">
        <f>(F112/SUM(B112:E112))*100</f>
        <v>55.221432476763255</v>
      </c>
      <c r="L112" s="110"/>
      <c r="M112" s="110"/>
    </row>
    <row r="113" spans="1:13" s="110" customFormat="1" ht="15.75" customHeight="1" x14ac:dyDescent="0.25">
      <c r="A113" s="19" t="s">
        <v>507</v>
      </c>
      <c r="B113" s="177">
        <v>311</v>
      </c>
      <c r="C113" s="177">
        <v>309</v>
      </c>
      <c r="D113" s="177">
        <v>8</v>
      </c>
      <c r="E113" s="177">
        <v>113</v>
      </c>
      <c r="F113" s="177">
        <v>448</v>
      </c>
      <c r="G113" s="177">
        <v>293</v>
      </c>
      <c r="H113" s="306"/>
      <c r="I113" s="119">
        <f>SUM(B113:E113)/F113</f>
        <v>1.6540178571428572</v>
      </c>
      <c r="J113" s="120">
        <f>(G113/SUM(B113:E113))*100</f>
        <v>39.541160593792171</v>
      </c>
      <c r="K113" s="179">
        <f>(F113/SUM(B113:E113))*100</f>
        <v>60.458839406207829</v>
      </c>
    </row>
    <row r="114" spans="1:13" s="28" customFormat="1" ht="15.75" customHeight="1" x14ac:dyDescent="0.25">
      <c r="A114" s="131"/>
      <c r="B114" s="170"/>
      <c r="C114" s="170"/>
      <c r="D114" s="170"/>
      <c r="E114" s="170"/>
      <c r="F114" s="170"/>
      <c r="G114" s="170"/>
      <c r="H114" s="142"/>
      <c r="I114" s="142"/>
      <c r="J114" s="142"/>
      <c r="K114" s="142"/>
      <c r="L114" s="110"/>
      <c r="M114" s="110"/>
    </row>
    <row r="115" spans="1:13" s="28" customFormat="1" ht="15.75" customHeight="1" x14ac:dyDescent="0.25">
      <c r="A115" s="9" t="s">
        <v>637</v>
      </c>
      <c r="B115" s="171"/>
      <c r="C115" s="171"/>
      <c r="D115" s="171"/>
      <c r="E115" s="171"/>
      <c r="F115" s="171"/>
      <c r="G115" s="171"/>
      <c r="H115" s="27"/>
      <c r="I115" s="27"/>
      <c r="J115" s="27"/>
      <c r="K115" s="27"/>
      <c r="L115" s="110"/>
      <c r="M115" s="110"/>
    </row>
  </sheetData>
  <sheetProtection selectLockedCells="1" selectUnlockedCells="1"/>
  <mergeCells count="14">
    <mergeCell ref="A3:K3"/>
    <mergeCell ref="B5:G5"/>
    <mergeCell ref="I5:K5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H5:H7"/>
  </mergeCells>
  <phoneticPr fontId="0" type="noConversion"/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M141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3" defaultRowHeight="15.75" customHeight="1" x14ac:dyDescent="0.25"/>
  <cols>
    <col min="1" max="1" width="63.42578125" style="26" customWidth="1"/>
    <col min="2" max="2" width="17.5703125" style="26" customWidth="1"/>
    <col min="3" max="3" width="13.140625" style="26" customWidth="1"/>
    <col min="4" max="4" width="18" style="26" customWidth="1"/>
    <col min="5" max="6" width="17.5703125" style="26" customWidth="1"/>
    <col min="7" max="7" width="17.42578125" style="26" customWidth="1"/>
    <col min="8" max="8" width="18.7109375" style="26" customWidth="1"/>
    <col min="9" max="9" width="5.7109375" style="27" customWidth="1"/>
    <col min="10" max="10" width="18.7109375" style="27" customWidth="1"/>
    <col min="11" max="11" width="16.7109375" style="27" customWidth="1"/>
    <col min="12" max="12" width="18.7109375" style="27" customWidth="1"/>
    <col min="13" max="13" width="13" style="27"/>
    <col min="14" max="16384" width="13" style="26"/>
  </cols>
  <sheetData>
    <row r="1" spans="1:13" ht="15.75" customHeight="1" x14ac:dyDescent="0.25">
      <c r="A1" s="28" t="s">
        <v>401</v>
      </c>
      <c r="B1" s="98"/>
      <c r="C1" s="98"/>
      <c r="D1" s="98"/>
      <c r="E1" s="98"/>
      <c r="F1" s="98"/>
      <c r="G1" s="98"/>
      <c r="H1" s="98"/>
    </row>
    <row r="2" spans="1:13" ht="15.75" customHeight="1" x14ac:dyDescent="0.25">
      <c r="B2" s="181"/>
      <c r="C2" s="181"/>
      <c r="D2" s="181"/>
      <c r="E2" s="181"/>
      <c r="F2" s="181"/>
      <c r="G2" s="181"/>
      <c r="H2" s="181"/>
    </row>
    <row r="3" spans="1:13" s="28" customFormat="1" ht="15.75" customHeight="1" x14ac:dyDescent="0.25">
      <c r="A3" s="364" t="s">
        <v>648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110"/>
    </row>
    <row r="4" spans="1:13" ht="15.75" customHeight="1" x14ac:dyDescent="0.25">
      <c r="B4" s="29"/>
      <c r="C4" s="29"/>
      <c r="D4" s="29"/>
      <c r="E4" s="29"/>
      <c r="F4" s="29"/>
      <c r="G4" s="29"/>
      <c r="H4" s="29"/>
    </row>
    <row r="5" spans="1:13" ht="15.75" customHeight="1" x14ac:dyDescent="0.25">
      <c r="A5" s="367" t="s">
        <v>329</v>
      </c>
      <c r="B5" s="365" t="s">
        <v>327</v>
      </c>
      <c r="C5" s="365"/>
      <c r="D5" s="365"/>
      <c r="E5" s="365"/>
      <c r="F5" s="365"/>
      <c r="G5" s="365"/>
      <c r="H5" s="365"/>
      <c r="I5" s="113"/>
      <c r="J5" s="366" t="s">
        <v>328</v>
      </c>
      <c r="K5" s="366"/>
      <c r="L5" s="366"/>
    </row>
    <row r="6" spans="1:13" ht="15.75" customHeight="1" x14ac:dyDescent="0.25">
      <c r="A6" s="368"/>
      <c r="B6" s="390" t="s">
        <v>717</v>
      </c>
      <c r="C6" s="390" t="s">
        <v>705</v>
      </c>
      <c r="D6" s="390" t="s">
        <v>723</v>
      </c>
      <c r="E6" s="390" t="s">
        <v>707</v>
      </c>
      <c r="F6" s="390" t="s">
        <v>725</v>
      </c>
      <c r="G6" s="390" t="s">
        <v>722</v>
      </c>
      <c r="H6" s="390" t="s">
        <v>721</v>
      </c>
      <c r="I6" s="135"/>
      <c r="J6" s="384" t="s">
        <v>713</v>
      </c>
      <c r="K6" s="384" t="s">
        <v>714</v>
      </c>
      <c r="L6" s="392" t="s">
        <v>715</v>
      </c>
    </row>
    <row r="7" spans="1:13" ht="15.75" customHeight="1" x14ac:dyDescent="0.25">
      <c r="A7" s="369"/>
      <c r="B7" s="391"/>
      <c r="C7" s="391"/>
      <c r="D7" s="391"/>
      <c r="E7" s="391"/>
      <c r="F7" s="391"/>
      <c r="G7" s="391"/>
      <c r="H7" s="391"/>
      <c r="I7" s="136"/>
      <c r="J7" s="385"/>
      <c r="K7" s="385"/>
      <c r="L7" s="393"/>
    </row>
    <row r="8" spans="1:13" ht="15.75" customHeight="1" x14ac:dyDescent="0.25">
      <c r="A8" s="182"/>
      <c r="B8" s="183"/>
      <c r="C8" s="184"/>
      <c r="D8" s="184"/>
      <c r="E8" s="184"/>
      <c r="F8" s="184"/>
      <c r="G8" s="184"/>
      <c r="H8" s="139"/>
      <c r="I8" s="113"/>
      <c r="K8" s="113"/>
      <c r="L8" s="176"/>
    </row>
    <row r="9" spans="1:13" ht="15.75" customHeight="1" x14ac:dyDescent="0.25">
      <c r="A9" s="122" t="s">
        <v>510</v>
      </c>
      <c r="B9" s="103">
        <f t="shared" ref="B9:H9" si="0">SUM(B11,B22,B25,B36,B44,B53,B63,B74,B82,B92,B102,B112,B118,B128,B134)</f>
        <v>47581</v>
      </c>
      <c r="C9" s="103">
        <f t="shared" si="0"/>
        <v>31752</v>
      </c>
      <c r="D9" s="103">
        <f t="shared" si="0"/>
        <v>3655</v>
      </c>
      <c r="E9" s="103">
        <f t="shared" si="0"/>
        <v>7</v>
      </c>
      <c r="F9" s="103">
        <f t="shared" si="0"/>
        <v>5534</v>
      </c>
      <c r="G9" s="103">
        <f t="shared" si="0"/>
        <v>43907</v>
      </c>
      <c r="H9" s="103">
        <f t="shared" si="0"/>
        <v>44622</v>
      </c>
      <c r="I9" s="308"/>
      <c r="J9" s="115">
        <f>SUM(B9:F9)/G9</f>
        <v>2.0162844193408795</v>
      </c>
      <c r="K9" s="116">
        <f>(H9/SUM(B9:F9))*100</f>
        <v>50.403822476250717</v>
      </c>
      <c r="L9" s="178">
        <f>(G9/SUM(B9:F9))*100</f>
        <v>49.596177523749283</v>
      </c>
    </row>
    <row r="10" spans="1:13" ht="15.75" customHeight="1" x14ac:dyDescent="0.25">
      <c r="A10" s="109"/>
      <c r="B10" s="108"/>
      <c r="C10" s="108"/>
      <c r="D10" s="108"/>
      <c r="E10" s="108"/>
      <c r="F10" s="108"/>
      <c r="G10" s="108"/>
      <c r="H10" s="81"/>
      <c r="I10" s="140"/>
      <c r="J10" s="119"/>
      <c r="K10" s="120"/>
      <c r="L10" s="179"/>
    </row>
    <row r="11" spans="1:13" s="28" customFormat="1" ht="15.75" customHeight="1" x14ac:dyDescent="0.25">
      <c r="A11" s="122" t="s">
        <v>330</v>
      </c>
      <c r="B11" s="103">
        <f>SUM(B12:B20)</f>
        <v>12277</v>
      </c>
      <c r="C11" s="103">
        <f t="shared" ref="C11:H11" si="1">SUM(C12:C20)</f>
        <v>10062</v>
      </c>
      <c r="D11" s="103">
        <f t="shared" si="1"/>
        <v>782</v>
      </c>
      <c r="E11" s="103">
        <f t="shared" si="1"/>
        <v>0</v>
      </c>
      <c r="F11" s="103">
        <f t="shared" si="1"/>
        <v>1584</v>
      </c>
      <c r="G11" s="103">
        <f t="shared" si="1"/>
        <v>11286</v>
      </c>
      <c r="H11" s="103">
        <f t="shared" si="1"/>
        <v>13419</v>
      </c>
      <c r="I11" s="140"/>
      <c r="J11" s="115">
        <f t="shared" ref="J11:J20" si="2">SUM(B11:F11)/G11</f>
        <v>2.1889952153110048</v>
      </c>
      <c r="K11" s="116">
        <f t="shared" ref="K11:K19" si="3">(H11/SUM(B11:F11))*100</f>
        <v>54.31693989071038</v>
      </c>
      <c r="L11" s="178">
        <f t="shared" ref="L11:L19" si="4">(G11/SUM(B11:F11))*100</f>
        <v>45.68306010928962</v>
      </c>
      <c r="M11" s="110"/>
    </row>
    <row r="12" spans="1:13" ht="15.75" customHeight="1" x14ac:dyDescent="0.25">
      <c r="A12" s="124" t="s">
        <v>402</v>
      </c>
      <c r="B12" s="140">
        <v>3206</v>
      </c>
      <c r="C12" s="140">
        <v>2625</v>
      </c>
      <c r="D12" s="140">
        <v>223</v>
      </c>
      <c r="E12" s="140">
        <v>0</v>
      </c>
      <c r="F12" s="140">
        <v>39</v>
      </c>
      <c r="G12" s="140">
        <v>3057</v>
      </c>
      <c r="H12" s="140">
        <v>3036</v>
      </c>
      <c r="I12" s="140"/>
      <c r="J12" s="119">
        <f t="shared" si="2"/>
        <v>1.9931305201177625</v>
      </c>
      <c r="K12" s="120">
        <f t="shared" si="3"/>
        <v>49.827671097981288</v>
      </c>
      <c r="L12" s="179">
        <f t="shared" si="4"/>
        <v>50.172328902018712</v>
      </c>
    </row>
    <row r="13" spans="1:13" ht="15.75" customHeight="1" x14ac:dyDescent="0.25">
      <c r="A13" s="19" t="s">
        <v>604</v>
      </c>
      <c r="B13" s="140">
        <v>208</v>
      </c>
      <c r="C13" s="140">
        <v>164</v>
      </c>
      <c r="D13" s="140">
        <v>63</v>
      </c>
      <c r="E13" s="140">
        <v>0</v>
      </c>
      <c r="F13" s="140">
        <v>0</v>
      </c>
      <c r="G13" s="140">
        <v>147</v>
      </c>
      <c r="H13" s="140">
        <v>288</v>
      </c>
      <c r="I13" s="140"/>
      <c r="J13" s="119">
        <f t="shared" si="2"/>
        <v>2.9591836734693877</v>
      </c>
      <c r="K13" s="120">
        <f t="shared" si="3"/>
        <v>66.206896551724142</v>
      </c>
      <c r="L13" s="179">
        <f t="shared" si="4"/>
        <v>33.793103448275865</v>
      </c>
    </row>
    <row r="14" spans="1:13" ht="15.75" customHeight="1" x14ac:dyDescent="0.25">
      <c r="A14" s="19" t="s">
        <v>196</v>
      </c>
      <c r="B14" s="140">
        <v>102</v>
      </c>
      <c r="C14" s="140">
        <v>120</v>
      </c>
      <c r="D14" s="140">
        <v>14</v>
      </c>
      <c r="E14" s="140">
        <v>0</v>
      </c>
      <c r="F14" s="140">
        <v>12</v>
      </c>
      <c r="G14" s="140">
        <v>209</v>
      </c>
      <c r="H14" s="140">
        <v>39</v>
      </c>
      <c r="I14" s="140"/>
      <c r="J14" s="119">
        <f t="shared" si="2"/>
        <v>1.1866028708133971</v>
      </c>
      <c r="K14" s="120">
        <f t="shared" si="3"/>
        <v>15.725806451612904</v>
      </c>
      <c r="L14" s="179">
        <f t="shared" si="4"/>
        <v>84.274193548387103</v>
      </c>
    </row>
    <row r="15" spans="1:13" ht="15.75" customHeight="1" x14ac:dyDescent="0.25">
      <c r="A15" s="19" t="s">
        <v>197</v>
      </c>
      <c r="B15" s="140">
        <v>130</v>
      </c>
      <c r="C15" s="140">
        <v>108</v>
      </c>
      <c r="D15" s="140">
        <v>6</v>
      </c>
      <c r="E15" s="140">
        <v>0</v>
      </c>
      <c r="F15" s="140">
        <v>12</v>
      </c>
      <c r="G15" s="140">
        <v>235</v>
      </c>
      <c r="H15" s="140">
        <v>21</v>
      </c>
      <c r="I15" s="140"/>
      <c r="J15" s="119">
        <f t="shared" si="2"/>
        <v>1.0893617021276596</v>
      </c>
      <c r="K15" s="120">
        <f t="shared" si="3"/>
        <v>8.203125</v>
      </c>
      <c r="L15" s="179">
        <f t="shared" si="4"/>
        <v>91.796875</v>
      </c>
    </row>
    <row r="16" spans="1:13" ht="15.75" customHeight="1" x14ac:dyDescent="0.25">
      <c r="A16" s="19" t="s">
        <v>193</v>
      </c>
      <c r="B16" s="140">
        <v>42</v>
      </c>
      <c r="C16" s="140">
        <v>18</v>
      </c>
      <c r="D16" s="140">
        <v>8</v>
      </c>
      <c r="E16" s="140">
        <v>0</v>
      </c>
      <c r="F16" s="140">
        <v>8</v>
      </c>
      <c r="G16" s="140">
        <v>65</v>
      </c>
      <c r="H16" s="140">
        <v>11</v>
      </c>
      <c r="I16" s="140"/>
      <c r="J16" s="119">
        <f t="shared" si="2"/>
        <v>1.1692307692307693</v>
      </c>
      <c r="K16" s="120">
        <f t="shared" si="3"/>
        <v>14.473684210526317</v>
      </c>
      <c r="L16" s="179">
        <f t="shared" si="4"/>
        <v>85.526315789473685</v>
      </c>
    </row>
    <row r="17" spans="1:13" ht="15.75" customHeight="1" x14ac:dyDescent="0.25">
      <c r="A17" s="19" t="s">
        <v>194</v>
      </c>
      <c r="B17" s="140">
        <v>111</v>
      </c>
      <c r="C17" s="140">
        <v>60</v>
      </c>
      <c r="D17" s="140">
        <v>51</v>
      </c>
      <c r="E17" s="140">
        <v>0</v>
      </c>
      <c r="F17" s="140">
        <v>0</v>
      </c>
      <c r="G17" s="140">
        <v>140</v>
      </c>
      <c r="H17" s="140">
        <v>82</v>
      </c>
      <c r="I17" s="140"/>
      <c r="J17" s="119">
        <f t="shared" si="2"/>
        <v>1.5857142857142856</v>
      </c>
      <c r="K17" s="120">
        <f t="shared" si="3"/>
        <v>36.936936936936938</v>
      </c>
      <c r="L17" s="179">
        <f t="shared" si="4"/>
        <v>63.063063063063062</v>
      </c>
    </row>
    <row r="18" spans="1:13" ht="15.75" customHeight="1" x14ac:dyDescent="0.25">
      <c r="A18" s="19" t="s">
        <v>195</v>
      </c>
      <c r="B18" s="140">
        <v>8</v>
      </c>
      <c r="C18" s="140">
        <v>0</v>
      </c>
      <c r="D18" s="140">
        <v>1</v>
      </c>
      <c r="E18" s="140">
        <v>0</v>
      </c>
      <c r="F18" s="140">
        <v>0</v>
      </c>
      <c r="G18" s="140">
        <v>8</v>
      </c>
      <c r="H18" s="140">
        <v>1</v>
      </c>
      <c r="I18" s="140"/>
      <c r="J18" s="119">
        <f t="shared" si="2"/>
        <v>1.125</v>
      </c>
      <c r="K18" s="120">
        <f t="shared" si="3"/>
        <v>11.111111111111111</v>
      </c>
      <c r="L18" s="179">
        <f t="shared" si="4"/>
        <v>88.888888888888886</v>
      </c>
    </row>
    <row r="19" spans="1:13" ht="15.75" customHeight="1" x14ac:dyDescent="0.25">
      <c r="A19" s="19" t="s">
        <v>672</v>
      </c>
      <c r="B19" s="140">
        <v>4718</v>
      </c>
      <c r="C19" s="140">
        <v>3216</v>
      </c>
      <c r="D19" s="140">
        <v>162</v>
      </c>
      <c r="E19" s="140">
        <v>0</v>
      </c>
      <c r="F19" s="140">
        <v>487</v>
      </c>
      <c r="G19" s="140">
        <v>3458</v>
      </c>
      <c r="H19" s="140">
        <v>5125</v>
      </c>
      <c r="I19" s="140"/>
      <c r="J19" s="119">
        <f t="shared" si="2"/>
        <v>2.4820705610179292</v>
      </c>
      <c r="K19" s="120">
        <f t="shared" si="3"/>
        <v>59.711056740067583</v>
      </c>
      <c r="L19" s="179">
        <f t="shared" si="4"/>
        <v>40.288943259932424</v>
      </c>
    </row>
    <row r="20" spans="1:13" ht="15.75" customHeight="1" x14ac:dyDescent="0.25">
      <c r="A20" s="19" t="s">
        <v>673</v>
      </c>
      <c r="B20" s="140">
        <v>3752</v>
      </c>
      <c r="C20" s="140">
        <v>3751</v>
      </c>
      <c r="D20" s="140">
        <v>254</v>
      </c>
      <c r="E20" s="140">
        <v>0</v>
      </c>
      <c r="F20" s="140">
        <v>1026</v>
      </c>
      <c r="G20" s="140">
        <v>3967</v>
      </c>
      <c r="H20" s="140">
        <v>4816</v>
      </c>
      <c r="I20" s="140"/>
      <c r="J20" s="119">
        <f t="shared" si="2"/>
        <v>2.2140156289387445</v>
      </c>
      <c r="K20" s="120">
        <f>(H20/SUM(B20:F20))*100</f>
        <v>54.833200500967784</v>
      </c>
      <c r="L20" s="179">
        <f>(G20/SUM(B20:F20))*100</f>
        <v>45.166799499032223</v>
      </c>
    </row>
    <row r="21" spans="1:13" ht="15.75" customHeight="1" x14ac:dyDescent="0.25">
      <c r="A21" s="123"/>
      <c r="B21" s="140"/>
      <c r="C21" s="140"/>
      <c r="D21" s="140"/>
      <c r="E21" s="140"/>
      <c r="F21" s="140"/>
      <c r="G21" s="140"/>
      <c r="H21" s="140"/>
      <c r="I21" s="140"/>
      <c r="J21" s="119"/>
      <c r="K21" s="120"/>
      <c r="L21" s="179"/>
    </row>
    <row r="22" spans="1:13" s="28" customFormat="1" ht="15.75" customHeight="1" x14ac:dyDescent="0.25">
      <c r="A22" s="122" t="s">
        <v>199</v>
      </c>
      <c r="B22" s="151">
        <f t="shared" ref="B22:H22" si="5">SUM(B23:B23)</f>
        <v>4847</v>
      </c>
      <c r="C22" s="151">
        <f t="shared" si="5"/>
        <v>2201</v>
      </c>
      <c r="D22" s="151">
        <f t="shared" si="5"/>
        <v>465</v>
      </c>
      <c r="E22" s="151">
        <f t="shared" si="5"/>
        <v>0</v>
      </c>
      <c r="F22" s="151">
        <f t="shared" si="5"/>
        <v>322</v>
      </c>
      <c r="G22" s="151">
        <f t="shared" si="5"/>
        <v>3217</v>
      </c>
      <c r="H22" s="151">
        <f t="shared" si="5"/>
        <v>4618</v>
      </c>
      <c r="I22" s="151"/>
      <c r="J22" s="115">
        <f>SUM(B22:F22)/G22</f>
        <v>2.4354989120298414</v>
      </c>
      <c r="K22" s="116">
        <f>(H22/SUM(B22:F22))*100</f>
        <v>58.940650925335035</v>
      </c>
      <c r="L22" s="178">
        <f>(G22/SUM(B22:F22))*100</f>
        <v>41.059349074664965</v>
      </c>
      <c r="M22" s="110"/>
    </row>
    <row r="23" spans="1:13" ht="15.75" customHeight="1" x14ac:dyDescent="0.25">
      <c r="A23" s="19" t="s">
        <v>674</v>
      </c>
      <c r="B23" s="140">
        <v>4847</v>
      </c>
      <c r="C23" s="140">
        <v>2201</v>
      </c>
      <c r="D23" s="140">
        <v>465</v>
      </c>
      <c r="E23" s="140">
        <v>0</v>
      </c>
      <c r="F23" s="140">
        <v>322</v>
      </c>
      <c r="G23" s="140">
        <v>3217</v>
      </c>
      <c r="H23" s="140">
        <v>4618</v>
      </c>
      <c r="I23" s="140"/>
      <c r="J23" s="119">
        <f>SUM(B23:F23)/G23</f>
        <v>2.4354989120298414</v>
      </c>
      <c r="K23" s="120">
        <f>(H23/SUM(B23:F23))*100</f>
        <v>58.940650925335035</v>
      </c>
      <c r="L23" s="179">
        <f>(G23/SUM(B23:F23))*100</f>
        <v>41.059349074664965</v>
      </c>
    </row>
    <row r="24" spans="1:13" ht="15.75" customHeight="1" x14ac:dyDescent="0.25">
      <c r="A24" s="123"/>
      <c r="B24" s="140"/>
      <c r="C24" s="140"/>
      <c r="D24" s="140"/>
      <c r="E24" s="140"/>
      <c r="F24" s="140"/>
      <c r="G24" s="140"/>
      <c r="H24" s="140"/>
      <c r="I24" s="140"/>
      <c r="J24" s="119"/>
      <c r="K24" s="120"/>
      <c r="L24" s="179"/>
    </row>
    <row r="25" spans="1:13" s="28" customFormat="1" ht="15.75" customHeight="1" x14ac:dyDescent="0.25">
      <c r="A25" s="122" t="s">
        <v>202</v>
      </c>
      <c r="B25" s="151">
        <f>SUM(B26:B34)</f>
        <v>1950</v>
      </c>
      <c r="C25" s="151">
        <f t="shared" ref="C25:H25" si="6">SUM(C26:C34)</f>
        <v>919</v>
      </c>
      <c r="D25" s="151">
        <f t="shared" si="6"/>
        <v>320</v>
      </c>
      <c r="E25" s="151">
        <f t="shared" si="6"/>
        <v>0</v>
      </c>
      <c r="F25" s="151">
        <f t="shared" si="6"/>
        <v>115</v>
      </c>
      <c r="G25" s="151">
        <f t="shared" si="6"/>
        <v>1891</v>
      </c>
      <c r="H25" s="151">
        <f t="shared" si="6"/>
        <v>1413</v>
      </c>
      <c r="I25" s="151"/>
      <c r="J25" s="115">
        <f t="shared" ref="J25:J33" si="7">SUM(B25:F25)/G25</f>
        <v>1.7472236911686938</v>
      </c>
      <c r="K25" s="116">
        <f t="shared" ref="K25:K33" si="8">(H25/SUM(B25:F25))*100</f>
        <v>42.766343825665857</v>
      </c>
      <c r="L25" s="178">
        <f t="shared" ref="L25:L33" si="9">(G25/SUM(B25:F25))*100</f>
        <v>57.233656174334136</v>
      </c>
      <c r="M25" s="110"/>
    </row>
    <row r="26" spans="1:13" ht="15.75" customHeight="1" x14ac:dyDescent="0.25">
      <c r="A26" s="19" t="s">
        <v>675</v>
      </c>
      <c r="B26" s="140">
        <v>283</v>
      </c>
      <c r="C26" s="140">
        <v>115</v>
      </c>
      <c r="D26" s="140">
        <v>9</v>
      </c>
      <c r="E26" s="140">
        <v>0</v>
      </c>
      <c r="F26" s="140">
        <v>2</v>
      </c>
      <c r="G26" s="140">
        <v>93</v>
      </c>
      <c r="H26" s="140">
        <v>316</v>
      </c>
      <c r="I26" s="140"/>
      <c r="J26" s="119">
        <f t="shared" si="7"/>
        <v>4.397849462365591</v>
      </c>
      <c r="K26" s="120">
        <f t="shared" si="8"/>
        <v>77.261613691931544</v>
      </c>
      <c r="L26" s="179">
        <f t="shared" si="9"/>
        <v>22.73838630806846</v>
      </c>
    </row>
    <row r="27" spans="1:13" ht="15.75" customHeight="1" x14ac:dyDescent="0.25">
      <c r="A27" s="19" t="s">
        <v>676</v>
      </c>
      <c r="B27" s="140">
        <v>740</v>
      </c>
      <c r="C27" s="140">
        <v>443</v>
      </c>
      <c r="D27" s="140">
        <v>230</v>
      </c>
      <c r="E27" s="140">
        <v>0</v>
      </c>
      <c r="F27" s="140">
        <v>29</v>
      </c>
      <c r="G27" s="140">
        <v>520</v>
      </c>
      <c r="H27" s="140">
        <v>922</v>
      </c>
      <c r="I27" s="140"/>
      <c r="J27" s="119">
        <f t="shared" si="7"/>
        <v>2.773076923076923</v>
      </c>
      <c r="K27" s="120">
        <f t="shared" si="8"/>
        <v>63.938973647711514</v>
      </c>
      <c r="L27" s="179">
        <f t="shared" si="9"/>
        <v>36.061026352288486</v>
      </c>
    </row>
    <row r="28" spans="1:13" ht="15.75" customHeight="1" x14ac:dyDescent="0.25">
      <c r="A28" s="19" t="s">
        <v>677</v>
      </c>
      <c r="B28" s="140">
        <v>528</v>
      </c>
      <c r="C28" s="140">
        <v>182</v>
      </c>
      <c r="D28" s="140">
        <v>35</v>
      </c>
      <c r="E28" s="140">
        <v>0</v>
      </c>
      <c r="F28" s="140">
        <v>84</v>
      </c>
      <c r="G28" s="140">
        <v>757</v>
      </c>
      <c r="H28" s="140">
        <v>72</v>
      </c>
      <c r="I28" s="140"/>
      <c r="J28" s="119">
        <f t="shared" si="7"/>
        <v>1.095112285336856</v>
      </c>
      <c r="K28" s="120">
        <f t="shared" si="8"/>
        <v>8.6851628468033777</v>
      </c>
      <c r="L28" s="179">
        <f t="shared" si="9"/>
        <v>91.314837153196621</v>
      </c>
    </row>
    <row r="29" spans="1:13" ht="15.75" customHeight="1" x14ac:dyDescent="0.25">
      <c r="A29" s="19" t="s">
        <v>678</v>
      </c>
      <c r="B29" s="140">
        <v>95</v>
      </c>
      <c r="C29" s="140">
        <v>42</v>
      </c>
      <c r="D29" s="140">
        <v>14</v>
      </c>
      <c r="E29" s="140">
        <v>0</v>
      </c>
      <c r="F29" s="140">
        <v>0</v>
      </c>
      <c r="G29" s="140">
        <v>114</v>
      </c>
      <c r="H29" s="140">
        <v>37</v>
      </c>
      <c r="I29" s="140"/>
      <c r="J29" s="119">
        <f t="shared" si="7"/>
        <v>1.3245614035087718</v>
      </c>
      <c r="K29" s="120">
        <f t="shared" si="8"/>
        <v>24.503311258278146</v>
      </c>
      <c r="L29" s="179">
        <f t="shared" si="9"/>
        <v>75.496688741721854</v>
      </c>
    </row>
    <row r="30" spans="1:13" ht="15.75" customHeight="1" x14ac:dyDescent="0.25">
      <c r="A30" s="19" t="s">
        <v>679</v>
      </c>
      <c r="B30" s="140">
        <v>71</v>
      </c>
      <c r="C30" s="140">
        <v>54</v>
      </c>
      <c r="D30" s="140">
        <v>8</v>
      </c>
      <c r="E30" s="140">
        <v>0</v>
      </c>
      <c r="F30" s="140">
        <v>0</v>
      </c>
      <c r="G30" s="140">
        <v>126</v>
      </c>
      <c r="H30" s="140">
        <v>7</v>
      </c>
      <c r="I30" s="140"/>
      <c r="J30" s="119">
        <f t="shared" si="7"/>
        <v>1.0555555555555556</v>
      </c>
      <c r="K30" s="120">
        <f t="shared" si="8"/>
        <v>5.2631578947368416</v>
      </c>
      <c r="L30" s="179">
        <f t="shared" si="9"/>
        <v>94.73684210526315</v>
      </c>
    </row>
    <row r="31" spans="1:13" ht="15.75" customHeight="1" x14ac:dyDescent="0.25">
      <c r="A31" s="19" t="s">
        <v>680</v>
      </c>
      <c r="B31" s="140">
        <v>36</v>
      </c>
      <c r="C31" s="140">
        <v>32</v>
      </c>
      <c r="D31" s="140">
        <v>7</v>
      </c>
      <c r="E31" s="140">
        <v>0</v>
      </c>
      <c r="F31" s="140">
        <v>0</v>
      </c>
      <c r="G31" s="140">
        <v>70</v>
      </c>
      <c r="H31" s="140">
        <v>5</v>
      </c>
      <c r="I31" s="140"/>
      <c r="J31" s="119">
        <f t="shared" si="7"/>
        <v>1.0714285714285714</v>
      </c>
      <c r="K31" s="120">
        <f t="shared" si="8"/>
        <v>6.666666666666667</v>
      </c>
      <c r="L31" s="179">
        <f t="shared" si="9"/>
        <v>93.333333333333329</v>
      </c>
    </row>
    <row r="32" spans="1:13" ht="15.75" customHeight="1" x14ac:dyDescent="0.25">
      <c r="A32" s="19" t="s">
        <v>681</v>
      </c>
      <c r="B32" s="140">
        <v>103</v>
      </c>
      <c r="C32" s="140">
        <v>23</v>
      </c>
      <c r="D32" s="140">
        <v>2</v>
      </c>
      <c r="E32" s="140">
        <v>0</v>
      </c>
      <c r="F32" s="140">
        <v>0</v>
      </c>
      <c r="G32" s="140">
        <v>93</v>
      </c>
      <c r="H32" s="140">
        <v>35</v>
      </c>
      <c r="I32" s="140"/>
      <c r="J32" s="119">
        <f t="shared" si="7"/>
        <v>1.3763440860215055</v>
      </c>
      <c r="K32" s="120">
        <f t="shared" si="8"/>
        <v>27.34375</v>
      </c>
      <c r="L32" s="179">
        <f t="shared" si="9"/>
        <v>72.65625</v>
      </c>
    </row>
    <row r="33" spans="1:13" ht="15.75" customHeight="1" x14ac:dyDescent="0.25">
      <c r="A33" s="19" t="s">
        <v>682</v>
      </c>
      <c r="B33" s="140">
        <v>83</v>
      </c>
      <c r="C33" s="140">
        <v>20</v>
      </c>
      <c r="D33" s="140">
        <v>12</v>
      </c>
      <c r="E33" s="140">
        <v>0</v>
      </c>
      <c r="F33" s="140">
        <v>0</v>
      </c>
      <c r="G33" s="140">
        <v>98</v>
      </c>
      <c r="H33" s="140">
        <v>17</v>
      </c>
      <c r="I33" s="140"/>
      <c r="J33" s="119">
        <f t="shared" si="7"/>
        <v>1.1734693877551021</v>
      </c>
      <c r="K33" s="120">
        <f t="shared" si="8"/>
        <v>14.782608695652174</v>
      </c>
      <c r="L33" s="179">
        <f t="shared" si="9"/>
        <v>85.217391304347828</v>
      </c>
    </row>
    <row r="34" spans="1:13" ht="15.75" customHeight="1" x14ac:dyDescent="0.25">
      <c r="A34" s="19" t="s">
        <v>683</v>
      </c>
      <c r="B34" s="140">
        <v>11</v>
      </c>
      <c r="C34" s="140">
        <v>8</v>
      </c>
      <c r="D34" s="140">
        <v>3</v>
      </c>
      <c r="E34" s="140">
        <v>0</v>
      </c>
      <c r="F34" s="140">
        <v>0</v>
      </c>
      <c r="G34" s="140">
        <v>20</v>
      </c>
      <c r="H34" s="140">
        <v>2</v>
      </c>
      <c r="I34" s="140"/>
      <c r="J34" s="119">
        <f>SUM(B34:F34)/G34</f>
        <v>1.1000000000000001</v>
      </c>
      <c r="K34" s="120">
        <f>(H34/SUM(B34:F34))*100</f>
        <v>9.0909090909090917</v>
      </c>
      <c r="L34" s="179">
        <f>(G34/SUM(B34:F34))*100</f>
        <v>90.909090909090907</v>
      </c>
    </row>
    <row r="35" spans="1:13" ht="15.75" customHeight="1" x14ac:dyDescent="0.25">
      <c r="A35" s="124"/>
      <c r="B35" s="140"/>
      <c r="C35" s="140"/>
      <c r="D35" s="140"/>
      <c r="E35" s="140"/>
      <c r="F35" s="140"/>
      <c r="G35" s="140"/>
      <c r="H35" s="140"/>
      <c r="I35" s="140"/>
      <c r="J35" s="119"/>
      <c r="K35" s="120"/>
      <c r="L35" s="179"/>
    </row>
    <row r="36" spans="1:13" s="28" customFormat="1" ht="15.75" customHeight="1" x14ac:dyDescent="0.25">
      <c r="A36" s="122" t="s">
        <v>211</v>
      </c>
      <c r="B36" s="151">
        <f t="shared" ref="B36:H36" si="10">SUM(B37:B42)</f>
        <v>2957</v>
      </c>
      <c r="C36" s="151">
        <f t="shared" si="10"/>
        <v>2416</v>
      </c>
      <c r="D36" s="151">
        <f t="shared" si="10"/>
        <v>175</v>
      </c>
      <c r="E36" s="151">
        <f t="shared" si="10"/>
        <v>0</v>
      </c>
      <c r="F36" s="151">
        <f t="shared" si="10"/>
        <v>307</v>
      </c>
      <c r="G36" s="151">
        <f t="shared" si="10"/>
        <v>2539</v>
      </c>
      <c r="H36" s="151">
        <f t="shared" si="10"/>
        <v>3316</v>
      </c>
      <c r="I36" s="151"/>
      <c r="J36" s="115">
        <f t="shared" ref="J36:J42" si="11">SUM(B36:F36)/G36</f>
        <v>2.306025994486018</v>
      </c>
      <c r="K36" s="116">
        <f t="shared" ref="K36:K42" si="12">(H36/SUM(B36:F36))*100</f>
        <v>56.635354397950465</v>
      </c>
      <c r="L36" s="178">
        <f t="shared" ref="L36:L42" si="13">(G36/SUM(B36:F36))*100</f>
        <v>43.364645602049528</v>
      </c>
      <c r="M36" s="110"/>
    </row>
    <row r="37" spans="1:13" ht="15.75" customHeight="1" x14ac:dyDescent="0.25">
      <c r="A37" s="19" t="s">
        <v>403</v>
      </c>
      <c r="B37" s="140">
        <v>2822</v>
      </c>
      <c r="C37" s="140">
        <v>1614</v>
      </c>
      <c r="D37" s="140">
        <v>157</v>
      </c>
      <c r="E37" s="140">
        <v>0</v>
      </c>
      <c r="F37" s="140">
        <v>201</v>
      </c>
      <c r="G37" s="140">
        <v>1588</v>
      </c>
      <c r="H37" s="140">
        <v>3206</v>
      </c>
      <c r="I37" s="140"/>
      <c r="J37" s="119">
        <f t="shared" si="11"/>
        <v>3.0188916876574305</v>
      </c>
      <c r="K37" s="120">
        <f t="shared" si="12"/>
        <v>66.875260742594918</v>
      </c>
      <c r="L37" s="179">
        <f t="shared" si="13"/>
        <v>33.124739257405089</v>
      </c>
    </row>
    <row r="38" spans="1:13" ht="15.75" customHeight="1" x14ac:dyDescent="0.25">
      <c r="A38" s="19" t="s">
        <v>404</v>
      </c>
      <c r="B38" s="140">
        <v>0</v>
      </c>
      <c r="C38" s="140">
        <v>671</v>
      </c>
      <c r="D38" s="140">
        <v>3</v>
      </c>
      <c r="E38" s="140">
        <v>0</v>
      </c>
      <c r="F38" s="140">
        <v>94</v>
      </c>
      <c r="G38" s="140">
        <v>768</v>
      </c>
      <c r="H38" s="140">
        <v>0</v>
      </c>
      <c r="I38" s="140"/>
      <c r="J38" s="119">
        <f t="shared" si="11"/>
        <v>1</v>
      </c>
      <c r="K38" s="120">
        <f t="shared" si="12"/>
        <v>0</v>
      </c>
      <c r="L38" s="179">
        <f t="shared" si="13"/>
        <v>100</v>
      </c>
    </row>
    <row r="39" spans="1:13" ht="15.75" customHeight="1" x14ac:dyDescent="0.25">
      <c r="A39" s="19" t="s">
        <v>214</v>
      </c>
      <c r="B39" s="140">
        <v>23</v>
      </c>
      <c r="C39" s="140">
        <v>23</v>
      </c>
      <c r="D39" s="140">
        <v>1</v>
      </c>
      <c r="E39" s="140">
        <v>0</v>
      </c>
      <c r="F39" s="140">
        <v>1</v>
      </c>
      <c r="G39" s="140">
        <v>47</v>
      </c>
      <c r="H39" s="140">
        <v>1</v>
      </c>
      <c r="I39" s="140"/>
      <c r="J39" s="119">
        <f t="shared" si="11"/>
        <v>1.0212765957446808</v>
      </c>
      <c r="K39" s="120">
        <f t="shared" si="12"/>
        <v>2.083333333333333</v>
      </c>
      <c r="L39" s="179">
        <f t="shared" si="13"/>
        <v>97.916666666666657</v>
      </c>
    </row>
    <row r="40" spans="1:13" ht="15.75" customHeight="1" x14ac:dyDescent="0.25">
      <c r="A40" s="19" t="s">
        <v>215</v>
      </c>
      <c r="B40" s="140">
        <v>37</v>
      </c>
      <c r="C40" s="140">
        <v>32</v>
      </c>
      <c r="D40" s="140">
        <v>0</v>
      </c>
      <c r="E40" s="140">
        <v>0</v>
      </c>
      <c r="F40" s="140">
        <v>5</v>
      </c>
      <c r="G40" s="140">
        <v>61</v>
      </c>
      <c r="H40" s="140">
        <v>13</v>
      </c>
      <c r="I40" s="140"/>
      <c r="J40" s="119">
        <f t="shared" si="11"/>
        <v>1.2131147540983607</v>
      </c>
      <c r="K40" s="120">
        <f t="shared" si="12"/>
        <v>17.567567567567568</v>
      </c>
      <c r="L40" s="179">
        <f t="shared" si="13"/>
        <v>82.432432432432435</v>
      </c>
    </row>
    <row r="41" spans="1:13" ht="15.75" customHeight="1" x14ac:dyDescent="0.25">
      <c r="A41" s="19" t="s">
        <v>216</v>
      </c>
      <c r="B41" s="140">
        <v>20</v>
      </c>
      <c r="C41" s="140">
        <v>11</v>
      </c>
      <c r="D41" s="140">
        <v>2</v>
      </c>
      <c r="E41" s="140">
        <v>0</v>
      </c>
      <c r="F41" s="140">
        <v>0</v>
      </c>
      <c r="G41" s="140">
        <v>9</v>
      </c>
      <c r="H41" s="140">
        <v>24</v>
      </c>
      <c r="I41" s="140"/>
      <c r="J41" s="119">
        <f t="shared" si="11"/>
        <v>3.6666666666666665</v>
      </c>
      <c r="K41" s="120">
        <f t="shared" si="12"/>
        <v>72.727272727272734</v>
      </c>
      <c r="L41" s="179">
        <f t="shared" si="13"/>
        <v>27.27272727272727</v>
      </c>
    </row>
    <row r="42" spans="1:13" ht="15.75" customHeight="1" x14ac:dyDescent="0.25">
      <c r="A42" s="19" t="s">
        <v>217</v>
      </c>
      <c r="B42" s="140">
        <v>55</v>
      </c>
      <c r="C42" s="140">
        <v>65</v>
      </c>
      <c r="D42" s="140">
        <v>12</v>
      </c>
      <c r="E42" s="140">
        <v>0</v>
      </c>
      <c r="F42" s="140">
        <v>6</v>
      </c>
      <c r="G42" s="140">
        <v>66</v>
      </c>
      <c r="H42" s="140">
        <v>72</v>
      </c>
      <c r="I42" s="140"/>
      <c r="J42" s="119">
        <f t="shared" si="11"/>
        <v>2.0909090909090908</v>
      </c>
      <c r="K42" s="120">
        <f t="shared" si="12"/>
        <v>52.173913043478258</v>
      </c>
      <c r="L42" s="179">
        <f t="shared" si="13"/>
        <v>47.826086956521742</v>
      </c>
    </row>
    <row r="43" spans="1:13" ht="15.75" customHeight="1" x14ac:dyDescent="0.25">
      <c r="A43" s="123"/>
      <c r="B43" s="140"/>
      <c r="C43" s="140"/>
      <c r="D43" s="140"/>
      <c r="E43" s="140"/>
      <c r="F43" s="140"/>
      <c r="G43" s="140"/>
      <c r="H43" s="140"/>
      <c r="I43" s="140"/>
      <c r="J43" s="119"/>
      <c r="K43" s="120"/>
      <c r="L43" s="179"/>
    </row>
    <row r="44" spans="1:13" s="28" customFormat="1" ht="15.75" customHeight="1" x14ac:dyDescent="0.25">
      <c r="A44" s="122" t="s">
        <v>218</v>
      </c>
      <c r="B44" s="151">
        <f t="shared" ref="B44:H44" si="14">SUM(B45:B51)</f>
        <v>1989</v>
      </c>
      <c r="C44" s="151">
        <f t="shared" si="14"/>
        <v>911</v>
      </c>
      <c r="D44" s="151">
        <f t="shared" si="14"/>
        <v>122</v>
      </c>
      <c r="E44" s="151">
        <f t="shared" si="14"/>
        <v>2</v>
      </c>
      <c r="F44" s="151">
        <f t="shared" si="14"/>
        <v>188</v>
      </c>
      <c r="G44" s="151">
        <f t="shared" si="14"/>
        <v>1494</v>
      </c>
      <c r="H44" s="151">
        <f t="shared" si="14"/>
        <v>1718</v>
      </c>
      <c r="I44" s="151"/>
      <c r="J44" s="115">
        <f t="shared" ref="J44:J51" si="15">SUM(B44:F44)/G44</f>
        <v>2.1499330655957163</v>
      </c>
      <c r="K44" s="116">
        <f t="shared" ref="K44:K51" si="16">(H44/SUM(B44:F44))*100</f>
        <v>53.48692403486924</v>
      </c>
      <c r="L44" s="178">
        <f t="shared" ref="L44:L51" si="17">(G44/SUM(B44:F44))*100</f>
        <v>46.51307596513076</v>
      </c>
      <c r="M44" s="110"/>
    </row>
    <row r="45" spans="1:13" ht="15.75" customHeight="1" x14ac:dyDescent="0.25">
      <c r="A45" s="19" t="s">
        <v>219</v>
      </c>
      <c r="B45" s="140">
        <v>797</v>
      </c>
      <c r="C45" s="140">
        <v>487</v>
      </c>
      <c r="D45" s="140">
        <v>69</v>
      </c>
      <c r="E45" s="140">
        <v>2</v>
      </c>
      <c r="F45" s="140">
        <v>64</v>
      </c>
      <c r="G45" s="140">
        <v>520</v>
      </c>
      <c r="H45" s="140">
        <v>899</v>
      </c>
      <c r="I45" s="140"/>
      <c r="J45" s="119">
        <f t="shared" si="15"/>
        <v>2.7288461538461539</v>
      </c>
      <c r="K45" s="120">
        <f t="shared" si="16"/>
        <v>63.354474982381959</v>
      </c>
      <c r="L45" s="179">
        <f t="shared" si="17"/>
        <v>36.645525017618041</v>
      </c>
    </row>
    <row r="46" spans="1:13" ht="15.75" customHeight="1" x14ac:dyDescent="0.25">
      <c r="A46" s="19" t="s">
        <v>605</v>
      </c>
      <c r="B46" s="140">
        <v>454</v>
      </c>
      <c r="C46" s="140">
        <v>176</v>
      </c>
      <c r="D46" s="140">
        <v>14</v>
      </c>
      <c r="E46" s="140">
        <v>0</v>
      </c>
      <c r="F46" s="140">
        <v>97</v>
      </c>
      <c r="G46" s="140">
        <v>638</v>
      </c>
      <c r="H46" s="140">
        <v>103</v>
      </c>
      <c r="I46" s="140"/>
      <c r="J46" s="119">
        <f t="shared" si="15"/>
        <v>1.1614420062695925</v>
      </c>
      <c r="K46" s="120">
        <f t="shared" si="16"/>
        <v>13.900134952766532</v>
      </c>
      <c r="L46" s="179">
        <f t="shared" si="17"/>
        <v>86.099865047233465</v>
      </c>
    </row>
    <row r="47" spans="1:13" ht="15.75" customHeight="1" x14ac:dyDescent="0.25">
      <c r="A47" s="19" t="s">
        <v>606</v>
      </c>
      <c r="B47" s="140">
        <v>157</v>
      </c>
      <c r="C47" s="140">
        <v>31</v>
      </c>
      <c r="D47" s="140">
        <v>7</v>
      </c>
      <c r="E47" s="140">
        <v>0</v>
      </c>
      <c r="F47" s="140">
        <v>9</v>
      </c>
      <c r="G47" s="140">
        <v>114</v>
      </c>
      <c r="H47" s="140">
        <v>90</v>
      </c>
      <c r="I47" s="135"/>
      <c r="J47" s="119">
        <f t="shared" si="15"/>
        <v>1.7894736842105263</v>
      </c>
      <c r="K47" s="120">
        <f t="shared" si="16"/>
        <v>44.117647058823529</v>
      </c>
      <c r="L47" s="179">
        <f t="shared" si="17"/>
        <v>55.882352941176471</v>
      </c>
    </row>
    <row r="48" spans="1:13" ht="15.75" customHeight="1" x14ac:dyDescent="0.25">
      <c r="A48" s="19" t="s">
        <v>607</v>
      </c>
      <c r="B48" s="140">
        <v>38</v>
      </c>
      <c r="C48" s="140">
        <v>35</v>
      </c>
      <c r="D48" s="140">
        <v>4</v>
      </c>
      <c r="E48" s="140">
        <v>0</v>
      </c>
      <c r="F48" s="140">
        <v>0</v>
      </c>
      <c r="G48" s="140">
        <v>24</v>
      </c>
      <c r="H48" s="140">
        <v>53</v>
      </c>
      <c r="I48" s="135"/>
      <c r="J48" s="119">
        <f t="shared" si="15"/>
        <v>3.2083333333333335</v>
      </c>
      <c r="K48" s="120">
        <f t="shared" si="16"/>
        <v>68.831168831168839</v>
      </c>
      <c r="L48" s="179">
        <f t="shared" si="17"/>
        <v>31.168831168831169</v>
      </c>
    </row>
    <row r="49" spans="1:13" ht="15.75" customHeight="1" x14ac:dyDescent="0.25">
      <c r="A49" s="19" t="s">
        <v>608</v>
      </c>
      <c r="B49" s="140">
        <v>30</v>
      </c>
      <c r="C49" s="140">
        <v>23</v>
      </c>
      <c r="D49" s="140">
        <v>3</v>
      </c>
      <c r="E49" s="140">
        <v>0</v>
      </c>
      <c r="F49" s="140">
        <v>5</v>
      </c>
      <c r="G49" s="140">
        <v>31</v>
      </c>
      <c r="H49" s="140">
        <v>30</v>
      </c>
      <c r="I49" s="135"/>
      <c r="J49" s="119">
        <f t="shared" si="15"/>
        <v>1.967741935483871</v>
      </c>
      <c r="K49" s="120">
        <f t="shared" si="16"/>
        <v>49.180327868852459</v>
      </c>
      <c r="L49" s="179">
        <f t="shared" si="17"/>
        <v>50.819672131147541</v>
      </c>
    </row>
    <row r="50" spans="1:13" ht="15.75" customHeight="1" x14ac:dyDescent="0.25">
      <c r="A50" s="19" t="s">
        <v>542</v>
      </c>
      <c r="B50" s="140">
        <v>272</v>
      </c>
      <c r="C50" s="140">
        <v>58</v>
      </c>
      <c r="D50" s="140">
        <v>6</v>
      </c>
      <c r="E50" s="140">
        <v>0</v>
      </c>
      <c r="F50" s="140">
        <v>13</v>
      </c>
      <c r="G50" s="140">
        <v>75</v>
      </c>
      <c r="H50" s="140">
        <v>274</v>
      </c>
      <c r="I50" s="135"/>
      <c r="J50" s="119">
        <f t="shared" si="15"/>
        <v>4.6533333333333333</v>
      </c>
      <c r="K50" s="120">
        <f t="shared" si="16"/>
        <v>78.510028653295123</v>
      </c>
      <c r="L50" s="179">
        <f t="shared" si="17"/>
        <v>21.48997134670487</v>
      </c>
    </row>
    <row r="51" spans="1:13" ht="15.75" customHeight="1" x14ac:dyDescent="0.25">
      <c r="A51" s="19" t="s">
        <v>555</v>
      </c>
      <c r="B51" s="140">
        <v>241</v>
      </c>
      <c r="C51" s="140">
        <v>101</v>
      </c>
      <c r="D51" s="140">
        <v>19</v>
      </c>
      <c r="E51" s="140">
        <v>0</v>
      </c>
      <c r="F51" s="140">
        <v>0</v>
      </c>
      <c r="G51" s="140">
        <v>92</v>
      </c>
      <c r="H51" s="140">
        <v>269</v>
      </c>
      <c r="I51" s="135"/>
      <c r="J51" s="119">
        <f t="shared" si="15"/>
        <v>3.9239130434782608</v>
      </c>
      <c r="K51" s="120">
        <f t="shared" si="16"/>
        <v>74.51523545706371</v>
      </c>
      <c r="L51" s="179">
        <f t="shared" si="17"/>
        <v>25.48476454293629</v>
      </c>
    </row>
    <row r="52" spans="1:13" ht="15.75" customHeight="1" x14ac:dyDescent="0.25">
      <c r="A52" s="123"/>
      <c r="B52" s="140"/>
      <c r="C52" s="140"/>
      <c r="D52" s="140"/>
      <c r="E52" s="140"/>
      <c r="F52" s="140"/>
      <c r="G52" s="140"/>
      <c r="H52" s="140"/>
      <c r="I52" s="135"/>
      <c r="J52" s="119"/>
      <c r="K52" s="120"/>
      <c r="L52" s="179"/>
    </row>
    <row r="53" spans="1:13" s="28" customFormat="1" ht="15.75" customHeight="1" x14ac:dyDescent="0.25">
      <c r="A53" s="122" t="s">
        <v>225</v>
      </c>
      <c r="B53" s="151">
        <f t="shared" ref="B53:H53" si="18">SUM(B54:B61)</f>
        <v>1970</v>
      </c>
      <c r="C53" s="151">
        <f t="shared" si="18"/>
        <v>1327</v>
      </c>
      <c r="D53" s="151">
        <f t="shared" si="18"/>
        <v>291</v>
      </c>
      <c r="E53" s="151">
        <f t="shared" si="18"/>
        <v>0</v>
      </c>
      <c r="F53" s="151">
        <f t="shared" si="18"/>
        <v>296</v>
      </c>
      <c r="G53" s="151">
        <f t="shared" si="18"/>
        <v>2328</v>
      </c>
      <c r="H53" s="151">
        <f t="shared" si="18"/>
        <v>1556</v>
      </c>
      <c r="I53" s="309"/>
      <c r="J53" s="115">
        <f t="shared" ref="J53:J61" si="19">SUM(B53:F53)/G53</f>
        <v>1.668384879725086</v>
      </c>
      <c r="K53" s="116">
        <f t="shared" ref="K53:K61" si="20">(H53/SUM(B53:F53))*100</f>
        <v>40.061791967044286</v>
      </c>
      <c r="L53" s="178">
        <f t="shared" ref="L53:L61" si="21">(G53/SUM(B53:F53))*100</f>
        <v>59.938208032955721</v>
      </c>
      <c r="M53" s="110"/>
    </row>
    <row r="54" spans="1:13" ht="15.75" customHeight="1" x14ac:dyDescent="0.25">
      <c r="A54" s="123" t="s">
        <v>405</v>
      </c>
      <c r="B54" s="140">
        <v>661</v>
      </c>
      <c r="C54" s="140">
        <v>546</v>
      </c>
      <c r="D54" s="140">
        <v>179</v>
      </c>
      <c r="E54" s="140">
        <v>0</v>
      </c>
      <c r="F54" s="140">
        <v>106</v>
      </c>
      <c r="G54" s="140">
        <v>698</v>
      </c>
      <c r="H54" s="140">
        <v>794</v>
      </c>
      <c r="I54" s="135"/>
      <c r="J54" s="119">
        <f t="shared" si="19"/>
        <v>2.1375358166189113</v>
      </c>
      <c r="K54" s="120">
        <f t="shared" si="20"/>
        <v>53.217158176943698</v>
      </c>
      <c r="L54" s="179">
        <f t="shared" si="21"/>
        <v>46.782841823056302</v>
      </c>
    </row>
    <row r="55" spans="1:13" ht="15.75" customHeight="1" x14ac:dyDescent="0.25">
      <c r="A55" s="123" t="s">
        <v>609</v>
      </c>
      <c r="B55" s="140">
        <v>472</v>
      </c>
      <c r="C55" s="140">
        <v>364</v>
      </c>
      <c r="D55" s="140">
        <v>29</v>
      </c>
      <c r="E55" s="140">
        <v>0</v>
      </c>
      <c r="F55" s="140">
        <v>53</v>
      </c>
      <c r="G55" s="140">
        <v>348</v>
      </c>
      <c r="H55" s="140">
        <v>570</v>
      </c>
      <c r="I55" s="135"/>
      <c r="J55" s="119">
        <f t="shared" si="19"/>
        <v>2.6379310344827585</v>
      </c>
      <c r="K55" s="120">
        <f t="shared" si="20"/>
        <v>62.091503267973856</v>
      </c>
      <c r="L55" s="179">
        <f t="shared" si="21"/>
        <v>37.908496732026144</v>
      </c>
    </row>
    <row r="56" spans="1:13" ht="15.75" customHeight="1" x14ac:dyDescent="0.25">
      <c r="A56" s="123" t="s">
        <v>610</v>
      </c>
      <c r="B56" s="140">
        <v>128</v>
      </c>
      <c r="C56" s="140">
        <v>108</v>
      </c>
      <c r="D56" s="140">
        <v>20</v>
      </c>
      <c r="E56" s="140">
        <v>0</v>
      </c>
      <c r="F56" s="140">
        <v>42</v>
      </c>
      <c r="G56" s="140">
        <v>244</v>
      </c>
      <c r="H56" s="140">
        <v>54</v>
      </c>
      <c r="I56" s="135"/>
      <c r="J56" s="119">
        <f t="shared" si="19"/>
        <v>1.221311475409836</v>
      </c>
      <c r="K56" s="120">
        <f t="shared" si="20"/>
        <v>18.120805369127517</v>
      </c>
      <c r="L56" s="179">
        <f t="shared" si="21"/>
        <v>81.87919463087249</v>
      </c>
    </row>
    <row r="57" spans="1:13" ht="15.75" customHeight="1" x14ac:dyDescent="0.25">
      <c r="A57" s="123" t="s">
        <v>611</v>
      </c>
      <c r="B57" s="140">
        <v>375</v>
      </c>
      <c r="C57" s="140">
        <v>131</v>
      </c>
      <c r="D57" s="140">
        <v>33</v>
      </c>
      <c r="E57" s="140">
        <v>0</v>
      </c>
      <c r="F57" s="140">
        <v>92</v>
      </c>
      <c r="G57" s="140">
        <v>596</v>
      </c>
      <c r="H57" s="140">
        <v>35</v>
      </c>
      <c r="I57" s="135"/>
      <c r="J57" s="119">
        <f t="shared" si="19"/>
        <v>1.0587248322147651</v>
      </c>
      <c r="K57" s="120">
        <f t="shared" si="20"/>
        <v>5.54675118858954</v>
      </c>
      <c r="L57" s="179">
        <f t="shared" si="21"/>
        <v>94.453248811410461</v>
      </c>
    </row>
    <row r="58" spans="1:13" ht="15.75" customHeight="1" x14ac:dyDescent="0.25">
      <c r="A58" s="19" t="s">
        <v>522</v>
      </c>
      <c r="B58" s="140">
        <v>26</v>
      </c>
      <c r="C58" s="140">
        <v>63</v>
      </c>
      <c r="D58" s="140">
        <v>9</v>
      </c>
      <c r="E58" s="140">
        <v>0</v>
      </c>
      <c r="F58" s="140">
        <v>2</v>
      </c>
      <c r="G58" s="140">
        <v>83</v>
      </c>
      <c r="H58" s="140">
        <v>17</v>
      </c>
      <c r="I58" s="135"/>
      <c r="J58" s="119">
        <f t="shared" si="19"/>
        <v>1.2048192771084338</v>
      </c>
      <c r="K58" s="120">
        <f t="shared" si="20"/>
        <v>17</v>
      </c>
      <c r="L58" s="179">
        <f t="shared" si="21"/>
        <v>83</v>
      </c>
    </row>
    <row r="59" spans="1:13" ht="15.75" customHeight="1" x14ac:dyDescent="0.25">
      <c r="A59" s="19" t="s">
        <v>582</v>
      </c>
      <c r="B59" s="140">
        <v>26</v>
      </c>
      <c r="C59" s="140">
        <v>11</v>
      </c>
      <c r="D59" s="140">
        <v>11</v>
      </c>
      <c r="E59" s="140">
        <v>0</v>
      </c>
      <c r="F59" s="140">
        <v>0</v>
      </c>
      <c r="G59" s="140">
        <v>40</v>
      </c>
      <c r="H59" s="140">
        <v>8</v>
      </c>
      <c r="I59" s="135"/>
      <c r="J59" s="119">
        <f t="shared" si="19"/>
        <v>1.2</v>
      </c>
      <c r="K59" s="120">
        <f t="shared" si="20"/>
        <v>16.666666666666664</v>
      </c>
      <c r="L59" s="179">
        <f t="shared" si="21"/>
        <v>83.333333333333343</v>
      </c>
    </row>
    <row r="60" spans="1:13" ht="15.75" customHeight="1" x14ac:dyDescent="0.25">
      <c r="A60" s="19" t="s">
        <v>230</v>
      </c>
      <c r="B60" s="140">
        <v>215</v>
      </c>
      <c r="C60" s="140">
        <v>54</v>
      </c>
      <c r="D60" s="140">
        <v>4</v>
      </c>
      <c r="E60" s="140">
        <v>0</v>
      </c>
      <c r="F60" s="140">
        <v>1</v>
      </c>
      <c r="G60" s="140">
        <v>205</v>
      </c>
      <c r="H60" s="140">
        <v>69</v>
      </c>
      <c r="I60" s="135"/>
      <c r="J60" s="119">
        <f t="shared" si="19"/>
        <v>1.3365853658536586</v>
      </c>
      <c r="K60" s="120">
        <f t="shared" si="20"/>
        <v>25.18248175182482</v>
      </c>
      <c r="L60" s="179">
        <f t="shared" si="21"/>
        <v>74.81751824817519</v>
      </c>
    </row>
    <row r="61" spans="1:13" ht="15.75" customHeight="1" x14ac:dyDescent="0.25">
      <c r="A61" s="19" t="s">
        <v>231</v>
      </c>
      <c r="B61" s="140">
        <v>67</v>
      </c>
      <c r="C61" s="140">
        <v>50</v>
      </c>
      <c r="D61" s="140">
        <v>6</v>
      </c>
      <c r="E61" s="140">
        <v>0</v>
      </c>
      <c r="F61" s="140">
        <v>0</v>
      </c>
      <c r="G61" s="140">
        <v>114</v>
      </c>
      <c r="H61" s="140">
        <v>9</v>
      </c>
      <c r="I61" s="135"/>
      <c r="J61" s="119">
        <f t="shared" si="19"/>
        <v>1.0789473684210527</v>
      </c>
      <c r="K61" s="120">
        <f t="shared" si="20"/>
        <v>7.3170731707317067</v>
      </c>
      <c r="L61" s="179">
        <f t="shared" si="21"/>
        <v>92.682926829268297</v>
      </c>
    </row>
    <row r="62" spans="1:13" ht="15.75" customHeight="1" x14ac:dyDescent="0.25">
      <c r="A62" s="124"/>
      <c r="B62" s="140"/>
      <c r="C62" s="140"/>
      <c r="D62" s="140"/>
      <c r="E62" s="140"/>
      <c r="F62" s="140"/>
      <c r="G62" s="140"/>
      <c r="H62" s="140"/>
      <c r="I62" s="135"/>
      <c r="J62" s="119"/>
      <c r="K62" s="120"/>
      <c r="L62" s="179"/>
    </row>
    <row r="63" spans="1:13" s="28" customFormat="1" ht="15.75" customHeight="1" x14ac:dyDescent="0.25">
      <c r="A63" s="122" t="s">
        <v>232</v>
      </c>
      <c r="B63" s="151">
        <f t="shared" ref="B63:H63" si="22">SUM(B64:B72)</f>
        <v>3753</v>
      </c>
      <c r="C63" s="151">
        <f t="shared" si="22"/>
        <v>2555</v>
      </c>
      <c r="D63" s="151">
        <f t="shared" si="22"/>
        <v>141</v>
      </c>
      <c r="E63" s="151">
        <f t="shared" si="22"/>
        <v>0</v>
      </c>
      <c r="F63" s="151">
        <f t="shared" si="22"/>
        <v>374</v>
      </c>
      <c r="G63" s="151">
        <f t="shared" si="22"/>
        <v>3839</v>
      </c>
      <c r="H63" s="151">
        <f t="shared" si="22"/>
        <v>2984</v>
      </c>
      <c r="I63" s="309"/>
      <c r="J63" s="115">
        <f t="shared" ref="J63:J72" si="23">SUM(B63:F63)/G63</f>
        <v>1.7772857514977858</v>
      </c>
      <c r="K63" s="116">
        <f t="shared" ref="K63:K72" si="24">(H63/SUM(B63:F63))*100</f>
        <v>43.734427671112414</v>
      </c>
      <c r="L63" s="178">
        <f t="shared" ref="L63:L72" si="25">(G63/SUM(B63:F63))*100</f>
        <v>56.265572328887579</v>
      </c>
      <c r="M63" s="110"/>
    </row>
    <row r="64" spans="1:13" ht="15.75" customHeight="1" x14ac:dyDescent="0.25">
      <c r="A64" s="123" t="s">
        <v>406</v>
      </c>
      <c r="B64" s="140">
        <v>2531</v>
      </c>
      <c r="C64" s="140">
        <v>1282</v>
      </c>
      <c r="D64" s="140">
        <v>65</v>
      </c>
      <c r="E64" s="140">
        <v>0</v>
      </c>
      <c r="F64" s="140">
        <v>219</v>
      </c>
      <c r="G64" s="140">
        <v>2025</v>
      </c>
      <c r="H64" s="140">
        <v>2072</v>
      </c>
      <c r="I64" s="135"/>
      <c r="J64" s="119">
        <f t="shared" si="23"/>
        <v>2.0232098765432101</v>
      </c>
      <c r="K64" s="120">
        <f t="shared" si="24"/>
        <v>50.57359043202343</v>
      </c>
      <c r="L64" s="179">
        <f t="shared" si="25"/>
        <v>49.42640956797657</v>
      </c>
    </row>
    <row r="65" spans="1:13" ht="15.75" customHeight="1" x14ac:dyDescent="0.25">
      <c r="A65" s="19" t="s">
        <v>234</v>
      </c>
      <c r="B65" s="140">
        <v>567</v>
      </c>
      <c r="C65" s="140">
        <v>500</v>
      </c>
      <c r="D65" s="140">
        <v>9</v>
      </c>
      <c r="E65" s="140">
        <v>0</v>
      </c>
      <c r="F65" s="140">
        <v>12</v>
      </c>
      <c r="G65" s="140">
        <v>650</v>
      </c>
      <c r="H65" s="140">
        <v>438</v>
      </c>
      <c r="I65" s="135"/>
      <c r="J65" s="119">
        <f t="shared" si="23"/>
        <v>1.6738461538461538</v>
      </c>
      <c r="K65" s="120">
        <f t="shared" si="24"/>
        <v>40.257352941176471</v>
      </c>
      <c r="L65" s="179">
        <f t="shared" si="25"/>
        <v>59.742647058823529</v>
      </c>
    </row>
    <row r="66" spans="1:13" ht="15.75" customHeight="1" x14ac:dyDescent="0.25">
      <c r="A66" s="123" t="s">
        <v>407</v>
      </c>
      <c r="B66" s="140">
        <v>0</v>
      </c>
      <c r="C66" s="140">
        <v>438</v>
      </c>
      <c r="D66" s="140">
        <v>13</v>
      </c>
      <c r="E66" s="140">
        <v>0</v>
      </c>
      <c r="F66" s="140">
        <v>78</v>
      </c>
      <c r="G66" s="140">
        <v>529</v>
      </c>
      <c r="H66" s="140">
        <v>0</v>
      </c>
      <c r="I66" s="135"/>
      <c r="J66" s="119">
        <f t="shared" si="23"/>
        <v>1</v>
      </c>
      <c r="K66" s="120">
        <f t="shared" si="24"/>
        <v>0</v>
      </c>
      <c r="L66" s="179">
        <f t="shared" si="25"/>
        <v>100</v>
      </c>
    </row>
    <row r="67" spans="1:13" ht="15.75" customHeight="1" x14ac:dyDescent="0.25">
      <c r="A67" s="19" t="s">
        <v>236</v>
      </c>
      <c r="B67" s="140">
        <v>169</v>
      </c>
      <c r="C67" s="140">
        <v>96</v>
      </c>
      <c r="D67" s="140">
        <v>10</v>
      </c>
      <c r="E67" s="140">
        <v>0</v>
      </c>
      <c r="F67" s="140">
        <v>25</v>
      </c>
      <c r="G67" s="140">
        <v>227</v>
      </c>
      <c r="H67" s="140">
        <v>73</v>
      </c>
      <c r="I67" s="135"/>
      <c r="J67" s="119">
        <f t="shared" si="23"/>
        <v>1.3215859030837005</v>
      </c>
      <c r="K67" s="120">
        <f t="shared" si="24"/>
        <v>24.333333333333336</v>
      </c>
      <c r="L67" s="179">
        <f t="shared" si="25"/>
        <v>75.666666666666671</v>
      </c>
    </row>
    <row r="68" spans="1:13" ht="15.75" customHeight="1" x14ac:dyDescent="0.25">
      <c r="A68" s="19" t="s">
        <v>237</v>
      </c>
      <c r="B68" s="140">
        <v>240</v>
      </c>
      <c r="C68" s="140">
        <v>59</v>
      </c>
      <c r="D68" s="140">
        <v>20</v>
      </c>
      <c r="E68" s="140">
        <v>0</v>
      </c>
      <c r="F68" s="140">
        <v>9</v>
      </c>
      <c r="G68" s="140">
        <v>93</v>
      </c>
      <c r="H68" s="140">
        <v>235</v>
      </c>
      <c r="I68" s="135"/>
      <c r="J68" s="119">
        <f t="shared" si="23"/>
        <v>3.5268817204301075</v>
      </c>
      <c r="K68" s="120">
        <f t="shared" si="24"/>
        <v>71.646341463414629</v>
      </c>
      <c r="L68" s="179">
        <f t="shared" si="25"/>
        <v>28.353658536585364</v>
      </c>
    </row>
    <row r="69" spans="1:13" ht="15.75" customHeight="1" x14ac:dyDescent="0.25">
      <c r="A69" s="19" t="s">
        <v>238</v>
      </c>
      <c r="B69" s="140">
        <v>4</v>
      </c>
      <c r="C69" s="140">
        <v>9</v>
      </c>
      <c r="D69" s="140">
        <v>2</v>
      </c>
      <c r="E69" s="140">
        <v>0</v>
      </c>
      <c r="F69" s="140">
        <v>0</v>
      </c>
      <c r="G69" s="140">
        <v>14</v>
      </c>
      <c r="H69" s="140">
        <v>1</v>
      </c>
      <c r="I69" s="135"/>
      <c r="J69" s="119">
        <f t="shared" si="23"/>
        <v>1.0714285714285714</v>
      </c>
      <c r="K69" s="120">
        <f t="shared" si="24"/>
        <v>6.666666666666667</v>
      </c>
      <c r="L69" s="179">
        <f t="shared" si="25"/>
        <v>93.333333333333329</v>
      </c>
    </row>
    <row r="70" spans="1:13" ht="15.75" customHeight="1" x14ac:dyDescent="0.25">
      <c r="A70" s="19" t="s">
        <v>239</v>
      </c>
      <c r="B70" s="140">
        <v>205</v>
      </c>
      <c r="C70" s="140">
        <v>104</v>
      </c>
      <c r="D70" s="140">
        <v>9</v>
      </c>
      <c r="E70" s="140">
        <v>0</v>
      </c>
      <c r="F70" s="140">
        <v>30</v>
      </c>
      <c r="G70" s="140">
        <v>229</v>
      </c>
      <c r="H70" s="140">
        <v>119</v>
      </c>
      <c r="I70" s="135"/>
      <c r="J70" s="119">
        <f t="shared" si="23"/>
        <v>1.5196506550218341</v>
      </c>
      <c r="K70" s="120">
        <f t="shared" si="24"/>
        <v>34.195402298850574</v>
      </c>
      <c r="L70" s="179">
        <f t="shared" si="25"/>
        <v>65.804597701149419</v>
      </c>
    </row>
    <row r="71" spans="1:13" ht="15.75" customHeight="1" x14ac:dyDescent="0.25">
      <c r="A71" s="19" t="s">
        <v>240</v>
      </c>
      <c r="B71" s="140">
        <v>26</v>
      </c>
      <c r="C71" s="140">
        <v>17</v>
      </c>
      <c r="D71" s="140">
        <v>7</v>
      </c>
      <c r="E71" s="140">
        <v>0</v>
      </c>
      <c r="F71" s="140">
        <v>0</v>
      </c>
      <c r="G71" s="140">
        <v>30</v>
      </c>
      <c r="H71" s="140">
        <v>20</v>
      </c>
      <c r="I71" s="135"/>
      <c r="J71" s="119">
        <f t="shared" si="23"/>
        <v>1.6666666666666667</v>
      </c>
      <c r="K71" s="120">
        <f t="shared" si="24"/>
        <v>40</v>
      </c>
      <c r="L71" s="179">
        <f t="shared" si="25"/>
        <v>60</v>
      </c>
    </row>
    <row r="72" spans="1:13" ht="15.75" customHeight="1" x14ac:dyDescent="0.25">
      <c r="A72" s="19" t="s">
        <v>612</v>
      </c>
      <c r="B72" s="140">
        <v>11</v>
      </c>
      <c r="C72" s="140">
        <v>50</v>
      </c>
      <c r="D72" s="140">
        <v>6</v>
      </c>
      <c r="E72" s="140">
        <v>0</v>
      </c>
      <c r="F72" s="140">
        <v>1</v>
      </c>
      <c r="G72" s="140">
        <v>42</v>
      </c>
      <c r="H72" s="140">
        <v>26</v>
      </c>
      <c r="I72" s="135"/>
      <c r="J72" s="119">
        <f t="shared" si="23"/>
        <v>1.6190476190476191</v>
      </c>
      <c r="K72" s="120">
        <f t="shared" si="24"/>
        <v>38.235294117647058</v>
      </c>
      <c r="L72" s="179">
        <f t="shared" si="25"/>
        <v>61.764705882352942</v>
      </c>
    </row>
    <row r="73" spans="1:13" ht="15.75" customHeight="1" x14ac:dyDescent="0.25">
      <c r="A73" s="123"/>
      <c r="B73" s="140"/>
      <c r="C73" s="140"/>
      <c r="D73" s="140"/>
      <c r="E73" s="140"/>
      <c r="F73" s="140"/>
      <c r="G73" s="140"/>
      <c r="H73" s="140"/>
      <c r="I73" s="135"/>
      <c r="J73" s="119"/>
      <c r="K73" s="120"/>
      <c r="L73" s="179"/>
    </row>
    <row r="74" spans="1:13" s="28" customFormat="1" ht="15.75" customHeight="1" x14ac:dyDescent="0.25">
      <c r="A74" s="122" t="s">
        <v>458</v>
      </c>
      <c r="B74" s="151">
        <f t="shared" ref="B74:H74" si="26">SUM(B75:B80)</f>
        <v>2666</v>
      </c>
      <c r="C74" s="151">
        <f t="shared" si="26"/>
        <v>2787</v>
      </c>
      <c r="D74" s="151">
        <f t="shared" si="26"/>
        <v>241</v>
      </c>
      <c r="E74" s="151">
        <f t="shared" si="26"/>
        <v>0</v>
      </c>
      <c r="F74" s="151">
        <f t="shared" si="26"/>
        <v>751</v>
      </c>
      <c r="G74" s="151">
        <f t="shared" si="26"/>
        <v>4067</v>
      </c>
      <c r="H74" s="151">
        <f t="shared" si="26"/>
        <v>2378</v>
      </c>
      <c r="I74" s="309"/>
      <c r="J74" s="115">
        <f t="shared" ref="J74:J80" si="27">SUM(B74:F74)/G74</f>
        <v>1.5847061716252766</v>
      </c>
      <c r="K74" s="116">
        <f t="shared" ref="K74:K80" si="28">(H74/SUM(B74:F74))*100</f>
        <v>36.896819239720713</v>
      </c>
      <c r="L74" s="178">
        <f t="shared" ref="L74:L80" si="29">(G74/SUM(B74:F74))*100</f>
        <v>63.103180760279287</v>
      </c>
      <c r="M74" s="110"/>
    </row>
    <row r="75" spans="1:13" ht="15.75" customHeight="1" x14ac:dyDescent="0.25">
      <c r="A75" s="123" t="s">
        <v>408</v>
      </c>
      <c r="B75" s="140">
        <v>1938</v>
      </c>
      <c r="C75" s="140">
        <v>1665</v>
      </c>
      <c r="D75" s="140">
        <v>91</v>
      </c>
      <c r="E75" s="140">
        <v>0</v>
      </c>
      <c r="F75" s="140">
        <v>437</v>
      </c>
      <c r="G75" s="140">
        <v>2083</v>
      </c>
      <c r="H75" s="140">
        <v>2048</v>
      </c>
      <c r="I75" s="135"/>
      <c r="J75" s="119">
        <f t="shared" si="27"/>
        <v>1.9831973115698511</v>
      </c>
      <c r="K75" s="120">
        <f t="shared" si="28"/>
        <v>49.576373759380296</v>
      </c>
      <c r="L75" s="179">
        <f t="shared" si="29"/>
        <v>50.423626240619704</v>
      </c>
    </row>
    <row r="76" spans="1:13" ht="15.75" customHeight="1" x14ac:dyDescent="0.25">
      <c r="A76" s="123" t="s">
        <v>613</v>
      </c>
      <c r="B76" s="140">
        <v>257</v>
      </c>
      <c r="C76" s="140">
        <v>777</v>
      </c>
      <c r="D76" s="140">
        <v>118</v>
      </c>
      <c r="E76" s="140">
        <v>0</v>
      </c>
      <c r="F76" s="140">
        <v>284</v>
      </c>
      <c r="G76" s="140">
        <v>1436</v>
      </c>
      <c r="H76" s="140">
        <v>0</v>
      </c>
      <c r="I76" s="135"/>
      <c r="J76" s="119">
        <f t="shared" si="27"/>
        <v>1</v>
      </c>
      <c r="K76" s="120">
        <f t="shared" si="28"/>
        <v>0</v>
      </c>
      <c r="L76" s="179">
        <f t="shared" si="29"/>
        <v>100</v>
      </c>
    </row>
    <row r="77" spans="1:13" ht="15.75" customHeight="1" x14ac:dyDescent="0.25">
      <c r="A77" s="19" t="s">
        <v>463</v>
      </c>
      <c r="B77" s="140">
        <v>9</v>
      </c>
      <c r="C77" s="140">
        <v>0</v>
      </c>
      <c r="D77" s="140">
        <v>0</v>
      </c>
      <c r="E77" s="140">
        <v>0</v>
      </c>
      <c r="F77" s="140">
        <v>0</v>
      </c>
      <c r="G77" s="140">
        <v>9</v>
      </c>
      <c r="H77" s="140">
        <v>0</v>
      </c>
      <c r="I77" s="135"/>
      <c r="J77" s="119">
        <f t="shared" si="27"/>
        <v>1</v>
      </c>
      <c r="K77" s="120">
        <f t="shared" si="28"/>
        <v>0</v>
      </c>
      <c r="L77" s="179">
        <f t="shared" si="29"/>
        <v>100</v>
      </c>
    </row>
    <row r="78" spans="1:13" ht="15.75" customHeight="1" x14ac:dyDescent="0.25">
      <c r="A78" s="19" t="s">
        <v>464</v>
      </c>
      <c r="B78" s="140">
        <v>0</v>
      </c>
      <c r="C78" s="140">
        <v>0</v>
      </c>
      <c r="D78" s="140">
        <v>0</v>
      </c>
      <c r="E78" s="140">
        <v>0</v>
      </c>
      <c r="F78" s="140">
        <v>0</v>
      </c>
      <c r="G78" s="140">
        <v>0</v>
      </c>
      <c r="H78" s="140">
        <v>0</v>
      </c>
      <c r="I78" s="135"/>
      <c r="J78" s="119" t="e">
        <f t="shared" si="27"/>
        <v>#DIV/0!</v>
      </c>
      <c r="K78" s="120" t="e">
        <f t="shared" si="28"/>
        <v>#DIV/0!</v>
      </c>
      <c r="L78" s="179" t="e">
        <f t="shared" si="29"/>
        <v>#DIV/0!</v>
      </c>
    </row>
    <row r="79" spans="1:13" ht="15.75" customHeight="1" x14ac:dyDescent="0.25">
      <c r="A79" s="19" t="s">
        <v>614</v>
      </c>
      <c r="B79" s="140">
        <v>164</v>
      </c>
      <c r="C79" s="140">
        <v>68</v>
      </c>
      <c r="D79" s="140">
        <v>11</v>
      </c>
      <c r="E79" s="140">
        <v>0</v>
      </c>
      <c r="F79" s="140">
        <v>0</v>
      </c>
      <c r="G79" s="140">
        <v>184</v>
      </c>
      <c r="H79" s="140">
        <v>59</v>
      </c>
      <c r="I79" s="135"/>
      <c r="J79" s="119">
        <f t="shared" si="27"/>
        <v>1.3206521739130435</v>
      </c>
      <c r="K79" s="120">
        <f t="shared" si="28"/>
        <v>24.279835390946502</v>
      </c>
      <c r="L79" s="179">
        <f t="shared" si="29"/>
        <v>75.720164609053498</v>
      </c>
    </row>
    <row r="80" spans="1:13" ht="15.75" customHeight="1" x14ac:dyDescent="0.25">
      <c r="A80" s="19" t="s">
        <v>615</v>
      </c>
      <c r="B80" s="140">
        <v>298</v>
      </c>
      <c r="C80" s="140">
        <v>277</v>
      </c>
      <c r="D80" s="140">
        <v>21</v>
      </c>
      <c r="E80" s="140">
        <v>0</v>
      </c>
      <c r="F80" s="140">
        <v>30</v>
      </c>
      <c r="G80" s="140">
        <v>355</v>
      </c>
      <c r="H80" s="140">
        <v>271</v>
      </c>
      <c r="I80" s="135"/>
      <c r="J80" s="119">
        <f t="shared" si="27"/>
        <v>1.7633802816901409</v>
      </c>
      <c r="K80" s="120">
        <f t="shared" si="28"/>
        <v>43.290734824281152</v>
      </c>
      <c r="L80" s="179">
        <f t="shared" si="29"/>
        <v>56.709265175718848</v>
      </c>
    </row>
    <row r="81" spans="1:13" ht="15.75" customHeight="1" x14ac:dyDescent="0.25">
      <c r="A81" s="123"/>
      <c r="B81" s="140"/>
      <c r="C81" s="140"/>
      <c r="D81" s="140"/>
      <c r="E81" s="140"/>
      <c r="F81" s="140"/>
      <c r="G81" s="140"/>
      <c r="H81" s="140"/>
      <c r="I81" s="135"/>
      <c r="J81" s="119"/>
      <c r="K81" s="120"/>
      <c r="L81" s="179"/>
    </row>
    <row r="82" spans="1:13" s="28" customFormat="1" ht="15.75" customHeight="1" x14ac:dyDescent="0.25">
      <c r="A82" s="122" t="s">
        <v>466</v>
      </c>
      <c r="B82" s="151">
        <f>SUM(B83:B90)</f>
        <v>2178</v>
      </c>
      <c r="C82" s="151">
        <f t="shared" ref="C82:H82" si="30">SUM(C83:C90)</f>
        <v>990</v>
      </c>
      <c r="D82" s="151">
        <f t="shared" si="30"/>
        <v>278</v>
      </c>
      <c r="E82" s="151">
        <f t="shared" si="30"/>
        <v>0</v>
      </c>
      <c r="F82" s="151">
        <f t="shared" si="30"/>
        <v>278</v>
      </c>
      <c r="G82" s="151">
        <f t="shared" si="30"/>
        <v>2006</v>
      </c>
      <c r="H82" s="151">
        <f t="shared" si="30"/>
        <v>1718</v>
      </c>
      <c r="I82" s="309"/>
      <c r="J82" s="115">
        <f t="shared" ref="J82:J90" si="31">SUM(B82:F82)/G82</f>
        <v>1.8564307078763709</v>
      </c>
      <c r="K82" s="116">
        <f t="shared" ref="K82:K90" si="32">(H82/SUM(B82:F82))*100</f>
        <v>46.13319011815252</v>
      </c>
      <c r="L82" s="178">
        <f t="shared" ref="L82:L90" si="33">(G82/SUM(B82:F82))*100</f>
        <v>53.86680988184748</v>
      </c>
      <c r="M82" s="110"/>
    </row>
    <row r="83" spans="1:13" ht="15.75" customHeight="1" x14ac:dyDescent="0.25">
      <c r="A83" s="19" t="s">
        <v>467</v>
      </c>
      <c r="B83" s="140">
        <v>784</v>
      </c>
      <c r="C83" s="140">
        <v>361</v>
      </c>
      <c r="D83" s="140">
        <v>91</v>
      </c>
      <c r="E83" s="140">
        <v>0</v>
      </c>
      <c r="F83" s="140">
        <v>77</v>
      </c>
      <c r="G83" s="140">
        <v>606</v>
      </c>
      <c r="H83" s="140">
        <v>707</v>
      </c>
      <c r="I83" s="135"/>
      <c r="J83" s="119">
        <f t="shared" si="31"/>
        <v>2.1666666666666665</v>
      </c>
      <c r="K83" s="120">
        <f t="shared" si="32"/>
        <v>53.846153846153847</v>
      </c>
      <c r="L83" s="179">
        <f t="shared" si="33"/>
        <v>46.153846153846153</v>
      </c>
    </row>
    <row r="84" spans="1:13" ht="15.75" customHeight="1" x14ac:dyDescent="0.25">
      <c r="A84" s="19" t="s">
        <v>468</v>
      </c>
      <c r="B84" s="140">
        <v>414</v>
      </c>
      <c r="C84" s="140">
        <v>200</v>
      </c>
      <c r="D84" s="140">
        <v>72</v>
      </c>
      <c r="E84" s="140">
        <v>0</v>
      </c>
      <c r="F84" s="140">
        <v>50</v>
      </c>
      <c r="G84" s="140">
        <v>284</v>
      </c>
      <c r="H84" s="140">
        <v>452</v>
      </c>
      <c r="I84" s="135"/>
      <c r="J84" s="119">
        <f t="shared" si="31"/>
        <v>2.591549295774648</v>
      </c>
      <c r="K84" s="120">
        <f t="shared" si="32"/>
        <v>61.413043478260867</v>
      </c>
      <c r="L84" s="179">
        <f t="shared" si="33"/>
        <v>38.586956521739133</v>
      </c>
    </row>
    <row r="85" spans="1:13" ht="15.75" customHeight="1" x14ac:dyDescent="0.25">
      <c r="A85" s="19" t="s">
        <v>616</v>
      </c>
      <c r="B85" s="140">
        <v>506</v>
      </c>
      <c r="C85" s="140">
        <v>128</v>
      </c>
      <c r="D85" s="140">
        <v>43</v>
      </c>
      <c r="E85" s="140">
        <v>0</v>
      </c>
      <c r="F85" s="140">
        <v>110</v>
      </c>
      <c r="G85" s="140">
        <v>617</v>
      </c>
      <c r="H85" s="140">
        <v>170</v>
      </c>
      <c r="I85" s="135"/>
      <c r="J85" s="119">
        <f t="shared" si="31"/>
        <v>1.2755267423014587</v>
      </c>
      <c r="K85" s="120">
        <f t="shared" si="32"/>
        <v>21.601016518424395</v>
      </c>
      <c r="L85" s="179">
        <f t="shared" si="33"/>
        <v>78.398983481575598</v>
      </c>
    </row>
    <row r="86" spans="1:13" ht="15.75" customHeight="1" x14ac:dyDescent="0.25">
      <c r="A86" s="19" t="s">
        <v>684</v>
      </c>
      <c r="B86" s="140">
        <v>79</v>
      </c>
      <c r="C86" s="140">
        <v>67</v>
      </c>
      <c r="D86" s="140">
        <v>7</v>
      </c>
      <c r="E86" s="140">
        <v>0</v>
      </c>
      <c r="F86" s="140">
        <v>1</v>
      </c>
      <c r="G86" s="140">
        <v>44</v>
      </c>
      <c r="H86" s="140">
        <v>110</v>
      </c>
      <c r="I86" s="135"/>
      <c r="J86" s="119">
        <f t="shared" si="31"/>
        <v>3.5</v>
      </c>
      <c r="K86" s="120">
        <f t="shared" si="32"/>
        <v>71.428571428571431</v>
      </c>
      <c r="L86" s="179">
        <f t="shared" si="33"/>
        <v>28.571428571428569</v>
      </c>
    </row>
    <row r="87" spans="1:13" ht="15.75" customHeight="1" x14ac:dyDescent="0.25">
      <c r="A87" s="19" t="s">
        <v>617</v>
      </c>
      <c r="B87" s="140">
        <v>99</v>
      </c>
      <c r="C87" s="140">
        <v>39</v>
      </c>
      <c r="D87" s="140">
        <v>4</v>
      </c>
      <c r="E87" s="140">
        <v>0</v>
      </c>
      <c r="F87" s="140">
        <v>0</v>
      </c>
      <c r="G87" s="140">
        <v>55</v>
      </c>
      <c r="H87" s="140">
        <v>87</v>
      </c>
      <c r="I87" s="135"/>
      <c r="J87" s="119">
        <f t="shared" si="31"/>
        <v>2.581818181818182</v>
      </c>
      <c r="K87" s="120">
        <f t="shared" si="32"/>
        <v>61.267605633802816</v>
      </c>
      <c r="L87" s="179">
        <f t="shared" si="33"/>
        <v>38.732394366197184</v>
      </c>
    </row>
    <row r="88" spans="1:13" ht="15.75" customHeight="1" x14ac:dyDescent="0.25">
      <c r="A88" s="19" t="s">
        <v>685</v>
      </c>
      <c r="B88" s="140">
        <v>144</v>
      </c>
      <c r="C88" s="140">
        <v>81</v>
      </c>
      <c r="D88" s="140">
        <v>54</v>
      </c>
      <c r="E88" s="140">
        <v>0</v>
      </c>
      <c r="F88" s="140">
        <v>25</v>
      </c>
      <c r="G88" s="140">
        <v>262</v>
      </c>
      <c r="H88" s="140">
        <v>42</v>
      </c>
      <c r="I88" s="135"/>
      <c r="J88" s="119">
        <f t="shared" si="31"/>
        <v>1.1603053435114503</v>
      </c>
      <c r="K88" s="120">
        <f t="shared" si="32"/>
        <v>13.815789473684212</v>
      </c>
      <c r="L88" s="179">
        <f t="shared" si="33"/>
        <v>86.18421052631578</v>
      </c>
    </row>
    <row r="89" spans="1:13" ht="15.75" customHeight="1" x14ac:dyDescent="0.25">
      <c r="A89" s="19" t="s">
        <v>618</v>
      </c>
      <c r="B89" s="140">
        <v>32</v>
      </c>
      <c r="C89" s="140">
        <v>63</v>
      </c>
      <c r="D89" s="140">
        <v>0</v>
      </c>
      <c r="E89" s="140">
        <v>0</v>
      </c>
      <c r="F89" s="140">
        <v>15</v>
      </c>
      <c r="G89" s="140">
        <v>55</v>
      </c>
      <c r="H89" s="140">
        <v>55</v>
      </c>
      <c r="I89" s="135"/>
      <c r="J89" s="119">
        <f t="shared" si="31"/>
        <v>2</v>
      </c>
      <c r="K89" s="120">
        <f t="shared" si="32"/>
        <v>50</v>
      </c>
      <c r="L89" s="179">
        <f t="shared" si="33"/>
        <v>50</v>
      </c>
    </row>
    <row r="90" spans="1:13" ht="15.75" customHeight="1" x14ac:dyDescent="0.25">
      <c r="A90" s="19" t="s">
        <v>686</v>
      </c>
      <c r="B90" s="140">
        <v>120</v>
      </c>
      <c r="C90" s="140">
        <v>51</v>
      </c>
      <c r="D90" s="140">
        <v>7</v>
      </c>
      <c r="E90" s="140">
        <v>0</v>
      </c>
      <c r="F90" s="140">
        <v>0</v>
      </c>
      <c r="G90" s="140">
        <v>83</v>
      </c>
      <c r="H90" s="140">
        <v>95</v>
      </c>
      <c r="I90" s="135"/>
      <c r="J90" s="119">
        <f t="shared" si="31"/>
        <v>2.1445783132530121</v>
      </c>
      <c r="K90" s="120">
        <f t="shared" si="32"/>
        <v>53.370786516853933</v>
      </c>
      <c r="L90" s="179">
        <f t="shared" si="33"/>
        <v>46.629213483146067</v>
      </c>
    </row>
    <row r="91" spans="1:13" ht="15.75" customHeight="1" x14ac:dyDescent="0.25">
      <c r="A91" s="123"/>
      <c r="B91" s="140"/>
      <c r="C91" s="140"/>
      <c r="D91" s="140"/>
      <c r="E91" s="140"/>
      <c r="F91" s="140"/>
      <c r="G91" s="140"/>
      <c r="H91" s="140"/>
      <c r="I91" s="135"/>
      <c r="J91" s="119"/>
      <c r="K91" s="120"/>
      <c r="L91" s="179"/>
    </row>
    <row r="92" spans="1:13" s="28" customFormat="1" ht="15.75" customHeight="1" x14ac:dyDescent="0.25">
      <c r="A92" s="122" t="s">
        <v>475</v>
      </c>
      <c r="B92" s="151">
        <f t="shared" ref="B92:H92" si="34">SUM(B93:B100)</f>
        <v>1999</v>
      </c>
      <c r="C92" s="151">
        <f t="shared" si="34"/>
        <v>1025</v>
      </c>
      <c r="D92" s="151">
        <f t="shared" si="34"/>
        <v>180</v>
      </c>
      <c r="E92" s="151">
        <f t="shared" si="34"/>
        <v>1</v>
      </c>
      <c r="F92" s="151">
        <f t="shared" si="34"/>
        <v>233</v>
      </c>
      <c r="G92" s="151">
        <f t="shared" si="34"/>
        <v>1769</v>
      </c>
      <c r="H92" s="151">
        <f t="shared" si="34"/>
        <v>1669</v>
      </c>
      <c r="I92" s="309"/>
      <c r="J92" s="115">
        <f t="shared" ref="J92:J100" si="35">SUM(B92:F92)/G92</f>
        <v>1.9434708875070661</v>
      </c>
      <c r="K92" s="116">
        <f t="shared" ref="K92:K100" si="36">(H92/SUM(B92:F92))*100</f>
        <v>48.545666084933096</v>
      </c>
      <c r="L92" s="178">
        <f t="shared" ref="L92:L100" si="37">(G92/SUM(B92:F92))*100</f>
        <v>51.454333915066897</v>
      </c>
      <c r="M92" s="110"/>
    </row>
    <row r="93" spans="1:13" s="28" customFormat="1" ht="15.75" customHeight="1" x14ac:dyDescent="0.25">
      <c r="A93" s="19" t="s">
        <v>476</v>
      </c>
      <c r="B93" s="140">
        <v>359</v>
      </c>
      <c r="C93" s="140">
        <v>257</v>
      </c>
      <c r="D93" s="140">
        <v>19</v>
      </c>
      <c r="E93" s="140">
        <v>1</v>
      </c>
      <c r="F93" s="140">
        <v>24</v>
      </c>
      <c r="G93" s="140">
        <v>269</v>
      </c>
      <c r="H93" s="140">
        <v>391</v>
      </c>
      <c r="I93" s="135"/>
      <c r="J93" s="119">
        <f t="shared" si="35"/>
        <v>2.4535315985130111</v>
      </c>
      <c r="K93" s="120">
        <f t="shared" si="36"/>
        <v>59.242424242424242</v>
      </c>
      <c r="L93" s="179">
        <f t="shared" si="37"/>
        <v>40.757575757575758</v>
      </c>
      <c r="M93" s="110"/>
    </row>
    <row r="94" spans="1:13" ht="15.75" customHeight="1" x14ac:dyDescent="0.25">
      <c r="A94" s="19" t="s">
        <v>689</v>
      </c>
      <c r="B94" s="140">
        <v>729</v>
      </c>
      <c r="C94" s="140">
        <v>370</v>
      </c>
      <c r="D94" s="140">
        <v>34</v>
      </c>
      <c r="E94" s="140">
        <v>0</v>
      </c>
      <c r="F94" s="140">
        <v>57</v>
      </c>
      <c r="G94" s="140">
        <v>460</v>
      </c>
      <c r="H94" s="140">
        <v>730</v>
      </c>
      <c r="I94" s="135"/>
      <c r="J94" s="119">
        <f t="shared" si="35"/>
        <v>2.5869565217391304</v>
      </c>
      <c r="K94" s="120">
        <f t="shared" si="36"/>
        <v>61.344537815126053</v>
      </c>
      <c r="L94" s="179">
        <f t="shared" si="37"/>
        <v>38.655462184873954</v>
      </c>
    </row>
    <row r="95" spans="1:13" ht="15.75" customHeight="1" x14ac:dyDescent="0.25">
      <c r="A95" s="123" t="s">
        <v>619</v>
      </c>
      <c r="B95" s="140">
        <v>205</v>
      </c>
      <c r="C95" s="140">
        <v>84</v>
      </c>
      <c r="D95" s="140">
        <v>7</v>
      </c>
      <c r="E95" s="140">
        <v>0</v>
      </c>
      <c r="F95" s="140">
        <v>41</v>
      </c>
      <c r="G95" s="140">
        <v>337</v>
      </c>
      <c r="H95" s="140">
        <v>0</v>
      </c>
      <c r="I95" s="135"/>
      <c r="J95" s="119">
        <f t="shared" si="35"/>
        <v>1</v>
      </c>
      <c r="K95" s="120">
        <f t="shared" si="36"/>
        <v>0</v>
      </c>
      <c r="L95" s="179">
        <f t="shared" si="37"/>
        <v>100</v>
      </c>
    </row>
    <row r="96" spans="1:13" ht="15.75" customHeight="1" x14ac:dyDescent="0.25">
      <c r="A96" s="123" t="s">
        <v>409</v>
      </c>
      <c r="B96" s="140">
        <v>243</v>
      </c>
      <c r="C96" s="140">
        <v>107</v>
      </c>
      <c r="D96" s="140">
        <v>2</v>
      </c>
      <c r="E96" s="140">
        <v>0</v>
      </c>
      <c r="F96" s="140">
        <v>45</v>
      </c>
      <c r="G96" s="140">
        <v>256</v>
      </c>
      <c r="H96" s="140">
        <v>141</v>
      </c>
      <c r="I96" s="135"/>
      <c r="J96" s="119">
        <f t="shared" si="35"/>
        <v>1.55078125</v>
      </c>
      <c r="K96" s="120">
        <f t="shared" si="36"/>
        <v>35.516372795969772</v>
      </c>
      <c r="L96" s="179">
        <f t="shared" si="37"/>
        <v>64.483627204030228</v>
      </c>
    </row>
    <row r="97" spans="1:13" ht="15.75" customHeight="1" x14ac:dyDescent="0.25">
      <c r="A97" s="19" t="s">
        <v>729</v>
      </c>
      <c r="B97" s="140">
        <v>9</v>
      </c>
      <c r="C97" s="140">
        <v>33</v>
      </c>
      <c r="D97" s="140">
        <v>2</v>
      </c>
      <c r="E97" s="140">
        <v>0</v>
      </c>
      <c r="F97" s="140">
        <v>2</v>
      </c>
      <c r="G97" s="140">
        <v>38</v>
      </c>
      <c r="H97" s="140">
        <v>8</v>
      </c>
      <c r="I97" s="135"/>
      <c r="J97" s="119">
        <f t="shared" si="35"/>
        <v>1.2105263157894737</v>
      </c>
      <c r="K97" s="120">
        <f t="shared" si="36"/>
        <v>17.391304347826086</v>
      </c>
      <c r="L97" s="179">
        <f t="shared" si="37"/>
        <v>82.608695652173907</v>
      </c>
    </row>
    <row r="98" spans="1:13" ht="15.75" customHeight="1" x14ac:dyDescent="0.25">
      <c r="A98" s="19" t="s">
        <v>687</v>
      </c>
      <c r="B98" s="140">
        <v>434</v>
      </c>
      <c r="C98" s="140">
        <v>153</v>
      </c>
      <c r="D98" s="140">
        <v>114</v>
      </c>
      <c r="E98" s="140">
        <v>0</v>
      </c>
      <c r="F98" s="140">
        <v>63</v>
      </c>
      <c r="G98" s="140">
        <v>386</v>
      </c>
      <c r="H98" s="140">
        <v>378</v>
      </c>
      <c r="I98" s="135"/>
      <c r="J98" s="119">
        <f t="shared" si="35"/>
        <v>1.9792746113989637</v>
      </c>
      <c r="K98" s="120">
        <f t="shared" si="36"/>
        <v>49.476439790575917</v>
      </c>
      <c r="L98" s="179">
        <f t="shared" si="37"/>
        <v>50.523560209424076</v>
      </c>
    </row>
    <row r="99" spans="1:13" ht="15.75" customHeight="1" x14ac:dyDescent="0.25">
      <c r="A99" s="19" t="s">
        <v>620</v>
      </c>
      <c r="B99" s="140">
        <v>1</v>
      </c>
      <c r="C99" s="140">
        <v>3</v>
      </c>
      <c r="D99" s="140">
        <v>0</v>
      </c>
      <c r="E99" s="140">
        <v>0</v>
      </c>
      <c r="F99" s="140">
        <v>0</v>
      </c>
      <c r="G99" s="140">
        <v>4</v>
      </c>
      <c r="H99" s="140">
        <v>0</v>
      </c>
      <c r="I99" s="135"/>
      <c r="J99" s="119">
        <f t="shared" si="35"/>
        <v>1</v>
      </c>
      <c r="K99" s="120">
        <f t="shared" si="36"/>
        <v>0</v>
      </c>
      <c r="L99" s="179">
        <f t="shared" si="37"/>
        <v>100</v>
      </c>
    </row>
    <row r="100" spans="1:13" ht="15.75" customHeight="1" x14ac:dyDescent="0.25">
      <c r="A100" s="19" t="s">
        <v>688</v>
      </c>
      <c r="B100" s="140">
        <v>19</v>
      </c>
      <c r="C100" s="140">
        <v>18</v>
      </c>
      <c r="D100" s="140">
        <v>2</v>
      </c>
      <c r="E100" s="140">
        <v>0</v>
      </c>
      <c r="F100" s="140">
        <v>1</v>
      </c>
      <c r="G100" s="140">
        <v>19</v>
      </c>
      <c r="H100" s="140">
        <v>21</v>
      </c>
      <c r="I100" s="135"/>
      <c r="J100" s="119">
        <f t="shared" si="35"/>
        <v>2.1052631578947367</v>
      </c>
      <c r="K100" s="120">
        <f t="shared" si="36"/>
        <v>52.5</v>
      </c>
      <c r="L100" s="179">
        <f t="shared" si="37"/>
        <v>47.5</v>
      </c>
    </row>
    <row r="101" spans="1:13" ht="15.75" customHeight="1" x14ac:dyDescent="0.25">
      <c r="A101" s="123"/>
      <c r="B101" s="140"/>
      <c r="C101" s="140"/>
      <c r="D101" s="140"/>
      <c r="E101" s="140"/>
      <c r="F101" s="140"/>
      <c r="G101" s="140"/>
      <c r="H101" s="140"/>
      <c r="I101" s="135"/>
      <c r="J101" s="119"/>
      <c r="K101" s="120"/>
      <c r="L101" s="179"/>
    </row>
    <row r="102" spans="1:13" s="28" customFormat="1" ht="15.75" customHeight="1" x14ac:dyDescent="0.25">
      <c r="A102" s="122" t="s">
        <v>482</v>
      </c>
      <c r="B102" s="151">
        <f t="shared" ref="B102:H102" si="38">SUM(B103:B110)</f>
        <v>3969</v>
      </c>
      <c r="C102" s="151">
        <f t="shared" si="38"/>
        <v>2027</v>
      </c>
      <c r="D102" s="151">
        <f t="shared" si="38"/>
        <v>157</v>
      </c>
      <c r="E102" s="151">
        <f t="shared" si="38"/>
        <v>1</v>
      </c>
      <c r="F102" s="151">
        <f t="shared" si="38"/>
        <v>307</v>
      </c>
      <c r="G102" s="151">
        <f t="shared" si="38"/>
        <v>2836</v>
      </c>
      <c r="H102" s="151">
        <f t="shared" si="38"/>
        <v>3625</v>
      </c>
      <c r="I102" s="309"/>
      <c r="J102" s="115">
        <f t="shared" ref="J102:J110" si="39">SUM(B102:F102)/G102</f>
        <v>2.2782087447108603</v>
      </c>
      <c r="K102" s="116">
        <f t="shared" ref="K102:K110" si="40">(H102/SUM(B102:F102))*100</f>
        <v>56.105865965020897</v>
      </c>
      <c r="L102" s="178">
        <f t="shared" ref="L102:L110" si="41">(G102/SUM(B102:F102))*100</f>
        <v>43.894134034979103</v>
      </c>
      <c r="M102" s="110"/>
    </row>
    <row r="103" spans="1:13" ht="15.75" customHeight="1" x14ac:dyDescent="0.25">
      <c r="A103" s="123" t="s">
        <v>410</v>
      </c>
      <c r="B103" s="140">
        <v>2475</v>
      </c>
      <c r="C103" s="140">
        <v>1380</v>
      </c>
      <c r="D103" s="140">
        <v>54</v>
      </c>
      <c r="E103" s="140">
        <v>0</v>
      </c>
      <c r="F103" s="140">
        <v>227</v>
      </c>
      <c r="G103" s="140">
        <v>1357</v>
      </c>
      <c r="H103" s="140">
        <v>2779</v>
      </c>
      <c r="I103" s="135"/>
      <c r="J103" s="119">
        <f t="shared" si="39"/>
        <v>3.0478997789240974</v>
      </c>
      <c r="K103" s="120">
        <f t="shared" si="40"/>
        <v>67.19052224371373</v>
      </c>
      <c r="L103" s="179">
        <f t="shared" si="41"/>
        <v>32.809477756286263</v>
      </c>
    </row>
    <row r="104" spans="1:13" ht="15.75" customHeight="1" x14ac:dyDescent="0.25">
      <c r="A104" s="19" t="s">
        <v>690</v>
      </c>
      <c r="B104" s="140">
        <v>320</v>
      </c>
      <c r="C104" s="140">
        <v>249</v>
      </c>
      <c r="D104" s="140">
        <v>22</v>
      </c>
      <c r="E104" s="140">
        <v>1</v>
      </c>
      <c r="F104" s="140">
        <v>7</v>
      </c>
      <c r="G104" s="140">
        <v>280</v>
      </c>
      <c r="H104" s="140">
        <v>319</v>
      </c>
      <c r="I104" s="135"/>
      <c r="J104" s="119">
        <f t="shared" si="39"/>
        <v>2.1392857142857142</v>
      </c>
      <c r="K104" s="120">
        <f t="shared" si="40"/>
        <v>53.255425709515855</v>
      </c>
      <c r="L104" s="179">
        <f t="shared" si="41"/>
        <v>46.744574290484145</v>
      </c>
    </row>
    <row r="105" spans="1:13" ht="15.75" customHeight="1" x14ac:dyDescent="0.25">
      <c r="A105" s="123" t="s">
        <v>621</v>
      </c>
      <c r="B105" s="140">
        <v>474</v>
      </c>
      <c r="C105" s="140">
        <v>187</v>
      </c>
      <c r="D105" s="140">
        <v>43</v>
      </c>
      <c r="E105" s="140">
        <v>0</v>
      </c>
      <c r="F105" s="140">
        <v>50</v>
      </c>
      <c r="G105" s="140">
        <v>754</v>
      </c>
      <c r="H105" s="140">
        <v>0</v>
      </c>
      <c r="I105" s="135"/>
      <c r="J105" s="119">
        <f t="shared" si="39"/>
        <v>1</v>
      </c>
      <c r="K105" s="120">
        <f t="shared" si="40"/>
        <v>0</v>
      </c>
      <c r="L105" s="179">
        <f t="shared" si="41"/>
        <v>100</v>
      </c>
    </row>
    <row r="106" spans="1:13" ht="15.75" customHeight="1" x14ac:dyDescent="0.25">
      <c r="A106" s="19" t="s">
        <v>691</v>
      </c>
      <c r="B106" s="140">
        <v>155</v>
      </c>
      <c r="C106" s="140">
        <v>73</v>
      </c>
      <c r="D106" s="140">
        <v>4</v>
      </c>
      <c r="E106" s="140">
        <v>0</v>
      </c>
      <c r="F106" s="140">
        <v>15</v>
      </c>
      <c r="G106" s="140">
        <v>82</v>
      </c>
      <c r="H106" s="140">
        <v>165</v>
      </c>
      <c r="I106" s="135"/>
      <c r="J106" s="119">
        <f t="shared" si="39"/>
        <v>3.0121951219512195</v>
      </c>
      <c r="K106" s="120">
        <f t="shared" si="40"/>
        <v>66.801619433198383</v>
      </c>
      <c r="L106" s="179">
        <f t="shared" si="41"/>
        <v>33.198380566801625</v>
      </c>
    </row>
    <row r="107" spans="1:13" ht="15.75" customHeight="1" x14ac:dyDescent="0.25">
      <c r="A107" s="19" t="s">
        <v>622</v>
      </c>
      <c r="B107" s="140">
        <v>81</v>
      </c>
      <c r="C107" s="140">
        <v>50</v>
      </c>
      <c r="D107" s="140">
        <v>2</v>
      </c>
      <c r="E107" s="140">
        <v>0</v>
      </c>
      <c r="F107" s="140">
        <v>1</v>
      </c>
      <c r="G107" s="140">
        <v>62</v>
      </c>
      <c r="H107" s="140">
        <v>72</v>
      </c>
      <c r="I107" s="135"/>
      <c r="J107" s="119">
        <f t="shared" si="39"/>
        <v>2.161290322580645</v>
      </c>
      <c r="K107" s="120">
        <f t="shared" si="40"/>
        <v>53.731343283582092</v>
      </c>
      <c r="L107" s="179">
        <f t="shared" si="41"/>
        <v>46.268656716417908</v>
      </c>
    </row>
    <row r="108" spans="1:13" ht="15.75" customHeight="1" x14ac:dyDescent="0.25">
      <c r="A108" s="19" t="s">
        <v>744</v>
      </c>
      <c r="B108" s="140">
        <v>274</v>
      </c>
      <c r="C108" s="140">
        <v>51</v>
      </c>
      <c r="D108" s="140">
        <v>10</v>
      </c>
      <c r="E108" s="140">
        <v>0</v>
      </c>
      <c r="F108" s="140">
        <v>0</v>
      </c>
      <c r="G108" s="140">
        <v>110</v>
      </c>
      <c r="H108" s="140">
        <v>225</v>
      </c>
      <c r="I108" s="135"/>
      <c r="J108" s="119">
        <f t="shared" si="39"/>
        <v>3.0454545454545454</v>
      </c>
      <c r="K108" s="120">
        <f t="shared" si="40"/>
        <v>67.164179104477611</v>
      </c>
      <c r="L108" s="179">
        <f t="shared" si="41"/>
        <v>32.835820895522389</v>
      </c>
    </row>
    <row r="109" spans="1:13" ht="15.75" customHeight="1" x14ac:dyDescent="0.25">
      <c r="A109" s="19" t="s">
        <v>692</v>
      </c>
      <c r="B109" s="140">
        <v>145</v>
      </c>
      <c r="C109" s="140">
        <v>19</v>
      </c>
      <c r="D109" s="140">
        <v>22</v>
      </c>
      <c r="E109" s="140">
        <v>0</v>
      </c>
      <c r="F109" s="140">
        <v>0</v>
      </c>
      <c r="G109" s="140">
        <v>160</v>
      </c>
      <c r="H109" s="140">
        <v>26</v>
      </c>
      <c r="I109" s="135"/>
      <c r="J109" s="119">
        <f t="shared" si="39"/>
        <v>1.1625000000000001</v>
      </c>
      <c r="K109" s="120">
        <f t="shared" si="40"/>
        <v>13.978494623655912</v>
      </c>
      <c r="L109" s="179">
        <f t="shared" si="41"/>
        <v>86.021505376344081</v>
      </c>
    </row>
    <row r="110" spans="1:13" ht="15.75" customHeight="1" x14ac:dyDescent="0.25">
      <c r="A110" s="19" t="s">
        <v>693</v>
      </c>
      <c r="B110" s="140">
        <v>45</v>
      </c>
      <c r="C110" s="140">
        <v>18</v>
      </c>
      <c r="D110" s="140">
        <v>0</v>
      </c>
      <c r="E110" s="140">
        <v>0</v>
      </c>
      <c r="F110" s="140">
        <v>7</v>
      </c>
      <c r="G110" s="140">
        <v>31</v>
      </c>
      <c r="H110" s="140">
        <v>39</v>
      </c>
      <c r="I110" s="135"/>
      <c r="J110" s="119">
        <f t="shared" si="39"/>
        <v>2.2580645161290325</v>
      </c>
      <c r="K110" s="120">
        <f t="shared" si="40"/>
        <v>55.714285714285715</v>
      </c>
      <c r="L110" s="179">
        <f t="shared" si="41"/>
        <v>44.285714285714285</v>
      </c>
    </row>
    <row r="111" spans="1:13" ht="15.75" customHeight="1" x14ac:dyDescent="0.25">
      <c r="A111" s="123"/>
      <c r="B111" s="140"/>
      <c r="C111" s="140"/>
      <c r="D111" s="140"/>
      <c r="E111" s="140"/>
      <c r="F111" s="140"/>
      <c r="G111" s="140"/>
      <c r="H111" s="140"/>
      <c r="I111" s="135"/>
      <c r="J111" s="119"/>
      <c r="K111" s="120"/>
      <c r="L111" s="179"/>
    </row>
    <row r="112" spans="1:13" s="28" customFormat="1" ht="15.75" customHeight="1" x14ac:dyDescent="0.25">
      <c r="A112" s="122" t="s">
        <v>489</v>
      </c>
      <c r="B112" s="151">
        <f t="shared" ref="B112:H112" si="42">SUM(B113:B116)</f>
        <v>1148</v>
      </c>
      <c r="C112" s="151">
        <f t="shared" si="42"/>
        <v>804</v>
      </c>
      <c r="D112" s="151">
        <f t="shared" si="42"/>
        <v>128</v>
      </c>
      <c r="E112" s="151">
        <f t="shared" si="42"/>
        <v>0</v>
      </c>
      <c r="F112" s="151">
        <f t="shared" si="42"/>
        <v>81</v>
      </c>
      <c r="G112" s="151">
        <f t="shared" si="42"/>
        <v>1186</v>
      </c>
      <c r="H112" s="151">
        <f t="shared" si="42"/>
        <v>975</v>
      </c>
      <c r="I112" s="309"/>
      <c r="J112" s="115">
        <f>SUM(B112:F112)/G112</f>
        <v>1.8220910623946036</v>
      </c>
      <c r="K112" s="116">
        <f>(H112/SUM(B112:F112))*100</f>
        <v>45.118000925497455</v>
      </c>
      <c r="L112" s="178">
        <f>(G112/SUM(B112:F112))*100</f>
        <v>54.881999074502538</v>
      </c>
      <c r="M112" s="110"/>
    </row>
    <row r="113" spans="1:13" ht="15.75" customHeight="1" x14ac:dyDescent="0.25">
      <c r="A113" s="19" t="s">
        <v>490</v>
      </c>
      <c r="B113" s="140">
        <v>580</v>
      </c>
      <c r="C113" s="140">
        <v>565</v>
      </c>
      <c r="D113" s="140">
        <v>55</v>
      </c>
      <c r="E113" s="140">
        <v>0</v>
      </c>
      <c r="F113" s="140">
        <v>14</v>
      </c>
      <c r="G113" s="140">
        <v>494</v>
      </c>
      <c r="H113" s="140">
        <v>720</v>
      </c>
      <c r="I113" s="135"/>
      <c r="J113" s="119">
        <f>SUM(B113:F113)/G113</f>
        <v>2.4574898785425101</v>
      </c>
      <c r="K113" s="120">
        <f>(H113/SUM(B113:F113))*100</f>
        <v>59.308072487644147</v>
      </c>
      <c r="L113" s="179">
        <f>(G113/SUM(B113:F113))*100</f>
        <v>40.691927512355846</v>
      </c>
    </row>
    <row r="114" spans="1:13" ht="15.75" customHeight="1" x14ac:dyDescent="0.25">
      <c r="A114" s="19" t="s">
        <v>491</v>
      </c>
      <c r="B114" s="140">
        <v>115</v>
      </c>
      <c r="C114" s="140">
        <v>66</v>
      </c>
      <c r="D114" s="140">
        <v>28</v>
      </c>
      <c r="E114" s="140">
        <v>0</v>
      </c>
      <c r="F114" s="140">
        <v>0</v>
      </c>
      <c r="G114" s="140">
        <v>69</v>
      </c>
      <c r="H114" s="140">
        <v>140</v>
      </c>
      <c r="I114" s="135"/>
      <c r="J114" s="119">
        <f>SUM(B114:F114)/G114</f>
        <v>3.0289855072463769</v>
      </c>
      <c r="K114" s="120">
        <f>(H114/SUM(B114:F114))*100</f>
        <v>66.985645933014354</v>
      </c>
      <c r="L114" s="179">
        <f>(G114/SUM(B114:F114))*100</f>
        <v>33.014354066985646</v>
      </c>
    </row>
    <row r="115" spans="1:13" ht="15.75" customHeight="1" x14ac:dyDescent="0.25">
      <c r="A115" s="19" t="s">
        <v>623</v>
      </c>
      <c r="B115" s="140">
        <v>397</v>
      </c>
      <c r="C115" s="140">
        <v>148</v>
      </c>
      <c r="D115" s="140">
        <v>43</v>
      </c>
      <c r="E115" s="140">
        <v>0</v>
      </c>
      <c r="F115" s="140">
        <v>66</v>
      </c>
      <c r="G115" s="140">
        <v>565</v>
      </c>
      <c r="H115" s="140">
        <v>89</v>
      </c>
      <c r="I115" s="135"/>
      <c r="J115" s="119">
        <f>SUM(B115:F115)/G115</f>
        <v>1.1575221238938054</v>
      </c>
      <c r="K115" s="120">
        <f>(H115/SUM(B115:F115))*100</f>
        <v>13.608562691131498</v>
      </c>
      <c r="L115" s="179">
        <f>(G115/SUM(B115:F115))*100</f>
        <v>86.391437308868504</v>
      </c>
    </row>
    <row r="116" spans="1:13" ht="15.75" customHeight="1" x14ac:dyDescent="0.25">
      <c r="A116" s="19" t="s">
        <v>492</v>
      </c>
      <c r="B116" s="140">
        <v>56</v>
      </c>
      <c r="C116" s="140">
        <v>25</v>
      </c>
      <c r="D116" s="140">
        <v>2</v>
      </c>
      <c r="E116" s="140">
        <v>0</v>
      </c>
      <c r="F116" s="140">
        <v>1</v>
      </c>
      <c r="G116" s="140">
        <v>58</v>
      </c>
      <c r="H116" s="140">
        <v>26</v>
      </c>
      <c r="I116" s="135"/>
      <c r="J116" s="119">
        <f>SUM(B116:F116)/G116</f>
        <v>1.4482758620689655</v>
      </c>
      <c r="K116" s="120">
        <f>(H116/SUM(B116:F116))*100</f>
        <v>30.952380952380953</v>
      </c>
      <c r="L116" s="179">
        <f>(G116/SUM(B116:F116))*100</f>
        <v>69.047619047619051</v>
      </c>
    </row>
    <row r="117" spans="1:13" ht="15.75" customHeight="1" x14ac:dyDescent="0.25">
      <c r="B117" s="140"/>
      <c r="C117" s="140"/>
      <c r="D117" s="140"/>
      <c r="E117" s="140"/>
      <c r="F117" s="140"/>
      <c r="G117" s="140"/>
      <c r="H117" s="140"/>
      <c r="I117" s="135"/>
      <c r="J117" s="119"/>
      <c r="K117" s="120"/>
      <c r="L117" s="179"/>
    </row>
    <row r="118" spans="1:13" s="28" customFormat="1" ht="15.75" customHeight="1" x14ac:dyDescent="0.25">
      <c r="A118" s="76" t="s">
        <v>493</v>
      </c>
      <c r="B118" s="151">
        <f t="shared" ref="B118:H118" si="43">SUM(B119:B126)</f>
        <v>932</v>
      </c>
      <c r="C118" s="151">
        <f t="shared" si="43"/>
        <v>715</v>
      </c>
      <c r="D118" s="151">
        <f t="shared" si="43"/>
        <v>85</v>
      </c>
      <c r="E118" s="151">
        <f t="shared" si="43"/>
        <v>0</v>
      </c>
      <c r="F118" s="151">
        <f t="shared" si="43"/>
        <v>94</v>
      </c>
      <c r="G118" s="151">
        <f t="shared" si="43"/>
        <v>1063</v>
      </c>
      <c r="H118" s="151">
        <f t="shared" si="43"/>
        <v>763</v>
      </c>
      <c r="I118" s="309"/>
      <c r="J118" s="115">
        <f t="shared" ref="J118:J126" si="44">SUM(B118:F118)/G118</f>
        <v>1.7177798682972718</v>
      </c>
      <c r="K118" s="116">
        <f t="shared" ref="K118:K126" si="45">(H118/SUM(B118:F118))*100</f>
        <v>41.785323110624319</v>
      </c>
      <c r="L118" s="178">
        <f t="shared" ref="L118:L126" si="46">(G118/SUM(B118:F118))*100</f>
        <v>58.214676889375681</v>
      </c>
      <c r="M118" s="110"/>
    </row>
    <row r="119" spans="1:13" ht="15.75" customHeight="1" x14ac:dyDescent="0.25">
      <c r="A119" s="19" t="s">
        <v>494</v>
      </c>
      <c r="B119" s="140">
        <v>334</v>
      </c>
      <c r="C119" s="140">
        <v>264</v>
      </c>
      <c r="D119" s="140">
        <v>10</v>
      </c>
      <c r="E119" s="140">
        <v>0</v>
      </c>
      <c r="F119" s="140">
        <v>40</v>
      </c>
      <c r="G119" s="140">
        <v>299</v>
      </c>
      <c r="H119" s="140">
        <v>349</v>
      </c>
      <c r="I119" s="135"/>
      <c r="J119" s="119">
        <f t="shared" si="44"/>
        <v>2.1672240802675584</v>
      </c>
      <c r="K119" s="120">
        <f t="shared" si="45"/>
        <v>53.858024691358018</v>
      </c>
      <c r="L119" s="179">
        <f t="shared" si="46"/>
        <v>46.141975308641975</v>
      </c>
    </row>
    <row r="120" spans="1:13" ht="15.75" customHeight="1" x14ac:dyDescent="0.25">
      <c r="A120" s="19" t="s">
        <v>495</v>
      </c>
      <c r="B120" s="140">
        <v>129</v>
      </c>
      <c r="C120" s="140">
        <v>96</v>
      </c>
      <c r="D120" s="140">
        <v>42</v>
      </c>
      <c r="E120" s="140">
        <v>0</v>
      </c>
      <c r="F120" s="140">
        <v>26</v>
      </c>
      <c r="G120" s="140">
        <v>143</v>
      </c>
      <c r="H120" s="140">
        <v>150</v>
      </c>
      <c r="I120" s="135"/>
      <c r="J120" s="119">
        <f t="shared" si="44"/>
        <v>2.0489510489510487</v>
      </c>
      <c r="K120" s="120">
        <f t="shared" si="45"/>
        <v>51.19453924914675</v>
      </c>
      <c r="L120" s="179">
        <f t="shared" si="46"/>
        <v>48.805460750853243</v>
      </c>
    </row>
    <row r="121" spans="1:13" ht="15.75" customHeight="1" x14ac:dyDescent="0.25">
      <c r="A121" s="19" t="s">
        <v>496</v>
      </c>
      <c r="B121" s="140">
        <v>86</v>
      </c>
      <c r="C121" s="140">
        <v>111</v>
      </c>
      <c r="D121" s="140">
        <v>3</v>
      </c>
      <c r="E121" s="140">
        <v>0</v>
      </c>
      <c r="F121" s="140">
        <v>11</v>
      </c>
      <c r="G121" s="140">
        <v>73</v>
      </c>
      <c r="H121" s="140">
        <v>138</v>
      </c>
      <c r="I121" s="135"/>
      <c r="J121" s="119">
        <f t="shared" si="44"/>
        <v>2.8904109589041096</v>
      </c>
      <c r="K121" s="120">
        <f t="shared" si="45"/>
        <v>65.402843601895739</v>
      </c>
      <c r="L121" s="179">
        <f t="shared" si="46"/>
        <v>34.597156398104268</v>
      </c>
    </row>
    <row r="122" spans="1:13" ht="15.75" customHeight="1" x14ac:dyDescent="0.25">
      <c r="A122" s="19" t="s">
        <v>624</v>
      </c>
      <c r="B122" s="140">
        <v>102</v>
      </c>
      <c r="C122" s="140">
        <v>43</v>
      </c>
      <c r="D122" s="140">
        <v>2</v>
      </c>
      <c r="E122" s="140">
        <v>0</v>
      </c>
      <c r="F122" s="140">
        <v>1</v>
      </c>
      <c r="G122" s="140">
        <v>124</v>
      </c>
      <c r="H122" s="140">
        <v>24</v>
      </c>
      <c r="I122" s="135"/>
      <c r="J122" s="119">
        <f t="shared" si="44"/>
        <v>1.1935483870967742</v>
      </c>
      <c r="K122" s="120">
        <f t="shared" si="45"/>
        <v>16.216216216216218</v>
      </c>
      <c r="L122" s="179">
        <f t="shared" si="46"/>
        <v>83.78378378378379</v>
      </c>
    </row>
    <row r="123" spans="1:13" ht="15.75" customHeight="1" x14ac:dyDescent="0.25">
      <c r="A123" s="19" t="s">
        <v>498</v>
      </c>
      <c r="B123" s="140">
        <v>80</v>
      </c>
      <c r="C123" s="140">
        <v>43</v>
      </c>
      <c r="D123" s="140">
        <v>4</v>
      </c>
      <c r="E123" s="140">
        <v>0</v>
      </c>
      <c r="F123" s="140">
        <v>0</v>
      </c>
      <c r="G123" s="140">
        <v>99</v>
      </c>
      <c r="H123" s="140">
        <v>28</v>
      </c>
      <c r="I123" s="135"/>
      <c r="J123" s="119">
        <f t="shared" si="44"/>
        <v>1.2828282828282829</v>
      </c>
      <c r="K123" s="120">
        <f t="shared" si="45"/>
        <v>22.047244094488189</v>
      </c>
      <c r="L123" s="179">
        <f t="shared" si="46"/>
        <v>77.952755905511808</v>
      </c>
    </row>
    <row r="124" spans="1:13" ht="15.75" customHeight="1" x14ac:dyDescent="0.25">
      <c r="A124" s="19" t="s">
        <v>499</v>
      </c>
      <c r="B124" s="140">
        <v>155</v>
      </c>
      <c r="C124" s="140">
        <v>75</v>
      </c>
      <c r="D124" s="140">
        <v>19</v>
      </c>
      <c r="E124" s="140">
        <v>0</v>
      </c>
      <c r="F124" s="140">
        <v>0</v>
      </c>
      <c r="G124" s="140">
        <v>213</v>
      </c>
      <c r="H124" s="140">
        <v>36</v>
      </c>
      <c r="I124" s="135"/>
      <c r="J124" s="119">
        <f t="shared" si="44"/>
        <v>1.1690140845070423</v>
      </c>
      <c r="K124" s="120">
        <f t="shared" si="45"/>
        <v>14.457831325301203</v>
      </c>
      <c r="L124" s="179">
        <f t="shared" si="46"/>
        <v>85.542168674698786</v>
      </c>
    </row>
    <row r="125" spans="1:13" ht="15.75" customHeight="1" x14ac:dyDescent="0.25">
      <c r="A125" s="19" t="s">
        <v>500</v>
      </c>
      <c r="B125" s="140">
        <v>30</v>
      </c>
      <c r="C125" s="140">
        <v>77</v>
      </c>
      <c r="D125" s="140">
        <v>5</v>
      </c>
      <c r="E125" s="140">
        <v>0</v>
      </c>
      <c r="F125" s="140">
        <v>16</v>
      </c>
      <c r="G125" s="140">
        <v>99</v>
      </c>
      <c r="H125" s="140">
        <v>29</v>
      </c>
      <c r="I125" s="135"/>
      <c r="J125" s="119">
        <f t="shared" si="44"/>
        <v>1.292929292929293</v>
      </c>
      <c r="K125" s="120">
        <f t="shared" si="45"/>
        <v>22.65625</v>
      </c>
      <c r="L125" s="179">
        <f t="shared" si="46"/>
        <v>77.34375</v>
      </c>
    </row>
    <row r="126" spans="1:13" ht="15.75" customHeight="1" x14ac:dyDescent="0.25">
      <c r="A126" s="19" t="s">
        <v>317</v>
      </c>
      <c r="B126" s="140">
        <v>16</v>
      </c>
      <c r="C126" s="140">
        <v>6</v>
      </c>
      <c r="D126" s="140">
        <v>0</v>
      </c>
      <c r="E126" s="140">
        <v>0</v>
      </c>
      <c r="F126" s="140">
        <v>0</v>
      </c>
      <c r="G126" s="140">
        <v>13</v>
      </c>
      <c r="H126" s="140">
        <v>9</v>
      </c>
      <c r="I126" s="135"/>
      <c r="J126" s="119">
        <f t="shared" si="44"/>
        <v>1.6923076923076923</v>
      </c>
      <c r="K126" s="120">
        <f t="shared" si="45"/>
        <v>40.909090909090914</v>
      </c>
      <c r="L126" s="179">
        <f t="shared" si="46"/>
        <v>59.090909090909093</v>
      </c>
    </row>
    <row r="127" spans="1:13" ht="15.75" customHeight="1" x14ac:dyDescent="0.25">
      <c r="A127" s="123"/>
      <c r="B127" s="140"/>
      <c r="C127" s="140"/>
      <c r="D127" s="140"/>
      <c r="E127" s="140"/>
      <c r="F127" s="140"/>
      <c r="G127" s="140"/>
      <c r="H127" s="140"/>
      <c r="I127" s="135"/>
      <c r="J127" s="119"/>
      <c r="K127" s="120"/>
      <c r="L127" s="179"/>
    </row>
    <row r="128" spans="1:13" s="28" customFormat="1" ht="15.75" customHeight="1" x14ac:dyDescent="0.25">
      <c r="A128" s="122" t="s">
        <v>501</v>
      </c>
      <c r="B128" s="151">
        <f t="shared" ref="B128:H128" si="47">SUM(B129:B132)</f>
        <v>2142</v>
      </c>
      <c r="C128" s="151">
        <f t="shared" si="47"/>
        <v>1315</v>
      </c>
      <c r="D128" s="151">
        <f t="shared" si="47"/>
        <v>154</v>
      </c>
      <c r="E128" s="151">
        <f t="shared" si="47"/>
        <v>2</v>
      </c>
      <c r="F128" s="151">
        <f t="shared" si="47"/>
        <v>248</v>
      </c>
      <c r="G128" s="151">
        <f t="shared" si="47"/>
        <v>1726</v>
      </c>
      <c r="H128" s="151">
        <f t="shared" si="47"/>
        <v>2135</v>
      </c>
      <c r="I128" s="309"/>
      <c r="J128" s="115">
        <f>SUM(B128:F128)/G128</f>
        <v>2.2369640787949017</v>
      </c>
      <c r="K128" s="116">
        <f>(H128/SUM(B128:F128))*100</f>
        <v>55.296555296555297</v>
      </c>
      <c r="L128" s="178">
        <f>(G128/SUM(B128:F128))*100</f>
        <v>44.703444703444703</v>
      </c>
      <c r="M128" s="110"/>
    </row>
    <row r="129" spans="1:13" ht="15.75" customHeight="1" x14ac:dyDescent="0.25">
      <c r="A129" s="123" t="s">
        <v>625</v>
      </c>
      <c r="B129" s="140">
        <v>1937</v>
      </c>
      <c r="C129" s="140">
        <v>999</v>
      </c>
      <c r="D129" s="140">
        <v>132</v>
      </c>
      <c r="E129" s="140">
        <v>0</v>
      </c>
      <c r="F129" s="140">
        <v>195</v>
      </c>
      <c r="G129" s="140">
        <v>1374</v>
      </c>
      <c r="H129" s="140">
        <v>1889</v>
      </c>
      <c r="I129" s="135"/>
      <c r="J129" s="119">
        <f>SUM(B129:F129)/G129</f>
        <v>2.3748180494905387</v>
      </c>
      <c r="K129" s="120">
        <f>(H129/SUM(B129:F129))*100</f>
        <v>57.89151087955868</v>
      </c>
      <c r="L129" s="179">
        <f>(G129/SUM(B129:F129))*100</f>
        <v>42.108489120441313</v>
      </c>
    </row>
    <row r="130" spans="1:13" ht="15.75" customHeight="1" x14ac:dyDescent="0.25">
      <c r="A130" s="19" t="s">
        <v>411</v>
      </c>
      <c r="B130" s="140">
        <v>1</v>
      </c>
      <c r="C130" s="140">
        <v>176</v>
      </c>
      <c r="D130" s="140">
        <v>6</v>
      </c>
      <c r="E130" s="140">
        <v>2</v>
      </c>
      <c r="F130" s="140">
        <v>48</v>
      </c>
      <c r="G130" s="140">
        <v>233</v>
      </c>
      <c r="H130" s="140">
        <v>0</v>
      </c>
      <c r="I130" s="135"/>
      <c r="J130" s="119">
        <f>SUM(B130:F130)/G130</f>
        <v>1</v>
      </c>
      <c r="K130" s="120">
        <f>(H130/SUM(B130:F130))*100</f>
        <v>0</v>
      </c>
      <c r="L130" s="179">
        <f>(G130/SUM(B130:F130))*100</f>
        <v>100</v>
      </c>
    </row>
    <row r="131" spans="1:13" ht="15.75" customHeight="1" x14ac:dyDescent="0.25">
      <c r="A131" s="19" t="s">
        <v>123</v>
      </c>
      <c r="B131" s="140">
        <v>89</v>
      </c>
      <c r="C131" s="140">
        <v>59</v>
      </c>
      <c r="D131" s="140">
        <v>8</v>
      </c>
      <c r="E131" s="140">
        <v>0</v>
      </c>
      <c r="F131" s="140">
        <v>0</v>
      </c>
      <c r="G131" s="140">
        <v>43</v>
      </c>
      <c r="H131" s="140">
        <v>113</v>
      </c>
      <c r="I131" s="135"/>
      <c r="J131" s="119">
        <f>SUM(B131:F131)/G131</f>
        <v>3.6279069767441858</v>
      </c>
      <c r="K131" s="120">
        <f>(H131/SUM(B131:F131))*100</f>
        <v>72.435897435897431</v>
      </c>
      <c r="L131" s="179">
        <f>(G131/SUM(B131:F131))*100</f>
        <v>27.564102564102566</v>
      </c>
    </row>
    <row r="132" spans="1:13" ht="15.75" customHeight="1" x14ac:dyDescent="0.25">
      <c r="A132" s="19" t="s">
        <v>503</v>
      </c>
      <c r="B132" s="140">
        <v>115</v>
      </c>
      <c r="C132" s="140">
        <v>81</v>
      </c>
      <c r="D132" s="140">
        <v>8</v>
      </c>
      <c r="E132" s="140">
        <v>0</v>
      </c>
      <c r="F132" s="140">
        <v>5</v>
      </c>
      <c r="G132" s="140">
        <v>76</v>
      </c>
      <c r="H132" s="140">
        <v>133</v>
      </c>
      <c r="I132" s="135"/>
      <c r="J132" s="119">
        <f>SUM(B132:F132)/G132</f>
        <v>2.75</v>
      </c>
      <c r="K132" s="120">
        <f>(H132/SUM(B132:F132))*100</f>
        <v>63.636363636363633</v>
      </c>
      <c r="L132" s="179">
        <f>(G132/SUM(B132:F132))*100</f>
        <v>36.363636363636367</v>
      </c>
    </row>
    <row r="133" spans="1:13" ht="15.75" customHeight="1" x14ac:dyDescent="0.25">
      <c r="A133" s="123"/>
      <c r="B133" s="140"/>
      <c r="C133" s="140"/>
      <c r="D133" s="140"/>
      <c r="E133" s="140"/>
      <c r="F133" s="140"/>
      <c r="G133" s="140"/>
      <c r="H133" s="140"/>
      <c r="I133" s="135"/>
      <c r="J133" s="119"/>
      <c r="K133" s="120"/>
      <c r="L133" s="179"/>
    </row>
    <row r="134" spans="1:13" s="28" customFormat="1" ht="15.75" customHeight="1" x14ac:dyDescent="0.25">
      <c r="A134" s="122" t="s">
        <v>504</v>
      </c>
      <c r="B134" s="151">
        <f t="shared" ref="B134:H134" si="48">SUM(B135:B138)</f>
        <v>2804</v>
      </c>
      <c r="C134" s="151">
        <f t="shared" si="48"/>
        <v>1698</v>
      </c>
      <c r="D134" s="151">
        <f t="shared" si="48"/>
        <v>136</v>
      </c>
      <c r="E134" s="151">
        <f t="shared" si="48"/>
        <v>1</v>
      </c>
      <c r="F134" s="151">
        <f t="shared" si="48"/>
        <v>356</v>
      </c>
      <c r="G134" s="151">
        <f t="shared" si="48"/>
        <v>2660</v>
      </c>
      <c r="H134" s="151">
        <f t="shared" si="48"/>
        <v>2335</v>
      </c>
      <c r="I134" s="309"/>
      <c r="J134" s="115">
        <f>SUM(B134:F134)/G134</f>
        <v>1.8778195488721805</v>
      </c>
      <c r="K134" s="116">
        <f>(H134/SUM(B134:F134))*100</f>
        <v>46.746746746746751</v>
      </c>
      <c r="L134" s="178">
        <f>(G134/SUM(B134:F134))*100</f>
        <v>53.253253253253249</v>
      </c>
      <c r="M134" s="110"/>
    </row>
    <row r="135" spans="1:13" ht="15.75" customHeight="1" x14ac:dyDescent="0.25">
      <c r="A135" s="123" t="s">
        <v>412</v>
      </c>
      <c r="B135" s="140">
        <v>1908</v>
      </c>
      <c r="C135" s="140">
        <v>1254</v>
      </c>
      <c r="D135" s="140">
        <v>76</v>
      </c>
      <c r="E135" s="140">
        <v>0</v>
      </c>
      <c r="F135" s="140">
        <v>202</v>
      </c>
      <c r="G135" s="140">
        <v>1502</v>
      </c>
      <c r="H135" s="140">
        <v>1938</v>
      </c>
      <c r="I135" s="135"/>
      <c r="J135" s="119">
        <f>SUM(B135:F135)/G135</f>
        <v>2.2902796271637818</v>
      </c>
      <c r="K135" s="120">
        <f>(H135/SUM(B135:F135))*100</f>
        <v>56.337209302325583</v>
      </c>
      <c r="L135" s="179">
        <f>(G135/SUM(B135:F135))*100</f>
        <v>43.662790697674417</v>
      </c>
    </row>
    <row r="136" spans="1:13" ht="15.75" customHeight="1" x14ac:dyDescent="0.25">
      <c r="A136" s="19" t="s">
        <v>506</v>
      </c>
      <c r="B136" s="140">
        <v>573</v>
      </c>
      <c r="C136" s="140">
        <v>190</v>
      </c>
      <c r="D136" s="140">
        <v>38</v>
      </c>
      <c r="E136" s="140">
        <v>0</v>
      </c>
      <c r="F136" s="140">
        <v>93</v>
      </c>
      <c r="G136" s="140">
        <v>770</v>
      </c>
      <c r="H136" s="140">
        <v>124</v>
      </c>
      <c r="I136" s="135"/>
      <c r="J136" s="119">
        <f>SUM(B136:F136)/G136</f>
        <v>1.1610389610389611</v>
      </c>
      <c r="K136" s="120">
        <f>(H136/SUM(B136:F136))*100</f>
        <v>13.870246085011187</v>
      </c>
      <c r="L136" s="179">
        <f>(G136/SUM(B136:F136))*100</f>
        <v>86.129753914988811</v>
      </c>
    </row>
    <row r="137" spans="1:13" ht="15.75" customHeight="1" x14ac:dyDescent="0.25">
      <c r="A137" s="19" t="s">
        <v>626</v>
      </c>
      <c r="B137" s="140">
        <v>133</v>
      </c>
      <c r="C137" s="140">
        <v>69</v>
      </c>
      <c r="D137" s="140">
        <v>11</v>
      </c>
      <c r="E137" s="140">
        <v>0</v>
      </c>
      <c r="F137" s="140">
        <v>35</v>
      </c>
      <c r="G137" s="140">
        <v>168</v>
      </c>
      <c r="H137" s="140">
        <v>80</v>
      </c>
      <c r="I137" s="135"/>
      <c r="J137" s="119">
        <f>SUM(B137:F137)/G137</f>
        <v>1.4761904761904763</v>
      </c>
      <c r="K137" s="120">
        <f>(H137/SUM(B137:F137))*100</f>
        <v>32.258064516129032</v>
      </c>
      <c r="L137" s="179">
        <f>(G137/SUM(B137:F137))*100</f>
        <v>67.741935483870961</v>
      </c>
    </row>
    <row r="138" spans="1:13" ht="15.75" customHeight="1" x14ac:dyDescent="0.25">
      <c r="A138" s="19" t="s">
        <v>508</v>
      </c>
      <c r="B138" s="140">
        <v>190</v>
      </c>
      <c r="C138" s="140">
        <v>185</v>
      </c>
      <c r="D138" s="140">
        <v>11</v>
      </c>
      <c r="E138" s="140">
        <v>1</v>
      </c>
      <c r="F138" s="140">
        <v>26</v>
      </c>
      <c r="G138" s="140">
        <v>220</v>
      </c>
      <c r="H138" s="140">
        <v>193</v>
      </c>
      <c r="I138" s="135"/>
      <c r="J138" s="119">
        <f>SUM(B138:F138)/G138</f>
        <v>1.8772727272727272</v>
      </c>
      <c r="K138" s="120">
        <f>(H138/SUM(B138:F138))*100</f>
        <v>46.731234866828089</v>
      </c>
      <c r="L138" s="179">
        <f>(G138/SUM(B138:F138))*100</f>
        <v>53.268765133171911</v>
      </c>
    </row>
    <row r="139" spans="1:13" ht="15.75" customHeight="1" x14ac:dyDescent="0.25">
      <c r="A139" s="71"/>
      <c r="B139" s="127"/>
      <c r="C139" s="127"/>
      <c r="D139" s="127"/>
      <c r="E139" s="127"/>
      <c r="F139" s="127"/>
      <c r="G139" s="127"/>
      <c r="H139" s="128"/>
      <c r="I139" s="136"/>
      <c r="J139" s="142"/>
      <c r="K139" s="142"/>
      <c r="L139" s="142"/>
    </row>
    <row r="140" spans="1:13" ht="15.75" customHeight="1" x14ac:dyDescent="0.25">
      <c r="A140" s="389" t="s">
        <v>627</v>
      </c>
      <c r="B140" s="389"/>
      <c r="C140" s="389"/>
      <c r="D140" s="389"/>
      <c r="E140" s="389"/>
      <c r="F140" s="389"/>
      <c r="G140" s="389"/>
      <c r="H140" s="389"/>
      <c r="I140" s="389"/>
      <c r="J140" s="389"/>
      <c r="K140" s="389"/>
      <c r="L140" s="389"/>
    </row>
    <row r="141" spans="1:13" ht="15.75" customHeight="1" x14ac:dyDescent="0.25">
      <c r="A141" s="9" t="s">
        <v>637</v>
      </c>
      <c r="B141" s="98"/>
      <c r="C141" s="98"/>
      <c r="D141" s="98"/>
      <c r="E141" s="98"/>
      <c r="F141" s="98"/>
      <c r="G141" s="98"/>
      <c r="H141" s="98"/>
    </row>
  </sheetData>
  <sheetProtection selectLockedCells="1" selectUnlockedCells="1"/>
  <mergeCells count="15">
    <mergeCell ref="A3:L3"/>
    <mergeCell ref="B5:H5"/>
    <mergeCell ref="J5:L5"/>
    <mergeCell ref="A140:L140"/>
    <mergeCell ref="B6:B7"/>
    <mergeCell ref="A5:A7"/>
    <mergeCell ref="C6:C7"/>
    <mergeCell ref="D6:D7"/>
    <mergeCell ref="E6:E7"/>
    <mergeCell ref="F6:F7"/>
    <mergeCell ref="G6:G7"/>
    <mergeCell ref="H6:H7"/>
    <mergeCell ref="J6:J7"/>
    <mergeCell ref="K6:K7"/>
    <mergeCell ref="L6:L7"/>
  </mergeCells>
  <phoneticPr fontId="0" type="noConversion"/>
  <dataValidations count="2">
    <dataValidation type="whole" operator="equal" allowBlank="1" showErrorMessage="1" errorTitle="Estimado Shrek:" error="El balance en materia laboral no es correcto." sqref="B127 B81" xr:uid="{00000000-0002-0000-1000-000000000000}">
      <formula1>(#REF!+#REF!+#REF!)-#REF!</formula1>
    </dataValidation>
    <dataValidation type="whole" operator="equal" allowBlank="1" showErrorMessage="1" errorTitle="Estimado Shrek:" error="El balance en materia laboral no es correcto." sqref="H127 H81" xr:uid="{00000000-0002-0000-1000-000001000000}">
      <formula1>(A81+B81+C81)-E81</formula1>
    </dataValidation>
  </dataValidations>
  <printOptions horizontalCentered="1" verticalCentered="1"/>
  <pageMargins left="0" right="0" top="0" bottom="0" header="0.51180555555555551" footer="0.51180555555555551"/>
  <pageSetup scale="32" firstPageNumber="0" orientation="portrait" horizontalDpi="300" verticalDpi="300" r:id="rId1"/>
  <headerFooter alignWithMargins="0"/>
  <rowBreaks count="1" manualBreakCount="1">
    <brk id="8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</sheetPr>
  <dimension ref="A1:K119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79.5703125" style="14" customWidth="1"/>
    <col min="2" max="2" width="16.85546875" style="14" customWidth="1"/>
    <col min="3" max="3" width="16.140625" style="14" customWidth="1"/>
    <col min="4" max="4" width="18" style="14" customWidth="1"/>
    <col min="5" max="5" width="19.42578125" style="14" customWidth="1"/>
    <col min="6" max="6" width="15.7109375" style="14" customWidth="1"/>
    <col min="7" max="7" width="17.85546875" style="14" customWidth="1"/>
    <col min="8" max="8" width="5.7109375" style="185" customWidth="1"/>
    <col min="9" max="9" width="18.7109375" style="185" customWidth="1"/>
    <col min="10" max="10" width="16.28515625" style="185" customWidth="1"/>
    <col min="11" max="11" width="18.7109375" style="185" customWidth="1"/>
    <col min="12" max="16384" width="11.42578125" style="185"/>
  </cols>
  <sheetData>
    <row r="1" spans="1:11" ht="15.75" customHeight="1" x14ac:dyDescent="0.25">
      <c r="A1" s="16" t="s">
        <v>413</v>
      </c>
      <c r="B1" s="11"/>
      <c r="C1" s="11"/>
      <c r="D1" s="11"/>
      <c r="E1" s="11"/>
      <c r="F1" s="11"/>
      <c r="G1" s="11"/>
      <c r="I1" s="186"/>
      <c r="J1" s="186"/>
    </row>
    <row r="2" spans="1:11" ht="15.75" customHeight="1" x14ac:dyDescent="0.25">
      <c r="A2" s="24"/>
      <c r="B2" s="24"/>
      <c r="C2" s="187"/>
      <c r="D2" s="187"/>
      <c r="E2" s="187"/>
      <c r="F2" s="187"/>
      <c r="G2" s="187"/>
    </row>
    <row r="3" spans="1:11" ht="15.75" customHeight="1" x14ac:dyDescent="0.25">
      <c r="A3" s="364" t="s">
        <v>649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5.75" customHeight="1" x14ac:dyDescent="0.25">
      <c r="A4" s="132"/>
      <c r="B4" s="132"/>
      <c r="C4" s="132"/>
      <c r="D4" s="132"/>
      <c r="E4" s="132"/>
      <c r="F4" s="132"/>
      <c r="G4" s="132"/>
    </row>
    <row r="5" spans="1:11" ht="15.75" customHeight="1" x14ac:dyDescent="0.25">
      <c r="A5" s="381" t="s">
        <v>414</v>
      </c>
      <c r="B5" s="365" t="s">
        <v>327</v>
      </c>
      <c r="C5" s="365"/>
      <c r="D5" s="365"/>
      <c r="E5" s="365"/>
      <c r="F5" s="365"/>
      <c r="G5" s="365"/>
      <c r="H5" s="395"/>
      <c r="I5" s="394" t="s">
        <v>328</v>
      </c>
      <c r="J5" s="394"/>
      <c r="K5" s="394"/>
    </row>
    <row r="6" spans="1:11" ht="15.75" customHeight="1" x14ac:dyDescent="0.25">
      <c r="A6" s="382"/>
      <c r="B6" s="370" t="s">
        <v>717</v>
      </c>
      <c r="C6" s="370" t="s">
        <v>705</v>
      </c>
      <c r="D6" s="370" t="s">
        <v>723</v>
      </c>
      <c r="E6" s="370" t="s">
        <v>728</v>
      </c>
      <c r="F6" s="370" t="s">
        <v>708</v>
      </c>
      <c r="G6" s="370" t="s">
        <v>724</v>
      </c>
      <c r="H6" s="396"/>
      <c r="I6" s="370" t="s">
        <v>713</v>
      </c>
      <c r="J6" s="370" t="s">
        <v>714</v>
      </c>
      <c r="K6" s="373" t="s">
        <v>715</v>
      </c>
    </row>
    <row r="7" spans="1:11" ht="15.75" customHeight="1" x14ac:dyDescent="0.25">
      <c r="A7" s="383"/>
      <c r="B7" s="372"/>
      <c r="C7" s="372"/>
      <c r="D7" s="372"/>
      <c r="E7" s="372"/>
      <c r="F7" s="372"/>
      <c r="G7" s="372"/>
      <c r="H7" s="397"/>
      <c r="I7" s="372"/>
      <c r="J7" s="372"/>
      <c r="K7" s="374"/>
    </row>
    <row r="8" spans="1:11" ht="15.75" customHeight="1" x14ac:dyDescent="0.25">
      <c r="A8" s="189"/>
      <c r="B8" s="190"/>
      <c r="C8" s="190"/>
      <c r="D8" s="190"/>
      <c r="E8" s="190"/>
      <c r="F8" s="190"/>
      <c r="G8" s="191"/>
      <c r="H8" s="188"/>
      <c r="J8" s="188"/>
      <c r="K8" s="192"/>
    </row>
    <row r="9" spans="1:11" ht="15.75" customHeight="1" x14ac:dyDescent="0.25">
      <c r="A9" s="208" t="s">
        <v>510</v>
      </c>
      <c r="B9" s="106">
        <f t="shared" ref="B9:G9" si="0">SUM(B11,B26,B30,B36,B41,B50,B55,B63,B70,B77,B84,B92,B98,B108,B114)</f>
        <v>47650</v>
      </c>
      <c r="C9" s="105">
        <f t="shared" si="0"/>
        <v>171773</v>
      </c>
      <c r="D9" s="105">
        <f t="shared" si="0"/>
        <v>10933</v>
      </c>
      <c r="E9" s="105">
        <f t="shared" si="0"/>
        <v>524</v>
      </c>
      <c r="F9" s="105">
        <f t="shared" si="0"/>
        <v>175298</v>
      </c>
      <c r="G9" s="105">
        <f t="shared" si="0"/>
        <v>55582</v>
      </c>
      <c r="H9" s="194"/>
      <c r="I9" s="195">
        <f>SUM(B9:E9)/F9</f>
        <v>1.3170715011009824</v>
      </c>
      <c r="J9" s="196">
        <f>(G9/SUM(B9:E9))*100</f>
        <v>24.073977823977824</v>
      </c>
      <c r="K9" s="197">
        <f>(F9/SUM(B9:E9))*100</f>
        <v>75.926022176022173</v>
      </c>
    </row>
    <row r="10" spans="1:11" ht="15.75" customHeight="1" x14ac:dyDescent="0.25">
      <c r="A10" s="209"/>
      <c r="B10" s="207"/>
      <c r="C10" s="186"/>
      <c r="D10" s="198"/>
      <c r="E10" s="186"/>
      <c r="F10" s="198"/>
      <c r="G10" s="186"/>
      <c r="H10" s="194"/>
      <c r="I10" s="199"/>
      <c r="J10" s="200"/>
      <c r="K10" s="201"/>
    </row>
    <row r="11" spans="1:11" ht="15.75" customHeight="1" x14ac:dyDescent="0.25">
      <c r="A11" s="202" t="s">
        <v>415</v>
      </c>
      <c r="B11" s="105">
        <f t="shared" ref="B11:G11" si="1">SUM(B12:B24)</f>
        <v>8296</v>
      </c>
      <c r="C11" s="105">
        <f t="shared" si="1"/>
        <v>22764</v>
      </c>
      <c r="D11" s="105">
        <f t="shared" si="1"/>
        <v>2001</v>
      </c>
      <c r="E11" s="105">
        <f t="shared" si="1"/>
        <v>108</v>
      </c>
      <c r="F11" s="105">
        <f t="shared" si="1"/>
        <v>24010</v>
      </c>
      <c r="G11" s="105">
        <f t="shared" si="1"/>
        <v>9159</v>
      </c>
      <c r="H11" s="194"/>
      <c r="I11" s="195">
        <f t="shared" ref="I11:I22" si="2">SUM(B11:E11)/F11</f>
        <v>1.3814660558100791</v>
      </c>
      <c r="J11" s="196">
        <f t="shared" ref="J11:J22" si="3">(G11/SUM(B11:E11))*100</f>
        <v>27.61313274443004</v>
      </c>
      <c r="K11" s="197">
        <f t="shared" ref="K11:K22" si="4">(F11/SUM(B11:E11))*100</f>
        <v>72.386867255569967</v>
      </c>
    </row>
    <row r="12" spans="1:11" ht="15.75" customHeight="1" x14ac:dyDescent="0.25">
      <c r="A12" s="203" t="s">
        <v>416</v>
      </c>
      <c r="B12" s="194">
        <v>1753</v>
      </c>
      <c r="C12" s="194">
        <v>9826</v>
      </c>
      <c r="D12" s="194">
        <v>658</v>
      </c>
      <c r="E12" s="194">
        <v>5</v>
      </c>
      <c r="F12" s="194">
        <v>9679</v>
      </c>
      <c r="G12" s="194">
        <v>2563</v>
      </c>
      <c r="H12" s="194"/>
      <c r="I12" s="199">
        <f t="shared" si="2"/>
        <v>1.2648000826531667</v>
      </c>
      <c r="J12" s="200">
        <f t="shared" si="3"/>
        <v>20.936121548766543</v>
      </c>
      <c r="K12" s="201">
        <f t="shared" si="4"/>
        <v>79.063878451233464</v>
      </c>
    </row>
    <row r="13" spans="1:11" ht="15.75" customHeight="1" x14ac:dyDescent="0.25">
      <c r="A13" s="203" t="s">
        <v>324</v>
      </c>
      <c r="B13" s="194">
        <v>1827</v>
      </c>
      <c r="C13" s="194">
        <v>4031</v>
      </c>
      <c r="D13" s="194">
        <v>588</v>
      </c>
      <c r="E13" s="194">
        <v>26</v>
      </c>
      <c r="F13" s="194">
        <v>4131</v>
      </c>
      <c r="G13" s="194">
        <v>2341</v>
      </c>
      <c r="H13" s="194"/>
      <c r="I13" s="199">
        <f t="shared" si="2"/>
        <v>1.5666908738804164</v>
      </c>
      <c r="J13" s="200">
        <f t="shared" si="3"/>
        <v>36.171199011124841</v>
      </c>
      <c r="K13" s="201">
        <f t="shared" si="4"/>
        <v>63.828800988875159</v>
      </c>
    </row>
    <row r="14" spans="1:11" ht="15.75" customHeight="1" x14ac:dyDescent="0.25">
      <c r="A14" s="203" t="s">
        <v>417</v>
      </c>
      <c r="B14" s="194">
        <v>2036</v>
      </c>
      <c r="C14" s="194">
        <v>2743</v>
      </c>
      <c r="D14" s="194">
        <v>404</v>
      </c>
      <c r="E14" s="194">
        <v>68</v>
      </c>
      <c r="F14" s="194">
        <v>3518</v>
      </c>
      <c r="G14" s="194">
        <v>1733</v>
      </c>
      <c r="H14" s="194"/>
      <c r="I14" s="199">
        <f t="shared" si="2"/>
        <v>1.4926094371802161</v>
      </c>
      <c r="J14" s="200">
        <f t="shared" si="3"/>
        <v>33.003237478575507</v>
      </c>
      <c r="K14" s="201">
        <f t="shared" si="4"/>
        <v>66.996762521424486</v>
      </c>
    </row>
    <row r="15" spans="1:11" ht="15.75" customHeight="1" x14ac:dyDescent="0.25">
      <c r="A15" s="203" t="s">
        <v>730</v>
      </c>
      <c r="B15" s="194">
        <v>69</v>
      </c>
      <c r="C15" s="194">
        <v>217</v>
      </c>
      <c r="D15" s="194">
        <v>16</v>
      </c>
      <c r="E15" s="194">
        <v>0</v>
      </c>
      <c r="F15" s="194">
        <v>180</v>
      </c>
      <c r="G15" s="194">
        <v>122</v>
      </c>
      <c r="H15" s="194"/>
      <c r="I15" s="199">
        <f t="shared" si="2"/>
        <v>1.6777777777777778</v>
      </c>
      <c r="J15" s="200">
        <f t="shared" si="3"/>
        <v>40.397350993377486</v>
      </c>
      <c r="K15" s="201">
        <f t="shared" si="4"/>
        <v>59.602649006622521</v>
      </c>
    </row>
    <row r="16" spans="1:11" ht="15.75" customHeight="1" x14ac:dyDescent="0.25">
      <c r="A16" s="203" t="s">
        <v>731</v>
      </c>
      <c r="B16" s="194">
        <v>201</v>
      </c>
      <c r="C16" s="194">
        <v>193</v>
      </c>
      <c r="D16" s="194">
        <v>12</v>
      </c>
      <c r="E16" s="194">
        <v>2</v>
      </c>
      <c r="F16" s="194">
        <v>155</v>
      </c>
      <c r="G16" s="194">
        <v>253</v>
      </c>
      <c r="H16" s="194"/>
      <c r="I16" s="199">
        <f t="shared" si="2"/>
        <v>2.6322580645161291</v>
      </c>
      <c r="J16" s="200">
        <f t="shared" si="3"/>
        <v>62.009803921568633</v>
      </c>
      <c r="K16" s="201">
        <f t="shared" si="4"/>
        <v>37.990196078431367</v>
      </c>
    </row>
    <row r="17" spans="1:11" ht="15.75" customHeight="1" x14ac:dyDescent="0.25">
      <c r="A17" s="203" t="s">
        <v>703</v>
      </c>
      <c r="B17" s="194">
        <v>125</v>
      </c>
      <c r="C17" s="194">
        <v>72</v>
      </c>
      <c r="D17" s="194">
        <v>5</v>
      </c>
      <c r="E17" s="194">
        <v>0</v>
      </c>
      <c r="F17" s="194">
        <v>74</v>
      </c>
      <c r="G17" s="194">
        <v>128</v>
      </c>
      <c r="H17" s="194"/>
      <c r="I17" s="199">
        <f t="shared" si="2"/>
        <v>2.7297297297297298</v>
      </c>
      <c r="J17" s="200">
        <f t="shared" si="3"/>
        <v>63.366336633663366</v>
      </c>
      <c r="K17" s="201">
        <f t="shared" si="4"/>
        <v>36.633663366336634</v>
      </c>
    </row>
    <row r="18" spans="1:11" ht="15.75" customHeight="1" x14ac:dyDescent="0.25">
      <c r="A18" s="203" t="s">
        <v>318</v>
      </c>
      <c r="B18" s="194">
        <v>78</v>
      </c>
      <c r="C18" s="194">
        <v>1805</v>
      </c>
      <c r="D18" s="194">
        <v>40</v>
      </c>
      <c r="E18" s="194">
        <v>0</v>
      </c>
      <c r="F18" s="194">
        <v>1878</v>
      </c>
      <c r="G18" s="194">
        <v>45</v>
      </c>
      <c r="H18" s="194"/>
      <c r="I18" s="199">
        <f t="shared" si="2"/>
        <v>1.023961661341853</v>
      </c>
      <c r="J18" s="200">
        <f t="shared" si="3"/>
        <v>2.3400936037441498</v>
      </c>
      <c r="K18" s="201">
        <f t="shared" si="4"/>
        <v>97.659906396255849</v>
      </c>
    </row>
    <row r="19" spans="1:11" ht="15.75" customHeight="1" x14ac:dyDescent="0.25">
      <c r="A19" s="203" t="s">
        <v>319</v>
      </c>
      <c r="B19" s="194">
        <v>1314</v>
      </c>
      <c r="C19" s="194">
        <v>2103</v>
      </c>
      <c r="D19" s="194">
        <v>95</v>
      </c>
      <c r="E19" s="194">
        <v>0</v>
      </c>
      <c r="F19" s="194">
        <v>2634</v>
      </c>
      <c r="G19" s="194">
        <v>878</v>
      </c>
      <c r="H19" s="194"/>
      <c r="I19" s="199">
        <f t="shared" si="2"/>
        <v>1.3333333333333333</v>
      </c>
      <c r="J19" s="200">
        <f t="shared" si="3"/>
        <v>25</v>
      </c>
      <c r="K19" s="201">
        <f t="shared" si="4"/>
        <v>75</v>
      </c>
    </row>
    <row r="20" spans="1:11" ht="15.75" customHeight="1" x14ac:dyDescent="0.25">
      <c r="A20" s="203" t="s">
        <v>320</v>
      </c>
      <c r="B20" s="194">
        <v>320</v>
      </c>
      <c r="C20" s="194">
        <v>225</v>
      </c>
      <c r="D20" s="194">
        <v>22</v>
      </c>
      <c r="E20" s="194">
        <v>1</v>
      </c>
      <c r="F20" s="194">
        <v>281</v>
      </c>
      <c r="G20" s="194">
        <v>287</v>
      </c>
      <c r="H20" s="194"/>
      <c r="I20" s="199">
        <f t="shared" si="2"/>
        <v>2.0213523131672599</v>
      </c>
      <c r="J20" s="200">
        <f t="shared" si="3"/>
        <v>50.528169014084511</v>
      </c>
      <c r="K20" s="201">
        <f t="shared" si="4"/>
        <v>49.471830985915496</v>
      </c>
    </row>
    <row r="21" spans="1:11" ht="15.75" customHeight="1" x14ac:dyDescent="0.25">
      <c r="A21" s="203" t="s">
        <v>418</v>
      </c>
      <c r="B21" s="194">
        <v>59</v>
      </c>
      <c r="C21" s="194">
        <v>62</v>
      </c>
      <c r="D21" s="194">
        <v>5</v>
      </c>
      <c r="E21" s="194">
        <v>0</v>
      </c>
      <c r="F21" s="194">
        <v>61</v>
      </c>
      <c r="G21" s="194">
        <v>65</v>
      </c>
      <c r="H21" s="194"/>
      <c r="I21" s="199">
        <f t="shared" si="2"/>
        <v>2.0655737704918034</v>
      </c>
      <c r="J21" s="200">
        <f t="shared" si="3"/>
        <v>51.587301587301596</v>
      </c>
      <c r="K21" s="201">
        <f t="shared" si="4"/>
        <v>48.412698412698411</v>
      </c>
    </row>
    <row r="22" spans="1:11" ht="15.75" customHeight="1" x14ac:dyDescent="0.25">
      <c r="A22" s="203" t="s">
        <v>104</v>
      </c>
      <c r="B22" s="194">
        <v>30</v>
      </c>
      <c r="C22" s="194">
        <v>45</v>
      </c>
      <c r="D22" s="194">
        <v>2</v>
      </c>
      <c r="E22" s="194">
        <v>4</v>
      </c>
      <c r="F22" s="194">
        <v>33</v>
      </c>
      <c r="G22" s="194">
        <v>48</v>
      </c>
      <c r="H22" s="194"/>
      <c r="I22" s="199">
        <f t="shared" si="2"/>
        <v>2.4545454545454546</v>
      </c>
      <c r="J22" s="200">
        <f t="shared" si="3"/>
        <v>59.259259259259252</v>
      </c>
      <c r="K22" s="201">
        <f t="shared" si="4"/>
        <v>40.74074074074074</v>
      </c>
    </row>
    <row r="23" spans="1:11" ht="15.75" customHeight="1" x14ac:dyDescent="0.25">
      <c r="A23" s="203" t="s">
        <v>419</v>
      </c>
      <c r="B23" s="194">
        <v>464</v>
      </c>
      <c r="C23" s="194">
        <v>1410</v>
      </c>
      <c r="D23" s="194">
        <v>149</v>
      </c>
      <c r="E23" s="194">
        <v>0</v>
      </c>
      <c r="F23" s="194">
        <v>1352</v>
      </c>
      <c r="G23" s="194">
        <v>671</v>
      </c>
      <c r="H23" s="194"/>
      <c r="I23" s="199">
        <f>SUM(B23:E23)/F23</f>
        <v>1.4963017751479291</v>
      </c>
      <c r="J23" s="200">
        <f>(G23/SUM(B23:E23))*100</f>
        <v>33.168561542263966</v>
      </c>
      <c r="K23" s="201">
        <f>(F23/SUM(B23:E23))*100</f>
        <v>66.831438457736041</v>
      </c>
    </row>
    <row r="24" spans="1:11" ht="15.75" customHeight="1" x14ac:dyDescent="0.25">
      <c r="A24" s="203" t="s">
        <v>660</v>
      </c>
      <c r="B24" s="194">
        <v>20</v>
      </c>
      <c r="C24" s="194">
        <v>32</v>
      </c>
      <c r="D24" s="194">
        <v>5</v>
      </c>
      <c r="E24" s="194">
        <v>2</v>
      </c>
      <c r="F24" s="194">
        <v>34</v>
      </c>
      <c r="G24" s="194">
        <v>25</v>
      </c>
      <c r="H24" s="194"/>
      <c r="I24" s="199">
        <f>SUM(B24:E24)/F24</f>
        <v>1.7352941176470589</v>
      </c>
      <c r="J24" s="200">
        <f>(G24/SUM(B24:E24))*100</f>
        <v>42.372881355932201</v>
      </c>
      <c r="K24" s="201">
        <f>(F24/SUM(B24:E24))*100</f>
        <v>57.627118644067799</v>
      </c>
    </row>
    <row r="25" spans="1:11" ht="15.75" customHeight="1" x14ac:dyDescent="0.25">
      <c r="B25" s="194"/>
      <c r="C25" s="194"/>
      <c r="D25" s="194"/>
      <c r="E25" s="194"/>
      <c r="F25" s="194"/>
      <c r="G25" s="194"/>
      <c r="H25" s="194"/>
      <c r="I25" s="199"/>
      <c r="J25" s="200"/>
      <c r="K25" s="201"/>
    </row>
    <row r="26" spans="1:11" s="91" customFormat="1" ht="15.75" customHeight="1" x14ac:dyDescent="0.25">
      <c r="A26" s="202" t="s">
        <v>420</v>
      </c>
      <c r="B26" s="204">
        <f t="shared" ref="B26:G26" si="5">SUM(B27:B28)</f>
        <v>3332</v>
      </c>
      <c r="C26" s="204">
        <f t="shared" si="5"/>
        <v>14346</v>
      </c>
      <c r="D26" s="204">
        <f t="shared" si="5"/>
        <v>745</v>
      </c>
      <c r="E26" s="204">
        <f t="shared" si="5"/>
        <v>25</v>
      </c>
      <c r="F26" s="204">
        <f t="shared" si="5"/>
        <v>14741</v>
      </c>
      <c r="G26" s="204">
        <f t="shared" si="5"/>
        <v>3707</v>
      </c>
      <c r="H26" s="204"/>
      <c r="I26" s="195">
        <f>SUM(B26:E26)/F26</f>
        <v>1.25147547656197</v>
      </c>
      <c r="J26" s="196">
        <f>(G26/SUM(B26:E26))*100</f>
        <v>20.094319167389418</v>
      </c>
      <c r="K26" s="197">
        <f>(F26/SUM(B26:E26))*100</f>
        <v>79.905680832610585</v>
      </c>
    </row>
    <row r="27" spans="1:11" ht="15.75" customHeight="1" x14ac:dyDescent="0.25">
      <c r="A27" s="203" t="s">
        <v>421</v>
      </c>
      <c r="B27" s="194">
        <v>3247</v>
      </c>
      <c r="C27" s="194">
        <v>13483</v>
      </c>
      <c r="D27" s="194">
        <v>742</v>
      </c>
      <c r="E27" s="194">
        <v>25</v>
      </c>
      <c r="F27" s="194">
        <v>13866</v>
      </c>
      <c r="G27" s="194">
        <v>3631</v>
      </c>
      <c r="H27" s="194"/>
      <c r="I27" s="199">
        <f>SUM(B27:E27)/F27</f>
        <v>1.261863551132266</v>
      </c>
      <c r="J27" s="200">
        <f>(G27/SUM(B27:E27))*100</f>
        <v>20.752128936389095</v>
      </c>
      <c r="K27" s="201">
        <f>(F27/SUM(B27:E27))*100</f>
        <v>79.247871063610916</v>
      </c>
    </row>
    <row r="28" spans="1:11" ht="15.75" customHeight="1" x14ac:dyDescent="0.25">
      <c r="A28" s="203" t="s">
        <v>422</v>
      </c>
      <c r="B28" s="194">
        <v>85</v>
      </c>
      <c r="C28" s="194">
        <v>863</v>
      </c>
      <c r="D28" s="194">
        <v>3</v>
      </c>
      <c r="E28" s="194">
        <v>0</v>
      </c>
      <c r="F28" s="194">
        <v>875</v>
      </c>
      <c r="G28" s="194">
        <v>76</v>
      </c>
      <c r="H28" s="194"/>
      <c r="I28" s="199">
        <f>SUM(B28:E28)/F28</f>
        <v>1.086857142857143</v>
      </c>
      <c r="J28" s="200">
        <f>(G28/SUM(B28:E28))*100</f>
        <v>7.9915878023133544</v>
      </c>
      <c r="K28" s="201">
        <f>(F28/SUM(B28:E28))*100</f>
        <v>92.008412197686653</v>
      </c>
    </row>
    <row r="29" spans="1:11" ht="15.75" customHeight="1" x14ac:dyDescent="0.25">
      <c r="A29" s="23"/>
      <c r="B29" s="194"/>
      <c r="C29" s="194"/>
      <c r="D29" s="194"/>
      <c r="E29" s="194"/>
      <c r="F29" s="194"/>
      <c r="G29" s="194"/>
      <c r="H29" s="194"/>
      <c r="I29" s="199"/>
      <c r="J29" s="200"/>
      <c r="K29" s="201"/>
    </row>
    <row r="30" spans="1:11" s="91" customFormat="1" ht="15.75" customHeight="1" x14ac:dyDescent="0.25">
      <c r="A30" s="202" t="s">
        <v>423</v>
      </c>
      <c r="B30" s="204">
        <f t="shared" ref="B30:G30" si="6">SUM(B31:B34)</f>
        <v>5645</v>
      </c>
      <c r="C30" s="204">
        <f t="shared" si="6"/>
        <v>12110</v>
      </c>
      <c r="D30" s="204">
        <f t="shared" si="6"/>
        <v>1196</v>
      </c>
      <c r="E30" s="204">
        <f t="shared" si="6"/>
        <v>84</v>
      </c>
      <c r="F30" s="204">
        <f t="shared" si="6"/>
        <v>11561</v>
      </c>
      <c r="G30" s="204">
        <f t="shared" si="6"/>
        <v>7474</v>
      </c>
      <c r="H30" s="204"/>
      <c r="I30" s="195">
        <f>SUM(B30:E30)/F30</f>
        <v>1.6464838681774934</v>
      </c>
      <c r="J30" s="196">
        <f>(G30/SUM(B30:E30))*100</f>
        <v>39.264512739690041</v>
      </c>
      <c r="K30" s="197">
        <f>(F30/SUM(B30:E30))*100</f>
        <v>60.735487260309952</v>
      </c>
    </row>
    <row r="31" spans="1:11" ht="15.75" customHeight="1" x14ac:dyDescent="0.25">
      <c r="A31" s="205" t="s">
        <v>424</v>
      </c>
      <c r="B31" s="194">
        <v>1154</v>
      </c>
      <c r="C31" s="194">
        <v>3211</v>
      </c>
      <c r="D31" s="194">
        <v>220</v>
      </c>
      <c r="E31" s="194">
        <v>23</v>
      </c>
      <c r="F31" s="194">
        <v>3145</v>
      </c>
      <c r="G31" s="194">
        <v>1463</v>
      </c>
      <c r="H31" s="194"/>
      <c r="I31" s="199">
        <f>SUM(B31:E31)/F31</f>
        <v>1.4651828298887122</v>
      </c>
      <c r="J31" s="200">
        <f>(G31/SUM(B31:E31))*100</f>
        <v>31.749131944444443</v>
      </c>
      <c r="K31" s="201">
        <f>(F31/SUM(B31:E31))*100</f>
        <v>68.250868055555557</v>
      </c>
    </row>
    <row r="32" spans="1:11" ht="15.75" customHeight="1" x14ac:dyDescent="0.25">
      <c r="A32" s="205" t="s">
        <v>425</v>
      </c>
      <c r="B32" s="194">
        <v>1541</v>
      </c>
      <c r="C32" s="194">
        <v>4837</v>
      </c>
      <c r="D32" s="194">
        <v>527</v>
      </c>
      <c r="E32" s="194">
        <v>24</v>
      </c>
      <c r="F32" s="194">
        <v>4327</v>
      </c>
      <c r="G32" s="194">
        <v>2602</v>
      </c>
      <c r="H32" s="194"/>
      <c r="I32" s="199">
        <f>SUM(B32:E32)/F32</f>
        <v>1.6013404206147446</v>
      </c>
      <c r="J32" s="200">
        <f>(G32/SUM(B32:E32))*100</f>
        <v>37.552316351565885</v>
      </c>
      <c r="K32" s="201">
        <f>(F32/SUM(B32:E32))*100</f>
        <v>62.447683648434115</v>
      </c>
    </row>
    <row r="33" spans="1:11" ht="15.75" customHeight="1" x14ac:dyDescent="0.25">
      <c r="A33" s="205" t="s">
        <v>426</v>
      </c>
      <c r="B33" s="194">
        <v>2594</v>
      </c>
      <c r="C33" s="194">
        <v>3430</v>
      </c>
      <c r="D33" s="194">
        <v>408</v>
      </c>
      <c r="E33" s="194">
        <v>33</v>
      </c>
      <c r="F33" s="194">
        <v>3377</v>
      </c>
      <c r="G33" s="194">
        <v>3088</v>
      </c>
      <c r="H33" s="194"/>
      <c r="I33" s="199">
        <f>SUM(B33:E33)/F33</f>
        <v>1.9144210838021913</v>
      </c>
      <c r="J33" s="200">
        <f>(G33/SUM(B33:E33))*100</f>
        <v>47.764887857695285</v>
      </c>
      <c r="K33" s="201">
        <f>(F33/SUM(B33:E33))*100</f>
        <v>52.235112142304715</v>
      </c>
    </row>
    <row r="34" spans="1:11" ht="15.75" customHeight="1" x14ac:dyDescent="0.25">
      <c r="A34" s="205" t="s">
        <v>427</v>
      </c>
      <c r="B34" s="194">
        <v>356</v>
      </c>
      <c r="C34" s="194">
        <v>632</v>
      </c>
      <c r="D34" s="194">
        <v>41</v>
      </c>
      <c r="E34" s="194">
        <v>4</v>
      </c>
      <c r="F34" s="194">
        <v>712</v>
      </c>
      <c r="G34" s="194">
        <v>321</v>
      </c>
      <c r="H34" s="194"/>
      <c r="I34" s="199">
        <f>SUM(B34:E34)/F34</f>
        <v>1.4508426966292134</v>
      </c>
      <c r="J34" s="200">
        <f>(G34/SUM(B34:E34))*100</f>
        <v>31.074540174249758</v>
      </c>
      <c r="K34" s="201">
        <f>(F34/SUM(B34:E34))*100</f>
        <v>68.925459825750252</v>
      </c>
    </row>
    <row r="35" spans="1:11" ht="15.75" customHeight="1" x14ac:dyDescent="0.25">
      <c r="A35" s="205"/>
      <c r="B35" s="194"/>
      <c r="C35" s="194"/>
      <c r="D35" s="194"/>
      <c r="E35" s="194"/>
      <c r="F35" s="194"/>
      <c r="G35" s="194"/>
      <c r="H35" s="194"/>
      <c r="I35" s="199"/>
      <c r="J35" s="200"/>
      <c r="K35" s="201"/>
    </row>
    <row r="36" spans="1:11" s="91" customFormat="1" ht="15.75" customHeight="1" x14ac:dyDescent="0.25">
      <c r="A36" s="202" t="s">
        <v>428</v>
      </c>
      <c r="B36" s="204">
        <f t="shared" ref="B36:G36" si="7">SUM(B37:B39)</f>
        <v>2230</v>
      </c>
      <c r="C36" s="204">
        <f t="shared" si="7"/>
        <v>14120</v>
      </c>
      <c r="D36" s="204">
        <f t="shared" si="7"/>
        <v>744</v>
      </c>
      <c r="E36" s="204">
        <f t="shared" si="7"/>
        <v>8</v>
      </c>
      <c r="F36" s="204">
        <f t="shared" si="7"/>
        <v>13601</v>
      </c>
      <c r="G36" s="204">
        <f t="shared" si="7"/>
        <v>3501</v>
      </c>
      <c r="H36" s="204"/>
      <c r="I36" s="195">
        <f>SUM(B36:E36)/F36</f>
        <v>1.2574075435629732</v>
      </c>
      <c r="J36" s="196">
        <f>(G36/SUM(B36:E36))*100</f>
        <v>20.471289907613144</v>
      </c>
      <c r="K36" s="197">
        <f>(F36/SUM(B36:E36))*100</f>
        <v>79.528710092386859</v>
      </c>
    </row>
    <row r="37" spans="1:11" ht="15.75" customHeight="1" x14ac:dyDescent="0.25">
      <c r="A37" s="203" t="s">
        <v>429</v>
      </c>
      <c r="B37" s="194">
        <v>1998</v>
      </c>
      <c r="C37" s="194">
        <v>11933</v>
      </c>
      <c r="D37" s="194">
        <v>677</v>
      </c>
      <c r="E37" s="194">
        <v>6</v>
      </c>
      <c r="F37" s="194">
        <v>11455</v>
      </c>
      <c r="G37" s="194">
        <v>3159</v>
      </c>
      <c r="H37" s="194"/>
      <c r="I37" s="199">
        <f>SUM(B37:E37)/F37</f>
        <v>1.275774770842427</v>
      </c>
      <c r="J37" s="200">
        <f>(G37/SUM(B37:E37))*100</f>
        <v>21.616258382373065</v>
      </c>
      <c r="K37" s="201">
        <f>(F37/SUM(B37:E37))*100</f>
        <v>78.383741617626939</v>
      </c>
    </row>
    <row r="38" spans="1:11" ht="15.75" customHeight="1" x14ac:dyDescent="0.25">
      <c r="A38" s="203" t="s">
        <v>430</v>
      </c>
      <c r="B38" s="194">
        <v>8</v>
      </c>
      <c r="C38" s="194">
        <v>410</v>
      </c>
      <c r="D38" s="194">
        <v>11</v>
      </c>
      <c r="E38" s="194">
        <v>1</v>
      </c>
      <c r="F38" s="194">
        <v>418</v>
      </c>
      <c r="G38" s="194">
        <v>12</v>
      </c>
      <c r="H38" s="194"/>
      <c r="I38" s="199">
        <f>SUM(B38:E38)/F38</f>
        <v>1.0287081339712918</v>
      </c>
      <c r="J38" s="200">
        <f>(G38/SUM(B38:E38))*100</f>
        <v>2.7906976744186047</v>
      </c>
      <c r="K38" s="201">
        <f>(F38/SUM(B38:E38))*100</f>
        <v>97.20930232558139</v>
      </c>
    </row>
    <row r="39" spans="1:11" ht="15.75" customHeight="1" x14ac:dyDescent="0.25">
      <c r="A39" s="203" t="s">
        <v>431</v>
      </c>
      <c r="B39" s="194">
        <v>224</v>
      </c>
      <c r="C39" s="194">
        <v>1777</v>
      </c>
      <c r="D39" s="194">
        <v>56</v>
      </c>
      <c r="E39" s="194">
        <v>1</v>
      </c>
      <c r="F39" s="194">
        <v>1728</v>
      </c>
      <c r="G39" s="194">
        <v>330</v>
      </c>
      <c r="H39" s="194"/>
      <c r="I39" s="199">
        <f>SUM(B39:E39)/F39</f>
        <v>1.1909722222222223</v>
      </c>
      <c r="J39" s="200">
        <f>(G39/SUM(B39:E39))*100</f>
        <v>16.034985422740526</v>
      </c>
      <c r="K39" s="201">
        <f>(F39/SUM(B39:E39))*100</f>
        <v>83.965014577259481</v>
      </c>
    </row>
    <row r="40" spans="1:11" ht="15.75" customHeight="1" x14ac:dyDescent="0.25">
      <c r="A40" s="203"/>
      <c r="B40" s="194"/>
      <c r="C40" s="194"/>
      <c r="D40" s="194"/>
      <c r="E40" s="194"/>
      <c r="F40" s="194"/>
      <c r="G40" s="194"/>
      <c r="H40" s="194"/>
      <c r="I40" s="199"/>
      <c r="J40" s="200"/>
      <c r="K40" s="201"/>
    </row>
    <row r="41" spans="1:11" s="91" customFormat="1" ht="15.75" customHeight="1" x14ac:dyDescent="0.25">
      <c r="A41" s="202" t="s">
        <v>432</v>
      </c>
      <c r="B41" s="204">
        <f t="shared" ref="B41:G41" si="8">SUM(B42:B48)</f>
        <v>2445</v>
      </c>
      <c r="C41" s="204">
        <f t="shared" si="8"/>
        <v>9746</v>
      </c>
      <c r="D41" s="204">
        <f t="shared" si="8"/>
        <v>232</v>
      </c>
      <c r="E41" s="204">
        <f t="shared" si="8"/>
        <v>25</v>
      </c>
      <c r="F41" s="204">
        <f t="shared" si="8"/>
        <v>9675</v>
      </c>
      <c r="G41" s="204">
        <f t="shared" si="8"/>
        <v>2773</v>
      </c>
      <c r="H41" s="204"/>
      <c r="I41" s="195">
        <f t="shared" ref="I41:I47" si="9">SUM(B41:E41)/F41</f>
        <v>1.2866149870801034</v>
      </c>
      <c r="J41" s="196">
        <f t="shared" ref="J41:J47" si="10">(G41/SUM(B41:E41))*100</f>
        <v>22.276670951156813</v>
      </c>
      <c r="K41" s="197">
        <f t="shared" ref="K41:K47" si="11">(F41/SUM(B41:E41))*100</f>
        <v>77.723329048843198</v>
      </c>
    </row>
    <row r="42" spans="1:11" ht="15.75" customHeight="1" x14ac:dyDescent="0.25">
      <c r="A42" s="203" t="s">
        <v>433</v>
      </c>
      <c r="B42" s="194">
        <v>1360</v>
      </c>
      <c r="C42" s="194">
        <v>5079</v>
      </c>
      <c r="D42" s="194">
        <v>138</v>
      </c>
      <c r="E42" s="194">
        <v>12</v>
      </c>
      <c r="F42" s="194">
        <v>5147</v>
      </c>
      <c r="G42" s="194">
        <v>1442</v>
      </c>
      <c r="H42" s="194"/>
      <c r="I42" s="199">
        <f t="shared" si="9"/>
        <v>1.2801632018651641</v>
      </c>
      <c r="J42" s="200">
        <f t="shared" si="10"/>
        <v>21.88495978145394</v>
      </c>
      <c r="K42" s="201">
        <f t="shared" si="11"/>
        <v>78.115040218546056</v>
      </c>
    </row>
    <row r="43" spans="1:11" ht="15.75" customHeight="1" x14ac:dyDescent="0.25">
      <c r="A43" s="203" t="s">
        <v>434</v>
      </c>
      <c r="B43" s="194">
        <v>19</v>
      </c>
      <c r="C43" s="194">
        <v>717</v>
      </c>
      <c r="D43" s="194">
        <v>3</v>
      </c>
      <c r="E43" s="194">
        <v>5</v>
      </c>
      <c r="F43" s="194">
        <v>667</v>
      </c>
      <c r="G43" s="194">
        <v>77</v>
      </c>
      <c r="H43" s="194"/>
      <c r="I43" s="199">
        <f t="shared" si="9"/>
        <v>1.1154422788605698</v>
      </c>
      <c r="J43" s="200">
        <f t="shared" si="10"/>
        <v>10.349462365591398</v>
      </c>
      <c r="K43" s="201">
        <f t="shared" si="11"/>
        <v>89.650537634408607</v>
      </c>
    </row>
    <row r="44" spans="1:11" ht="15.75" customHeight="1" x14ac:dyDescent="0.25">
      <c r="A44" s="203" t="s">
        <v>321</v>
      </c>
      <c r="B44" s="194">
        <v>130</v>
      </c>
      <c r="C44" s="194">
        <v>1245</v>
      </c>
      <c r="D44" s="194">
        <v>12</v>
      </c>
      <c r="E44" s="194">
        <v>1</v>
      </c>
      <c r="F44" s="194">
        <v>1165</v>
      </c>
      <c r="G44" s="194">
        <v>223</v>
      </c>
      <c r="H44" s="194"/>
      <c r="I44" s="199">
        <f t="shared" si="9"/>
        <v>1.1914163090128755</v>
      </c>
      <c r="J44" s="200">
        <f t="shared" si="10"/>
        <v>16.066282420749278</v>
      </c>
      <c r="K44" s="201">
        <f t="shared" si="11"/>
        <v>83.933717579250725</v>
      </c>
    </row>
    <row r="45" spans="1:11" ht="15.75" customHeight="1" x14ac:dyDescent="0.25">
      <c r="A45" s="203" t="s">
        <v>435</v>
      </c>
      <c r="B45" s="194">
        <v>347</v>
      </c>
      <c r="C45" s="194">
        <v>891</v>
      </c>
      <c r="D45" s="194">
        <v>16</v>
      </c>
      <c r="E45" s="194">
        <v>2</v>
      </c>
      <c r="F45" s="194">
        <v>891</v>
      </c>
      <c r="G45" s="194">
        <v>365</v>
      </c>
      <c r="H45" s="194"/>
      <c r="I45" s="199">
        <f t="shared" si="9"/>
        <v>1.409652076318743</v>
      </c>
      <c r="J45" s="200">
        <f t="shared" si="10"/>
        <v>29.060509554140129</v>
      </c>
      <c r="K45" s="201">
        <f t="shared" si="11"/>
        <v>70.939490445859875</v>
      </c>
    </row>
    <row r="46" spans="1:11" ht="15.75" customHeight="1" x14ac:dyDescent="0.25">
      <c r="A46" s="203" t="s">
        <v>436</v>
      </c>
      <c r="B46" s="194">
        <v>159</v>
      </c>
      <c r="C46" s="194">
        <v>492</v>
      </c>
      <c r="D46" s="194">
        <v>19</v>
      </c>
      <c r="E46" s="194">
        <v>5</v>
      </c>
      <c r="F46" s="194">
        <v>526</v>
      </c>
      <c r="G46" s="194">
        <v>149</v>
      </c>
      <c r="H46" s="194"/>
      <c r="I46" s="199">
        <f t="shared" si="9"/>
        <v>1.2832699619771863</v>
      </c>
      <c r="J46" s="200">
        <f t="shared" si="10"/>
        <v>22.074074074074073</v>
      </c>
      <c r="K46" s="201">
        <f t="shared" si="11"/>
        <v>77.925925925925924</v>
      </c>
    </row>
    <row r="47" spans="1:11" ht="15.75" customHeight="1" x14ac:dyDescent="0.25">
      <c r="A47" s="203" t="s">
        <v>437</v>
      </c>
      <c r="B47" s="194">
        <v>430</v>
      </c>
      <c r="C47" s="194">
        <v>1300</v>
      </c>
      <c r="D47" s="194">
        <v>44</v>
      </c>
      <c r="E47" s="194">
        <v>0</v>
      </c>
      <c r="F47" s="194">
        <v>1272</v>
      </c>
      <c r="G47" s="194">
        <v>502</v>
      </c>
      <c r="H47" s="194"/>
      <c r="I47" s="199">
        <f t="shared" si="9"/>
        <v>1.3946540880503144</v>
      </c>
      <c r="J47" s="200">
        <f t="shared" si="10"/>
        <v>28.297632468996621</v>
      </c>
      <c r="K47" s="201">
        <f t="shared" si="11"/>
        <v>71.702367531003389</v>
      </c>
    </row>
    <row r="48" spans="1:11" ht="15.75" customHeight="1" x14ac:dyDescent="0.25">
      <c r="A48" s="203" t="s">
        <v>661</v>
      </c>
      <c r="B48" s="194">
        <v>0</v>
      </c>
      <c r="C48" s="194">
        <v>22</v>
      </c>
      <c r="D48" s="194">
        <v>0</v>
      </c>
      <c r="E48" s="194">
        <v>0</v>
      </c>
      <c r="F48" s="194">
        <v>7</v>
      </c>
      <c r="G48" s="194">
        <v>15</v>
      </c>
      <c r="H48" s="194"/>
      <c r="I48" s="199">
        <f>SUM(B48:E48)/F48</f>
        <v>3.1428571428571428</v>
      </c>
      <c r="J48" s="200">
        <f>(G48/SUM(B48:E48))*100</f>
        <v>68.181818181818173</v>
      </c>
      <c r="K48" s="201">
        <f>(F48/SUM(B48:E48))*100</f>
        <v>31.818181818181817</v>
      </c>
    </row>
    <row r="49" spans="1:11" ht="15.75" customHeight="1" x14ac:dyDescent="0.25">
      <c r="A49" s="203"/>
      <c r="B49" s="194"/>
      <c r="C49" s="194"/>
      <c r="D49" s="194"/>
      <c r="E49" s="194"/>
      <c r="F49" s="194"/>
      <c r="G49" s="194"/>
      <c r="H49" s="311"/>
      <c r="I49" s="199"/>
      <c r="J49" s="200"/>
      <c r="K49" s="201"/>
    </row>
    <row r="50" spans="1:11" s="91" customFormat="1" ht="15.75" customHeight="1" x14ac:dyDescent="0.25">
      <c r="A50" s="202" t="s">
        <v>438</v>
      </c>
      <c r="B50" s="204">
        <f t="shared" ref="B50:G50" si="12">SUM(B51:B53)</f>
        <v>1385</v>
      </c>
      <c r="C50" s="204">
        <f t="shared" si="12"/>
        <v>5793</v>
      </c>
      <c r="D50" s="204">
        <f t="shared" si="12"/>
        <v>279</v>
      </c>
      <c r="E50" s="204">
        <f t="shared" si="12"/>
        <v>21</v>
      </c>
      <c r="F50" s="204">
        <f t="shared" si="12"/>
        <v>5777</v>
      </c>
      <c r="G50" s="204">
        <f t="shared" si="12"/>
        <v>1701</v>
      </c>
      <c r="H50" s="312"/>
      <c r="I50" s="195">
        <f>SUM(B50:E50)/F50</f>
        <v>1.2944434827765277</v>
      </c>
      <c r="J50" s="196">
        <f>(G50/SUM(B50:E50))*100</f>
        <v>22.746723722920567</v>
      </c>
      <c r="K50" s="197">
        <f>(F50/SUM(B50:E50))*100</f>
        <v>77.253276277079436</v>
      </c>
    </row>
    <row r="51" spans="1:11" ht="15.75" customHeight="1" x14ac:dyDescent="0.25">
      <c r="A51" s="203" t="s">
        <v>439</v>
      </c>
      <c r="B51" s="194">
        <v>533</v>
      </c>
      <c r="C51" s="194">
        <v>2627</v>
      </c>
      <c r="D51" s="194">
        <v>140</v>
      </c>
      <c r="E51" s="194">
        <v>6</v>
      </c>
      <c r="F51" s="194">
        <v>2635</v>
      </c>
      <c r="G51" s="194">
        <v>671</v>
      </c>
      <c r="H51" s="311"/>
      <c r="I51" s="199">
        <f>SUM(B51:E51)/F51</f>
        <v>1.2546489563567362</v>
      </c>
      <c r="J51" s="200">
        <f>(G51/SUM(B51:E51))*100</f>
        <v>20.29643073200242</v>
      </c>
      <c r="K51" s="201">
        <f>(F51/SUM(B51:E51))*100</f>
        <v>79.70356926799758</v>
      </c>
    </row>
    <row r="52" spans="1:11" ht="15.75" customHeight="1" x14ac:dyDescent="0.25">
      <c r="A52" s="203" t="s">
        <v>440</v>
      </c>
      <c r="B52" s="194">
        <v>1</v>
      </c>
      <c r="C52" s="194">
        <v>365</v>
      </c>
      <c r="D52" s="194">
        <v>4</v>
      </c>
      <c r="E52" s="194">
        <v>3</v>
      </c>
      <c r="F52" s="194">
        <v>371</v>
      </c>
      <c r="G52" s="194">
        <v>2</v>
      </c>
      <c r="H52" s="311"/>
      <c r="I52" s="199">
        <f>SUM(B52:E52)/F52</f>
        <v>1.0053908355795149</v>
      </c>
      <c r="J52" s="200">
        <f>(G52/SUM(B52:E52))*100</f>
        <v>0.53619302949061665</v>
      </c>
      <c r="K52" s="201">
        <f>(F52/SUM(B52:E52))*100</f>
        <v>99.463806970509381</v>
      </c>
    </row>
    <row r="53" spans="1:11" ht="15.75" customHeight="1" x14ac:dyDescent="0.25">
      <c r="A53" s="203" t="s">
        <v>441</v>
      </c>
      <c r="B53" s="194">
        <v>851</v>
      </c>
      <c r="C53" s="194">
        <v>2801</v>
      </c>
      <c r="D53" s="194">
        <v>135</v>
      </c>
      <c r="E53" s="194">
        <v>12</v>
      </c>
      <c r="F53" s="194">
        <v>2771</v>
      </c>
      <c r="G53" s="194">
        <v>1028</v>
      </c>
      <c r="H53" s="311"/>
      <c r="I53" s="199">
        <f>SUM(B53:E53)/F53</f>
        <v>1.3709852038975099</v>
      </c>
      <c r="J53" s="200">
        <f>(G53/SUM(B53:E53))*100</f>
        <v>27.059752566464862</v>
      </c>
      <c r="K53" s="201">
        <f>(F53/SUM(B53:E53))*100</f>
        <v>72.940247433535149</v>
      </c>
    </row>
    <row r="54" spans="1:11" ht="15.75" customHeight="1" x14ac:dyDescent="0.25">
      <c r="A54" s="193"/>
      <c r="B54" s="194"/>
      <c r="C54" s="194"/>
      <c r="D54" s="194"/>
      <c r="E54" s="194"/>
      <c r="F54" s="194"/>
      <c r="G54" s="194"/>
      <c r="H54" s="311"/>
      <c r="I54" s="199"/>
      <c r="J54" s="200"/>
      <c r="K54" s="201"/>
    </row>
    <row r="55" spans="1:11" s="91" customFormat="1" ht="15.75" customHeight="1" x14ac:dyDescent="0.25">
      <c r="A55" s="202" t="s">
        <v>442</v>
      </c>
      <c r="B55" s="204">
        <f t="shared" ref="B55:G55" si="13">SUM(B56:B61)</f>
        <v>4161</v>
      </c>
      <c r="C55" s="204">
        <f t="shared" si="13"/>
        <v>15135</v>
      </c>
      <c r="D55" s="204">
        <f t="shared" si="13"/>
        <v>1740</v>
      </c>
      <c r="E55" s="204">
        <f t="shared" si="13"/>
        <v>25</v>
      </c>
      <c r="F55" s="204">
        <f t="shared" si="13"/>
        <v>16455</v>
      </c>
      <c r="G55" s="204">
        <f t="shared" si="13"/>
        <v>4606</v>
      </c>
      <c r="H55" s="312"/>
      <c r="I55" s="195">
        <f t="shared" ref="I55:I61" si="14">SUM(B55:E55)/F55</f>
        <v>1.2799149194773625</v>
      </c>
      <c r="J55" s="196">
        <f t="shared" ref="J55:J61" si="15">(G55/SUM(B55:E55))*100</f>
        <v>21.869806751816153</v>
      </c>
      <c r="K55" s="197">
        <f t="shared" ref="K55:K61" si="16">(F55/SUM(B55:E55))*100</f>
        <v>78.130193248183843</v>
      </c>
    </row>
    <row r="56" spans="1:11" ht="15.75" customHeight="1" x14ac:dyDescent="0.25">
      <c r="A56" s="203" t="s">
        <v>443</v>
      </c>
      <c r="B56" s="194">
        <v>2617</v>
      </c>
      <c r="C56" s="194">
        <v>8255</v>
      </c>
      <c r="D56" s="194">
        <v>680</v>
      </c>
      <c r="E56" s="194">
        <v>10</v>
      </c>
      <c r="F56" s="194">
        <v>8715</v>
      </c>
      <c r="G56" s="194">
        <v>2847</v>
      </c>
      <c r="H56" s="311"/>
      <c r="I56" s="199">
        <f t="shared" si="14"/>
        <v>1.3266781411359725</v>
      </c>
      <c r="J56" s="200">
        <f t="shared" si="15"/>
        <v>24.623767514270885</v>
      </c>
      <c r="K56" s="201">
        <f t="shared" si="16"/>
        <v>75.376232485729105</v>
      </c>
    </row>
    <row r="57" spans="1:11" ht="15.75" customHeight="1" x14ac:dyDescent="0.25">
      <c r="A57" s="203" t="s">
        <v>444</v>
      </c>
      <c r="B57" s="194">
        <v>1</v>
      </c>
      <c r="C57" s="194">
        <v>270</v>
      </c>
      <c r="D57" s="194">
        <v>29</v>
      </c>
      <c r="E57" s="194">
        <v>0</v>
      </c>
      <c r="F57" s="194">
        <v>288</v>
      </c>
      <c r="G57" s="194">
        <v>12</v>
      </c>
      <c r="H57" s="311"/>
      <c r="I57" s="199">
        <f t="shared" si="14"/>
        <v>1.0416666666666667</v>
      </c>
      <c r="J57" s="200">
        <f t="shared" si="15"/>
        <v>4</v>
      </c>
      <c r="K57" s="201">
        <f t="shared" si="16"/>
        <v>96</v>
      </c>
    </row>
    <row r="58" spans="1:11" ht="15.75" customHeight="1" x14ac:dyDescent="0.25">
      <c r="A58" s="203" t="s">
        <v>445</v>
      </c>
      <c r="B58" s="194">
        <v>972</v>
      </c>
      <c r="C58" s="194">
        <v>2475</v>
      </c>
      <c r="D58" s="194">
        <v>171</v>
      </c>
      <c r="E58" s="194">
        <v>14</v>
      </c>
      <c r="F58" s="194">
        <v>2558</v>
      </c>
      <c r="G58" s="194">
        <v>1074</v>
      </c>
      <c r="H58" s="311"/>
      <c r="I58" s="199">
        <f t="shared" si="14"/>
        <v>1.4198592650508211</v>
      </c>
      <c r="J58" s="200">
        <f t="shared" si="15"/>
        <v>29.570484581497798</v>
      </c>
      <c r="K58" s="201">
        <f t="shared" si="16"/>
        <v>70.429515418502191</v>
      </c>
    </row>
    <row r="59" spans="1:11" ht="15.75" customHeight="1" x14ac:dyDescent="0.25">
      <c r="A59" s="203" t="s">
        <v>603</v>
      </c>
      <c r="B59" s="194">
        <v>190</v>
      </c>
      <c r="C59" s="194">
        <v>470</v>
      </c>
      <c r="D59" s="194">
        <v>26</v>
      </c>
      <c r="E59" s="194">
        <v>0</v>
      </c>
      <c r="F59" s="194">
        <v>485</v>
      </c>
      <c r="G59" s="194">
        <v>201</v>
      </c>
      <c r="H59" s="311"/>
      <c r="I59" s="199">
        <f>SUM(B59:E59)/F59</f>
        <v>1.4144329896907217</v>
      </c>
      <c r="J59" s="200">
        <f>(G59/SUM(B59:E59))*100</f>
        <v>29.300291545189506</v>
      </c>
      <c r="K59" s="201">
        <f t="shared" si="16"/>
        <v>70.699708454810491</v>
      </c>
    </row>
    <row r="60" spans="1:11" ht="15.75" customHeight="1" x14ac:dyDescent="0.25">
      <c r="A60" s="203" t="s">
        <v>446</v>
      </c>
      <c r="B60" s="194">
        <v>322</v>
      </c>
      <c r="C60" s="194">
        <v>3030</v>
      </c>
      <c r="D60" s="194">
        <v>666</v>
      </c>
      <c r="E60" s="194">
        <v>0</v>
      </c>
      <c r="F60" s="194">
        <v>3706</v>
      </c>
      <c r="G60" s="194">
        <v>312</v>
      </c>
      <c r="H60" s="311"/>
      <c r="I60" s="199">
        <f t="shared" si="14"/>
        <v>1.0841878035617918</v>
      </c>
      <c r="J60" s="200">
        <f t="shared" si="15"/>
        <v>7.7650572424091582</v>
      </c>
      <c r="K60" s="201">
        <f t="shared" si="16"/>
        <v>92.234942757590844</v>
      </c>
    </row>
    <row r="61" spans="1:11" ht="15.75" customHeight="1" x14ac:dyDescent="0.25">
      <c r="A61" s="203" t="s">
        <v>447</v>
      </c>
      <c r="B61" s="194">
        <v>59</v>
      </c>
      <c r="C61" s="194">
        <v>635</v>
      </c>
      <c r="D61" s="194">
        <v>168</v>
      </c>
      <c r="E61" s="194">
        <v>1</v>
      </c>
      <c r="F61" s="194">
        <v>703</v>
      </c>
      <c r="G61" s="194">
        <v>160</v>
      </c>
      <c r="H61" s="311"/>
      <c r="I61" s="199">
        <f t="shared" si="14"/>
        <v>1.2275960170697013</v>
      </c>
      <c r="J61" s="200">
        <f t="shared" si="15"/>
        <v>18.539976825028969</v>
      </c>
      <c r="K61" s="201">
        <f t="shared" si="16"/>
        <v>81.460023174971028</v>
      </c>
    </row>
    <row r="62" spans="1:11" ht="15.75" customHeight="1" x14ac:dyDescent="0.25">
      <c r="A62" s="76"/>
      <c r="B62" s="194"/>
      <c r="C62" s="194"/>
      <c r="D62" s="194"/>
      <c r="E62" s="194"/>
      <c r="F62" s="194"/>
      <c r="G62" s="194"/>
      <c r="H62" s="311"/>
      <c r="I62" s="199"/>
      <c r="J62" s="200"/>
      <c r="K62" s="201"/>
    </row>
    <row r="63" spans="1:11" s="91" customFormat="1" ht="15.75" customHeight="1" x14ac:dyDescent="0.25">
      <c r="A63" s="202" t="s">
        <v>448</v>
      </c>
      <c r="B63" s="204">
        <f t="shared" ref="B63:G63" si="17">SUM(B64:B68)</f>
        <v>2909</v>
      </c>
      <c r="C63" s="204">
        <f t="shared" si="17"/>
        <v>16064</v>
      </c>
      <c r="D63" s="204">
        <f t="shared" si="17"/>
        <v>596</v>
      </c>
      <c r="E63" s="204">
        <f t="shared" si="17"/>
        <v>38</v>
      </c>
      <c r="F63" s="204">
        <f t="shared" si="17"/>
        <v>16642</v>
      </c>
      <c r="G63" s="204">
        <f t="shared" si="17"/>
        <v>2965</v>
      </c>
      <c r="H63" s="312"/>
      <c r="I63" s="195">
        <f t="shared" ref="I63:I68" si="18">SUM(B63:E63)/F63</f>
        <v>1.1781636822497297</v>
      </c>
      <c r="J63" s="196">
        <f t="shared" ref="J63:J68" si="19">(G63/SUM(B63:E63))*100</f>
        <v>15.122150252460855</v>
      </c>
      <c r="K63" s="197">
        <f t="shared" ref="K63:K68" si="20">(F63/SUM(B63:E63))*100</f>
        <v>84.877849747539145</v>
      </c>
    </row>
    <row r="64" spans="1:11" ht="15.75" customHeight="1" x14ac:dyDescent="0.25">
      <c r="A64" s="203" t="s">
        <v>449</v>
      </c>
      <c r="B64" s="194">
        <v>1828</v>
      </c>
      <c r="C64" s="194">
        <v>10876</v>
      </c>
      <c r="D64" s="194">
        <v>394</v>
      </c>
      <c r="E64" s="194">
        <v>19</v>
      </c>
      <c r="F64" s="194">
        <v>11381</v>
      </c>
      <c r="G64" s="194">
        <v>1736</v>
      </c>
      <c r="H64" s="311"/>
      <c r="I64" s="199">
        <f t="shared" si="18"/>
        <v>1.1525349266321061</v>
      </c>
      <c r="J64" s="200">
        <f t="shared" si="19"/>
        <v>13.234733551879241</v>
      </c>
      <c r="K64" s="201">
        <f t="shared" si="20"/>
        <v>86.765266448120755</v>
      </c>
    </row>
    <row r="65" spans="1:11" ht="15.75" customHeight="1" x14ac:dyDescent="0.25">
      <c r="A65" s="203" t="s">
        <v>450</v>
      </c>
      <c r="B65" s="194">
        <v>5</v>
      </c>
      <c r="C65" s="194">
        <v>950</v>
      </c>
      <c r="D65" s="194">
        <v>0</v>
      </c>
      <c r="E65" s="194">
        <v>0</v>
      </c>
      <c r="F65" s="194">
        <v>951</v>
      </c>
      <c r="G65" s="194">
        <v>4</v>
      </c>
      <c r="H65" s="311"/>
      <c r="I65" s="199">
        <f t="shared" si="18"/>
        <v>1.0042060988433228</v>
      </c>
      <c r="J65" s="200">
        <f t="shared" si="19"/>
        <v>0.41884816753926707</v>
      </c>
      <c r="K65" s="201">
        <f t="shared" si="20"/>
        <v>99.581151832460733</v>
      </c>
    </row>
    <row r="66" spans="1:11" ht="15.75" customHeight="1" x14ac:dyDescent="0.25">
      <c r="A66" s="203" t="s">
        <v>451</v>
      </c>
      <c r="B66" s="194">
        <v>411</v>
      </c>
      <c r="C66" s="194">
        <v>1793</v>
      </c>
      <c r="D66" s="194">
        <v>72</v>
      </c>
      <c r="E66" s="194">
        <v>10</v>
      </c>
      <c r="F66" s="194">
        <v>1784</v>
      </c>
      <c r="G66" s="194">
        <v>502</v>
      </c>
      <c r="H66" s="311"/>
      <c r="I66" s="199">
        <f t="shared" si="18"/>
        <v>1.2813901345291481</v>
      </c>
      <c r="J66" s="200">
        <f t="shared" si="19"/>
        <v>21.959755030621171</v>
      </c>
      <c r="K66" s="201">
        <f t="shared" si="20"/>
        <v>78.040244969378818</v>
      </c>
    </row>
    <row r="67" spans="1:11" ht="15.75" customHeight="1" x14ac:dyDescent="0.25">
      <c r="A67" s="203" t="s">
        <v>452</v>
      </c>
      <c r="B67" s="194">
        <v>647</v>
      </c>
      <c r="C67" s="194">
        <v>2221</v>
      </c>
      <c r="D67" s="194">
        <v>120</v>
      </c>
      <c r="E67" s="194">
        <v>9</v>
      </c>
      <c r="F67" s="194">
        <v>2353</v>
      </c>
      <c r="G67" s="194">
        <v>644</v>
      </c>
      <c r="H67" s="311"/>
      <c r="I67" s="199">
        <f t="shared" si="18"/>
        <v>1.2736931576710582</v>
      </c>
      <c r="J67" s="200">
        <f t="shared" si="19"/>
        <v>21.488154821488152</v>
      </c>
      <c r="K67" s="201">
        <f t="shared" si="20"/>
        <v>78.511845178511834</v>
      </c>
    </row>
    <row r="68" spans="1:11" ht="15.75" customHeight="1" x14ac:dyDescent="0.25">
      <c r="A68" s="203" t="s">
        <v>632</v>
      </c>
      <c r="B68" s="194">
        <v>18</v>
      </c>
      <c r="C68" s="194">
        <v>224</v>
      </c>
      <c r="D68" s="194">
        <v>10</v>
      </c>
      <c r="E68" s="194">
        <v>0</v>
      </c>
      <c r="F68" s="194">
        <v>173</v>
      </c>
      <c r="G68" s="194">
        <v>79</v>
      </c>
      <c r="H68" s="311"/>
      <c r="I68" s="199">
        <f t="shared" si="18"/>
        <v>1.4566473988439306</v>
      </c>
      <c r="J68" s="200">
        <f t="shared" si="19"/>
        <v>31.349206349206348</v>
      </c>
      <c r="K68" s="201">
        <f t="shared" si="20"/>
        <v>68.650793650793645</v>
      </c>
    </row>
    <row r="69" spans="1:11" ht="15.75" customHeight="1" x14ac:dyDescent="0.25">
      <c r="A69" s="76"/>
      <c r="B69" s="194"/>
      <c r="C69" s="194"/>
      <c r="D69" s="194"/>
      <c r="E69" s="194"/>
      <c r="F69" s="194"/>
      <c r="G69" s="194"/>
      <c r="H69" s="311"/>
      <c r="I69" s="199"/>
      <c r="J69" s="200"/>
      <c r="K69" s="201"/>
    </row>
    <row r="70" spans="1:11" s="91" customFormat="1" ht="15.75" customHeight="1" x14ac:dyDescent="0.25">
      <c r="A70" s="202" t="s">
        <v>453</v>
      </c>
      <c r="B70" s="204">
        <f t="shared" ref="B70:G70" si="21">SUM(B71:B75)</f>
        <v>2313</v>
      </c>
      <c r="C70" s="204">
        <f t="shared" si="21"/>
        <v>7609</v>
      </c>
      <c r="D70" s="204">
        <f t="shared" si="21"/>
        <v>367</v>
      </c>
      <c r="E70" s="204">
        <f t="shared" si="21"/>
        <v>43</v>
      </c>
      <c r="F70" s="204">
        <f t="shared" si="21"/>
        <v>7837</v>
      </c>
      <c r="G70" s="204">
        <f t="shared" si="21"/>
        <v>2495</v>
      </c>
      <c r="H70" s="312"/>
      <c r="I70" s="195">
        <f t="shared" ref="I70:I75" si="22">SUM(B70:E70)/F70</f>
        <v>1.3183616179660584</v>
      </c>
      <c r="J70" s="196">
        <f t="shared" ref="J70:J75" si="23">(G70/SUM(B70:E70))*100</f>
        <v>24.148277197057684</v>
      </c>
      <c r="K70" s="197">
        <f t="shared" ref="K70:K75" si="24">(F70/SUM(B70:E70))*100</f>
        <v>75.851722802942305</v>
      </c>
    </row>
    <row r="71" spans="1:11" ht="15.75" customHeight="1" x14ac:dyDescent="0.25">
      <c r="A71" s="203" t="s">
        <v>454</v>
      </c>
      <c r="B71" s="194">
        <v>1308</v>
      </c>
      <c r="C71" s="194">
        <v>4350</v>
      </c>
      <c r="D71" s="194">
        <v>128</v>
      </c>
      <c r="E71" s="194">
        <v>31</v>
      </c>
      <c r="F71" s="194">
        <v>4373</v>
      </c>
      <c r="G71" s="194">
        <v>1444</v>
      </c>
      <c r="H71" s="311"/>
      <c r="I71" s="199">
        <f t="shared" si="22"/>
        <v>1.3302080951292019</v>
      </c>
      <c r="J71" s="200">
        <f t="shared" si="23"/>
        <v>24.823792332817604</v>
      </c>
      <c r="K71" s="201">
        <f t="shared" si="24"/>
        <v>75.176207667182396</v>
      </c>
    </row>
    <row r="72" spans="1:11" ht="15.75" customHeight="1" x14ac:dyDescent="0.25">
      <c r="A72" s="203" t="s">
        <v>455</v>
      </c>
      <c r="B72" s="194">
        <v>4</v>
      </c>
      <c r="C72" s="194">
        <v>498</v>
      </c>
      <c r="D72" s="194">
        <v>4</v>
      </c>
      <c r="E72" s="194">
        <v>0</v>
      </c>
      <c r="F72" s="194">
        <v>504</v>
      </c>
      <c r="G72" s="194">
        <v>2</v>
      </c>
      <c r="H72" s="311"/>
      <c r="I72" s="199">
        <f t="shared" si="22"/>
        <v>1.003968253968254</v>
      </c>
      <c r="J72" s="200">
        <f t="shared" si="23"/>
        <v>0.39525691699604742</v>
      </c>
      <c r="K72" s="201">
        <f t="shared" si="24"/>
        <v>99.604743083003953</v>
      </c>
    </row>
    <row r="73" spans="1:11" ht="15.75" customHeight="1" x14ac:dyDescent="0.25">
      <c r="A73" s="203" t="s">
        <v>456</v>
      </c>
      <c r="B73" s="194">
        <v>1001</v>
      </c>
      <c r="C73" s="194">
        <v>2672</v>
      </c>
      <c r="D73" s="194">
        <v>233</v>
      </c>
      <c r="E73" s="194">
        <v>12</v>
      </c>
      <c r="F73" s="194">
        <v>2933</v>
      </c>
      <c r="G73" s="194">
        <v>985</v>
      </c>
      <c r="H73" s="311"/>
      <c r="I73" s="199">
        <f t="shared" si="22"/>
        <v>1.3358336174565291</v>
      </c>
      <c r="J73" s="200">
        <f t="shared" si="23"/>
        <v>25.140377743746811</v>
      </c>
      <c r="K73" s="201">
        <f t="shared" si="24"/>
        <v>74.859622256253189</v>
      </c>
    </row>
    <row r="74" spans="1:11" ht="15.75" customHeight="1" x14ac:dyDescent="0.25">
      <c r="A74" s="203" t="s">
        <v>662</v>
      </c>
      <c r="B74" s="194">
        <v>0</v>
      </c>
      <c r="C74" s="194">
        <v>54</v>
      </c>
      <c r="D74" s="194">
        <v>2</v>
      </c>
      <c r="E74" s="194">
        <v>0</v>
      </c>
      <c r="F74" s="194">
        <v>11</v>
      </c>
      <c r="G74" s="194">
        <v>45</v>
      </c>
      <c r="H74" s="311"/>
      <c r="I74" s="199">
        <f t="shared" si="22"/>
        <v>5.0909090909090908</v>
      </c>
      <c r="J74" s="200">
        <f t="shared" si="23"/>
        <v>80.357142857142861</v>
      </c>
      <c r="K74" s="201">
        <f t="shared" si="24"/>
        <v>19.642857142857142</v>
      </c>
    </row>
    <row r="75" spans="1:11" ht="15.75" customHeight="1" x14ac:dyDescent="0.25">
      <c r="A75" s="203" t="s">
        <v>663</v>
      </c>
      <c r="B75" s="194">
        <v>0</v>
      </c>
      <c r="C75" s="194">
        <v>35</v>
      </c>
      <c r="D75" s="194">
        <v>0</v>
      </c>
      <c r="E75" s="194">
        <v>0</v>
      </c>
      <c r="F75" s="194">
        <v>16</v>
      </c>
      <c r="G75" s="194">
        <v>19</v>
      </c>
      <c r="H75" s="311"/>
      <c r="I75" s="199">
        <f t="shared" si="22"/>
        <v>2.1875</v>
      </c>
      <c r="J75" s="200">
        <f t="shared" si="23"/>
        <v>54.285714285714285</v>
      </c>
      <c r="K75" s="201">
        <f t="shared" si="24"/>
        <v>45.714285714285715</v>
      </c>
    </row>
    <row r="76" spans="1:11" ht="15.75" customHeight="1" x14ac:dyDescent="0.25">
      <c r="A76" s="193"/>
      <c r="B76" s="194"/>
      <c r="C76" s="194"/>
      <c r="D76" s="194"/>
      <c r="E76" s="194"/>
      <c r="F76" s="194"/>
      <c r="G76" s="194"/>
      <c r="H76" s="311"/>
      <c r="I76" s="199"/>
      <c r="J76" s="200"/>
      <c r="K76" s="201"/>
    </row>
    <row r="77" spans="1:11" s="91" customFormat="1" ht="15.75" customHeight="1" x14ac:dyDescent="0.25">
      <c r="A77" s="202" t="s">
        <v>514</v>
      </c>
      <c r="B77" s="204">
        <f t="shared" ref="B77:G77" si="25">SUM(B78:B82)</f>
        <v>2386</v>
      </c>
      <c r="C77" s="204">
        <f t="shared" si="25"/>
        <v>9274</v>
      </c>
      <c r="D77" s="204">
        <f t="shared" si="25"/>
        <v>582</v>
      </c>
      <c r="E77" s="204">
        <f t="shared" si="25"/>
        <v>2</v>
      </c>
      <c r="F77" s="204">
        <f t="shared" si="25"/>
        <v>9408</v>
      </c>
      <c r="G77" s="204">
        <f t="shared" si="25"/>
        <v>2836</v>
      </c>
      <c r="H77" s="312"/>
      <c r="I77" s="195">
        <f t="shared" ref="I77:I82" si="26">SUM(B77:E77)/F77</f>
        <v>1.3014455782312926</v>
      </c>
      <c r="J77" s="196">
        <f t="shared" ref="J77:J82" si="27">(G77/SUM(B77:E77))*100</f>
        <v>23.162365240117609</v>
      </c>
      <c r="K77" s="197">
        <f t="shared" ref="K77:K82" si="28">(F77/SUM(B77:E77))*100</f>
        <v>76.837634759882391</v>
      </c>
    </row>
    <row r="78" spans="1:11" ht="15.75" customHeight="1" x14ac:dyDescent="0.25">
      <c r="A78" s="203" t="s">
        <v>325</v>
      </c>
      <c r="B78" s="194">
        <v>818</v>
      </c>
      <c r="C78" s="194">
        <v>3250</v>
      </c>
      <c r="D78" s="194">
        <v>237</v>
      </c>
      <c r="E78" s="194">
        <v>0</v>
      </c>
      <c r="F78" s="194">
        <v>3582</v>
      </c>
      <c r="G78" s="194">
        <v>723</v>
      </c>
      <c r="H78" s="311"/>
      <c r="I78" s="199">
        <f t="shared" si="26"/>
        <v>1.2018425460636515</v>
      </c>
      <c r="J78" s="200">
        <f t="shared" si="27"/>
        <v>16.794425087108014</v>
      </c>
      <c r="K78" s="201">
        <f t="shared" si="28"/>
        <v>83.20557491289199</v>
      </c>
    </row>
    <row r="79" spans="1:11" ht="15.75" customHeight="1" x14ac:dyDescent="0.25">
      <c r="A79" s="203" t="s">
        <v>457</v>
      </c>
      <c r="B79" s="194">
        <v>1563</v>
      </c>
      <c r="C79" s="194">
        <v>5058</v>
      </c>
      <c r="D79" s="194">
        <v>337</v>
      </c>
      <c r="E79" s="194">
        <v>1</v>
      </c>
      <c r="F79" s="194">
        <v>5170</v>
      </c>
      <c r="G79" s="194">
        <v>1789</v>
      </c>
      <c r="H79" s="311"/>
      <c r="I79" s="199">
        <f t="shared" si="26"/>
        <v>1.3460348162475821</v>
      </c>
      <c r="J79" s="200">
        <f t="shared" si="27"/>
        <v>25.707716625952003</v>
      </c>
      <c r="K79" s="201">
        <f t="shared" si="28"/>
        <v>74.292283374047997</v>
      </c>
    </row>
    <row r="80" spans="1:11" ht="15.75" customHeight="1" x14ac:dyDescent="0.25">
      <c r="A80" s="203" t="s">
        <v>128</v>
      </c>
      <c r="B80" s="194">
        <v>5</v>
      </c>
      <c r="C80" s="194">
        <v>623</v>
      </c>
      <c r="D80" s="194">
        <v>5</v>
      </c>
      <c r="E80" s="194">
        <v>0</v>
      </c>
      <c r="F80" s="194">
        <v>606</v>
      </c>
      <c r="G80" s="194">
        <v>27</v>
      </c>
      <c r="H80" s="311"/>
      <c r="I80" s="199">
        <f t="shared" si="26"/>
        <v>1.0445544554455446</v>
      </c>
      <c r="J80" s="200">
        <f t="shared" si="27"/>
        <v>4.2654028436018958</v>
      </c>
      <c r="K80" s="201">
        <f t="shared" si="28"/>
        <v>95.73459715639811</v>
      </c>
    </row>
    <row r="81" spans="1:11" ht="15.75" customHeight="1" x14ac:dyDescent="0.25">
      <c r="A81" s="203" t="s">
        <v>664</v>
      </c>
      <c r="B81" s="194">
        <v>0</v>
      </c>
      <c r="C81" s="194">
        <v>86</v>
      </c>
      <c r="D81" s="194">
        <v>3</v>
      </c>
      <c r="E81" s="194">
        <v>1</v>
      </c>
      <c r="F81" s="194">
        <v>22</v>
      </c>
      <c r="G81" s="194">
        <v>68</v>
      </c>
      <c r="H81" s="311"/>
      <c r="I81" s="199">
        <f t="shared" si="26"/>
        <v>4.0909090909090908</v>
      </c>
      <c r="J81" s="200">
        <f t="shared" si="27"/>
        <v>75.555555555555557</v>
      </c>
      <c r="K81" s="201">
        <f t="shared" si="28"/>
        <v>24.444444444444443</v>
      </c>
    </row>
    <row r="82" spans="1:11" ht="15.75" customHeight="1" x14ac:dyDescent="0.25">
      <c r="A82" s="203" t="s">
        <v>665</v>
      </c>
      <c r="B82" s="194">
        <v>0</v>
      </c>
      <c r="C82" s="194">
        <v>257</v>
      </c>
      <c r="D82" s="194">
        <v>0</v>
      </c>
      <c r="E82" s="194">
        <v>0</v>
      </c>
      <c r="F82" s="194">
        <v>28</v>
      </c>
      <c r="G82" s="194">
        <v>229</v>
      </c>
      <c r="H82" s="311"/>
      <c r="I82" s="199">
        <f t="shared" si="26"/>
        <v>9.1785714285714288</v>
      </c>
      <c r="J82" s="200">
        <f t="shared" si="27"/>
        <v>89.105058365758765</v>
      </c>
      <c r="K82" s="201">
        <f t="shared" si="28"/>
        <v>10.894941634241246</v>
      </c>
    </row>
    <row r="83" spans="1:11" ht="15.75" customHeight="1" x14ac:dyDescent="0.25">
      <c r="A83" s="193"/>
      <c r="B83" s="194"/>
      <c r="C83" s="194"/>
      <c r="D83" s="194"/>
      <c r="E83" s="194"/>
      <c r="F83" s="194"/>
      <c r="G83" s="194"/>
      <c r="H83" s="311"/>
      <c r="I83" s="199"/>
      <c r="J83" s="200"/>
      <c r="K83" s="201"/>
    </row>
    <row r="84" spans="1:11" s="91" customFormat="1" ht="15.75" customHeight="1" x14ac:dyDescent="0.25">
      <c r="A84" s="202" t="s">
        <v>181</v>
      </c>
      <c r="B84" s="204">
        <f t="shared" ref="B84:G84" si="29">SUM(B85:B90)</f>
        <v>3398</v>
      </c>
      <c r="C84" s="204">
        <f t="shared" si="29"/>
        <v>12285</v>
      </c>
      <c r="D84" s="204">
        <f t="shared" si="29"/>
        <v>603</v>
      </c>
      <c r="E84" s="204">
        <f t="shared" si="29"/>
        <v>40</v>
      </c>
      <c r="F84" s="204">
        <f t="shared" si="29"/>
        <v>11924</v>
      </c>
      <c r="G84" s="204">
        <f t="shared" si="29"/>
        <v>4402</v>
      </c>
      <c r="H84" s="312"/>
      <c r="I84" s="195">
        <f t="shared" ref="I84:I89" si="30">SUM(B84:E84)/F84</f>
        <v>1.3691714189869171</v>
      </c>
      <c r="J84" s="196">
        <f t="shared" ref="J84:J89" si="31">(G84/SUM(B84:E84))*100</f>
        <v>26.963126301604802</v>
      </c>
      <c r="K84" s="197">
        <f t="shared" ref="K84:K89" si="32">(F84/SUM(B84:E84))*100</f>
        <v>73.036873698395198</v>
      </c>
    </row>
    <row r="85" spans="1:11" ht="15.75" customHeight="1" x14ac:dyDescent="0.25">
      <c r="A85" s="203" t="s">
        <v>129</v>
      </c>
      <c r="B85" s="194">
        <v>1710</v>
      </c>
      <c r="C85" s="194">
        <v>6175</v>
      </c>
      <c r="D85" s="194">
        <v>330</v>
      </c>
      <c r="E85" s="194">
        <v>9</v>
      </c>
      <c r="F85" s="194">
        <v>5783</v>
      </c>
      <c r="G85" s="194">
        <v>2441</v>
      </c>
      <c r="H85" s="311"/>
      <c r="I85" s="199">
        <f t="shared" si="30"/>
        <v>1.4220992564412935</v>
      </c>
      <c r="J85" s="200">
        <f t="shared" si="31"/>
        <v>29.681420233463037</v>
      </c>
      <c r="K85" s="201">
        <f t="shared" si="32"/>
        <v>70.318579766536971</v>
      </c>
    </row>
    <row r="86" spans="1:11" ht="15.75" customHeight="1" x14ac:dyDescent="0.25">
      <c r="A86" s="203" t="s">
        <v>130</v>
      </c>
      <c r="B86" s="194">
        <v>6</v>
      </c>
      <c r="C86" s="194">
        <v>608</v>
      </c>
      <c r="D86" s="194">
        <v>0</v>
      </c>
      <c r="E86" s="194">
        <v>5</v>
      </c>
      <c r="F86" s="194">
        <v>612</v>
      </c>
      <c r="G86" s="194">
        <v>7</v>
      </c>
      <c r="H86" s="311"/>
      <c r="I86" s="199">
        <f t="shared" si="30"/>
        <v>1.011437908496732</v>
      </c>
      <c r="J86" s="200">
        <f t="shared" si="31"/>
        <v>1.1308562197092082</v>
      </c>
      <c r="K86" s="201">
        <f t="shared" si="32"/>
        <v>98.869143780290784</v>
      </c>
    </row>
    <row r="87" spans="1:11" ht="15.75" customHeight="1" x14ac:dyDescent="0.25">
      <c r="A87" s="203" t="s">
        <v>131</v>
      </c>
      <c r="B87" s="194">
        <v>269</v>
      </c>
      <c r="C87" s="194">
        <v>732</v>
      </c>
      <c r="D87" s="194">
        <v>81</v>
      </c>
      <c r="E87" s="194">
        <v>4</v>
      </c>
      <c r="F87" s="194">
        <v>833</v>
      </c>
      <c r="G87" s="194">
        <v>253</v>
      </c>
      <c r="H87" s="311"/>
      <c r="I87" s="199">
        <f t="shared" si="30"/>
        <v>1.3037214885954382</v>
      </c>
      <c r="J87" s="200">
        <f t="shared" si="31"/>
        <v>23.296500920810313</v>
      </c>
      <c r="K87" s="201">
        <f t="shared" si="32"/>
        <v>76.703499079189683</v>
      </c>
    </row>
    <row r="88" spans="1:11" ht="15.75" customHeight="1" x14ac:dyDescent="0.25">
      <c r="A88" s="203" t="s">
        <v>132</v>
      </c>
      <c r="B88" s="194">
        <v>479</v>
      </c>
      <c r="C88" s="194">
        <v>1996</v>
      </c>
      <c r="D88" s="194">
        <v>88</v>
      </c>
      <c r="E88" s="194">
        <v>8</v>
      </c>
      <c r="F88" s="194">
        <v>2028</v>
      </c>
      <c r="G88" s="194">
        <v>543</v>
      </c>
      <c r="H88" s="311"/>
      <c r="I88" s="199">
        <f t="shared" si="30"/>
        <v>1.2677514792899409</v>
      </c>
      <c r="J88" s="200">
        <f t="shared" si="31"/>
        <v>21.120186697782962</v>
      </c>
      <c r="K88" s="201">
        <f t="shared" si="32"/>
        <v>78.879813302217045</v>
      </c>
    </row>
    <row r="89" spans="1:11" ht="15.75" customHeight="1" x14ac:dyDescent="0.25">
      <c r="A89" s="203" t="s">
        <v>666</v>
      </c>
      <c r="B89" s="194">
        <v>934</v>
      </c>
      <c r="C89" s="194">
        <v>2726</v>
      </c>
      <c r="D89" s="194">
        <v>102</v>
      </c>
      <c r="E89" s="194">
        <v>14</v>
      </c>
      <c r="F89" s="194">
        <v>2644</v>
      </c>
      <c r="G89" s="194">
        <v>1132</v>
      </c>
      <c r="H89" s="311"/>
      <c r="I89" s="199">
        <f t="shared" si="30"/>
        <v>1.4281391830559758</v>
      </c>
      <c r="J89" s="200">
        <f t="shared" si="31"/>
        <v>29.978813559322031</v>
      </c>
      <c r="K89" s="201">
        <f t="shared" si="32"/>
        <v>70.021186440677965</v>
      </c>
    </row>
    <row r="90" spans="1:11" ht="15.75" customHeight="1" x14ac:dyDescent="0.25">
      <c r="A90" s="203" t="s">
        <v>667</v>
      </c>
      <c r="B90" s="194">
        <v>0</v>
      </c>
      <c r="C90" s="194">
        <v>48</v>
      </c>
      <c r="D90" s="194">
        <v>2</v>
      </c>
      <c r="E90" s="194">
        <v>0</v>
      </c>
      <c r="F90" s="194">
        <v>24</v>
      </c>
      <c r="G90" s="194">
        <v>26</v>
      </c>
      <c r="H90" s="311"/>
      <c r="I90" s="199">
        <f>SUM(B90:E90)/F90</f>
        <v>2.0833333333333335</v>
      </c>
      <c r="J90" s="200">
        <f>(G90/SUM(B90:E90))*100</f>
        <v>52</v>
      </c>
      <c r="K90" s="201">
        <f>(F90/SUM(B90:E90))*100</f>
        <v>48</v>
      </c>
    </row>
    <row r="91" spans="1:11" ht="15.75" customHeight="1" x14ac:dyDescent="0.25">
      <c r="A91" s="193"/>
      <c r="B91" s="194"/>
      <c r="C91" s="194"/>
      <c r="D91" s="194"/>
      <c r="E91" s="194"/>
      <c r="F91" s="194"/>
      <c r="G91" s="194"/>
      <c r="H91" s="311"/>
      <c r="I91" s="199"/>
      <c r="J91" s="200"/>
      <c r="K91" s="201"/>
    </row>
    <row r="92" spans="1:11" s="91" customFormat="1" ht="15.75" customHeight="1" x14ac:dyDescent="0.25">
      <c r="A92" s="202" t="s">
        <v>133</v>
      </c>
      <c r="B92" s="204">
        <f t="shared" ref="B92:G92" si="33">SUM(B93:B96)</f>
        <v>1373</v>
      </c>
      <c r="C92" s="204">
        <f t="shared" si="33"/>
        <v>6533</v>
      </c>
      <c r="D92" s="204">
        <f t="shared" si="33"/>
        <v>372</v>
      </c>
      <c r="E92" s="204">
        <f t="shared" si="33"/>
        <v>42</v>
      </c>
      <c r="F92" s="204">
        <f t="shared" si="33"/>
        <v>7042</v>
      </c>
      <c r="G92" s="204">
        <f t="shared" si="33"/>
        <v>1278</v>
      </c>
      <c r="H92" s="312"/>
      <c r="I92" s="195">
        <f>SUM(B92:E92)/F92</f>
        <v>1.1814825333712013</v>
      </c>
      <c r="J92" s="196">
        <f>(G92/SUM(B92:E92))*100</f>
        <v>15.360576923076923</v>
      </c>
      <c r="K92" s="197">
        <f>(F92/SUM(B92:E92))*100</f>
        <v>84.63942307692308</v>
      </c>
    </row>
    <row r="93" spans="1:11" ht="15.75" customHeight="1" x14ac:dyDescent="0.25">
      <c r="A93" s="203" t="s">
        <v>134</v>
      </c>
      <c r="B93" s="194">
        <v>1010</v>
      </c>
      <c r="C93" s="194">
        <v>4464</v>
      </c>
      <c r="D93" s="194">
        <v>285</v>
      </c>
      <c r="E93" s="194">
        <v>20</v>
      </c>
      <c r="F93" s="194">
        <v>4812</v>
      </c>
      <c r="G93" s="194">
        <v>967</v>
      </c>
      <c r="H93" s="311"/>
      <c r="I93" s="199">
        <f>SUM(B93:E93)/F93</f>
        <v>1.2009559434746466</v>
      </c>
      <c r="J93" s="200">
        <f>(G93/SUM(B93:E93))*100</f>
        <v>16.732998788717772</v>
      </c>
      <c r="K93" s="201">
        <f>(F93/SUM(B93:E93))*100</f>
        <v>83.267001211282235</v>
      </c>
    </row>
    <row r="94" spans="1:11" ht="15.75" customHeight="1" x14ac:dyDescent="0.25">
      <c r="A94" s="203" t="s">
        <v>135</v>
      </c>
      <c r="B94" s="194">
        <v>11</v>
      </c>
      <c r="C94" s="194">
        <v>568</v>
      </c>
      <c r="D94" s="194">
        <v>2</v>
      </c>
      <c r="E94" s="194">
        <v>1</v>
      </c>
      <c r="F94" s="194">
        <v>580</v>
      </c>
      <c r="G94" s="194">
        <v>2</v>
      </c>
      <c r="H94" s="311"/>
      <c r="I94" s="199">
        <f>SUM(B94:E94)/F94</f>
        <v>1.0034482758620689</v>
      </c>
      <c r="J94" s="200">
        <f>(G94/SUM(B94:E94))*100</f>
        <v>0.3436426116838488</v>
      </c>
      <c r="K94" s="201">
        <f>(F94/SUM(B94:E94))*100</f>
        <v>99.656357388316152</v>
      </c>
    </row>
    <row r="95" spans="1:11" ht="15.75" customHeight="1" x14ac:dyDescent="0.25">
      <c r="A95" s="203" t="s">
        <v>136</v>
      </c>
      <c r="B95" s="194">
        <v>352</v>
      </c>
      <c r="C95" s="194">
        <v>1466</v>
      </c>
      <c r="D95" s="194">
        <v>84</v>
      </c>
      <c r="E95" s="194">
        <v>21</v>
      </c>
      <c r="F95" s="194">
        <v>1641</v>
      </c>
      <c r="G95" s="194">
        <v>282</v>
      </c>
      <c r="H95" s="311"/>
      <c r="I95" s="199">
        <f>SUM(B95:E95)/F95</f>
        <v>1.1718464351005484</v>
      </c>
      <c r="J95" s="200">
        <f>(G95/SUM(B95:E95))*100</f>
        <v>14.664586583463338</v>
      </c>
      <c r="K95" s="201">
        <f>(F95/SUM(B95:E95))*100</f>
        <v>85.335413416536667</v>
      </c>
    </row>
    <row r="96" spans="1:11" ht="15.75" customHeight="1" x14ac:dyDescent="0.25">
      <c r="A96" s="203" t="s">
        <v>668</v>
      </c>
      <c r="B96" s="194">
        <v>0</v>
      </c>
      <c r="C96" s="194">
        <v>35</v>
      </c>
      <c r="D96" s="194">
        <v>1</v>
      </c>
      <c r="E96" s="194">
        <v>0</v>
      </c>
      <c r="F96" s="194">
        <v>9</v>
      </c>
      <c r="G96" s="194">
        <v>27</v>
      </c>
      <c r="H96" s="311"/>
      <c r="I96" s="199">
        <f>SUM(B96:E96)/F96</f>
        <v>4</v>
      </c>
      <c r="J96" s="200">
        <f>(G96/SUM(B96:E96))*100</f>
        <v>75</v>
      </c>
      <c r="K96" s="201">
        <f>(F96/SUM(B96:E96))*100</f>
        <v>25</v>
      </c>
    </row>
    <row r="97" spans="1:11" ht="15.75" customHeight="1" x14ac:dyDescent="0.25">
      <c r="A97" s="193"/>
      <c r="B97" s="194"/>
      <c r="C97" s="194"/>
      <c r="D97" s="194"/>
      <c r="E97" s="194"/>
      <c r="F97" s="194"/>
      <c r="G97" s="194"/>
      <c r="H97" s="311"/>
      <c r="I97" s="199"/>
      <c r="J97" s="200"/>
      <c r="K97" s="201"/>
    </row>
    <row r="98" spans="1:11" s="91" customFormat="1" ht="15.75" customHeight="1" x14ac:dyDescent="0.25">
      <c r="A98" s="202" t="s">
        <v>137</v>
      </c>
      <c r="B98" s="204">
        <f t="shared" ref="B98:G98" si="34">SUM(B99:B106)</f>
        <v>2534</v>
      </c>
      <c r="C98" s="204">
        <f t="shared" si="34"/>
        <v>6934</v>
      </c>
      <c r="D98" s="204">
        <f t="shared" si="34"/>
        <v>322</v>
      </c>
      <c r="E98" s="204">
        <f t="shared" si="34"/>
        <v>28</v>
      </c>
      <c r="F98" s="204">
        <f t="shared" si="34"/>
        <v>7443</v>
      </c>
      <c r="G98" s="204">
        <f t="shared" si="34"/>
        <v>2375</v>
      </c>
      <c r="H98" s="312"/>
      <c r="I98" s="195">
        <f t="shared" ref="I98:I105" si="35">SUM(B98:E98)/F98</f>
        <v>1.3190917640736262</v>
      </c>
      <c r="J98" s="196">
        <f t="shared" ref="J98:J105" si="36">(G98/SUM(B98:E98))*100</f>
        <v>24.190262782644123</v>
      </c>
      <c r="K98" s="197">
        <f t="shared" ref="K98:K105" si="37">(F98/SUM(B98:E98))*100</f>
        <v>75.809737217355874</v>
      </c>
    </row>
    <row r="99" spans="1:11" ht="15.75" customHeight="1" x14ac:dyDescent="0.25">
      <c r="A99" s="203" t="s">
        <v>138</v>
      </c>
      <c r="B99" s="194">
        <v>625</v>
      </c>
      <c r="C99" s="194">
        <v>1610</v>
      </c>
      <c r="D99" s="194">
        <v>43</v>
      </c>
      <c r="E99" s="194">
        <v>15</v>
      </c>
      <c r="F99" s="194">
        <v>1735</v>
      </c>
      <c r="G99" s="194">
        <v>558</v>
      </c>
      <c r="H99" s="311"/>
      <c r="I99" s="199">
        <f t="shared" si="35"/>
        <v>1.321613832853026</v>
      </c>
      <c r="J99" s="200">
        <f t="shared" si="36"/>
        <v>24.334932402965549</v>
      </c>
      <c r="K99" s="201">
        <f t="shared" si="37"/>
        <v>75.665067597034451</v>
      </c>
    </row>
    <row r="100" spans="1:11" ht="15.75" customHeight="1" x14ac:dyDescent="0.25">
      <c r="A100" s="203" t="s">
        <v>139</v>
      </c>
      <c r="B100" s="194">
        <v>4</v>
      </c>
      <c r="C100" s="194">
        <v>311</v>
      </c>
      <c r="D100" s="194">
        <v>3</v>
      </c>
      <c r="E100" s="194">
        <v>6</v>
      </c>
      <c r="F100" s="194">
        <v>319</v>
      </c>
      <c r="G100" s="194">
        <v>5</v>
      </c>
      <c r="H100" s="311"/>
      <c r="I100" s="199">
        <f t="shared" si="35"/>
        <v>1.0156739811912225</v>
      </c>
      <c r="J100" s="200">
        <f t="shared" si="36"/>
        <v>1.5432098765432098</v>
      </c>
      <c r="K100" s="201">
        <f t="shared" si="37"/>
        <v>98.456790123456798</v>
      </c>
    </row>
    <row r="101" spans="1:11" ht="15.75" customHeight="1" x14ac:dyDescent="0.25">
      <c r="A101" s="203" t="s">
        <v>140</v>
      </c>
      <c r="B101" s="194">
        <v>516</v>
      </c>
      <c r="C101" s="194">
        <v>1602</v>
      </c>
      <c r="D101" s="194">
        <v>55</v>
      </c>
      <c r="E101" s="194">
        <v>0</v>
      </c>
      <c r="F101" s="194">
        <v>1695</v>
      </c>
      <c r="G101" s="194">
        <v>478</v>
      </c>
      <c r="H101" s="311"/>
      <c r="I101" s="199">
        <f t="shared" si="35"/>
        <v>1.2820058997050148</v>
      </c>
      <c r="J101" s="200">
        <f t="shared" si="36"/>
        <v>21.997238840312932</v>
      </c>
      <c r="K101" s="201">
        <f t="shared" si="37"/>
        <v>78.002761159687068</v>
      </c>
    </row>
    <row r="102" spans="1:11" ht="15.75" customHeight="1" x14ac:dyDescent="0.25">
      <c r="A102" s="203" t="s">
        <v>141</v>
      </c>
      <c r="B102" s="194">
        <v>690</v>
      </c>
      <c r="C102" s="194">
        <v>1845</v>
      </c>
      <c r="D102" s="194">
        <v>147</v>
      </c>
      <c r="E102" s="194">
        <v>2</v>
      </c>
      <c r="F102" s="194">
        <v>2107</v>
      </c>
      <c r="G102" s="194">
        <v>577</v>
      </c>
      <c r="H102" s="311"/>
      <c r="I102" s="199">
        <f t="shared" si="35"/>
        <v>1.2738490745135262</v>
      </c>
      <c r="J102" s="200">
        <f t="shared" si="36"/>
        <v>21.497764530551418</v>
      </c>
      <c r="K102" s="201">
        <f t="shared" si="37"/>
        <v>78.502235469448593</v>
      </c>
    </row>
    <row r="103" spans="1:11" ht="15.75" customHeight="1" x14ac:dyDescent="0.25">
      <c r="A103" s="203" t="s">
        <v>142</v>
      </c>
      <c r="B103" s="194">
        <v>189</v>
      </c>
      <c r="C103" s="194">
        <v>64</v>
      </c>
      <c r="D103" s="194">
        <v>14</v>
      </c>
      <c r="E103" s="194">
        <v>1</v>
      </c>
      <c r="F103" s="194">
        <v>125</v>
      </c>
      <c r="G103" s="194">
        <v>143</v>
      </c>
      <c r="H103" s="311"/>
      <c r="I103" s="199">
        <f t="shared" si="35"/>
        <v>2.1440000000000001</v>
      </c>
      <c r="J103" s="200">
        <f t="shared" si="36"/>
        <v>53.358208955223887</v>
      </c>
      <c r="K103" s="201">
        <f t="shared" si="37"/>
        <v>46.64179104477612</v>
      </c>
    </row>
    <row r="104" spans="1:11" ht="15.75" customHeight="1" x14ac:dyDescent="0.25">
      <c r="A104" s="203" t="s">
        <v>633</v>
      </c>
      <c r="B104" s="194">
        <v>137</v>
      </c>
      <c r="C104" s="194">
        <v>360</v>
      </c>
      <c r="D104" s="194">
        <v>8</v>
      </c>
      <c r="E104" s="194">
        <v>0</v>
      </c>
      <c r="F104" s="194">
        <v>340</v>
      </c>
      <c r="G104" s="194">
        <v>165</v>
      </c>
      <c r="H104" s="311"/>
      <c r="I104" s="199">
        <f>SUM(B104:E104)/F104</f>
        <v>1.4852941176470589</v>
      </c>
      <c r="J104" s="200">
        <f>(G104/SUM(B104:E104))*100</f>
        <v>32.673267326732677</v>
      </c>
      <c r="K104" s="201">
        <f>(F104/SUM(B104:E104))*100</f>
        <v>67.32673267326733</v>
      </c>
    </row>
    <row r="105" spans="1:11" ht="15.75" customHeight="1" x14ac:dyDescent="0.25">
      <c r="A105" s="203" t="s">
        <v>143</v>
      </c>
      <c r="B105" s="194">
        <v>373</v>
      </c>
      <c r="C105" s="194">
        <v>1107</v>
      </c>
      <c r="D105" s="194">
        <v>52</v>
      </c>
      <c r="E105" s="194">
        <v>4</v>
      </c>
      <c r="F105" s="194">
        <v>1107</v>
      </c>
      <c r="G105" s="194">
        <v>429</v>
      </c>
      <c r="H105" s="311"/>
      <c r="I105" s="199">
        <f t="shared" si="35"/>
        <v>1.3875338753387534</v>
      </c>
      <c r="J105" s="200">
        <f t="shared" si="36"/>
        <v>27.9296875</v>
      </c>
      <c r="K105" s="201">
        <f t="shared" si="37"/>
        <v>72.0703125</v>
      </c>
    </row>
    <row r="106" spans="1:11" ht="15.75" customHeight="1" x14ac:dyDescent="0.25">
      <c r="A106" s="203" t="s">
        <v>669</v>
      </c>
      <c r="B106" s="194">
        <v>0</v>
      </c>
      <c r="C106" s="194">
        <v>35</v>
      </c>
      <c r="D106" s="194">
        <v>0</v>
      </c>
      <c r="E106" s="194">
        <v>0</v>
      </c>
      <c r="F106" s="194">
        <v>15</v>
      </c>
      <c r="G106" s="194">
        <v>20</v>
      </c>
      <c r="H106" s="311"/>
      <c r="I106" s="199">
        <f>SUM(B106:E106)/F106</f>
        <v>2.3333333333333335</v>
      </c>
      <c r="J106" s="200">
        <f>(G106/SUM(B106:E106))*100</f>
        <v>57.142857142857139</v>
      </c>
      <c r="K106" s="201">
        <f>(F106/SUM(B106:E106))*100</f>
        <v>42.857142857142854</v>
      </c>
    </row>
    <row r="107" spans="1:11" ht="15.75" customHeight="1" x14ac:dyDescent="0.25">
      <c r="A107" s="193"/>
      <c r="B107" s="194"/>
      <c r="C107" s="194"/>
      <c r="D107" s="194"/>
      <c r="E107" s="194"/>
      <c r="F107" s="194"/>
      <c r="G107" s="194"/>
      <c r="H107" s="311"/>
      <c r="I107" s="199"/>
      <c r="J107" s="200"/>
      <c r="K107" s="201"/>
    </row>
    <row r="108" spans="1:11" s="91" customFormat="1" ht="15.75" customHeight="1" x14ac:dyDescent="0.25">
      <c r="A108" s="202" t="s">
        <v>144</v>
      </c>
      <c r="B108" s="204">
        <f t="shared" ref="B108:G108" si="38">SUM(B109:B112)</f>
        <v>1885</v>
      </c>
      <c r="C108" s="204">
        <f t="shared" si="38"/>
        <v>8711</v>
      </c>
      <c r="D108" s="204">
        <f t="shared" si="38"/>
        <v>361</v>
      </c>
      <c r="E108" s="204">
        <f t="shared" si="38"/>
        <v>22</v>
      </c>
      <c r="F108" s="204">
        <f t="shared" si="38"/>
        <v>8799</v>
      </c>
      <c r="G108" s="204">
        <f t="shared" si="38"/>
        <v>2180</v>
      </c>
      <c r="H108" s="312"/>
      <c r="I108" s="195">
        <f>SUM(B108:E108)/F108</f>
        <v>1.2477554267530402</v>
      </c>
      <c r="J108" s="196">
        <f>(G108/SUM(B108:E108))*100</f>
        <v>19.856088896985153</v>
      </c>
      <c r="K108" s="197">
        <f>(F108/SUM(B108:E108))*100</f>
        <v>80.143911103014844</v>
      </c>
    </row>
    <row r="109" spans="1:11" ht="15.75" customHeight="1" x14ac:dyDescent="0.25">
      <c r="A109" s="203" t="s">
        <v>145</v>
      </c>
      <c r="B109" s="194">
        <v>1445</v>
      </c>
      <c r="C109" s="194">
        <v>5137</v>
      </c>
      <c r="D109" s="194">
        <v>298</v>
      </c>
      <c r="E109" s="194">
        <v>13</v>
      </c>
      <c r="F109" s="194">
        <v>5481</v>
      </c>
      <c r="G109" s="194">
        <v>1412</v>
      </c>
      <c r="H109" s="311"/>
      <c r="I109" s="199">
        <f>SUM(B109:E109)/F109</f>
        <v>1.2576172231344644</v>
      </c>
      <c r="J109" s="200">
        <f>(G109/SUM(B109:E109))*100</f>
        <v>20.484549543014651</v>
      </c>
      <c r="K109" s="201">
        <f>(F109/SUM(B109:E109))*100</f>
        <v>79.515450456985349</v>
      </c>
    </row>
    <row r="110" spans="1:11" ht="15.75" customHeight="1" x14ac:dyDescent="0.25">
      <c r="A110" s="203" t="s">
        <v>146</v>
      </c>
      <c r="B110" s="194">
        <v>1</v>
      </c>
      <c r="C110" s="194">
        <v>433</v>
      </c>
      <c r="D110" s="194">
        <v>3</v>
      </c>
      <c r="E110" s="194">
        <v>1</v>
      </c>
      <c r="F110" s="194">
        <v>428</v>
      </c>
      <c r="G110" s="194">
        <v>10</v>
      </c>
      <c r="H110" s="311"/>
      <c r="I110" s="199">
        <f>SUM(B110:E110)/F110</f>
        <v>1.0233644859813085</v>
      </c>
      <c r="J110" s="200">
        <f>(G110/SUM(B110:E110))*100</f>
        <v>2.2831050228310499</v>
      </c>
      <c r="K110" s="201">
        <f>(F110/SUM(B110:E110))*100</f>
        <v>97.716894977168948</v>
      </c>
    </row>
    <row r="111" spans="1:11" ht="15.75" customHeight="1" x14ac:dyDescent="0.25">
      <c r="A111" s="203" t="s">
        <v>147</v>
      </c>
      <c r="B111" s="194">
        <v>439</v>
      </c>
      <c r="C111" s="194">
        <v>1872</v>
      </c>
      <c r="D111" s="194">
        <v>50</v>
      </c>
      <c r="E111" s="194">
        <v>8</v>
      </c>
      <c r="F111" s="194">
        <v>2031</v>
      </c>
      <c r="G111" s="194">
        <v>338</v>
      </c>
      <c r="H111" s="311"/>
      <c r="I111" s="199">
        <f>SUM(B111:E111)/F111</f>
        <v>1.1664204825209257</v>
      </c>
      <c r="J111" s="200">
        <f>(G111/SUM(B111:E111))*100</f>
        <v>14.267623469818489</v>
      </c>
      <c r="K111" s="201">
        <f>(F111/SUM(B111:E111))*100</f>
        <v>85.732376530181511</v>
      </c>
    </row>
    <row r="112" spans="1:11" ht="15.75" customHeight="1" x14ac:dyDescent="0.25">
      <c r="A112" s="203" t="s">
        <v>670</v>
      </c>
      <c r="B112" s="194">
        <v>0</v>
      </c>
      <c r="C112" s="194">
        <v>1269</v>
      </c>
      <c r="D112" s="194">
        <v>10</v>
      </c>
      <c r="E112" s="194">
        <v>0</v>
      </c>
      <c r="F112" s="194">
        <v>859</v>
      </c>
      <c r="G112" s="194">
        <v>420</v>
      </c>
      <c r="H112" s="311"/>
      <c r="I112" s="199">
        <f>SUM(B112:E112)/F112</f>
        <v>1.4889406286379512</v>
      </c>
      <c r="J112" s="200">
        <f>(G112/SUM(B112:E112))*100</f>
        <v>32.838154808444095</v>
      </c>
      <c r="K112" s="201">
        <f>(F112/SUM(B112:E112))*100</f>
        <v>67.161845191555898</v>
      </c>
    </row>
    <row r="113" spans="1:11" ht="15.75" customHeight="1" x14ac:dyDescent="0.25">
      <c r="A113" s="203"/>
      <c r="B113" s="194"/>
      <c r="C113" s="194"/>
      <c r="D113" s="194"/>
      <c r="E113" s="194"/>
      <c r="F113" s="194"/>
      <c r="G113" s="194"/>
      <c r="H113" s="311"/>
      <c r="I113" s="199"/>
      <c r="J113" s="200"/>
      <c r="K113" s="201"/>
    </row>
    <row r="114" spans="1:11" s="91" customFormat="1" ht="15.75" customHeight="1" x14ac:dyDescent="0.25">
      <c r="A114" s="202" t="s">
        <v>148</v>
      </c>
      <c r="B114" s="204">
        <f t="shared" ref="B114:G114" si="39">SUM(B115:B117)</f>
        <v>3358</v>
      </c>
      <c r="C114" s="204">
        <f t="shared" si="39"/>
        <v>10349</v>
      </c>
      <c r="D114" s="204">
        <f t="shared" si="39"/>
        <v>793</v>
      </c>
      <c r="E114" s="204">
        <f t="shared" si="39"/>
        <v>13</v>
      </c>
      <c r="F114" s="204">
        <f t="shared" si="39"/>
        <v>10383</v>
      </c>
      <c r="G114" s="204">
        <f t="shared" si="39"/>
        <v>4130</v>
      </c>
      <c r="H114" s="312"/>
      <c r="I114" s="195">
        <f>SUM(B114:E114)/F114</f>
        <v>1.3977655783492247</v>
      </c>
      <c r="J114" s="196">
        <f>(G114/SUM(B114:E114))*100</f>
        <v>28.4572452284159</v>
      </c>
      <c r="K114" s="197">
        <f>(F114/SUM(B114:E114))*100</f>
        <v>71.5427547715841</v>
      </c>
    </row>
    <row r="115" spans="1:11" ht="15.75" customHeight="1" x14ac:dyDescent="0.25">
      <c r="A115" s="203" t="s">
        <v>149</v>
      </c>
      <c r="B115" s="194">
        <v>2378</v>
      </c>
      <c r="C115" s="194">
        <v>7186</v>
      </c>
      <c r="D115" s="194">
        <v>621</v>
      </c>
      <c r="E115" s="194">
        <v>4</v>
      </c>
      <c r="F115" s="194">
        <v>7189</v>
      </c>
      <c r="G115" s="194">
        <v>3000</v>
      </c>
      <c r="H115" s="311"/>
      <c r="I115" s="199">
        <f>SUM(B115:E115)/F115</f>
        <v>1.4173042147725692</v>
      </c>
      <c r="J115" s="200">
        <f>(G115/SUM(B115:E115))*100</f>
        <v>29.443517518892925</v>
      </c>
      <c r="K115" s="201">
        <f>(F115/SUM(B115:E115))*100</f>
        <v>70.556482481107068</v>
      </c>
    </row>
    <row r="116" spans="1:11" ht="15.75" customHeight="1" x14ac:dyDescent="0.25">
      <c r="A116" s="203" t="s">
        <v>150</v>
      </c>
      <c r="B116" s="194">
        <v>1</v>
      </c>
      <c r="C116" s="194">
        <v>509</v>
      </c>
      <c r="D116" s="194">
        <v>4</v>
      </c>
      <c r="E116" s="194">
        <v>0</v>
      </c>
      <c r="F116" s="194">
        <v>511</v>
      </c>
      <c r="G116" s="194">
        <v>3</v>
      </c>
      <c r="H116" s="311"/>
      <c r="I116" s="199">
        <f>SUM(B116:E116)/F116</f>
        <v>1.0058708414872799</v>
      </c>
      <c r="J116" s="200">
        <f>(G116/SUM(B116:E116))*100</f>
        <v>0.58365758754863817</v>
      </c>
      <c r="K116" s="201">
        <f>(F116/SUM(B116:E116))*100</f>
        <v>99.416342412451371</v>
      </c>
    </row>
    <row r="117" spans="1:11" ht="15.75" customHeight="1" x14ac:dyDescent="0.25">
      <c r="A117" s="203" t="s">
        <v>151</v>
      </c>
      <c r="B117" s="194">
        <v>979</v>
      </c>
      <c r="C117" s="194">
        <v>2654</v>
      </c>
      <c r="D117" s="194">
        <v>168</v>
      </c>
      <c r="E117" s="194">
        <v>9</v>
      </c>
      <c r="F117" s="194">
        <v>2683</v>
      </c>
      <c r="G117" s="194">
        <v>1127</v>
      </c>
      <c r="H117" s="311"/>
      <c r="I117" s="199">
        <f>SUM(B117:E117)/F117</f>
        <v>1.4200521803950801</v>
      </c>
      <c r="J117" s="200">
        <f>(G117/SUM(B117:E117))*100</f>
        <v>29.58005249343832</v>
      </c>
      <c r="K117" s="201">
        <f>(F117/SUM(B117:E117))*100</f>
        <v>70.41994750656167</v>
      </c>
    </row>
    <row r="118" spans="1:11" ht="15.75" customHeight="1" x14ac:dyDescent="0.25">
      <c r="A118" s="159"/>
      <c r="B118" s="63"/>
      <c r="C118" s="63"/>
      <c r="D118" s="63"/>
      <c r="E118" s="63"/>
      <c r="F118" s="63"/>
      <c r="G118" s="63"/>
      <c r="H118" s="206"/>
      <c r="I118" s="206"/>
      <c r="J118" s="206"/>
      <c r="K118" s="206"/>
    </row>
    <row r="119" spans="1:11" ht="15.75" customHeight="1" x14ac:dyDescent="0.25">
      <c r="A119" s="9" t="s">
        <v>637</v>
      </c>
      <c r="B119" s="185"/>
      <c r="C119" s="185"/>
    </row>
  </sheetData>
  <sheetProtection selectLockedCells="1" selectUnlockedCells="1"/>
  <mergeCells count="14">
    <mergeCell ref="A3:K3"/>
    <mergeCell ref="B5:G5"/>
    <mergeCell ref="I5:K5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H5:H7"/>
  </mergeCells>
  <phoneticPr fontId="0" type="noConversion"/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  <pageSetUpPr fitToPage="1"/>
  </sheetPr>
  <dimension ref="A1:K8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x14ac:dyDescent="0.25"/>
  <cols>
    <col min="1" max="1" width="64" style="29" customWidth="1"/>
    <col min="2" max="2" width="17.28515625" style="29" customWidth="1"/>
    <col min="3" max="3" width="13.140625" style="29" customWidth="1"/>
    <col min="4" max="4" width="17.140625" style="29" customWidth="1"/>
    <col min="5" max="5" width="18.85546875" style="29" customWidth="1"/>
    <col min="6" max="6" width="18.28515625" style="29" customWidth="1"/>
    <col min="7" max="7" width="17" style="29" customWidth="1"/>
    <col min="8" max="8" width="5.7109375" style="27" customWidth="1"/>
    <col min="9" max="9" width="18.7109375" style="27" customWidth="1"/>
    <col min="10" max="10" width="17" style="27" customWidth="1"/>
    <col min="11" max="11" width="18.7109375" style="27" customWidth="1"/>
    <col min="12" max="16384" width="11.42578125" style="29"/>
  </cols>
  <sheetData>
    <row r="1" spans="1:11" x14ac:dyDescent="0.25">
      <c r="A1" s="16" t="s">
        <v>152</v>
      </c>
      <c r="B1" s="107"/>
      <c r="C1" s="107"/>
      <c r="D1" s="107"/>
      <c r="E1" s="107"/>
      <c r="F1" s="107"/>
      <c r="G1" s="107"/>
    </row>
    <row r="2" spans="1:11" x14ac:dyDescent="0.25">
      <c r="A2" s="150"/>
      <c r="B2" s="150"/>
      <c r="C2" s="150"/>
      <c r="D2" s="150"/>
      <c r="E2" s="150"/>
      <c r="F2" s="150"/>
      <c r="G2" s="150"/>
    </row>
    <row r="3" spans="1:11" x14ac:dyDescent="0.25">
      <c r="A3" s="364" t="s">
        <v>650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5" spans="1:11" ht="20.25" customHeight="1" x14ac:dyDescent="0.25">
      <c r="A5" s="378" t="s">
        <v>242</v>
      </c>
      <c r="B5" s="365" t="s">
        <v>327</v>
      </c>
      <c r="C5" s="365"/>
      <c r="D5" s="365"/>
      <c r="E5" s="365"/>
      <c r="F5" s="365"/>
      <c r="G5" s="365"/>
      <c r="H5" s="113"/>
      <c r="I5" s="366" t="s">
        <v>328</v>
      </c>
      <c r="J5" s="366"/>
      <c r="K5" s="366"/>
    </row>
    <row r="6" spans="1:11" x14ac:dyDescent="0.25">
      <c r="A6" s="379"/>
      <c r="B6" s="370" t="s">
        <v>717</v>
      </c>
      <c r="C6" s="370" t="s">
        <v>705</v>
      </c>
      <c r="D6" s="370" t="s">
        <v>723</v>
      </c>
      <c r="E6" s="370" t="s">
        <v>728</v>
      </c>
      <c r="F6" s="370" t="s">
        <v>708</v>
      </c>
      <c r="G6" s="370" t="s">
        <v>721</v>
      </c>
      <c r="H6" s="135"/>
      <c r="I6" s="370" t="s">
        <v>713</v>
      </c>
      <c r="J6" s="370" t="s">
        <v>714</v>
      </c>
      <c r="K6" s="373" t="s">
        <v>715</v>
      </c>
    </row>
    <row r="7" spans="1:11" x14ac:dyDescent="0.25">
      <c r="A7" s="380"/>
      <c r="B7" s="371"/>
      <c r="C7" s="371"/>
      <c r="D7" s="371"/>
      <c r="E7" s="371"/>
      <c r="F7" s="371"/>
      <c r="G7" s="371"/>
      <c r="H7" s="136"/>
      <c r="I7" s="371"/>
      <c r="J7" s="371"/>
      <c r="K7" s="374"/>
    </row>
    <row r="8" spans="1:11" x14ac:dyDescent="0.25">
      <c r="A8" s="210"/>
      <c r="B8" s="211"/>
      <c r="C8" s="211"/>
      <c r="D8" s="211"/>
      <c r="E8" s="211"/>
      <c r="F8" s="211"/>
      <c r="G8" s="212"/>
      <c r="H8" s="113"/>
      <c r="J8" s="113"/>
      <c r="K8" s="176"/>
    </row>
    <row r="9" spans="1:11" x14ac:dyDescent="0.25">
      <c r="A9" s="114" t="s">
        <v>510</v>
      </c>
      <c r="B9" s="103">
        <f t="shared" ref="B9:G9" si="0">SUM(B11,B15,B18,B23,B27,B33,B37,B42,B47,B51,B55,B61,B65,B71,B76)</f>
        <v>26091</v>
      </c>
      <c r="C9" s="103">
        <f>SUM(C11,C15,C18,C23,C27,C33,C37,C42,C47,C51,C55,C61,C65,C71,C76)</f>
        <v>94538</v>
      </c>
      <c r="D9" s="103">
        <f t="shared" si="0"/>
        <v>7130</v>
      </c>
      <c r="E9" s="103">
        <f t="shared" si="0"/>
        <v>427</v>
      </c>
      <c r="F9" s="103">
        <f t="shared" si="0"/>
        <v>102333</v>
      </c>
      <c r="G9" s="103">
        <f t="shared" si="0"/>
        <v>25853</v>
      </c>
      <c r="H9" s="98"/>
      <c r="I9" s="115">
        <f>SUM(B9:E9)/F9</f>
        <v>1.252636002071668</v>
      </c>
      <c r="J9" s="116">
        <f>(G9/SUM(B9:E9))*100</f>
        <v>20.168349117688358</v>
      </c>
      <c r="K9" s="178">
        <f>(F9/SUM(B9:E9))*100</f>
        <v>79.831650882311649</v>
      </c>
    </row>
    <row r="10" spans="1:11" x14ac:dyDescent="0.25">
      <c r="A10" s="118"/>
      <c r="B10" s="103"/>
      <c r="C10" s="103"/>
      <c r="D10" s="103"/>
      <c r="E10" s="103"/>
      <c r="F10" s="103"/>
      <c r="G10" s="103"/>
      <c r="H10" s="98"/>
      <c r="I10" s="119"/>
      <c r="J10" s="120"/>
      <c r="K10" s="179"/>
    </row>
    <row r="11" spans="1:11" s="150" customFormat="1" x14ac:dyDescent="0.25">
      <c r="A11" s="122" t="s">
        <v>330</v>
      </c>
      <c r="B11" s="103">
        <f t="shared" ref="B11:G11" si="1">SUM(B12:B13)</f>
        <v>3629</v>
      </c>
      <c r="C11" s="103">
        <f t="shared" si="1"/>
        <v>10127</v>
      </c>
      <c r="D11" s="103">
        <f t="shared" si="1"/>
        <v>932</v>
      </c>
      <c r="E11" s="103">
        <f t="shared" si="1"/>
        <v>68</v>
      </c>
      <c r="F11" s="103">
        <f t="shared" si="1"/>
        <v>11384</v>
      </c>
      <c r="G11" s="103">
        <f t="shared" si="1"/>
        <v>3372</v>
      </c>
      <c r="H11" s="98"/>
      <c r="I11" s="115">
        <f>SUM(B11:E11)/F11</f>
        <v>1.2962052002810962</v>
      </c>
      <c r="J11" s="116">
        <f>(G11/SUM(B11:E11))*100</f>
        <v>22.851721333694769</v>
      </c>
      <c r="K11" s="178">
        <f>(F11/SUM(B11:E11))*100</f>
        <v>77.148278666305231</v>
      </c>
    </row>
    <row r="12" spans="1:11" x14ac:dyDescent="0.25">
      <c r="A12" s="19" t="s">
        <v>243</v>
      </c>
      <c r="B12" s="140">
        <v>3372</v>
      </c>
      <c r="C12" s="140">
        <v>9173</v>
      </c>
      <c r="D12" s="140">
        <v>859</v>
      </c>
      <c r="E12" s="140">
        <v>60</v>
      </c>
      <c r="F12" s="140">
        <v>10375</v>
      </c>
      <c r="G12" s="140">
        <v>3089</v>
      </c>
      <c r="H12" s="98"/>
      <c r="I12" s="119">
        <f>SUM(B12:E12)/F12</f>
        <v>1.2977349397590361</v>
      </c>
      <c r="J12" s="120">
        <f>(G12/SUM(B12:E12))*100</f>
        <v>22.942661913250149</v>
      </c>
      <c r="K12" s="179">
        <f>(F12/SUM(B12:E12))*100</f>
        <v>77.057338086749851</v>
      </c>
    </row>
    <row r="13" spans="1:11" x14ac:dyDescent="0.25">
      <c r="A13" s="19" t="s">
        <v>244</v>
      </c>
      <c r="B13" s="140">
        <v>257</v>
      </c>
      <c r="C13" s="140">
        <v>954</v>
      </c>
      <c r="D13" s="140">
        <v>73</v>
      </c>
      <c r="E13" s="140">
        <v>8</v>
      </c>
      <c r="F13" s="140">
        <v>1009</v>
      </c>
      <c r="G13" s="140">
        <v>283</v>
      </c>
      <c r="H13" s="98"/>
      <c r="I13" s="119">
        <f>SUM(B13:E13)/F13</f>
        <v>1.2804757185332012</v>
      </c>
      <c r="J13" s="120">
        <f>(G13/SUM(B13:E13))*100</f>
        <v>21.904024767801857</v>
      </c>
      <c r="K13" s="179">
        <f>(F13/SUM(B13:E13))*100</f>
        <v>78.095975232198143</v>
      </c>
    </row>
    <row r="14" spans="1:11" x14ac:dyDescent="0.25">
      <c r="A14" s="83"/>
      <c r="B14" s="140"/>
      <c r="C14" s="140"/>
      <c r="D14" s="140"/>
      <c r="E14" s="140"/>
      <c r="F14" s="140"/>
      <c r="G14" s="140"/>
      <c r="H14" s="98"/>
      <c r="I14" s="119"/>
      <c r="J14" s="120"/>
      <c r="K14" s="179"/>
    </row>
    <row r="15" spans="1:11" s="150" customFormat="1" x14ac:dyDescent="0.25">
      <c r="A15" s="76" t="s">
        <v>199</v>
      </c>
      <c r="B15" s="151">
        <f t="shared" ref="B15:G15" si="2">B16</f>
        <v>959</v>
      </c>
      <c r="C15" s="151">
        <f t="shared" si="2"/>
        <v>8258</v>
      </c>
      <c r="D15" s="151">
        <f t="shared" si="2"/>
        <v>851</v>
      </c>
      <c r="E15" s="151">
        <f t="shared" si="2"/>
        <v>38</v>
      </c>
      <c r="F15" s="151">
        <f t="shared" si="2"/>
        <v>9336</v>
      </c>
      <c r="G15" s="151">
        <f t="shared" si="2"/>
        <v>770</v>
      </c>
      <c r="H15" s="132"/>
      <c r="I15" s="115">
        <f>SUM(B15:E15)/F15</f>
        <v>1.0824764353041989</v>
      </c>
      <c r="J15" s="116">
        <f>(G15/SUM(B15:E15))*100</f>
        <v>7.6192360973679003</v>
      </c>
      <c r="K15" s="178">
        <f>(F15/SUM(B15:E15))*100</f>
        <v>92.380763902632097</v>
      </c>
    </row>
    <row r="16" spans="1:11" x14ac:dyDescent="0.25">
      <c r="A16" s="19" t="s">
        <v>337</v>
      </c>
      <c r="B16" s="140">
        <v>959</v>
      </c>
      <c r="C16" s="140">
        <v>8258</v>
      </c>
      <c r="D16" s="140">
        <v>851</v>
      </c>
      <c r="E16" s="140">
        <v>38</v>
      </c>
      <c r="F16" s="140">
        <v>9336</v>
      </c>
      <c r="G16" s="140">
        <v>770</v>
      </c>
      <c r="H16" s="98"/>
      <c r="I16" s="119">
        <f>SUM(B16:E16)/F16</f>
        <v>1.0824764353041989</v>
      </c>
      <c r="J16" s="120">
        <f>(G16/SUM(B16:E16))*100</f>
        <v>7.6192360973679003</v>
      </c>
      <c r="K16" s="179">
        <f>(F16/SUM(B16:E16))*100</f>
        <v>92.380763902632097</v>
      </c>
    </row>
    <row r="17" spans="1:11" x14ac:dyDescent="0.25">
      <c r="A17" s="83"/>
      <c r="B17" s="140"/>
      <c r="C17" s="140"/>
      <c r="D17" s="140"/>
      <c r="E17" s="140"/>
      <c r="F17" s="140"/>
      <c r="G17" s="140"/>
      <c r="H17" s="98"/>
      <c r="I17" s="119"/>
      <c r="J17" s="120"/>
      <c r="K17" s="179"/>
    </row>
    <row r="18" spans="1:11" s="150" customFormat="1" x14ac:dyDescent="0.25">
      <c r="A18" s="76" t="s">
        <v>202</v>
      </c>
      <c r="B18" s="151">
        <f t="shared" ref="B18:G18" si="3">SUM(B19:B21)</f>
        <v>2745</v>
      </c>
      <c r="C18" s="151">
        <f t="shared" si="3"/>
        <v>9863</v>
      </c>
      <c r="D18" s="151">
        <f t="shared" si="3"/>
        <v>611</v>
      </c>
      <c r="E18" s="151">
        <f t="shared" si="3"/>
        <v>42</v>
      </c>
      <c r="F18" s="151">
        <f t="shared" si="3"/>
        <v>10544</v>
      </c>
      <c r="G18" s="151">
        <f t="shared" si="3"/>
        <v>2717</v>
      </c>
      <c r="H18" s="132"/>
      <c r="I18" s="115">
        <f>SUM(B18:E18)/F18</f>
        <v>1.2576820940819424</v>
      </c>
      <c r="J18" s="116">
        <f>(G18/SUM(B18:E18))*100</f>
        <v>20.488650931302317</v>
      </c>
      <c r="K18" s="178">
        <f>(F18/SUM(B18:E18))*100</f>
        <v>79.511349068697683</v>
      </c>
    </row>
    <row r="19" spans="1:11" x14ac:dyDescent="0.25">
      <c r="A19" s="19" t="s">
        <v>338</v>
      </c>
      <c r="B19" s="140">
        <v>688</v>
      </c>
      <c r="C19" s="140">
        <v>3493</v>
      </c>
      <c r="D19" s="140">
        <v>190</v>
      </c>
      <c r="E19" s="140">
        <v>10</v>
      </c>
      <c r="F19" s="140">
        <v>3372</v>
      </c>
      <c r="G19" s="140">
        <v>1009</v>
      </c>
      <c r="H19" s="98"/>
      <c r="I19" s="119">
        <f>SUM(B19:E19)/F19</f>
        <v>1.2992289442467377</v>
      </c>
      <c r="J19" s="120">
        <f>(G19/SUM(B19:E19))*100</f>
        <v>23.031271399223922</v>
      </c>
      <c r="K19" s="179">
        <f>(F19/SUM(B19:E19))*100</f>
        <v>76.968728600776075</v>
      </c>
    </row>
    <row r="20" spans="1:11" x14ac:dyDescent="0.25">
      <c r="A20" s="19" t="s">
        <v>339</v>
      </c>
      <c r="B20" s="140">
        <v>862</v>
      </c>
      <c r="C20" s="140">
        <v>3390</v>
      </c>
      <c r="D20" s="140">
        <v>157</v>
      </c>
      <c r="E20" s="140">
        <v>16</v>
      </c>
      <c r="F20" s="140">
        <v>3762</v>
      </c>
      <c r="G20" s="140">
        <v>663</v>
      </c>
      <c r="H20" s="98"/>
      <c r="I20" s="119">
        <f>SUM(B20:E20)/F20</f>
        <v>1.1762360446570972</v>
      </c>
      <c r="J20" s="120">
        <f>(G20/SUM(B20:E20))*100</f>
        <v>14.983050847457626</v>
      </c>
      <c r="K20" s="179">
        <f>(F20/SUM(B20:E20))*100</f>
        <v>85.016949152542381</v>
      </c>
    </row>
    <row r="21" spans="1:11" x14ac:dyDescent="0.25">
      <c r="A21" s="19" t="s">
        <v>340</v>
      </c>
      <c r="B21" s="140">
        <v>1195</v>
      </c>
      <c r="C21" s="140">
        <v>2980</v>
      </c>
      <c r="D21" s="140">
        <v>264</v>
      </c>
      <c r="E21" s="140">
        <v>16</v>
      </c>
      <c r="F21" s="140">
        <v>3410</v>
      </c>
      <c r="G21" s="140">
        <v>1045</v>
      </c>
      <c r="H21" s="98"/>
      <c r="I21" s="119">
        <f>SUM(B21:E21)/F21</f>
        <v>1.3064516129032258</v>
      </c>
      <c r="J21" s="120">
        <f>(G21/SUM(B21:E21))*100</f>
        <v>23.456790123456788</v>
      </c>
      <c r="K21" s="179">
        <f>(F21/SUM(B21:E21))*100</f>
        <v>76.543209876543202</v>
      </c>
    </row>
    <row r="22" spans="1:11" x14ac:dyDescent="0.25">
      <c r="A22" s="98"/>
      <c r="B22" s="140"/>
      <c r="C22" s="140"/>
      <c r="D22" s="140"/>
      <c r="E22" s="140"/>
      <c r="F22" s="140"/>
      <c r="G22" s="140"/>
      <c r="H22" s="98"/>
      <c r="I22" s="119"/>
      <c r="J22" s="120"/>
      <c r="K22" s="179"/>
    </row>
    <row r="23" spans="1:11" s="150" customFormat="1" x14ac:dyDescent="0.25">
      <c r="A23" s="76" t="s">
        <v>211</v>
      </c>
      <c r="B23" s="151">
        <f t="shared" ref="B23:G23" si="4">SUM(B24:B25)</f>
        <v>2100</v>
      </c>
      <c r="C23" s="151">
        <f t="shared" si="4"/>
        <v>7407</v>
      </c>
      <c r="D23" s="151">
        <f t="shared" si="4"/>
        <v>538</v>
      </c>
      <c r="E23" s="151">
        <f t="shared" si="4"/>
        <v>19</v>
      </c>
      <c r="F23" s="151">
        <f t="shared" si="4"/>
        <v>8478</v>
      </c>
      <c r="G23" s="151">
        <f t="shared" si="4"/>
        <v>1586</v>
      </c>
      <c r="H23" s="132"/>
      <c r="I23" s="115">
        <f>SUM(B23:E23)/F23</f>
        <v>1.1870724227412126</v>
      </c>
      <c r="J23" s="116">
        <f>(G23/SUM(B23:E23))*100</f>
        <v>15.759141494435614</v>
      </c>
      <c r="K23" s="178">
        <f>(F23/SUM(B23:E23))*100</f>
        <v>84.24085850556439</v>
      </c>
    </row>
    <row r="24" spans="1:11" x14ac:dyDescent="0.25">
      <c r="A24" s="19" t="s">
        <v>0</v>
      </c>
      <c r="B24" s="140">
        <v>1952</v>
      </c>
      <c r="C24" s="140">
        <v>6410</v>
      </c>
      <c r="D24" s="140">
        <v>491</v>
      </c>
      <c r="E24" s="140">
        <v>19</v>
      </c>
      <c r="F24" s="140">
        <v>7452</v>
      </c>
      <c r="G24" s="140">
        <v>1420</v>
      </c>
      <c r="H24" s="98"/>
      <c r="I24" s="119">
        <f>SUM(B24:E24)/F24</f>
        <v>1.190552871712292</v>
      </c>
      <c r="J24" s="120">
        <f>(G24/SUM(B24:E24))*100</f>
        <v>16.005410279531109</v>
      </c>
      <c r="K24" s="179">
        <f>(F24/SUM(B24:E24))*100</f>
        <v>83.994589720468895</v>
      </c>
    </row>
    <row r="25" spans="1:11" x14ac:dyDescent="0.25">
      <c r="A25" s="19" t="s">
        <v>1</v>
      </c>
      <c r="B25" s="140">
        <v>148</v>
      </c>
      <c r="C25" s="140">
        <v>997</v>
      </c>
      <c r="D25" s="140">
        <v>47</v>
      </c>
      <c r="E25" s="140">
        <v>0</v>
      </c>
      <c r="F25" s="140">
        <v>1026</v>
      </c>
      <c r="G25" s="140">
        <v>166</v>
      </c>
      <c r="H25" s="98"/>
      <c r="I25" s="119">
        <f>SUM(B25:E25)/F25</f>
        <v>1.161793372319688</v>
      </c>
      <c r="J25" s="120">
        <f>(G25/SUM(B25:E25))*100</f>
        <v>13.926174496644295</v>
      </c>
      <c r="K25" s="179">
        <f>(F25/SUM(B25:E25))*100</f>
        <v>86.073825503355707</v>
      </c>
    </row>
    <row r="26" spans="1:11" x14ac:dyDescent="0.25">
      <c r="A26" s="83"/>
      <c r="B26" s="140"/>
      <c r="C26" s="140"/>
      <c r="D26" s="140"/>
      <c r="E26" s="140"/>
      <c r="F26" s="140"/>
      <c r="G26" s="140"/>
      <c r="H26" s="98"/>
      <c r="I26" s="119"/>
      <c r="J26" s="120"/>
      <c r="K26" s="179"/>
    </row>
    <row r="27" spans="1:11" s="150" customFormat="1" x14ac:dyDescent="0.25">
      <c r="A27" s="76" t="s">
        <v>218</v>
      </c>
      <c r="B27" s="151">
        <f t="shared" ref="B27:G27" si="5">SUM(B28:B31)</f>
        <v>851</v>
      </c>
      <c r="C27" s="151">
        <f t="shared" si="5"/>
        <v>5672</v>
      </c>
      <c r="D27" s="151">
        <f t="shared" si="5"/>
        <v>197</v>
      </c>
      <c r="E27" s="151">
        <f t="shared" si="5"/>
        <v>18</v>
      </c>
      <c r="F27" s="151">
        <f t="shared" si="5"/>
        <v>5457</v>
      </c>
      <c r="G27" s="151">
        <f t="shared" si="5"/>
        <v>1281</v>
      </c>
      <c r="H27" s="132"/>
      <c r="I27" s="115">
        <f>SUM(B27:E27)/F27</f>
        <v>1.2347443650357339</v>
      </c>
      <c r="J27" s="116">
        <f>(G27/SUM(B27:E27))*100</f>
        <v>19.011576135351739</v>
      </c>
      <c r="K27" s="178">
        <f>(F27/SUM(B27:E27))*100</f>
        <v>80.988423864648269</v>
      </c>
    </row>
    <row r="28" spans="1:11" x14ac:dyDescent="0.25">
      <c r="A28" s="19" t="s">
        <v>2</v>
      </c>
      <c r="B28" s="140">
        <v>445</v>
      </c>
      <c r="C28" s="140">
        <v>3294</v>
      </c>
      <c r="D28" s="140">
        <v>91</v>
      </c>
      <c r="E28" s="140">
        <v>7</v>
      </c>
      <c r="F28" s="140">
        <v>2879</v>
      </c>
      <c r="G28" s="140">
        <v>958</v>
      </c>
      <c r="H28" s="98"/>
      <c r="I28" s="119">
        <f>SUM(B28:E28)/F28</f>
        <v>1.3327544286210489</v>
      </c>
      <c r="J28" s="120">
        <f>(G28/SUM(B28:E28))*100</f>
        <v>24.967422465467813</v>
      </c>
      <c r="K28" s="179">
        <f>(F28/SUM(B28:E28))*100</f>
        <v>75.03257753453218</v>
      </c>
    </row>
    <row r="29" spans="1:11" x14ac:dyDescent="0.25">
      <c r="A29" s="19" t="s">
        <v>3</v>
      </c>
      <c r="B29" s="140">
        <v>245</v>
      </c>
      <c r="C29" s="140">
        <v>1263</v>
      </c>
      <c r="D29" s="140">
        <v>57</v>
      </c>
      <c r="E29" s="140">
        <v>8</v>
      </c>
      <c r="F29" s="140">
        <v>1412</v>
      </c>
      <c r="G29" s="140">
        <v>161</v>
      </c>
      <c r="H29" s="98"/>
      <c r="I29" s="119">
        <f>SUM(B29:E29)/F29</f>
        <v>1.1140226628895185</v>
      </c>
      <c r="J29" s="120">
        <f>(G29/SUM(B29:E29))*100</f>
        <v>10.235219326128417</v>
      </c>
      <c r="K29" s="179">
        <f>(F29/SUM(B29:E29))*100</f>
        <v>89.764780673871584</v>
      </c>
    </row>
    <row r="30" spans="1:11" x14ac:dyDescent="0.25">
      <c r="A30" s="19" t="s">
        <v>4</v>
      </c>
      <c r="B30" s="140">
        <v>88</v>
      </c>
      <c r="C30" s="140">
        <v>578</v>
      </c>
      <c r="D30" s="140">
        <v>24</v>
      </c>
      <c r="E30" s="140">
        <v>0</v>
      </c>
      <c r="F30" s="140">
        <v>625</v>
      </c>
      <c r="G30" s="140">
        <v>65</v>
      </c>
      <c r="H30" s="98"/>
      <c r="I30" s="119">
        <f>SUM(B30:E30)/F30</f>
        <v>1.1040000000000001</v>
      </c>
      <c r="J30" s="120">
        <f>(G30/SUM(B30:E30))*100</f>
        <v>9.4202898550724647</v>
      </c>
      <c r="K30" s="179">
        <f>(F30/SUM(B30:E30))*100</f>
        <v>90.579710144927532</v>
      </c>
    </row>
    <row r="31" spans="1:11" x14ac:dyDescent="0.25">
      <c r="A31" s="19" t="s">
        <v>5</v>
      </c>
      <c r="B31" s="140">
        <v>73</v>
      </c>
      <c r="C31" s="140">
        <v>537</v>
      </c>
      <c r="D31" s="140">
        <v>25</v>
      </c>
      <c r="E31" s="140">
        <v>3</v>
      </c>
      <c r="F31" s="140">
        <v>541</v>
      </c>
      <c r="G31" s="140">
        <v>97</v>
      </c>
      <c r="H31" s="98"/>
      <c r="I31" s="119">
        <f>SUM(B31:E31)/F31</f>
        <v>1.1792975970425139</v>
      </c>
      <c r="J31" s="120">
        <f>(G31/SUM(B31:E31))*100</f>
        <v>15.203761755485893</v>
      </c>
      <c r="K31" s="179">
        <f>(F31/SUM(B31:E31))*100</f>
        <v>84.796238244514115</v>
      </c>
    </row>
    <row r="32" spans="1:11" s="150" customFormat="1" x14ac:dyDescent="0.25">
      <c r="A32" s="83"/>
      <c r="B32" s="140"/>
      <c r="C32" s="140"/>
      <c r="D32" s="140"/>
      <c r="E32" s="140"/>
      <c r="F32" s="140"/>
      <c r="G32" s="140"/>
      <c r="H32" s="98"/>
      <c r="I32" s="119"/>
      <c r="J32" s="120"/>
      <c r="K32" s="179"/>
    </row>
    <row r="33" spans="1:11" s="150" customFormat="1" x14ac:dyDescent="0.25">
      <c r="A33" s="76" t="s">
        <v>225</v>
      </c>
      <c r="B33" s="151">
        <f t="shared" ref="B33:G33" si="6">SUM(B34:B35)</f>
        <v>732</v>
      </c>
      <c r="C33" s="151">
        <f t="shared" si="6"/>
        <v>3103</v>
      </c>
      <c r="D33" s="151">
        <f t="shared" si="6"/>
        <v>248</v>
      </c>
      <c r="E33" s="151">
        <f t="shared" si="6"/>
        <v>8</v>
      </c>
      <c r="F33" s="151">
        <f t="shared" si="6"/>
        <v>3177</v>
      </c>
      <c r="G33" s="151">
        <f t="shared" si="6"/>
        <v>914</v>
      </c>
      <c r="H33" s="132"/>
      <c r="I33" s="115">
        <f>SUM(B33:E33)/F33</f>
        <v>1.2876927919420837</v>
      </c>
      <c r="J33" s="116">
        <f>(G33/SUM(B33:E33))*100</f>
        <v>22.341725739428011</v>
      </c>
      <c r="K33" s="178">
        <f>(F33/SUM(B33:E33))*100</f>
        <v>77.658274260571986</v>
      </c>
    </row>
    <row r="34" spans="1:11" x14ac:dyDescent="0.25">
      <c r="A34" s="19" t="s">
        <v>6</v>
      </c>
      <c r="B34" s="140">
        <v>316</v>
      </c>
      <c r="C34" s="140">
        <v>1578</v>
      </c>
      <c r="D34" s="140">
        <v>95</v>
      </c>
      <c r="E34" s="140">
        <v>3</v>
      </c>
      <c r="F34" s="140">
        <v>1652</v>
      </c>
      <c r="G34" s="140">
        <v>340</v>
      </c>
      <c r="H34" s="98"/>
      <c r="I34" s="119">
        <f>SUM(B34:E34)/F34</f>
        <v>1.2058111380145278</v>
      </c>
      <c r="J34" s="120">
        <f>(G34/SUM(B34:E34))*100</f>
        <v>17.068273092369481</v>
      </c>
      <c r="K34" s="179">
        <f>(F34/SUM(B34:E34))*100</f>
        <v>82.931726907630519</v>
      </c>
    </row>
    <row r="35" spans="1:11" x14ac:dyDescent="0.25">
      <c r="A35" s="19" t="s">
        <v>7</v>
      </c>
      <c r="B35" s="140">
        <v>416</v>
      </c>
      <c r="C35" s="140">
        <v>1525</v>
      </c>
      <c r="D35" s="140">
        <v>153</v>
      </c>
      <c r="E35" s="140">
        <v>5</v>
      </c>
      <c r="F35" s="140">
        <v>1525</v>
      </c>
      <c r="G35" s="140">
        <v>574</v>
      </c>
      <c r="H35" s="98"/>
      <c r="I35" s="119">
        <f>SUM(B35:E35)/F35</f>
        <v>1.3763934426229507</v>
      </c>
      <c r="J35" s="120">
        <f>(G35/SUM(B35:E35))*100</f>
        <v>27.346355407336826</v>
      </c>
      <c r="K35" s="179">
        <f>(F35/SUM(B35:E35))*100</f>
        <v>72.65364459266317</v>
      </c>
    </row>
    <row r="36" spans="1:11" s="150" customFormat="1" x14ac:dyDescent="0.25">
      <c r="A36" s="83"/>
      <c r="B36" s="140"/>
      <c r="C36" s="140"/>
      <c r="D36" s="140"/>
      <c r="E36" s="140"/>
      <c r="F36" s="140"/>
      <c r="G36" s="140"/>
      <c r="H36" s="98"/>
      <c r="I36" s="119"/>
      <c r="J36" s="120"/>
      <c r="K36" s="179"/>
    </row>
    <row r="37" spans="1:11" s="150" customFormat="1" x14ac:dyDescent="0.25">
      <c r="A37" s="76" t="s">
        <v>232</v>
      </c>
      <c r="B37" s="151">
        <f t="shared" ref="B37:G37" si="7">SUM(B38:B40)</f>
        <v>2676</v>
      </c>
      <c r="C37" s="151">
        <f t="shared" si="7"/>
        <v>9315</v>
      </c>
      <c r="D37" s="151">
        <f t="shared" si="7"/>
        <v>797</v>
      </c>
      <c r="E37" s="151">
        <f t="shared" si="7"/>
        <v>34</v>
      </c>
      <c r="F37" s="151">
        <f t="shared" si="7"/>
        <v>10365</v>
      </c>
      <c r="G37" s="151">
        <f t="shared" si="7"/>
        <v>2457</v>
      </c>
      <c r="H37" s="132"/>
      <c r="I37" s="115">
        <f>SUM(B37:E37)/F37</f>
        <v>1.2370477568740954</v>
      </c>
      <c r="J37" s="116">
        <f>(G37/SUM(B37:E37))*100</f>
        <v>19.162377164248948</v>
      </c>
      <c r="K37" s="178">
        <f>(F37/SUM(B37:E37))*100</f>
        <v>80.837622835751048</v>
      </c>
    </row>
    <row r="38" spans="1:11" x14ac:dyDescent="0.25">
      <c r="A38" s="19" t="s">
        <v>8</v>
      </c>
      <c r="B38" s="140">
        <v>939</v>
      </c>
      <c r="C38" s="140">
        <v>5743</v>
      </c>
      <c r="D38" s="140">
        <v>541</v>
      </c>
      <c r="E38" s="140">
        <v>20</v>
      </c>
      <c r="F38" s="140">
        <v>6373</v>
      </c>
      <c r="G38" s="140">
        <v>870</v>
      </c>
      <c r="H38" s="98"/>
      <c r="I38" s="119">
        <f>SUM(B38:E38)/F38</f>
        <v>1.1365134159736388</v>
      </c>
      <c r="J38" s="120">
        <f>(G38/SUM(B38:E38))*100</f>
        <v>12.011597404390447</v>
      </c>
      <c r="K38" s="179">
        <f>(F38/SUM(B38:E38))*100</f>
        <v>87.988402595609543</v>
      </c>
    </row>
    <row r="39" spans="1:11" x14ac:dyDescent="0.25">
      <c r="A39" s="19" t="s">
        <v>9</v>
      </c>
      <c r="B39" s="140">
        <v>1419</v>
      </c>
      <c r="C39" s="140">
        <v>2106</v>
      </c>
      <c r="D39" s="140">
        <v>96</v>
      </c>
      <c r="E39" s="140">
        <v>10</v>
      </c>
      <c r="F39" s="140">
        <v>2512</v>
      </c>
      <c r="G39" s="140">
        <v>1119</v>
      </c>
      <c r="H39" s="98"/>
      <c r="I39" s="119">
        <f>SUM(B39:E39)/F39</f>
        <v>1.4454617834394905</v>
      </c>
      <c r="J39" s="120">
        <f>(G39/SUM(B39:E39))*100</f>
        <v>30.817956485816577</v>
      </c>
      <c r="K39" s="179">
        <f>(F39/SUM(B39:E39))*100</f>
        <v>69.18204351418342</v>
      </c>
    </row>
    <row r="40" spans="1:11" x14ac:dyDescent="0.25">
      <c r="A40" s="19" t="s">
        <v>10</v>
      </c>
      <c r="B40" s="140">
        <v>318</v>
      </c>
      <c r="C40" s="140">
        <v>1466</v>
      </c>
      <c r="D40" s="140">
        <v>160</v>
      </c>
      <c r="E40" s="140">
        <v>4</v>
      </c>
      <c r="F40" s="140">
        <v>1480</v>
      </c>
      <c r="G40" s="140">
        <v>468</v>
      </c>
      <c r="H40" s="98"/>
      <c r="I40" s="119">
        <f>SUM(B40:E40)/F40</f>
        <v>1.3162162162162163</v>
      </c>
      <c r="J40" s="120">
        <f>(G40/SUM(B40:E40))*100</f>
        <v>24.024640657084191</v>
      </c>
      <c r="K40" s="179">
        <f>(F40/SUM(B40:E40))*100</f>
        <v>75.975359342915823</v>
      </c>
    </row>
    <row r="41" spans="1:11" s="150" customFormat="1" x14ac:dyDescent="0.25">
      <c r="A41" s="83"/>
      <c r="B41" s="140"/>
      <c r="C41" s="140"/>
      <c r="D41" s="140"/>
      <c r="E41" s="140"/>
      <c r="F41" s="140"/>
      <c r="G41" s="140"/>
      <c r="H41" s="98"/>
      <c r="I41" s="119"/>
      <c r="J41" s="120"/>
      <c r="K41" s="179"/>
    </row>
    <row r="42" spans="1:11" s="150" customFormat="1" x14ac:dyDescent="0.25">
      <c r="A42" s="76" t="s">
        <v>458</v>
      </c>
      <c r="B42" s="151">
        <f t="shared" ref="B42:G42" si="8">SUM(B43:B45)</f>
        <v>3330</v>
      </c>
      <c r="C42" s="151">
        <f t="shared" si="8"/>
        <v>7606</v>
      </c>
      <c r="D42" s="151">
        <f t="shared" si="8"/>
        <v>591</v>
      </c>
      <c r="E42" s="151">
        <f t="shared" si="8"/>
        <v>52</v>
      </c>
      <c r="F42" s="151">
        <f t="shared" si="8"/>
        <v>8250</v>
      </c>
      <c r="G42" s="151">
        <f t="shared" si="8"/>
        <v>3329</v>
      </c>
      <c r="H42" s="132"/>
      <c r="I42" s="115">
        <f>SUM(B42:E42)/F42</f>
        <v>1.4035151515151516</v>
      </c>
      <c r="J42" s="116">
        <f>(G42/SUM(B42:E42))*100</f>
        <v>28.750323862164262</v>
      </c>
      <c r="K42" s="178">
        <f>(F42/SUM(B42:E42))*100</f>
        <v>71.249676137835735</v>
      </c>
    </row>
    <row r="43" spans="1:11" x14ac:dyDescent="0.25">
      <c r="A43" s="19" t="s">
        <v>11</v>
      </c>
      <c r="B43" s="140">
        <v>2675</v>
      </c>
      <c r="C43" s="140">
        <v>5547</v>
      </c>
      <c r="D43" s="140">
        <v>356</v>
      </c>
      <c r="E43" s="140">
        <v>16</v>
      </c>
      <c r="F43" s="140">
        <v>5997</v>
      </c>
      <c r="G43" s="140">
        <v>2597</v>
      </c>
      <c r="H43" s="98"/>
      <c r="I43" s="119">
        <f>SUM(B43:E43)/F43</f>
        <v>1.4330498582624647</v>
      </c>
      <c r="J43" s="120">
        <f>(G43/SUM(B43:E43))*100</f>
        <v>30.218757272515706</v>
      </c>
      <c r="K43" s="179">
        <f>(F43/SUM(B43:E43))*100</f>
        <v>69.781242727484297</v>
      </c>
    </row>
    <row r="44" spans="1:11" x14ac:dyDescent="0.25">
      <c r="A44" s="19" t="s">
        <v>12</v>
      </c>
      <c r="B44" s="140">
        <v>259</v>
      </c>
      <c r="C44" s="140">
        <v>710</v>
      </c>
      <c r="D44" s="140">
        <v>87</v>
      </c>
      <c r="E44" s="140">
        <v>12</v>
      </c>
      <c r="F44" s="140">
        <v>753</v>
      </c>
      <c r="G44" s="140">
        <v>315</v>
      </c>
      <c r="H44" s="98"/>
      <c r="I44" s="119">
        <f>SUM(B44:E44)/F44</f>
        <v>1.4183266932270917</v>
      </c>
      <c r="J44" s="120">
        <f>(G44/SUM(B44:E44))*100</f>
        <v>29.49438202247191</v>
      </c>
      <c r="K44" s="179">
        <f>(F44/SUM(B44:E44))*100</f>
        <v>70.50561797752809</v>
      </c>
    </row>
    <row r="45" spans="1:11" x14ac:dyDescent="0.25">
      <c r="A45" s="19" t="s">
        <v>13</v>
      </c>
      <c r="B45" s="140">
        <v>396</v>
      </c>
      <c r="C45" s="140">
        <v>1349</v>
      </c>
      <c r="D45" s="140">
        <v>148</v>
      </c>
      <c r="E45" s="140">
        <v>24</v>
      </c>
      <c r="F45" s="140">
        <v>1500</v>
      </c>
      <c r="G45" s="140">
        <v>417</v>
      </c>
      <c r="H45" s="98"/>
      <c r="I45" s="119">
        <f>SUM(B45:E45)/F45</f>
        <v>1.278</v>
      </c>
      <c r="J45" s="120">
        <f>(G45/SUM(B45:E45))*100</f>
        <v>21.752738654147105</v>
      </c>
      <c r="K45" s="179">
        <f>(F45/SUM(B45:E45))*100</f>
        <v>78.247261345852891</v>
      </c>
    </row>
    <row r="46" spans="1:11" s="150" customFormat="1" x14ac:dyDescent="0.25">
      <c r="A46" s="83"/>
      <c r="B46" s="140"/>
      <c r="C46" s="140"/>
      <c r="D46" s="140"/>
      <c r="E46" s="140"/>
      <c r="F46" s="140"/>
      <c r="G46" s="140"/>
      <c r="H46" s="98"/>
      <c r="I46" s="119"/>
      <c r="J46" s="120"/>
      <c r="K46" s="179"/>
    </row>
    <row r="47" spans="1:11" s="150" customFormat="1" x14ac:dyDescent="0.25">
      <c r="A47" s="76" t="s">
        <v>466</v>
      </c>
      <c r="B47" s="151">
        <f t="shared" ref="B47:G47" si="9">SUM(B48:B49)</f>
        <v>1262</v>
      </c>
      <c r="C47" s="151">
        <f t="shared" si="9"/>
        <v>4204</v>
      </c>
      <c r="D47" s="151">
        <f t="shared" si="9"/>
        <v>123</v>
      </c>
      <c r="E47" s="151">
        <f t="shared" si="9"/>
        <v>17</v>
      </c>
      <c r="F47" s="151">
        <f t="shared" si="9"/>
        <v>4533</v>
      </c>
      <c r="G47" s="151">
        <f t="shared" si="9"/>
        <v>1073</v>
      </c>
      <c r="H47" s="110"/>
      <c r="I47" s="115">
        <f>SUM(B47:E47)/F47</f>
        <v>1.2367085815133465</v>
      </c>
      <c r="J47" s="116">
        <f>(G47/SUM(B47:E47))*100</f>
        <v>19.140206921155904</v>
      </c>
      <c r="K47" s="178">
        <f>(F47/SUM(B47:E47))*100</f>
        <v>80.859793078844106</v>
      </c>
    </row>
    <row r="48" spans="1:11" x14ac:dyDescent="0.25">
      <c r="A48" s="19" t="s">
        <v>14</v>
      </c>
      <c r="B48" s="140">
        <v>862</v>
      </c>
      <c r="C48" s="140">
        <v>2434</v>
      </c>
      <c r="D48" s="140">
        <v>90</v>
      </c>
      <c r="E48" s="140">
        <v>10</v>
      </c>
      <c r="F48" s="140">
        <v>2700</v>
      </c>
      <c r="G48" s="140">
        <v>696</v>
      </c>
      <c r="I48" s="119">
        <f>SUM(B48:E48)/F48</f>
        <v>1.2577777777777779</v>
      </c>
      <c r="J48" s="120">
        <f>(G48/SUM(B48:E48))*100</f>
        <v>20.49469964664311</v>
      </c>
      <c r="K48" s="179">
        <f>(F48/SUM(B48:E48))*100</f>
        <v>79.505300353356887</v>
      </c>
    </row>
    <row r="49" spans="1:11" x14ac:dyDescent="0.25">
      <c r="A49" s="19" t="s">
        <v>15</v>
      </c>
      <c r="B49" s="140">
        <v>400</v>
      </c>
      <c r="C49" s="140">
        <v>1770</v>
      </c>
      <c r="D49" s="140">
        <v>33</v>
      </c>
      <c r="E49" s="140">
        <v>7</v>
      </c>
      <c r="F49" s="140">
        <v>1833</v>
      </c>
      <c r="G49" s="140">
        <v>377</v>
      </c>
      <c r="I49" s="119">
        <f>SUM(B49:E49)/F49</f>
        <v>1.2056737588652482</v>
      </c>
      <c r="J49" s="120">
        <f>(G49/SUM(B49:E49))*100</f>
        <v>17.058823529411764</v>
      </c>
      <c r="K49" s="179">
        <f>(F49/SUM(B49:E49))*100</f>
        <v>82.941176470588246</v>
      </c>
    </row>
    <row r="50" spans="1:11" s="150" customFormat="1" x14ac:dyDescent="0.25">
      <c r="A50" s="83"/>
      <c r="B50" s="140"/>
      <c r="C50" s="140"/>
      <c r="D50" s="140"/>
      <c r="E50" s="140"/>
      <c r="F50" s="140"/>
      <c r="G50" s="140"/>
      <c r="H50" s="27"/>
      <c r="I50" s="119"/>
      <c r="J50" s="120"/>
      <c r="K50" s="179"/>
    </row>
    <row r="51" spans="1:11" s="150" customFormat="1" x14ac:dyDescent="0.25">
      <c r="A51" s="76" t="s">
        <v>16</v>
      </c>
      <c r="B51" s="151">
        <f t="shared" ref="B51:G51" si="10">SUM(B52:B53)</f>
        <v>1079</v>
      </c>
      <c r="C51" s="151">
        <f t="shared" si="10"/>
        <v>4511</v>
      </c>
      <c r="D51" s="151">
        <f t="shared" si="10"/>
        <v>472</v>
      </c>
      <c r="E51" s="151">
        <f t="shared" si="10"/>
        <v>8</v>
      </c>
      <c r="F51" s="151">
        <f t="shared" si="10"/>
        <v>4977</v>
      </c>
      <c r="G51" s="151">
        <f t="shared" si="10"/>
        <v>1093</v>
      </c>
      <c r="H51" s="110"/>
      <c r="I51" s="115">
        <f>SUM(B51:E51)/F51</f>
        <v>1.2196102069519792</v>
      </c>
      <c r="J51" s="116">
        <f>(G51/SUM(B51:E51))*100</f>
        <v>18.006589785831963</v>
      </c>
      <c r="K51" s="178">
        <f>(F51/SUM(B51:E51))*100</f>
        <v>81.993410214168037</v>
      </c>
    </row>
    <row r="52" spans="1:11" x14ac:dyDescent="0.25">
      <c r="A52" s="19" t="s">
        <v>17</v>
      </c>
      <c r="B52" s="140">
        <v>448</v>
      </c>
      <c r="C52" s="140">
        <v>2107</v>
      </c>
      <c r="D52" s="140">
        <v>205</v>
      </c>
      <c r="E52" s="140">
        <v>5</v>
      </c>
      <c r="F52" s="140">
        <v>2311</v>
      </c>
      <c r="G52" s="140">
        <v>454</v>
      </c>
      <c r="I52" s="119">
        <f>SUM(B52:E52)/F52</f>
        <v>1.1964517524881004</v>
      </c>
      <c r="J52" s="120">
        <f>(G52/SUM(B52:E52))*100</f>
        <v>16.419529837251357</v>
      </c>
      <c r="K52" s="179">
        <f>(F52/SUM(B52:E52))*100</f>
        <v>83.580470162748639</v>
      </c>
    </row>
    <row r="53" spans="1:11" x14ac:dyDescent="0.25">
      <c r="A53" s="19" t="s">
        <v>18</v>
      </c>
      <c r="B53" s="140">
        <v>631</v>
      </c>
      <c r="C53" s="140">
        <v>2404</v>
      </c>
      <c r="D53" s="140">
        <v>267</v>
      </c>
      <c r="E53" s="140">
        <v>3</v>
      </c>
      <c r="F53" s="140">
        <v>2666</v>
      </c>
      <c r="G53" s="140">
        <v>639</v>
      </c>
      <c r="I53" s="119">
        <f>SUM(B53:E53)/F53</f>
        <v>1.2396849212303076</v>
      </c>
      <c r="J53" s="120">
        <f>(G53/SUM(B53:E53))*100</f>
        <v>19.334341906202724</v>
      </c>
      <c r="K53" s="179">
        <f>(F53/SUM(B53:E53))*100</f>
        <v>80.665658093797276</v>
      </c>
    </row>
    <row r="54" spans="1:11" s="150" customFormat="1" x14ac:dyDescent="0.25">
      <c r="A54" s="83"/>
      <c r="B54" s="140"/>
      <c r="C54" s="140"/>
      <c r="D54" s="140"/>
      <c r="E54" s="140"/>
      <c r="F54" s="140"/>
      <c r="G54" s="140"/>
      <c r="H54" s="27"/>
      <c r="I54" s="119"/>
      <c r="J54" s="120"/>
      <c r="K54" s="179"/>
    </row>
    <row r="55" spans="1:11" s="150" customFormat="1" x14ac:dyDescent="0.25">
      <c r="A55" s="76" t="s">
        <v>482</v>
      </c>
      <c r="B55" s="151">
        <f t="shared" ref="B55:G55" si="11">SUM(B56:B59)</f>
        <v>1285</v>
      </c>
      <c r="C55" s="151">
        <f t="shared" si="11"/>
        <v>5973</v>
      </c>
      <c r="D55" s="151">
        <f t="shared" si="11"/>
        <v>382</v>
      </c>
      <c r="E55" s="151">
        <f t="shared" si="11"/>
        <v>31</v>
      </c>
      <c r="F55" s="151">
        <f t="shared" si="11"/>
        <v>6608</v>
      </c>
      <c r="G55" s="151">
        <f t="shared" si="11"/>
        <v>1063</v>
      </c>
      <c r="H55" s="110"/>
      <c r="I55" s="115">
        <f>SUM(B55:E55)/F55</f>
        <v>1.160865617433414</v>
      </c>
      <c r="J55" s="116">
        <f>(G55/SUM(B55:E55))*100</f>
        <v>13.85738495632903</v>
      </c>
      <c r="K55" s="178">
        <f>(F55/SUM(B55:E55))*100</f>
        <v>86.142615043670972</v>
      </c>
    </row>
    <row r="56" spans="1:11" x14ac:dyDescent="0.25">
      <c r="A56" s="19" t="s">
        <v>19</v>
      </c>
      <c r="B56" s="140">
        <v>704</v>
      </c>
      <c r="C56" s="140">
        <v>3028</v>
      </c>
      <c r="D56" s="140">
        <v>207</v>
      </c>
      <c r="E56" s="140">
        <v>9</v>
      </c>
      <c r="F56" s="140">
        <v>3324</v>
      </c>
      <c r="G56" s="140">
        <v>624</v>
      </c>
      <c r="I56" s="119">
        <f>SUM(B56:E56)/F56</f>
        <v>1.1877256317689531</v>
      </c>
      <c r="J56" s="120">
        <f>(G56/SUM(B56:E56))*100</f>
        <v>15.805471124620061</v>
      </c>
      <c r="K56" s="179">
        <f>(F56/SUM(B56:E56))*100</f>
        <v>84.19452887537993</v>
      </c>
    </row>
    <row r="57" spans="1:11" x14ac:dyDescent="0.25">
      <c r="A57" s="19" t="s">
        <v>741</v>
      </c>
      <c r="B57" s="140">
        <v>258</v>
      </c>
      <c r="C57" s="140">
        <v>1495</v>
      </c>
      <c r="D57" s="140">
        <v>76</v>
      </c>
      <c r="E57" s="140">
        <v>16</v>
      </c>
      <c r="F57" s="140">
        <v>1739</v>
      </c>
      <c r="G57" s="140">
        <v>106</v>
      </c>
      <c r="I57" s="119">
        <f>SUM(B57:E57)/F57</f>
        <v>1.0609545715928694</v>
      </c>
      <c r="J57" s="120">
        <f>(G57/SUM(B57:E57))*100</f>
        <v>5.7452574525745259</v>
      </c>
      <c r="K57" s="179">
        <f>(F57/SUM(B57:E57))*100</f>
        <v>94.254742547425479</v>
      </c>
    </row>
    <row r="58" spans="1:11" x14ac:dyDescent="0.25">
      <c r="A58" s="19" t="s">
        <v>20</v>
      </c>
      <c r="B58" s="140">
        <v>226</v>
      </c>
      <c r="C58" s="140">
        <v>1074</v>
      </c>
      <c r="D58" s="140">
        <v>80</v>
      </c>
      <c r="E58" s="140">
        <v>6</v>
      </c>
      <c r="F58" s="140">
        <v>1119</v>
      </c>
      <c r="G58" s="140">
        <v>267</v>
      </c>
      <c r="I58" s="119">
        <f>SUM(B58:E58)/F58</f>
        <v>1.2386058981233243</v>
      </c>
      <c r="J58" s="120">
        <f>(G58/SUM(B58:E58))*100</f>
        <v>19.264069264069263</v>
      </c>
      <c r="K58" s="179">
        <f>(F58/SUM(B58:E58))*100</f>
        <v>80.735930735930737</v>
      </c>
    </row>
    <row r="59" spans="1:11" x14ac:dyDescent="0.25">
      <c r="A59" s="19" t="s">
        <v>322</v>
      </c>
      <c r="B59" s="140">
        <v>97</v>
      </c>
      <c r="C59" s="140">
        <v>376</v>
      </c>
      <c r="D59" s="140">
        <v>19</v>
      </c>
      <c r="E59" s="140">
        <v>0</v>
      </c>
      <c r="F59" s="140">
        <v>426</v>
      </c>
      <c r="G59" s="140">
        <v>66</v>
      </c>
      <c r="I59" s="119">
        <f>SUM(B59:E59)/F59</f>
        <v>1.1549295774647887</v>
      </c>
      <c r="J59" s="120">
        <f>(G59/SUM(B59:E59))*100</f>
        <v>13.414634146341465</v>
      </c>
      <c r="K59" s="179">
        <f>(F59/SUM(B59:E59))*100</f>
        <v>86.58536585365853</v>
      </c>
    </row>
    <row r="60" spans="1:11" s="150" customFormat="1" x14ac:dyDescent="0.25">
      <c r="A60" s="83"/>
      <c r="B60" s="140"/>
      <c r="C60" s="140"/>
      <c r="D60" s="140"/>
      <c r="E60" s="140"/>
      <c r="F60" s="140"/>
      <c r="G60" s="140"/>
      <c r="H60" s="27"/>
      <c r="I60" s="119"/>
      <c r="J60" s="120"/>
      <c r="K60" s="179"/>
    </row>
    <row r="61" spans="1:11" s="150" customFormat="1" x14ac:dyDescent="0.25">
      <c r="A61" s="76" t="s">
        <v>489</v>
      </c>
      <c r="B61" s="151">
        <f t="shared" ref="B61:G61" si="12">SUM(B62:B63)</f>
        <v>545</v>
      </c>
      <c r="C61" s="151">
        <f t="shared" si="12"/>
        <v>4112</v>
      </c>
      <c r="D61" s="151">
        <f t="shared" si="12"/>
        <v>201</v>
      </c>
      <c r="E61" s="151">
        <f t="shared" si="12"/>
        <v>19</v>
      </c>
      <c r="F61" s="151">
        <f t="shared" si="12"/>
        <v>4189</v>
      </c>
      <c r="G61" s="151">
        <f t="shared" si="12"/>
        <v>688</v>
      </c>
      <c r="H61" s="110"/>
      <c r="I61" s="115">
        <f>SUM(B61:E61)/F61</f>
        <v>1.1642396753401767</v>
      </c>
      <c r="J61" s="116">
        <f>(G61/SUM(B61:E61))*100</f>
        <v>14.107033012097601</v>
      </c>
      <c r="K61" s="178">
        <f>(F61/SUM(B61:E61))*100</f>
        <v>85.892966987902398</v>
      </c>
    </row>
    <row r="62" spans="1:11" x14ac:dyDescent="0.25">
      <c r="A62" s="19" t="s">
        <v>21</v>
      </c>
      <c r="B62" s="140">
        <v>295</v>
      </c>
      <c r="C62" s="140">
        <v>3205</v>
      </c>
      <c r="D62" s="140">
        <v>172</v>
      </c>
      <c r="E62" s="140">
        <v>19</v>
      </c>
      <c r="F62" s="140">
        <v>3366</v>
      </c>
      <c r="G62" s="140">
        <v>325</v>
      </c>
      <c r="I62" s="119">
        <f>SUM(B62:E62)/F62</f>
        <v>1.0965537730243613</v>
      </c>
      <c r="J62" s="120">
        <f>(G62/SUM(B62:E62))*100</f>
        <v>8.8052018423191551</v>
      </c>
      <c r="K62" s="179">
        <f>(F62/SUM(B62:E62))*100</f>
        <v>91.19479815768085</v>
      </c>
    </row>
    <row r="63" spans="1:11" x14ac:dyDescent="0.25">
      <c r="A63" s="19" t="s">
        <v>22</v>
      </c>
      <c r="B63" s="140">
        <v>250</v>
      </c>
      <c r="C63" s="140">
        <v>907</v>
      </c>
      <c r="D63" s="140">
        <v>29</v>
      </c>
      <c r="E63" s="140">
        <v>0</v>
      </c>
      <c r="F63" s="140">
        <v>823</v>
      </c>
      <c r="G63" s="140">
        <v>363</v>
      </c>
      <c r="I63" s="119">
        <f>SUM(B63:E63)/F63</f>
        <v>1.4410692588092344</v>
      </c>
      <c r="J63" s="120">
        <f>(G63/SUM(B63:E63))*100</f>
        <v>30.607082630691401</v>
      </c>
      <c r="K63" s="179">
        <f>(F63/SUM(B63:E63))*100</f>
        <v>69.392917369308606</v>
      </c>
    </row>
    <row r="64" spans="1:11" s="150" customFormat="1" x14ac:dyDescent="0.25">
      <c r="A64" s="83"/>
      <c r="B64" s="140"/>
      <c r="C64" s="140"/>
      <c r="D64" s="140"/>
      <c r="E64" s="140"/>
      <c r="F64" s="140"/>
      <c r="G64" s="140"/>
      <c r="H64" s="27"/>
      <c r="I64" s="119"/>
      <c r="J64" s="120"/>
      <c r="K64" s="179"/>
    </row>
    <row r="65" spans="1:11" s="150" customFormat="1" x14ac:dyDescent="0.25">
      <c r="A65" s="76" t="s">
        <v>493</v>
      </c>
      <c r="B65" s="151">
        <f t="shared" ref="B65:G65" si="13">SUM(B66:B69)</f>
        <v>775</v>
      </c>
      <c r="C65" s="151">
        <f t="shared" si="13"/>
        <v>4482</v>
      </c>
      <c r="D65" s="151">
        <f t="shared" si="13"/>
        <v>375</v>
      </c>
      <c r="E65" s="151">
        <f t="shared" si="13"/>
        <v>21</v>
      </c>
      <c r="F65" s="151">
        <f t="shared" si="13"/>
        <v>4865</v>
      </c>
      <c r="G65" s="151">
        <f t="shared" si="13"/>
        <v>788</v>
      </c>
      <c r="H65" s="110"/>
      <c r="I65" s="115">
        <f>SUM(B65:E65)/F65</f>
        <v>1.1619732785200412</v>
      </c>
      <c r="J65" s="116">
        <f>(G65/SUM(B65:E65))*100</f>
        <v>13.939501149831948</v>
      </c>
      <c r="K65" s="178">
        <f>(F65/SUM(B65:E65))*100</f>
        <v>86.060498850168059</v>
      </c>
    </row>
    <row r="66" spans="1:11" x14ac:dyDescent="0.25">
      <c r="A66" s="19" t="s">
        <v>23</v>
      </c>
      <c r="B66" s="140">
        <v>110</v>
      </c>
      <c r="C66" s="140">
        <v>1138</v>
      </c>
      <c r="D66" s="140">
        <v>31</v>
      </c>
      <c r="E66" s="140">
        <v>2</v>
      </c>
      <c r="F66" s="140">
        <v>1208</v>
      </c>
      <c r="G66" s="140">
        <v>73</v>
      </c>
      <c r="I66" s="119">
        <f>SUM(B66:E66)/F66</f>
        <v>1.060430463576159</v>
      </c>
      <c r="J66" s="120">
        <f>(G66/SUM(B66:E66))*100</f>
        <v>5.698672911787666</v>
      </c>
      <c r="K66" s="179">
        <f>(F66/SUM(B66:E66))*100</f>
        <v>94.301327088212332</v>
      </c>
    </row>
    <row r="67" spans="1:11" x14ac:dyDescent="0.25">
      <c r="A67" s="19" t="s">
        <v>24</v>
      </c>
      <c r="B67" s="140">
        <v>281</v>
      </c>
      <c r="C67" s="140">
        <v>1346</v>
      </c>
      <c r="D67" s="140">
        <v>94</v>
      </c>
      <c r="E67" s="140">
        <v>5</v>
      </c>
      <c r="F67" s="140">
        <v>1507</v>
      </c>
      <c r="G67" s="140">
        <v>219</v>
      </c>
      <c r="I67" s="119">
        <f>SUM(B67:E67)/F67</f>
        <v>1.1453218314532183</v>
      </c>
      <c r="J67" s="120">
        <f>(G67/SUM(B67:E67))*100</f>
        <v>12.688296639629201</v>
      </c>
      <c r="K67" s="179">
        <f>(F67/SUM(B67:E67))*100</f>
        <v>87.311703360370799</v>
      </c>
    </row>
    <row r="68" spans="1:11" x14ac:dyDescent="0.25">
      <c r="A68" s="19" t="s">
        <v>25</v>
      </c>
      <c r="B68" s="140">
        <v>298</v>
      </c>
      <c r="C68" s="140">
        <v>1309</v>
      </c>
      <c r="D68" s="140">
        <v>201</v>
      </c>
      <c r="E68" s="140">
        <v>14</v>
      </c>
      <c r="F68" s="140">
        <v>1394</v>
      </c>
      <c r="G68" s="140">
        <v>428</v>
      </c>
      <c r="I68" s="119">
        <f>SUM(B68:E68)/F68</f>
        <v>1.3070301291248207</v>
      </c>
      <c r="J68" s="120">
        <f>(G68/SUM(B68:E68))*100</f>
        <v>23.490669593852907</v>
      </c>
      <c r="K68" s="179">
        <f>(F68/SUM(B68:E68))*100</f>
        <v>76.509330406147086</v>
      </c>
    </row>
    <row r="69" spans="1:11" s="150" customFormat="1" x14ac:dyDescent="0.25">
      <c r="A69" s="19" t="s">
        <v>26</v>
      </c>
      <c r="B69" s="140">
        <v>86</v>
      </c>
      <c r="C69" s="140">
        <v>689</v>
      </c>
      <c r="D69" s="140">
        <v>49</v>
      </c>
      <c r="E69" s="140">
        <v>0</v>
      </c>
      <c r="F69" s="140">
        <v>756</v>
      </c>
      <c r="G69" s="140">
        <v>68</v>
      </c>
      <c r="H69" s="27"/>
      <c r="I69" s="119">
        <f>SUM(B69:E69)/F69</f>
        <v>1.08994708994709</v>
      </c>
      <c r="J69" s="120">
        <f>(G69/SUM(B69:E69))*100</f>
        <v>8.2524271844660202</v>
      </c>
      <c r="K69" s="179">
        <f>(F69/SUM(B69:E69))*100</f>
        <v>91.747572815533985</v>
      </c>
    </row>
    <row r="70" spans="1:11" x14ac:dyDescent="0.25">
      <c r="A70" s="98"/>
      <c r="B70" s="140"/>
      <c r="C70" s="140"/>
      <c r="D70" s="140"/>
      <c r="E70" s="140"/>
      <c r="F70" s="140"/>
      <c r="G70" s="140"/>
      <c r="I70" s="119"/>
      <c r="J70" s="120"/>
      <c r="K70" s="179"/>
    </row>
    <row r="71" spans="1:11" s="150" customFormat="1" x14ac:dyDescent="0.25">
      <c r="A71" s="76" t="s">
        <v>501</v>
      </c>
      <c r="B71" s="151">
        <f t="shared" ref="B71:G71" si="14">SUM(B72:B74)</f>
        <v>982</v>
      </c>
      <c r="C71" s="151">
        <f t="shared" si="14"/>
        <v>4458</v>
      </c>
      <c r="D71" s="151">
        <f t="shared" si="14"/>
        <v>190</v>
      </c>
      <c r="E71" s="151">
        <f t="shared" si="14"/>
        <v>25</v>
      </c>
      <c r="F71" s="151">
        <f t="shared" si="14"/>
        <v>4222</v>
      </c>
      <c r="G71" s="151">
        <f t="shared" si="14"/>
        <v>1433</v>
      </c>
      <c r="H71" s="110"/>
      <c r="I71" s="115">
        <f>SUM(B71:E71)/F71</f>
        <v>1.3394126006631928</v>
      </c>
      <c r="J71" s="116">
        <f>(G71/SUM(B71:E71))*100</f>
        <v>25.340406719717063</v>
      </c>
      <c r="K71" s="178">
        <f>(F71/SUM(B71:E71))*100</f>
        <v>74.659593280282934</v>
      </c>
    </row>
    <row r="72" spans="1:11" x14ac:dyDescent="0.25">
      <c r="A72" s="19" t="s">
        <v>27</v>
      </c>
      <c r="B72" s="140">
        <v>685</v>
      </c>
      <c r="C72" s="140">
        <v>3088</v>
      </c>
      <c r="D72" s="140">
        <v>129</v>
      </c>
      <c r="E72" s="140">
        <v>13</v>
      </c>
      <c r="F72" s="140">
        <v>2892</v>
      </c>
      <c r="G72" s="140">
        <v>1023</v>
      </c>
      <c r="I72" s="119">
        <f>SUM(B72:E72)/F72</f>
        <v>1.353734439834025</v>
      </c>
      <c r="J72" s="120">
        <f>(G72/SUM(B72:E72))*100</f>
        <v>26.130268199233715</v>
      </c>
      <c r="K72" s="179">
        <f>(F72/SUM(B72:E72))*100</f>
        <v>73.869731800766274</v>
      </c>
    </row>
    <row r="73" spans="1:11" s="150" customFormat="1" x14ac:dyDescent="0.25">
      <c r="A73" s="83" t="s">
        <v>28</v>
      </c>
      <c r="B73" s="140">
        <v>0</v>
      </c>
      <c r="C73" s="140">
        <v>354</v>
      </c>
      <c r="D73" s="140">
        <v>0</v>
      </c>
      <c r="E73" s="140">
        <v>1</v>
      </c>
      <c r="F73" s="140">
        <v>328</v>
      </c>
      <c r="G73" s="140">
        <v>27</v>
      </c>
      <c r="H73" s="27"/>
      <c r="I73" s="119">
        <f>SUM(B73:E73)/F73</f>
        <v>1.0823170731707317</v>
      </c>
      <c r="J73" s="120">
        <f>(G73/SUM(B73:E73))*100</f>
        <v>7.605633802816901</v>
      </c>
      <c r="K73" s="179">
        <f>(F73/SUM(B73:E73))*100</f>
        <v>92.394366197183103</v>
      </c>
    </row>
    <row r="74" spans="1:11" s="150" customFormat="1" x14ac:dyDescent="0.25">
      <c r="A74" s="83" t="s">
        <v>671</v>
      </c>
      <c r="B74" s="140">
        <v>297</v>
      </c>
      <c r="C74" s="140">
        <v>1016</v>
      </c>
      <c r="D74" s="140">
        <v>61</v>
      </c>
      <c r="E74" s="140">
        <v>11</v>
      </c>
      <c r="F74" s="140">
        <v>1002</v>
      </c>
      <c r="G74" s="140">
        <v>383</v>
      </c>
      <c r="H74" s="27"/>
      <c r="I74" s="119">
        <f>SUM(B74:E74)/F74</f>
        <v>1.3822355289421158</v>
      </c>
      <c r="J74" s="120">
        <f>(G74/SUM(B74:E74))*100</f>
        <v>27.653429602888085</v>
      </c>
      <c r="K74" s="179">
        <f>(F74/SUM(B74:E74))*100</f>
        <v>72.346570397111904</v>
      </c>
    </row>
    <row r="75" spans="1:11" x14ac:dyDescent="0.25">
      <c r="A75" s="83"/>
      <c r="B75" s="140"/>
      <c r="C75" s="140"/>
      <c r="D75" s="140"/>
      <c r="E75" s="140"/>
      <c r="F75" s="140"/>
      <c r="G75" s="140"/>
      <c r="I75" s="119"/>
      <c r="J75" s="120"/>
      <c r="K75" s="179"/>
    </row>
    <row r="76" spans="1:11" s="150" customFormat="1" x14ac:dyDescent="0.25">
      <c r="A76" s="76" t="s">
        <v>504</v>
      </c>
      <c r="B76" s="151">
        <f t="shared" ref="B76:G76" si="15">SUM(B77:B78)</f>
        <v>3141</v>
      </c>
      <c r="C76" s="151">
        <f t="shared" si="15"/>
        <v>5447</v>
      </c>
      <c r="D76" s="151">
        <f t="shared" si="15"/>
        <v>622</v>
      </c>
      <c r="E76" s="151">
        <f t="shared" si="15"/>
        <v>27</v>
      </c>
      <c r="F76" s="151">
        <f t="shared" si="15"/>
        <v>5948</v>
      </c>
      <c r="G76" s="151">
        <f t="shared" si="15"/>
        <v>3289</v>
      </c>
      <c r="H76" s="110"/>
      <c r="I76" s="115">
        <f>SUM(B76:E76)/F76</f>
        <v>1.5529589778076665</v>
      </c>
      <c r="J76" s="116">
        <f>(G76/SUM(B76:E76))*100</f>
        <v>35.606798744181013</v>
      </c>
      <c r="K76" s="178">
        <f>(F76/SUM(B76:E76))*100</f>
        <v>64.393201255818994</v>
      </c>
    </row>
    <row r="77" spans="1:11" s="98" customFormat="1" x14ac:dyDescent="0.25">
      <c r="A77" s="19" t="s">
        <v>29</v>
      </c>
      <c r="B77" s="140">
        <v>2700</v>
      </c>
      <c r="C77" s="140">
        <v>3851</v>
      </c>
      <c r="D77" s="140">
        <v>448</v>
      </c>
      <c r="E77" s="140">
        <v>11</v>
      </c>
      <c r="F77" s="140">
        <v>4427</v>
      </c>
      <c r="G77" s="140">
        <v>2583</v>
      </c>
      <c r="H77" s="27"/>
      <c r="I77" s="119">
        <f>SUM(B77:E77)/F77</f>
        <v>1.5834651005195393</v>
      </c>
      <c r="J77" s="120">
        <f>(G77/SUM(B77:E77))*100</f>
        <v>36.847360912981451</v>
      </c>
      <c r="K77" s="179">
        <f>(F77/SUM(B77:E77))*100</f>
        <v>63.152639087018549</v>
      </c>
    </row>
    <row r="78" spans="1:11" s="98" customFormat="1" x14ac:dyDescent="0.25">
      <c r="A78" s="19" t="s">
        <v>30</v>
      </c>
      <c r="B78" s="140">
        <v>441</v>
      </c>
      <c r="C78" s="140">
        <v>1596</v>
      </c>
      <c r="D78" s="140">
        <v>174</v>
      </c>
      <c r="E78" s="140">
        <v>16</v>
      </c>
      <c r="F78" s="140">
        <v>1521</v>
      </c>
      <c r="G78" s="140">
        <v>706</v>
      </c>
      <c r="H78" s="27"/>
      <c r="I78" s="119">
        <f>SUM(B78:E78)/F78</f>
        <v>1.4641683103221566</v>
      </c>
      <c r="J78" s="120">
        <f>(G78/SUM(B78:E78))*100</f>
        <v>31.701841041760215</v>
      </c>
      <c r="K78" s="179">
        <f>(F78/SUM(B78:E78))*100</f>
        <v>68.298158958239782</v>
      </c>
    </row>
    <row r="79" spans="1:11" s="98" customFormat="1" x14ac:dyDescent="0.25">
      <c r="A79" s="99"/>
      <c r="B79" s="127"/>
      <c r="C79" s="127"/>
      <c r="D79" s="127"/>
      <c r="E79" s="127"/>
      <c r="F79" s="127"/>
      <c r="G79" s="127"/>
      <c r="H79" s="141"/>
      <c r="I79" s="142"/>
      <c r="J79" s="142"/>
      <c r="K79" s="142"/>
    </row>
    <row r="80" spans="1:11" x14ac:dyDescent="0.25">
      <c r="A80" s="9" t="s">
        <v>637</v>
      </c>
    </row>
  </sheetData>
  <sheetProtection selectLockedCells="1" selectUnlockedCells="1"/>
  <mergeCells count="13">
    <mergeCell ref="A3:K3"/>
    <mergeCell ref="B5:G5"/>
    <mergeCell ref="I5:K5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</mergeCells>
  <phoneticPr fontId="0" type="noConversion"/>
  <printOptions horizontalCentered="1" verticalCentered="1"/>
  <pageMargins left="0.3298611111111111" right="0.35" top="0" bottom="0" header="0.51180555555555551" footer="0.51180555555555551"/>
  <pageSetup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39997558519241921"/>
  </sheetPr>
  <dimension ref="A1:L8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74.85546875" style="26" customWidth="1"/>
    <col min="2" max="2" width="22.140625" style="26" customWidth="1"/>
    <col min="3" max="3" width="15.5703125" style="26" customWidth="1"/>
    <col min="4" max="4" width="15.140625" style="26" customWidth="1"/>
    <col min="5" max="5" width="14.7109375" style="26" customWidth="1"/>
    <col min="6" max="6" width="14.85546875" style="26" customWidth="1"/>
    <col min="7" max="7" width="22.140625" style="26" customWidth="1"/>
    <col min="8" max="8" width="5.7109375" style="27" customWidth="1"/>
    <col min="9" max="9" width="18.7109375" style="27" customWidth="1"/>
    <col min="10" max="10" width="16" style="27" customWidth="1"/>
    <col min="11" max="11" width="18.7109375" style="27" customWidth="1"/>
    <col min="12" max="12" width="11.42578125" style="27"/>
    <col min="13" max="16384" width="11.42578125" style="26"/>
  </cols>
  <sheetData>
    <row r="1" spans="1:12" ht="15.75" customHeight="1" x14ac:dyDescent="0.25">
      <c r="A1" s="76" t="s">
        <v>31</v>
      </c>
      <c r="B1" s="107"/>
      <c r="C1" s="107"/>
      <c r="D1" s="107"/>
      <c r="E1" s="107"/>
      <c r="F1" s="107"/>
      <c r="G1" s="107"/>
    </row>
    <row r="3" spans="1:12" ht="15.75" customHeight="1" x14ac:dyDescent="0.25">
      <c r="A3" s="364" t="s">
        <v>651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5" spans="1:12" ht="15.75" customHeight="1" x14ac:dyDescent="0.25">
      <c r="A5" s="378" t="s">
        <v>32</v>
      </c>
      <c r="B5" s="366" t="s">
        <v>327</v>
      </c>
      <c r="C5" s="366"/>
      <c r="D5" s="366"/>
      <c r="E5" s="366"/>
      <c r="F5" s="366"/>
      <c r="G5" s="366"/>
      <c r="H5" s="386"/>
      <c r="I5" s="366" t="s">
        <v>328</v>
      </c>
      <c r="J5" s="366"/>
      <c r="K5" s="366"/>
    </row>
    <row r="6" spans="1:12" ht="15.75" customHeight="1" x14ac:dyDescent="0.25">
      <c r="A6" s="379"/>
      <c r="B6" s="370" t="s">
        <v>732</v>
      </c>
      <c r="C6" s="370" t="s">
        <v>705</v>
      </c>
      <c r="D6" s="370" t="s">
        <v>723</v>
      </c>
      <c r="E6" s="370" t="s">
        <v>728</v>
      </c>
      <c r="F6" s="370" t="s">
        <v>708</v>
      </c>
      <c r="G6" s="370" t="s">
        <v>733</v>
      </c>
      <c r="H6" s="387"/>
      <c r="I6" s="370" t="s">
        <v>713</v>
      </c>
      <c r="J6" s="370" t="s">
        <v>714</v>
      </c>
      <c r="K6" s="373" t="s">
        <v>715</v>
      </c>
    </row>
    <row r="7" spans="1:12" ht="15.75" customHeight="1" x14ac:dyDescent="0.25">
      <c r="A7" s="380"/>
      <c r="B7" s="371"/>
      <c r="C7" s="371"/>
      <c r="D7" s="371"/>
      <c r="E7" s="371"/>
      <c r="F7" s="371"/>
      <c r="G7" s="371"/>
      <c r="H7" s="388"/>
      <c r="I7" s="371"/>
      <c r="J7" s="371"/>
      <c r="K7" s="374"/>
    </row>
    <row r="8" spans="1:12" ht="15.75" customHeight="1" x14ac:dyDescent="0.25">
      <c r="A8" s="134"/>
      <c r="B8" s="112"/>
      <c r="C8" s="213"/>
      <c r="D8" s="112"/>
      <c r="E8" s="213"/>
      <c r="F8" s="112"/>
      <c r="G8" s="112"/>
      <c r="H8" s="307"/>
      <c r="J8" s="113"/>
      <c r="K8" s="176"/>
    </row>
    <row r="9" spans="1:12" ht="15.75" customHeight="1" x14ac:dyDescent="0.25">
      <c r="A9" s="95" t="s">
        <v>154</v>
      </c>
      <c r="B9" s="103">
        <f t="shared" ref="B9:G9" si="0">SUM(B11,B15,B19,B23,B27,B31,B36,B41,B46,B51,B56,B61,B65,B71,B75)</f>
        <v>31966</v>
      </c>
      <c r="C9" s="103">
        <f t="shared" si="0"/>
        <v>20187</v>
      </c>
      <c r="D9" s="103">
        <f t="shared" si="0"/>
        <v>1930</v>
      </c>
      <c r="E9" s="103">
        <f t="shared" si="0"/>
        <v>293</v>
      </c>
      <c r="F9" s="103">
        <f t="shared" si="0"/>
        <v>21434</v>
      </c>
      <c r="G9" s="103">
        <f t="shared" si="0"/>
        <v>32942</v>
      </c>
      <c r="H9" s="98"/>
      <c r="I9" s="115">
        <f>SUM(B9:E9)/F9</f>
        <v>2.5369039843239714</v>
      </c>
      <c r="J9" s="116">
        <f>(G9/SUM(B9:E9))*100</f>
        <v>60.581874356333678</v>
      </c>
      <c r="K9" s="178">
        <f>(F9/SUM(B9:E9))*100</f>
        <v>39.418125643666322</v>
      </c>
    </row>
    <row r="10" spans="1:12" ht="15.75" customHeight="1" x14ac:dyDescent="0.25">
      <c r="A10" s="214"/>
      <c r="B10" s="103"/>
      <c r="C10" s="104"/>
      <c r="D10" s="103"/>
      <c r="E10" s="104"/>
      <c r="F10" s="103"/>
      <c r="G10" s="103"/>
      <c r="H10" s="98"/>
      <c r="I10" s="119"/>
      <c r="J10" s="120"/>
      <c r="K10" s="179"/>
    </row>
    <row r="11" spans="1:12" ht="15.75" customHeight="1" x14ac:dyDescent="0.25">
      <c r="A11" s="76" t="s">
        <v>330</v>
      </c>
      <c r="B11" s="103">
        <f t="shared" ref="B11:G11" si="1">SUM(B12:B13)</f>
        <v>2673</v>
      </c>
      <c r="C11" s="103">
        <f t="shared" si="1"/>
        <v>2378</v>
      </c>
      <c r="D11" s="103">
        <f t="shared" si="1"/>
        <v>235</v>
      </c>
      <c r="E11" s="103">
        <f t="shared" si="1"/>
        <v>65</v>
      </c>
      <c r="F11" s="103">
        <f t="shared" si="1"/>
        <v>2622</v>
      </c>
      <c r="G11" s="103">
        <f t="shared" si="1"/>
        <v>2729</v>
      </c>
      <c r="H11" s="98"/>
      <c r="I11" s="115">
        <f>SUM(B11:E11)/F11</f>
        <v>2.0408085430968725</v>
      </c>
      <c r="J11" s="116">
        <f>(G11/SUM(B11:E11))*100</f>
        <v>50.999813119043168</v>
      </c>
      <c r="K11" s="178">
        <f>(F11/SUM(B11:E11))*100</f>
        <v>49.000186880956832</v>
      </c>
    </row>
    <row r="12" spans="1:12" ht="15.75" customHeight="1" x14ac:dyDescent="0.25">
      <c r="A12" s="83" t="s">
        <v>33</v>
      </c>
      <c r="B12" s="215">
        <v>1933</v>
      </c>
      <c r="C12" s="215">
        <v>1050</v>
      </c>
      <c r="D12" s="215">
        <v>179</v>
      </c>
      <c r="E12" s="215">
        <v>28</v>
      </c>
      <c r="F12" s="215">
        <v>1225</v>
      </c>
      <c r="G12" s="215">
        <v>1965</v>
      </c>
      <c r="H12" s="98"/>
      <c r="I12" s="119">
        <f>SUM(B12:E12)/F12</f>
        <v>2.6040816326530614</v>
      </c>
      <c r="J12" s="120">
        <f>(G12/SUM(B12:E12))*100</f>
        <v>61.598746081504707</v>
      </c>
      <c r="K12" s="179">
        <f>(F12/SUM(B12:E12))*100</f>
        <v>38.4012539184953</v>
      </c>
    </row>
    <row r="13" spans="1:12" ht="15.75" customHeight="1" x14ac:dyDescent="0.25">
      <c r="A13" s="83" t="s">
        <v>588</v>
      </c>
      <c r="B13" s="215">
        <v>740</v>
      </c>
      <c r="C13" s="215">
        <v>1328</v>
      </c>
      <c r="D13" s="215">
        <v>56</v>
      </c>
      <c r="E13" s="215">
        <v>37</v>
      </c>
      <c r="F13" s="215">
        <v>1397</v>
      </c>
      <c r="G13" s="215">
        <v>764</v>
      </c>
      <c r="H13" s="98"/>
      <c r="I13" s="119">
        <f>SUM(B13:E13)/F13</f>
        <v>1.5468861846814603</v>
      </c>
      <c r="J13" s="120">
        <f>(G13/SUM(B13:E13))*100</f>
        <v>35.354002776492365</v>
      </c>
      <c r="K13" s="179">
        <f>(F13/SUM(B13:E13))*100</f>
        <v>64.645997223507635</v>
      </c>
    </row>
    <row r="14" spans="1:12" ht="15.75" customHeight="1" x14ac:dyDescent="0.25">
      <c r="A14" s="83"/>
      <c r="B14" s="215"/>
      <c r="C14" s="215"/>
      <c r="D14" s="215"/>
      <c r="E14" s="215"/>
      <c r="F14" s="215"/>
      <c r="G14" s="215"/>
      <c r="H14" s="98"/>
      <c r="I14" s="119"/>
      <c r="J14" s="120"/>
      <c r="K14" s="179"/>
    </row>
    <row r="15" spans="1:12" s="28" customFormat="1" ht="15.75" customHeight="1" x14ac:dyDescent="0.25">
      <c r="A15" s="76" t="s">
        <v>199</v>
      </c>
      <c r="B15" s="216">
        <f t="shared" ref="B15:G15" si="2">SUM(B16:B17)</f>
        <v>2569</v>
      </c>
      <c r="C15" s="216">
        <f>SUM(C16:C17)</f>
        <v>1420</v>
      </c>
      <c r="D15" s="216">
        <f>SUM(D16:D17)</f>
        <v>227</v>
      </c>
      <c r="E15" s="216">
        <f t="shared" si="2"/>
        <v>28</v>
      </c>
      <c r="F15" s="216">
        <f>SUM(F16:F17)</f>
        <v>1559</v>
      </c>
      <c r="G15" s="216">
        <f t="shared" si="2"/>
        <v>2685</v>
      </c>
      <c r="H15" s="132"/>
      <c r="I15" s="115">
        <f>SUM(B15:E15)/F15</f>
        <v>2.7222578576010261</v>
      </c>
      <c r="J15" s="116">
        <f>(G15/SUM(B15:E15))*100</f>
        <v>63.26578699340245</v>
      </c>
      <c r="K15" s="178">
        <f>(F15/SUM(B15:E15))*100</f>
        <v>36.73421300659755</v>
      </c>
      <c r="L15" s="110"/>
    </row>
    <row r="16" spans="1:12" ht="15.75" customHeight="1" x14ac:dyDescent="0.25">
      <c r="A16" s="83" t="s">
        <v>34</v>
      </c>
      <c r="B16" s="215">
        <v>1917</v>
      </c>
      <c r="C16" s="215">
        <v>666</v>
      </c>
      <c r="D16" s="215">
        <v>50</v>
      </c>
      <c r="E16" s="215">
        <v>28</v>
      </c>
      <c r="F16" s="215">
        <v>536</v>
      </c>
      <c r="G16" s="215">
        <v>2125</v>
      </c>
      <c r="H16" s="98"/>
      <c r="I16" s="119">
        <f>SUM(B16:E16)/F16</f>
        <v>4.96455223880597</v>
      </c>
      <c r="J16" s="120">
        <f>(G16/SUM(B16:E16))*100</f>
        <v>79.857196542653142</v>
      </c>
      <c r="K16" s="179">
        <f>(F16/SUM(B16:E16))*100</f>
        <v>20.142803457346862</v>
      </c>
    </row>
    <row r="17" spans="1:12" ht="15.75" customHeight="1" x14ac:dyDescent="0.25">
      <c r="A17" s="83" t="s">
        <v>35</v>
      </c>
      <c r="B17" s="215">
        <v>652</v>
      </c>
      <c r="C17" s="215">
        <v>754</v>
      </c>
      <c r="D17" s="215">
        <v>177</v>
      </c>
      <c r="E17" s="215">
        <v>0</v>
      </c>
      <c r="F17" s="215">
        <v>1023</v>
      </c>
      <c r="G17" s="215">
        <v>560</v>
      </c>
      <c r="H17" s="98"/>
      <c r="I17" s="119">
        <f>SUM(B17:E17)/F17</f>
        <v>1.5474095796676441</v>
      </c>
      <c r="J17" s="120">
        <f>(G17/SUM(B17:E17))*100</f>
        <v>35.375868603916615</v>
      </c>
      <c r="K17" s="179">
        <f>(F17/SUM(B17:E17))*100</f>
        <v>64.624131396083385</v>
      </c>
    </row>
    <row r="18" spans="1:12" ht="15.75" customHeight="1" x14ac:dyDescent="0.25">
      <c r="A18" s="83"/>
      <c r="B18" s="215"/>
      <c r="C18" s="215"/>
      <c r="D18" s="215"/>
      <c r="E18" s="215"/>
      <c r="F18" s="215"/>
      <c r="G18" s="215"/>
      <c r="H18" s="98"/>
      <c r="I18" s="119"/>
      <c r="J18" s="120"/>
      <c r="K18" s="179"/>
    </row>
    <row r="19" spans="1:12" s="28" customFormat="1" ht="15.75" customHeight="1" x14ac:dyDescent="0.25">
      <c r="A19" s="76" t="s">
        <v>202</v>
      </c>
      <c r="B19" s="216">
        <f t="shared" ref="B19:G19" si="3">SUM(B20:B21)</f>
        <v>2410</v>
      </c>
      <c r="C19" s="216">
        <f>SUM(C20:C21)</f>
        <v>1235</v>
      </c>
      <c r="D19" s="216">
        <f>SUM(D20:D21)</f>
        <v>108</v>
      </c>
      <c r="E19" s="216">
        <f t="shared" si="3"/>
        <v>8</v>
      </c>
      <c r="F19" s="216">
        <f>SUM(F20:F21)</f>
        <v>1230</v>
      </c>
      <c r="G19" s="216">
        <f t="shared" si="3"/>
        <v>2531</v>
      </c>
      <c r="H19" s="132"/>
      <c r="I19" s="115">
        <f>SUM(B19:E19)/F19</f>
        <v>3.0577235772357723</v>
      </c>
      <c r="J19" s="116">
        <f>(G19/SUM(B19:E19))*100</f>
        <v>67.295931932996538</v>
      </c>
      <c r="K19" s="178">
        <f>(F19/SUM(B19:E19))*100</f>
        <v>32.704068067003455</v>
      </c>
      <c r="L19" s="110"/>
    </row>
    <row r="20" spans="1:12" ht="15.75" customHeight="1" x14ac:dyDescent="0.25">
      <c r="A20" s="83" t="s">
        <v>36</v>
      </c>
      <c r="B20" s="215">
        <v>1912</v>
      </c>
      <c r="C20" s="215">
        <v>848</v>
      </c>
      <c r="D20" s="215">
        <v>75</v>
      </c>
      <c r="E20" s="215">
        <v>5</v>
      </c>
      <c r="F20" s="215">
        <v>738</v>
      </c>
      <c r="G20" s="215">
        <v>2102</v>
      </c>
      <c r="H20" s="98"/>
      <c r="I20" s="119">
        <f>SUM(B20:E20)/F20</f>
        <v>3.8482384823848239</v>
      </c>
      <c r="J20" s="120">
        <f>(G20/SUM(B20:E20))*100</f>
        <v>74.014084507042256</v>
      </c>
      <c r="K20" s="179">
        <f>(F20/SUM(B20:E20))*100</f>
        <v>25.985915492957744</v>
      </c>
    </row>
    <row r="21" spans="1:12" ht="15.75" customHeight="1" x14ac:dyDescent="0.25">
      <c r="A21" s="83" t="s">
        <v>37</v>
      </c>
      <c r="B21" s="215">
        <v>498</v>
      </c>
      <c r="C21" s="215">
        <v>387</v>
      </c>
      <c r="D21" s="215">
        <v>33</v>
      </c>
      <c r="E21" s="215">
        <v>3</v>
      </c>
      <c r="F21" s="215">
        <v>492</v>
      </c>
      <c r="G21" s="215">
        <v>429</v>
      </c>
      <c r="H21" s="98"/>
      <c r="I21" s="119">
        <f>SUM(B21:E21)/F21</f>
        <v>1.8719512195121952</v>
      </c>
      <c r="J21" s="120">
        <f>(G21/SUM(B21:E21))*100</f>
        <v>46.579804560260584</v>
      </c>
      <c r="K21" s="179">
        <f>(F21/SUM(B21:E21))*100</f>
        <v>53.420195439739416</v>
      </c>
    </row>
    <row r="22" spans="1:12" ht="15.75" customHeight="1" x14ac:dyDescent="0.25">
      <c r="A22" s="27"/>
      <c r="B22" s="215"/>
      <c r="C22" s="215"/>
      <c r="D22" s="215"/>
      <c r="E22" s="215"/>
      <c r="F22" s="215"/>
      <c r="G22" s="215"/>
      <c r="H22" s="98"/>
      <c r="I22" s="119"/>
      <c r="J22" s="120"/>
      <c r="K22" s="179"/>
    </row>
    <row r="23" spans="1:12" s="28" customFormat="1" ht="15.75" customHeight="1" x14ac:dyDescent="0.25">
      <c r="A23" s="76" t="s">
        <v>211</v>
      </c>
      <c r="B23" s="216">
        <f t="shared" ref="B23:G23" si="4">SUM(B24:B25)</f>
        <v>1370</v>
      </c>
      <c r="C23" s="216">
        <f>SUM(C24:C25)</f>
        <v>1388</v>
      </c>
      <c r="D23" s="216">
        <f>SUM(D24:D25)</f>
        <v>166</v>
      </c>
      <c r="E23" s="216">
        <f t="shared" si="4"/>
        <v>5</v>
      </c>
      <c r="F23" s="216">
        <f>SUM(F24:F25)</f>
        <v>1517</v>
      </c>
      <c r="G23" s="216">
        <f t="shared" si="4"/>
        <v>1412</v>
      </c>
      <c r="H23" s="132"/>
      <c r="I23" s="115">
        <f>SUM(B23:E23)/F23</f>
        <v>1.9307844429795649</v>
      </c>
      <c r="J23" s="116">
        <f>(G23/SUM(B23:E23))*100</f>
        <v>48.207579378627521</v>
      </c>
      <c r="K23" s="178">
        <f>(F23/SUM(B23:E23))*100</f>
        <v>51.792420621372479</v>
      </c>
      <c r="L23" s="110"/>
    </row>
    <row r="24" spans="1:12" ht="15.75" customHeight="1" x14ac:dyDescent="0.25">
      <c r="A24" s="83" t="s">
        <v>38</v>
      </c>
      <c r="B24" s="215">
        <v>1137</v>
      </c>
      <c r="C24" s="215">
        <v>1023</v>
      </c>
      <c r="D24" s="215">
        <v>148</v>
      </c>
      <c r="E24" s="215">
        <v>5</v>
      </c>
      <c r="F24" s="215">
        <v>1132</v>
      </c>
      <c r="G24" s="215">
        <v>1181</v>
      </c>
      <c r="H24" s="98"/>
      <c r="I24" s="119">
        <f>SUM(B24:E24)/F24</f>
        <v>2.0432862190812719</v>
      </c>
      <c r="J24" s="120">
        <f>(G24/SUM(B24:E24))*100</f>
        <v>51.05923043666234</v>
      </c>
      <c r="K24" s="179">
        <f>(F24/SUM(B24:E24))*100</f>
        <v>48.940769563337653</v>
      </c>
    </row>
    <row r="25" spans="1:12" ht="15.75" customHeight="1" x14ac:dyDescent="0.25">
      <c r="A25" s="83" t="s">
        <v>589</v>
      </c>
      <c r="B25" s="215">
        <v>233</v>
      </c>
      <c r="C25" s="215">
        <v>365</v>
      </c>
      <c r="D25" s="215">
        <v>18</v>
      </c>
      <c r="E25" s="215">
        <v>0</v>
      </c>
      <c r="F25" s="215">
        <v>385</v>
      </c>
      <c r="G25" s="215">
        <v>231</v>
      </c>
      <c r="H25" s="98"/>
      <c r="I25" s="119">
        <f>SUM(B25:E25)/F25</f>
        <v>1.6</v>
      </c>
      <c r="J25" s="120">
        <f>(G25/SUM(B25:E25))*100</f>
        <v>37.5</v>
      </c>
      <c r="K25" s="179">
        <f>(F25/SUM(B25:E25))*100</f>
        <v>62.5</v>
      </c>
    </row>
    <row r="26" spans="1:12" ht="15.75" customHeight="1" x14ac:dyDescent="0.25">
      <c r="A26" s="83"/>
      <c r="B26" s="215"/>
      <c r="C26" s="215"/>
      <c r="D26" s="215"/>
      <c r="E26" s="215"/>
      <c r="F26" s="215"/>
      <c r="G26" s="215"/>
      <c r="H26" s="98"/>
      <c r="I26" s="119"/>
      <c r="J26" s="120"/>
      <c r="K26" s="179"/>
    </row>
    <row r="27" spans="1:12" s="28" customFormat="1" ht="15.75" customHeight="1" x14ac:dyDescent="0.25">
      <c r="A27" s="76" t="s">
        <v>218</v>
      </c>
      <c r="B27" s="216">
        <f t="shared" ref="B27:G27" si="5">SUM(B28:B29)</f>
        <v>1215</v>
      </c>
      <c r="C27" s="216">
        <f t="shared" si="5"/>
        <v>974</v>
      </c>
      <c r="D27" s="216">
        <f t="shared" si="5"/>
        <v>76</v>
      </c>
      <c r="E27" s="216">
        <f t="shared" si="5"/>
        <v>29</v>
      </c>
      <c r="F27" s="216">
        <f t="shared" si="5"/>
        <v>1087</v>
      </c>
      <c r="G27" s="216">
        <f t="shared" si="5"/>
        <v>1207</v>
      </c>
      <c r="H27" s="132"/>
      <c r="I27" s="115">
        <f>SUM(B27:E27)/F27</f>
        <v>2.1103955841766329</v>
      </c>
      <c r="J27" s="116">
        <f>(G27/SUM(B27:E27))*100</f>
        <v>52.615518744551004</v>
      </c>
      <c r="K27" s="178">
        <f>(F27/SUM(B27:E27))*100</f>
        <v>47.384481255448996</v>
      </c>
      <c r="L27" s="110"/>
    </row>
    <row r="28" spans="1:12" ht="15.75" customHeight="1" x14ac:dyDescent="0.25">
      <c r="A28" s="83" t="s">
        <v>39</v>
      </c>
      <c r="B28" s="215">
        <v>543</v>
      </c>
      <c r="C28" s="215">
        <v>430</v>
      </c>
      <c r="D28" s="215">
        <v>60</v>
      </c>
      <c r="E28" s="215">
        <v>9</v>
      </c>
      <c r="F28" s="215">
        <v>552</v>
      </c>
      <c r="G28" s="215">
        <v>490</v>
      </c>
      <c r="H28" s="98"/>
      <c r="I28" s="119">
        <f>SUM(B28:E28)/F28</f>
        <v>1.8876811594202898</v>
      </c>
      <c r="J28" s="120">
        <f>(G28/SUM(B28:E28))*100</f>
        <v>47.02495201535509</v>
      </c>
      <c r="K28" s="179">
        <f>(F28/SUM(B28:E28))*100</f>
        <v>52.975047984644917</v>
      </c>
    </row>
    <row r="29" spans="1:12" ht="15.75" customHeight="1" x14ac:dyDescent="0.25">
      <c r="A29" s="83" t="s">
        <v>590</v>
      </c>
      <c r="B29" s="215">
        <v>672</v>
      </c>
      <c r="C29" s="215">
        <v>544</v>
      </c>
      <c r="D29" s="215">
        <v>16</v>
      </c>
      <c r="E29" s="215">
        <v>20</v>
      </c>
      <c r="F29" s="215">
        <v>535</v>
      </c>
      <c r="G29" s="215">
        <v>717</v>
      </c>
      <c r="H29" s="98"/>
      <c r="I29" s="119">
        <f>SUM(B29:E29)/F29</f>
        <v>2.3401869158878505</v>
      </c>
      <c r="J29" s="120">
        <f>(G29/SUM(B29:E29))*100</f>
        <v>57.26837060702875</v>
      </c>
      <c r="K29" s="179">
        <f>(F29/SUM(B29:E29))*100</f>
        <v>42.73162939297125</v>
      </c>
    </row>
    <row r="30" spans="1:12" ht="15.75" customHeight="1" x14ac:dyDescent="0.25">
      <c r="A30" s="83"/>
      <c r="B30" s="215"/>
      <c r="C30" s="215"/>
      <c r="D30" s="215"/>
      <c r="E30" s="215"/>
      <c r="F30" s="215"/>
      <c r="G30" s="215"/>
      <c r="H30" s="98"/>
      <c r="I30" s="119"/>
      <c r="J30" s="120"/>
      <c r="K30" s="179"/>
    </row>
    <row r="31" spans="1:12" s="28" customFormat="1" ht="15.75" customHeight="1" x14ac:dyDescent="0.25">
      <c r="A31" s="76" t="s">
        <v>225</v>
      </c>
      <c r="B31" s="216">
        <f t="shared" ref="B31:G31" si="6">SUM(B32:B34)</f>
        <v>750</v>
      </c>
      <c r="C31" s="216">
        <f t="shared" si="6"/>
        <v>624</v>
      </c>
      <c r="D31" s="216">
        <f t="shared" si="6"/>
        <v>65</v>
      </c>
      <c r="E31" s="216">
        <f t="shared" si="6"/>
        <v>1</v>
      </c>
      <c r="F31" s="216">
        <f t="shared" si="6"/>
        <v>703</v>
      </c>
      <c r="G31" s="216">
        <f t="shared" si="6"/>
        <v>737</v>
      </c>
      <c r="H31" s="132"/>
      <c r="I31" s="115">
        <f>SUM(B31:E31)/F31</f>
        <v>2.0483641536273116</v>
      </c>
      <c r="J31" s="116">
        <f>(G31/SUM(B31:E31))*100</f>
        <v>51.18055555555555</v>
      </c>
      <c r="K31" s="178">
        <f>(F31/SUM(B31:E31))*100</f>
        <v>48.819444444444443</v>
      </c>
      <c r="L31" s="110"/>
    </row>
    <row r="32" spans="1:12" ht="15.75" customHeight="1" x14ac:dyDescent="0.25">
      <c r="A32" s="83" t="s">
        <v>40</v>
      </c>
      <c r="B32" s="215">
        <v>295</v>
      </c>
      <c r="C32" s="215">
        <v>175</v>
      </c>
      <c r="D32" s="215">
        <v>32</v>
      </c>
      <c r="E32" s="215">
        <v>0</v>
      </c>
      <c r="F32" s="215">
        <v>232</v>
      </c>
      <c r="G32" s="215">
        <v>270</v>
      </c>
      <c r="H32" s="98"/>
      <c r="I32" s="119">
        <f>SUM(B32:E32)/F32</f>
        <v>2.1637931034482758</v>
      </c>
      <c r="J32" s="120">
        <f>(G32/SUM(B32:E32))*100</f>
        <v>53.784860557768923</v>
      </c>
      <c r="K32" s="179">
        <f>(F32/SUM(B32:E32))*100</f>
        <v>46.21513944223107</v>
      </c>
    </row>
    <row r="33" spans="1:12" ht="15.75" customHeight="1" x14ac:dyDescent="0.25">
      <c r="A33" s="83" t="s">
        <v>591</v>
      </c>
      <c r="B33" s="215">
        <v>311</v>
      </c>
      <c r="C33" s="215">
        <v>291</v>
      </c>
      <c r="D33" s="215">
        <v>11</v>
      </c>
      <c r="E33" s="215">
        <v>1</v>
      </c>
      <c r="F33" s="215">
        <v>259</v>
      </c>
      <c r="G33" s="215">
        <v>355</v>
      </c>
      <c r="H33" s="98"/>
      <c r="I33" s="119">
        <f>SUM(B33:E33)/F33</f>
        <v>2.3706563706563708</v>
      </c>
      <c r="J33" s="120">
        <f>(G33/SUM(B33:E33))*100</f>
        <v>57.817589576547235</v>
      </c>
      <c r="K33" s="179">
        <f>(F33/SUM(B33:E33))*100</f>
        <v>42.182410423452772</v>
      </c>
    </row>
    <row r="34" spans="1:12" ht="15.75" customHeight="1" x14ac:dyDescent="0.25">
      <c r="A34" s="83" t="s">
        <v>592</v>
      </c>
      <c r="B34" s="215">
        <v>144</v>
      </c>
      <c r="C34" s="215">
        <v>158</v>
      </c>
      <c r="D34" s="215">
        <v>22</v>
      </c>
      <c r="E34" s="215">
        <v>0</v>
      </c>
      <c r="F34" s="215">
        <v>212</v>
      </c>
      <c r="G34" s="215">
        <v>112</v>
      </c>
      <c r="H34" s="98"/>
      <c r="I34" s="119">
        <f>SUM(B34:E34)/F34</f>
        <v>1.5283018867924529</v>
      </c>
      <c r="J34" s="120">
        <f>(G34/SUM(B34:E34))*100</f>
        <v>34.567901234567898</v>
      </c>
      <c r="K34" s="179">
        <f>(F34/SUM(B34:E34))*100</f>
        <v>65.432098765432102</v>
      </c>
    </row>
    <row r="35" spans="1:12" ht="15.75" customHeight="1" x14ac:dyDescent="0.25">
      <c r="A35" s="83"/>
      <c r="B35" s="215"/>
      <c r="C35" s="215"/>
      <c r="D35" s="215"/>
      <c r="E35" s="215"/>
      <c r="F35" s="215"/>
      <c r="G35" s="215"/>
      <c r="H35" s="98"/>
      <c r="I35" s="119"/>
      <c r="J35" s="120"/>
      <c r="K35" s="179"/>
    </row>
    <row r="36" spans="1:12" s="28" customFormat="1" ht="15.75" customHeight="1" x14ac:dyDescent="0.25">
      <c r="A36" s="76" t="s">
        <v>232</v>
      </c>
      <c r="B36" s="216">
        <f t="shared" ref="B36:G36" si="7">SUM(B37:B39)</f>
        <v>2447</v>
      </c>
      <c r="C36" s="216">
        <f>SUM(C37:C39)</f>
        <v>1484</v>
      </c>
      <c r="D36" s="216">
        <f>SUM(D37:D39)</f>
        <v>114</v>
      </c>
      <c r="E36" s="216">
        <f t="shared" si="7"/>
        <v>31</v>
      </c>
      <c r="F36" s="216">
        <f>SUM(F37:F39)</f>
        <v>1756</v>
      </c>
      <c r="G36" s="216">
        <f t="shared" si="7"/>
        <v>2320</v>
      </c>
      <c r="H36" s="132"/>
      <c r="I36" s="115">
        <f>SUM(B36:E36)/F36</f>
        <v>2.3211845102505695</v>
      </c>
      <c r="J36" s="116">
        <f>(G36/SUM(B36:E36))*100</f>
        <v>56.918547595682043</v>
      </c>
      <c r="K36" s="178">
        <f>(F36/SUM(B36:E36))*100</f>
        <v>43.081452404317957</v>
      </c>
      <c r="L36" s="110"/>
    </row>
    <row r="37" spans="1:12" ht="15.75" customHeight="1" x14ac:dyDescent="0.25">
      <c r="A37" s="83" t="s">
        <v>41</v>
      </c>
      <c r="B37" s="215">
        <v>1818</v>
      </c>
      <c r="C37" s="215">
        <v>911</v>
      </c>
      <c r="D37" s="215">
        <v>75</v>
      </c>
      <c r="E37" s="215">
        <v>20</v>
      </c>
      <c r="F37" s="215">
        <v>1142</v>
      </c>
      <c r="G37" s="215">
        <v>1682</v>
      </c>
      <c r="H37" s="98"/>
      <c r="I37" s="119">
        <f>SUM(B37:E37)/F37</f>
        <v>2.4728546409807355</v>
      </c>
      <c r="J37" s="120">
        <f>(G37/SUM(B37:E37))*100</f>
        <v>59.560906515580733</v>
      </c>
      <c r="K37" s="179">
        <f>(F37/SUM(B37:E37))*100</f>
        <v>40.439093484419267</v>
      </c>
    </row>
    <row r="38" spans="1:12" ht="15.75" customHeight="1" x14ac:dyDescent="0.25">
      <c r="A38" s="83" t="s">
        <v>593</v>
      </c>
      <c r="B38" s="215">
        <v>217</v>
      </c>
      <c r="C38" s="215">
        <v>246</v>
      </c>
      <c r="D38" s="215">
        <v>8</v>
      </c>
      <c r="E38" s="215">
        <v>8</v>
      </c>
      <c r="F38" s="215">
        <v>292</v>
      </c>
      <c r="G38" s="215">
        <v>187</v>
      </c>
      <c r="H38" s="98"/>
      <c r="I38" s="119">
        <f>SUM(B38:E38)/F38</f>
        <v>1.6404109589041096</v>
      </c>
      <c r="J38" s="120">
        <f>(G38/SUM(B38:E38))*100</f>
        <v>39.03966597077244</v>
      </c>
      <c r="K38" s="179">
        <f>(F38/SUM(B38:E38))*100</f>
        <v>60.96033402922756</v>
      </c>
    </row>
    <row r="39" spans="1:12" ht="15.75" customHeight="1" x14ac:dyDescent="0.25">
      <c r="A39" s="83" t="s">
        <v>42</v>
      </c>
      <c r="B39" s="215">
        <v>412</v>
      </c>
      <c r="C39" s="215">
        <v>327</v>
      </c>
      <c r="D39" s="215">
        <v>31</v>
      </c>
      <c r="E39" s="215">
        <v>3</v>
      </c>
      <c r="F39" s="215">
        <v>322</v>
      </c>
      <c r="G39" s="215">
        <v>451</v>
      </c>
      <c r="H39" s="98"/>
      <c r="I39" s="119">
        <f>SUM(B39:E39)/F39</f>
        <v>2.4006211180124222</v>
      </c>
      <c r="J39" s="120">
        <f>(G39/SUM(B39:E39))*100</f>
        <v>58.34411384217335</v>
      </c>
      <c r="K39" s="179">
        <f>(F39/SUM(B39:E39))*100</f>
        <v>41.65588615782665</v>
      </c>
    </row>
    <row r="40" spans="1:12" ht="15.75" customHeight="1" x14ac:dyDescent="0.25">
      <c r="A40" s="83"/>
      <c r="B40" s="215"/>
      <c r="C40" s="215"/>
      <c r="D40" s="215"/>
      <c r="E40" s="215"/>
      <c r="F40" s="215"/>
      <c r="G40" s="215"/>
      <c r="H40" s="98"/>
      <c r="I40" s="119"/>
      <c r="J40" s="120"/>
      <c r="K40" s="179"/>
    </row>
    <row r="41" spans="1:12" s="28" customFormat="1" ht="15.75" customHeight="1" x14ac:dyDescent="0.25">
      <c r="A41" s="76" t="s">
        <v>458</v>
      </c>
      <c r="B41" s="216">
        <f t="shared" ref="B41:G41" si="8">SUM(B42:B44)</f>
        <v>2730</v>
      </c>
      <c r="C41" s="216">
        <f>SUM(C42:C44)</f>
        <v>1774</v>
      </c>
      <c r="D41" s="216">
        <f>SUM(D42:D44)</f>
        <v>180</v>
      </c>
      <c r="E41" s="216">
        <f t="shared" si="8"/>
        <v>17</v>
      </c>
      <c r="F41" s="216">
        <f>SUM(F42:F44)</f>
        <v>1452</v>
      </c>
      <c r="G41" s="216">
        <f t="shared" si="8"/>
        <v>3249</v>
      </c>
      <c r="H41" s="132"/>
      <c r="I41" s="115">
        <f>SUM(B41:E41)/F41</f>
        <v>3.2376033057851239</v>
      </c>
      <c r="J41" s="116">
        <f>(G41/SUM(B41:E41))*100</f>
        <v>69.112954690491378</v>
      </c>
      <c r="K41" s="178">
        <f>(F41/SUM(B41:E41))*100</f>
        <v>30.887045309508615</v>
      </c>
      <c r="L41" s="110"/>
    </row>
    <row r="42" spans="1:12" ht="15.75" customHeight="1" x14ac:dyDescent="0.25">
      <c r="A42" s="83" t="s">
        <v>43</v>
      </c>
      <c r="B42" s="215">
        <v>1740</v>
      </c>
      <c r="C42" s="215">
        <v>645</v>
      </c>
      <c r="D42" s="215">
        <v>42</v>
      </c>
      <c r="E42" s="215">
        <v>7</v>
      </c>
      <c r="F42" s="215">
        <v>568</v>
      </c>
      <c r="G42" s="215">
        <v>1866</v>
      </c>
      <c r="H42" s="98"/>
      <c r="I42" s="119">
        <f>SUM(B42:E42)/F42</f>
        <v>4.285211267605634</v>
      </c>
      <c r="J42" s="120">
        <f>(G42/SUM(B42:E42))*100</f>
        <v>76.663927691043554</v>
      </c>
      <c r="K42" s="179">
        <f>(F42/SUM(B42:E42))*100</f>
        <v>23.336072308956453</v>
      </c>
    </row>
    <row r="43" spans="1:12" ht="15.75" customHeight="1" x14ac:dyDescent="0.25">
      <c r="A43" s="83" t="s">
        <v>594</v>
      </c>
      <c r="B43" s="215">
        <v>610</v>
      </c>
      <c r="C43" s="215">
        <v>941</v>
      </c>
      <c r="D43" s="215">
        <v>121</v>
      </c>
      <c r="E43" s="215">
        <v>8</v>
      </c>
      <c r="F43" s="215">
        <v>702</v>
      </c>
      <c r="G43" s="215">
        <v>978</v>
      </c>
      <c r="H43" s="98"/>
      <c r="I43" s="119">
        <f>SUM(B43:E43)/F43</f>
        <v>2.3931623931623931</v>
      </c>
      <c r="J43" s="120">
        <f>(G43/SUM(B43:E43))*100</f>
        <v>58.214285714285715</v>
      </c>
      <c r="K43" s="179">
        <f>(F43/SUM(B43:E43))*100</f>
        <v>41.785714285714285</v>
      </c>
    </row>
    <row r="44" spans="1:12" ht="15.75" customHeight="1" x14ac:dyDescent="0.25">
      <c r="A44" s="83" t="s">
        <v>44</v>
      </c>
      <c r="B44" s="215">
        <v>380</v>
      </c>
      <c r="C44" s="215">
        <v>188</v>
      </c>
      <c r="D44" s="215">
        <v>17</v>
      </c>
      <c r="E44" s="215">
        <v>2</v>
      </c>
      <c r="F44" s="215">
        <v>182</v>
      </c>
      <c r="G44" s="215">
        <v>405</v>
      </c>
      <c r="H44" s="98"/>
      <c r="I44" s="119">
        <f>SUM(B44:E44)/F44</f>
        <v>3.2252747252747254</v>
      </c>
      <c r="J44" s="120">
        <f>(G44/SUM(B44:E44))*100</f>
        <v>68.994889267461673</v>
      </c>
      <c r="K44" s="179">
        <f>(F44/SUM(B44:E44))*100</f>
        <v>31.005110732538334</v>
      </c>
    </row>
    <row r="45" spans="1:12" ht="15.75" customHeight="1" x14ac:dyDescent="0.25">
      <c r="A45" s="83"/>
      <c r="B45" s="215"/>
      <c r="C45" s="215"/>
      <c r="D45" s="215"/>
      <c r="E45" s="215"/>
      <c r="F45" s="215"/>
      <c r="G45" s="215"/>
      <c r="H45" s="98"/>
      <c r="I45" s="119"/>
      <c r="J45" s="120"/>
      <c r="K45" s="179"/>
    </row>
    <row r="46" spans="1:12" s="28" customFormat="1" ht="15.75" customHeight="1" x14ac:dyDescent="0.25">
      <c r="A46" s="76" t="s">
        <v>466</v>
      </c>
      <c r="B46" s="216">
        <f t="shared" ref="B46:G46" si="9">SUM(B47:B49)</f>
        <v>2982</v>
      </c>
      <c r="C46" s="216">
        <f>SUM(C47:C49)</f>
        <v>1513</v>
      </c>
      <c r="D46" s="216">
        <f>SUM(D47:D49)</f>
        <v>74</v>
      </c>
      <c r="E46" s="216">
        <f t="shared" si="9"/>
        <v>24</v>
      </c>
      <c r="F46" s="216">
        <f>SUM(F47:F49)</f>
        <v>1716</v>
      </c>
      <c r="G46" s="216">
        <f t="shared" si="9"/>
        <v>2877</v>
      </c>
      <c r="H46" s="132"/>
      <c r="I46" s="115">
        <f>SUM(B46:E46)/F46</f>
        <v>2.6765734265734267</v>
      </c>
      <c r="J46" s="116">
        <f>(G46/SUM(B46:E46))*100</f>
        <v>62.638798171129984</v>
      </c>
      <c r="K46" s="178">
        <f>(F46/SUM(B46:E46))*100</f>
        <v>37.361201828870023</v>
      </c>
      <c r="L46" s="110"/>
    </row>
    <row r="47" spans="1:12" ht="15.75" customHeight="1" x14ac:dyDescent="0.25">
      <c r="A47" s="83" t="s">
        <v>45</v>
      </c>
      <c r="B47" s="215">
        <v>1974</v>
      </c>
      <c r="C47" s="215">
        <v>586</v>
      </c>
      <c r="D47" s="215">
        <v>33</v>
      </c>
      <c r="E47" s="215">
        <v>16</v>
      </c>
      <c r="F47" s="215">
        <v>1035</v>
      </c>
      <c r="G47" s="215">
        <v>1574</v>
      </c>
      <c r="I47" s="119">
        <f>SUM(B47:E47)/F47</f>
        <v>2.5207729468599034</v>
      </c>
      <c r="J47" s="120">
        <f>(G47/SUM(B47:E47))*100</f>
        <v>60.329628210042166</v>
      </c>
      <c r="K47" s="179">
        <f>(F47/SUM(B47:E47))*100</f>
        <v>39.670371789957834</v>
      </c>
    </row>
    <row r="48" spans="1:12" s="28" customFormat="1" ht="15.75" customHeight="1" x14ac:dyDescent="0.25">
      <c r="A48" s="83" t="s">
        <v>595</v>
      </c>
      <c r="B48" s="215">
        <v>575</v>
      </c>
      <c r="C48" s="215">
        <v>600</v>
      </c>
      <c r="D48" s="215">
        <v>19</v>
      </c>
      <c r="E48" s="215">
        <v>8</v>
      </c>
      <c r="F48" s="215">
        <v>441</v>
      </c>
      <c r="G48" s="215">
        <v>761</v>
      </c>
      <c r="H48" s="27"/>
      <c r="I48" s="119">
        <f>SUM(B48:E48)/F48</f>
        <v>2.7256235827664401</v>
      </c>
      <c r="J48" s="120">
        <f>(G48/SUM(B48:E48))*100</f>
        <v>63.311148086522465</v>
      </c>
      <c r="K48" s="179">
        <f>(F48/SUM(B48:E48))*100</f>
        <v>36.688851913477535</v>
      </c>
      <c r="L48" s="110"/>
    </row>
    <row r="49" spans="1:12" ht="15.75" customHeight="1" x14ac:dyDescent="0.25">
      <c r="A49" s="83" t="s">
        <v>46</v>
      </c>
      <c r="B49" s="215">
        <v>433</v>
      </c>
      <c r="C49" s="215">
        <v>327</v>
      </c>
      <c r="D49" s="215">
        <v>22</v>
      </c>
      <c r="E49" s="215">
        <v>0</v>
      </c>
      <c r="F49" s="215">
        <v>240</v>
      </c>
      <c r="G49" s="215">
        <v>542</v>
      </c>
      <c r="I49" s="119">
        <f>SUM(B49:E49)/F49</f>
        <v>3.2583333333333333</v>
      </c>
      <c r="J49" s="120">
        <f>(G49/SUM(B49:E49))*100</f>
        <v>69.309462915601031</v>
      </c>
      <c r="K49" s="179">
        <f>(F49/SUM(B49:E49))*100</f>
        <v>30.690537084398979</v>
      </c>
    </row>
    <row r="50" spans="1:12" ht="15.75" customHeight="1" x14ac:dyDescent="0.25">
      <c r="A50" s="83"/>
      <c r="B50" s="215"/>
      <c r="C50" s="215"/>
      <c r="D50" s="215"/>
      <c r="E50" s="215"/>
      <c r="F50" s="215"/>
      <c r="G50" s="215"/>
      <c r="I50" s="119"/>
      <c r="J50" s="120"/>
      <c r="K50" s="179"/>
    </row>
    <row r="51" spans="1:12" s="28" customFormat="1" ht="15.75" customHeight="1" x14ac:dyDescent="0.25">
      <c r="A51" s="76" t="s">
        <v>475</v>
      </c>
      <c r="B51" s="216">
        <f t="shared" ref="B51:G51" si="10">SUM(B52:B54)</f>
        <v>2626</v>
      </c>
      <c r="C51" s="216">
        <f t="shared" si="10"/>
        <v>1433</v>
      </c>
      <c r="D51" s="216">
        <f t="shared" si="10"/>
        <v>44</v>
      </c>
      <c r="E51" s="216">
        <f t="shared" si="10"/>
        <v>18</v>
      </c>
      <c r="F51" s="216">
        <f t="shared" si="10"/>
        <v>1411</v>
      </c>
      <c r="G51" s="216">
        <f t="shared" si="10"/>
        <v>2710</v>
      </c>
      <c r="H51" s="110"/>
      <c r="I51" s="115">
        <f>SUM(B51:E51)/F51</f>
        <v>2.9206236711552092</v>
      </c>
      <c r="J51" s="116">
        <f>(G51/SUM(B51:E51))*100</f>
        <v>65.760737685027905</v>
      </c>
      <c r="K51" s="178">
        <f>(F51/SUM(B51:E51))*100</f>
        <v>34.239262314972095</v>
      </c>
      <c r="L51" s="110"/>
    </row>
    <row r="52" spans="1:12" ht="15.75" customHeight="1" x14ac:dyDescent="0.25">
      <c r="A52" s="83" t="s">
        <v>47</v>
      </c>
      <c r="B52" s="215">
        <v>976</v>
      </c>
      <c r="C52" s="215">
        <v>358</v>
      </c>
      <c r="D52" s="215">
        <v>17</v>
      </c>
      <c r="E52" s="215">
        <v>1</v>
      </c>
      <c r="F52" s="215">
        <v>329</v>
      </c>
      <c r="G52" s="215">
        <v>1023</v>
      </c>
      <c r="I52" s="119">
        <f>SUM(B52:E52)/F52</f>
        <v>4.1094224924012162</v>
      </c>
      <c r="J52" s="120">
        <f>(G52/SUM(B52:E52))*100</f>
        <v>75.665680473372774</v>
      </c>
      <c r="K52" s="179">
        <f>(F52/SUM(B52:E52))*100</f>
        <v>24.334319526627219</v>
      </c>
    </row>
    <row r="53" spans="1:12" ht="15.75" customHeight="1" x14ac:dyDescent="0.25">
      <c r="A53" s="83" t="s">
        <v>48</v>
      </c>
      <c r="B53" s="215">
        <v>1148</v>
      </c>
      <c r="C53" s="215">
        <v>479</v>
      </c>
      <c r="D53" s="215">
        <v>12</v>
      </c>
      <c r="E53" s="215">
        <v>8</v>
      </c>
      <c r="F53" s="215">
        <v>603</v>
      </c>
      <c r="G53" s="215">
        <v>1044</v>
      </c>
      <c r="I53" s="119">
        <f>SUM(B53:E53)/F53</f>
        <v>2.7313432835820897</v>
      </c>
      <c r="J53" s="120">
        <f>(G53/SUM(B53:E53))*100</f>
        <v>63.387978142076506</v>
      </c>
      <c r="K53" s="179">
        <f>(F53/SUM(B53:E53))*100</f>
        <v>36.612021857923501</v>
      </c>
    </row>
    <row r="54" spans="1:12" ht="15.75" customHeight="1" x14ac:dyDescent="0.25">
      <c r="A54" s="83" t="s">
        <v>596</v>
      </c>
      <c r="B54" s="215">
        <v>502</v>
      </c>
      <c r="C54" s="215">
        <v>596</v>
      </c>
      <c r="D54" s="215">
        <v>15</v>
      </c>
      <c r="E54" s="215">
        <v>9</v>
      </c>
      <c r="F54" s="215">
        <v>479</v>
      </c>
      <c r="G54" s="215">
        <v>643</v>
      </c>
      <c r="I54" s="119">
        <f>SUM(B54:E54)/F54</f>
        <v>2.3423799582463465</v>
      </c>
      <c r="J54" s="120">
        <f>(G54/SUM(B54:E54))*100</f>
        <v>57.308377896613194</v>
      </c>
      <c r="K54" s="179">
        <f>(F54/SUM(B54:E54))*100</f>
        <v>42.691622103386813</v>
      </c>
    </row>
    <row r="55" spans="1:12" ht="15.75" customHeight="1" x14ac:dyDescent="0.25">
      <c r="A55" s="27"/>
      <c r="B55" s="215"/>
      <c r="C55" s="215"/>
      <c r="D55" s="215"/>
      <c r="E55" s="215"/>
      <c r="F55" s="215"/>
      <c r="G55" s="215"/>
      <c r="I55" s="119"/>
      <c r="J55" s="120"/>
      <c r="K55" s="179"/>
    </row>
    <row r="56" spans="1:12" s="28" customFormat="1" ht="15.75" customHeight="1" x14ac:dyDescent="0.25">
      <c r="A56" s="76" t="s">
        <v>482</v>
      </c>
      <c r="B56" s="216">
        <f t="shared" ref="B56:G56" si="11">SUM(B57:B59)</f>
        <v>2250</v>
      </c>
      <c r="C56" s="216">
        <f>SUM(C57:C59)</f>
        <v>1466</v>
      </c>
      <c r="D56" s="216">
        <f>SUM(D57:D59)</f>
        <v>101</v>
      </c>
      <c r="E56" s="216">
        <f t="shared" si="11"/>
        <v>5</v>
      </c>
      <c r="F56" s="216">
        <f>SUM(F57:F59)</f>
        <v>1534</v>
      </c>
      <c r="G56" s="216">
        <f t="shared" si="11"/>
        <v>2288</v>
      </c>
      <c r="H56" s="110"/>
      <c r="I56" s="115">
        <f>SUM(B56:E56)/F56</f>
        <v>2.4915254237288136</v>
      </c>
      <c r="J56" s="116">
        <f>(G56/SUM(B56:E56))*100</f>
        <v>59.863945578231295</v>
      </c>
      <c r="K56" s="178">
        <f>(F56/SUM(B56:E56))*100</f>
        <v>40.136054421768705</v>
      </c>
      <c r="L56" s="110"/>
    </row>
    <row r="57" spans="1:12" s="28" customFormat="1" ht="15.75" customHeight="1" x14ac:dyDescent="0.25">
      <c r="A57" s="83" t="s">
        <v>49</v>
      </c>
      <c r="B57" s="215">
        <v>1547</v>
      </c>
      <c r="C57" s="215">
        <v>608</v>
      </c>
      <c r="D57" s="215">
        <v>76</v>
      </c>
      <c r="E57" s="215">
        <v>5</v>
      </c>
      <c r="F57" s="215">
        <v>732</v>
      </c>
      <c r="G57" s="215">
        <v>1504</v>
      </c>
      <c r="H57" s="27"/>
      <c r="I57" s="119">
        <f>SUM(B57:E57)/F57</f>
        <v>3.0546448087431695</v>
      </c>
      <c r="J57" s="120">
        <f>(G57/SUM(B57:E57))*100</f>
        <v>67.262969588550988</v>
      </c>
      <c r="K57" s="179">
        <f>(F57/SUM(B57:E57))*100</f>
        <v>32.737030411449012</v>
      </c>
      <c r="L57" s="110"/>
    </row>
    <row r="58" spans="1:12" ht="15.75" customHeight="1" x14ac:dyDescent="0.25">
      <c r="A58" s="83" t="s">
        <v>597</v>
      </c>
      <c r="B58" s="215">
        <v>451</v>
      </c>
      <c r="C58" s="215">
        <v>534</v>
      </c>
      <c r="D58" s="215">
        <v>16</v>
      </c>
      <c r="E58" s="215">
        <v>0</v>
      </c>
      <c r="F58" s="215">
        <v>581</v>
      </c>
      <c r="G58" s="215">
        <v>420</v>
      </c>
      <c r="I58" s="119">
        <f>SUM(B58:E58)/F58</f>
        <v>1.7228915662650603</v>
      </c>
      <c r="J58" s="120">
        <f>(G58/SUM(B58:E58))*100</f>
        <v>41.95804195804196</v>
      </c>
      <c r="K58" s="179">
        <f>(F58/SUM(B58:E58))*100</f>
        <v>58.04195804195804</v>
      </c>
    </row>
    <row r="59" spans="1:12" ht="15.75" customHeight="1" x14ac:dyDescent="0.25">
      <c r="A59" s="83" t="s">
        <v>694</v>
      </c>
      <c r="B59" s="215">
        <v>252</v>
      </c>
      <c r="C59" s="215">
        <v>324</v>
      </c>
      <c r="D59" s="215">
        <v>9</v>
      </c>
      <c r="E59" s="215">
        <v>0</v>
      </c>
      <c r="F59" s="215">
        <v>221</v>
      </c>
      <c r="G59" s="215">
        <v>364</v>
      </c>
      <c r="I59" s="119">
        <f>SUM(B59:E59)/F59</f>
        <v>2.6470588235294117</v>
      </c>
      <c r="J59" s="120">
        <f>(G59/SUM(B59:E59))*100</f>
        <v>62.222222222222221</v>
      </c>
      <c r="K59" s="179">
        <f>(F59/SUM(B59:E59))*100</f>
        <v>37.777777777777779</v>
      </c>
    </row>
    <row r="60" spans="1:12" s="28" customFormat="1" ht="15.75" customHeight="1" x14ac:dyDescent="0.25">
      <c r="A60" s="83"/>
      <c r="B60" s="215"/>
      <c r="C60" s="215"/>
      <c r="D60" s="215"/>
      <c r="E60" s="215"/>
      <c r="F60" s="215"/>
      <c r="G60" s="215"/>
      <c r="H60" s="27"/>
      <c r="I60" s="119"/>
      <c r="J60" s="120"/>
      <c r="K60" s="179"/>
      <c r="L60" s="110"/>
    </row>
    <row r="61" spans="1:12" s="28" customFormat="1" ht="15.75" customHeight="1" x14ac:dyDescent="0.25">
      <c r="A61" s="76" t="s">
        <v>489</v>
      </c>
      <c r="B61" s="216">
        <f t="shared" ref="B61:G61" si="12">SUM(B62:B63)</f>
        <v>371</v>
      </c>
      <c r="C61" s="216">
        <f t="shared" si="12"/>
        <v>861</v>
      </c>
      <c r="D61" s="216">
        <f>SUM(D62:D63)</f>
        <v>134</v>
      </c>
      <c r="E61" s="216">
        <f t="shared" si="12"/>
        <v>27</v>
      </c>
      <c r="F61" s="216">
        <f t="shared" si="12"/>
        <v>1028</v>
      </c>
      <c r="G61" s="216">
        <f t="shared" si="12"/>
        <v>365</v>
      </c>
      <c r="H61" s="110"/>
      <c r="I61" s="115">
        <f>SUM(B61:E61)/F61</f>
        <v>1.3550583657587549</v>
      </c>
      <c r="J61" s="116">
        <f>(G61/SUM(B61:E61))*100</f>
        <v>26.202440775305096</v>
      </c>
      <c r="K61" s="178">
        <f>(F61/SUM(B61:E61))*100</f>
        <v>73.797559224694908</v>
      </c>
      <c r="L61" s="110"/>
    </row>
    <row r="62" spans="1:12" ht="15.75" customHeight="1" x14ac:dyDescent="0.25">
      <c r="A62" s="83" t="s">
        <v>50</v>
      </c>
      <c r="B62" s="215">
        <v>214</v>
      </c>
      <c r="C62" s="215">
        <v>380</v>
      </c>
      <c r="D62" s="215">
        <v>88</v>
      </c>
      <c r="E62" s="215">
        <v>11</v>
      </c>
      <c r="F62" s="215">
        <v>480</v>
      </c>
      <c r="G62" s="215">
        <v>213</v>
      </c>
      <c r="I62" s="119">
        <f>SUM(B62:E62)/F62</f>
        <v>1.4437500000000001</v>
      </c>
      <c r="J62" s="120">
        <f>(G62/SUM(B62:E62))*100</f>
        <v>30.735930735930733</v>
      </c>
      <c r="K62" s="179">
        <f>(F62/SUM(B62:E62))*100</f>
        <v>69.264069264069263</v>
      </c>
    </row>
    <row r="63" spans="1:12" ht="15.75" customHeight="1" x14ac:dyDescent="0.25">
      <c r="A63" s="83" t="s">
        <v>598</v>
      </c>
      <c r="B63" s="215">
        <v>157</v>
      </c>
      <c r="C63" s="215">
        <v>481</v>
      </c>
      <c r="D63" s="215">
        <v>46</v>
      </c>
      <c r="E63" s="215">
        <v>16</v>
      </c>
      <c r="F63" s="215">
        <v>548</v>
      </c>
      <c r="G63" s="215">
        <v>152</v>
      </c>
      <c r="I63" s="119">
        <f>SUM(B63:E63)/F63</f>
        <v>1.2773722627737227</v>
      </c>
      <c r="J63" s="120">
        <f>(G63/SUM(B63:E63))*100</f>
        <v>21.714285714285715</v>
      </c>
      <c r="K63" s="179">
        <f>(F63/SUM(B63:E63))*100</f>
        <v>78.285714285714278</v>
      </c>
    </row>
    <row r="64" spans="1:12" ht="15.75" customHeight="1" x14ac:dyDescent="0.25">
      <c r="A64" s="83"/>
      <c r="B64" s="215"/>
      <c r="C64" s="215"/>
      <c r="D64" s="215"/>
      <c r="E64" s="215"/>
      <c r="F64" s="215"/>
      <c r="G64" s="215"/>
      <c r="I64" s="119"/>
      <c r="J64" s="120"/>
      <c r="K64" s="179"/>
    </row>
    <row r="65" spans="1:12" s="28" customFormat="1" ht="15.75" customHeight="1" x14ac:dyDescent="0.25">
      <c r="A65" s="76" t="s">
        <v>493</v>
      </c>
      <c r="B65" s="216">
        <f t="shared" ref="B65:G65" si="13">SUM(B66:B69)</f>
        <v>2086</v>
      </c>
      <c r="C65" s="216">
        <f t="shared" si="13"/>
        <v>1049</v>
      </c>
      <c r="D65" s="216">
        <f t="shared" si="13"/>
        <v>100</v>
      </c>
      <c r="E65" s="216">
        <f t="shared" si="13"/>
        <v>5</v>
      </c>
      <c r="F65" s="216">
        <f t="shared" si="13"/>
        <v>1151</v>
      </c>
      <c r="G65" s="216">
        <f t="shared" si="13"/>
        <v>2089</v>
      </c>
      <c r="H65" s="110"/>
      <c r="I65" s="115">
        <f>SUM(B65:E65)/F65</f>
        <v>2.8149435273675065</v>
      </c>
      <c r="J65" s="116">
        <f>(G65/SUM(B65:E65))*100</f>
        <v>64.475308641975303</v>
      </c>
      <c r="K65" s="178">
        <f>(F65/SUM(B65:E65))*100</f>
        <v>35.52469135802469</v>
      </c>
      <c r="L65" s="110"/>
    </row>
    <row r="66" spans="1:12" ht="15.75" customHeight="1" x14ac:dyDescent="0.25">
      <c r="A66" s="83" t="s">
        <v>51</v>
      </c>
      <c r="B66" s="215">
        <v>569</v>
      </c>
      <c r="C66" s="215">
        <v>241</v>
      </c>
      <c r="D66" s="215">
        <v>17</v>
      </c>
      <c r="E66" s="215">
        <v>1</v>
      </c>
      <c r="F66" s="215">
        <v>205</v>
      </c>
      <c r="G66" s="215">
        <v>623</v>
      </c>
      <c r="I66" s="119">
        <f>SUM(B66:E66)/F66</f>
        <v>4.0390243902439025</v>
      </c>
      <c r="J66" s="120">
        <f>(G66/SUM(B66:E66))*100</f>
        <v>75.241545893719803</v>
      </c>
      <c r="K66" s="179">
        <f>(F66/SUM(B66:E66))*100</f>
        <v>24.75845410628019</v>
      </c>
    </row>
    <row r="67" spans="1:12" ht="15.75" customHeight="1" x14ac:dyDescent="0.25">
      <c r="A67" s="83" t="s">
        <v>52</v>
      </c>
      <c r="B67" s="215">
        <v>415</v>
      </c>
      <c r="C67" s="215">
        <v>162</v>
      </c>
      <c r="D67" s="215">
        <v>27</v>
      </c>
      <c r="E67" s="215">
        <v>3</v>
      </c>
      <c r="F67" s="215">
        <v>315</v>
      </c>
      <c r="G67" s="215">
        <v>292</v>
      </c>
      <c r="I67" s="119">
        <f>SUM(B67:E67)/F67</f>
        <v>1.926984126984127</v>
      </c>
      <c r="J67" s="120">
        <f>(G67/SUM(B67:E67))*100</f>
        <v>48.105436573311366</v>
      </c>
      <c r="K67" s="179">
        <f>(F67/SUM(B67:E67))*100</f>
        <v>51.894563426688634</v>
      </c>
    </row>
    <row r="68" spans="1:12" ht="15.75" customHeight="1" x14ac:dyDescent="0.25">
      <c r="A68" s="83" t="s">
        <v>53</v>
      </c>
      <c r="B68" s="215">
        <v>931</v>
      </c>
      <c r="C68" s="215">
        <v>299</v>
      </c>
      <c r="D68" s="215">
        <v>39</v>
      </c>
      <c r="E68" s="215">
        <v>1</v>
      </c>
      <c r="F68" s="215">
        <v>349</v>
      </c>
      <c r="G68" s="215">
        <v>921</v>
      </c>
      <c r="I68" s="119">
        <f>SUM(B68:E68)/F68</f>
        <v>3.638968481375358</v>
      </c>
      <c r="J68" s="120">
        <f>(G68/SUM(B68:E68))*100</f>
        <v>72.519685039370074</v>
      </c>
      <c r="K68" s="179">
        <f>(F68/SUM(B68:E68))*100</f>
        <v>27.480314960629919</v>
      </c>
    </row>
    <row r="69" spans="1:12" s="28" customFormat="1" ht="15.75" customHeight="1" x14ac:dyDescent="0.25">
      <c r="A69" s="83" t="s">
        <v>599</v>
      </c>
      <c r="B69" s="215">
        <v>171</v>
      </c>
      <c r="C69" s="215">
        <v>347</v>
      </c>
      <c r="D69" s="215">
        <v>17</v>
      </c>
      <c r="E69" s="215">
        <v>0</v>
      </c>
      <c r="F69" s="215">
        <v>282</v>
      </c>
      <c r="G69" s="215">
        <v>253</v>
      </c>
      <c r="H69" s="27"/>
      <c r="I69" s="119">
        <f>SUM(B69:E69)/F69</f>
        <v>1.8971631205673758</v>
      </c>
      <c r="J69" s="120">
        <f>(G69/SUM(B69:E69))*100</f>
        <v>47.289719626168228</v>
      </c>
      <c r="K69" s="179">
        <f>(F69/SUM(B69:E69))*100</f>
        <v>52.710280373831772</v>
      </c>
      <c r="L69" s="110"/>
    </row>
    <row r="70" spans="1:12" s="27" customFormat="1" ht="15.75" customHeight="1" x14ac:dyDescent="0.25">
      <c r="A70" s="83"/>
      <c r="B70" s="215"/>
      <c r="C70" s="215"/>
      <c r="D70" s="215"/>
      <c r="E70" s="215"/>
      <c r="F70" s="215"/>
      <c r="G70" s="215"/>
      <c r="I70" s="119"/>
      <c r="J70" s="120"/>
      <c r="K70" s="179"/>
    </row>
    <row r="71" spans="1:12" s="28" customFormat="1" ht="15.75" customHeight="1" x14ac:dyDescent="0.25">
      <c r="A71" s="76" t="s">
        <v>501</v>
      </c>
      <c r="B71" s="216">
        <f t="shared" ref="B71:G71" si="14">SUM(B72:B73)</f>
        <v>3110</v>
      </c>
      <c r="C71" s="216">
        <f>SUM(C72:C73)</f>
        <v>1355</v>
      </c>
      <c r="D71" s="216">
        <f>SUM(D72:D73)</f>
        <v>73</v>
      </c>
      <c r="E71" s="216">
        <f t="shared" si="14"/>
        <v>25</v>
      </c>
      <c r="F71" s="216">
        <f t="shared" si="14"/>
        <v>1210</v>
      </c>
      <c r="G71" s="216">
        <f t="shared" si="14"/>
        <v>3353</v>
      </c>
      <c r="H71" s="110"/>
      <c r="I71" s="115">
        <f>SUM(B71:E71)/F71</f>
        <v>3.7710743801652891</v>
      </c>
      <c r="J71" s="116">
        <f>(G71/SUM(B71:E71))*100</f>
        <v>73.482358097742718</v>
      </c>
      <c r="K71" s="178">
        <f>(F71/SUM(B71:E71))*100</f>
        <v>26.517641902257289</v>
      </c>
      <c r="L71" s="110"/>
    </row>
    <row r="72" spans="1:12" ht="15.75" customHeight="1" x14ac:dyDescent="0.25">
      <c r="A72" s="83" t="s">
        <v>54</v>
      </c>
      <c r="B72" s="215">
        <v>2825</v>
      </c>
      <c r="C72" s="215">
        <v>969</v>
      </c>
      <c r="D72" s="215">
        <v>63</v>
      </c>
      <c r="E72" s="215">
        <v>18</v>
      </c>
      <c r="F72" s="215">
        <v>831</v>
      </c>
      <c r="G72" s="215">
        <v>3044</v>
      </c>
      <c r="I72" s="119">
        <f>SUM(B72:E72)/F72</f>
        <v>4.6630565583634178</v>
      </c>
      <c r="J72" s="120">
        <f>(G72/SUM(B72:E72))*100</f>
        <v>78.554838709677426</v>
      </c>
      <c r="K72" s="179">
        <f>(F72/SUM(B72:E72))*100</f>
        <v>21.445161290322581</v>
      </c>
    </row>
    <row r="73" spans="1:12" s="27" customFormat="1" ht="15.75" customHeight="1" x14ac:dyDescent="0.25">
      <c r="A73" s="83" t="s">
        <v>600</v>
      </c>
      <c r="B73" s="215">
        <v>285</v>
      </c>
      <c r="C73" s="215">
        <v>386</v>
      </c>
      <c r="D73" s="215">
        <v>10</v>
      </c>
      <c r="E73" s="215">
        <v>7</v>
      </c>
      <c r="F73" s="215">
        <v>379</v>
      </c>
      <c r="G73" s="215">
        <v>309</v>
      </c>
      <c r="I73" s="119">
        <f>SUM(B73:E73)/F73</f>
        <v>1.8153034300791557</v>
      </c>
      <c r="J73" s="120">
        <f>(G73/SUM(B73:E73))*100</f>
        <v>44.912790697674424</v>
      </c>
      <c r="K73" s="179">
        <f>(F73/SUM(B73:E73))*100</f>
        <v>55.087209302325576</v>
      </c>
    </row>
    <row r="74" spans="1:12" s="27" customFormat="1" ht="15.75" customHeight="1" x14ac:dyDescent="0.25">
      <c r="A74" s="83"/>
      <c r="B74" s="215"/>
      <c r="C74" s="215"/>
      <c r="D74" s="215"/>
      <c r="E74" s="215"/>
      <c r="F74" s="215"/>
      <c r="G74" s="215"/>
      <c r="I74" s="119"/>
      <c r="J74" s="120"/>
      <c r="K74" s="179"/>
    </row>
    <row r="75" spans="1:12" s="110" customFormat="1" ht="15.75" customHeight="1" x14ac:dyDescent="0.25">
      <c r="A75" s="76" t="s">
        <v>504</v>
      </c>
      <c r="B75" s="216">
        <f t="shared" ref="B75:G75" si="15">SUM(B76:B78)</f>
        <v>2377</v>
      </c>
      <c r="C75" s="216">
        <f>SUM(C76:C78)</f>
        <v>1233</v>
      </c>
      <c r="D75" s="216">
        <f>SUM(D76:D78)</f>
        <v>233</v>
      </c>
      <c r="E75" s="216">
        <f t="shared" si="15"/>
        <v>5</v>
      </c>
      <c r="F75" s="216">
        <f t="shared" si="15"/>
        <v>1458</v>
      </c>
      <c r="G75" s="216">
        <f t="shared" si="15"/>
        <v>2390</v>
      </c>
      <c r="I75" s="115">
        <f>SUM(B75:E75)/F75</f>
        <v>2.6392318244170094</v>
      </c>
      <c r="J75" s="116">
        <f>(G75/SUM(B75:E75))*100</f>
        <v>62.110187110187113</v>
      </c>
      <c r="K75" s="178">
        <f>(F75/SUM(B75:E75))*100</f>
        <v>37.889812889812887</v>
      </c>
    </row>
    <row r="76" spans="1:12" s="27" customFormat="1" ht="15.75" customHeight="1" x14ac:dyDescent="0.25">
      <c r="A76" s="83" t="s">
        <v>55</v>
      </c>
      <c r="B76" s="215">
        <v>1696</v>
      </c>
      <c r="C76" s="215">
        <v>654</v>
      </c>
      <c r="D76" s="215">
        <v>83</v>
      </c>
      <c r="E76" s="215">
        <v>5</v>
      </c>
      <c r="F76" s="215">
        <v>617</v>
      </c>
      <c r="G76" s="215">
        <v>1821</v>
      </c>
      <c r="I76" s="119">
        <f>SUM(B76:E76)/F76</f>
        <v>3.9513776337115072</v>
      </c>
      <c r="J76" s="120">
        <f>(G76/SUM(B76:E76))*100</f>
        <v>74.692370795734206</v>
      </c>
      <c r="K76" s="179">
        <f>(F76/SUM(B76:E76))*100</f>
        <v>25.30762920426579</v>
      </c>
    </row>
    <row r="77" spans="1:12" s="27" customFormat="1" ht="15.75" customHeight="1" x14ac:dyDescent="0.25">
      <c r="A77" s="83" t="s">
        <v>601</v>
      </c>
      <c r="B77" s="215">
        <v>545</v>
      </c>
      <c r="C77" s="215">
        <v>442</v>
      </c>
      <c r="D77" s="215">
        <v>145</v>
      </c>
      <c r="E77" s="215">
        <v>0</v>
      </c>
      <c r="F77" s="215">
        <v>634</v>
      </c>
      <c r="G77" s="215">
        <v>498</v>
      </c>
      <c r="I77" s="119">
        <f>SUM(B77:E77)/F77</f>
        <v>1.7854889589905363</v>
      </c>
      <c r="J77" s="120">
        <f>(G77/SUM(B77:E77))*100</f>
        <v>43.992932862190813</v>
      </c>
      <c r="K77" s="179">
        <f>(F77/SUM(B77:E77))*100</f>
        <v>56.007067137809187</v>
      </c>
    </row>
    <row r="78" spans="1:12" s="27" customFormat="1" ht="15.75" customHeight="1" x14ac:dyDescent="0.25">
      <c r="A78" s="83" t="s">
        <v>602</v>
      </c>
      <c r="B78" s="215">
        <v>136</v>
      </c>
      <c r="C78" s="215">
        <v>137</v>
      </c>
      <c r="D78" s="215">
        <v>5</v>
      </c>
      <c r="E78" s="215">
        <v>0</v>
      </c>
      <c r="F78" s="215">
        <v>207</v>
      </c>
      <c r="G78" s="215">
        <v>71</v>
      </c>
      <c r="I78" s="119">
        <f>SUM(B78:E78)/F78</f>
        <v>1.3429951690821256</v>
      </c>
      <c r="J78" s="120">
        <f>(G78/SUM(B78:E78))*100</f>
        <v>25.539568345323744</v>
      </c>
      <c r="K78" s="179">
        <f>(F78/SUM(B78:E78))*100</f>
        <v>74.460431654676256</v>
      </c>
    </row>
    <row r="79" spans="1:12" s="27" customFormat="1" ht="15.75" customHeight="1" x14ac:dyDescent="0.25">
      <c r="A79" s="141"/>
      <c r="B79" s="217"/>
      <c r="C79" s="217"/>
      <c r="D79" s="217"/>
      <c r="E79" s="217"/>
      <c r="F79" s="217"/>
      <c r="G79" s="217"/>
      <c r="H79" s="141"/>
      <c r="I79" s="142"/>
      <c r="J79" s="142"/>
      <c r="K79" s="142"/>
    </row>
    <row r="80" spans="1:12" ht="15.75" customHeight="1" x14ac:dyDescent="0.25">
      <c r="A80" s="9" t="s">
        <v>637</v>
      </c>
    </row>
  </sheetData>
  <sheetProtection selectLockedCells="1" selectUnlockedCells="1"/>
  <mergeCells count="14">
    <mergeCell ref="A3:K3"/>
    <mergeCell ref="B5:G5"/>
    <mergeCell ref="I5:K5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H5:H7"/>
  </mergeCells>
  <phoneticPr fontId="0" type="noConversion"/>
  <printOptions horizontalCentered="1" verticalCentered="1"/>
  <pageMargins left="0.60972222222222228" right="0.67986111111111114" top="0" bottom="0" header="0.51180555555555551" footer="0.51180555555555551"/>
  <pageSetup scale="33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39997558519241921"/>
  </sheetPr>
  <dimension ref="A1:O70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53.28515625" style="1" customWidth="1"/>
    <col min="2" max="2" width="19.42578125" style="1" customWidth="1"/>
    <col min="3" max="4" width="15.140625" style="1" customWidth="1"/>
    <col min="5" max="5" width="15.28515625" style="1" customWidth="1"/>
    <col min="6" max="6" width="14.42578125" style="1" customWidth="1"/>
    <col min="7" max="7" width="17.85546875" style="1" customWidth="1"/>
    <col min="8" max="8" width="5.7109375" style="5" customWidth="1"/>
    <col min="9" max="9" width="18.7109375" style="5" customWidth="1"/>
    <col min="10" max="10" width="15.5703125" style="5" customWidth="1"/>
    <col min="11" max="11" width="18.7109375" style="5" customWidth="1"/>
    <col min="12" max="16384" width="11.42578125" style="1"/>
  </cols>
  <sheetData>
    <row r="1" spans="1:15" ht="15.75" customHeight="1" x14ac:dyDescent="0.25">
      <c r="A1" s="16" t="s">
        <v>56</v>
      </c>
      <c r="B1" s="107"/>
      <c r="C1" s="107"/>
      <c r="D1" s="107"/>
      <c r="E1" s="107"/>
      <c r="F1" s="107"/>
      <c r="G1" s="107"/>
    </row>
    <row r="2" spans="1:15" ht="15.75" customHeight="1" x14ac:dyDescent="0.25">
      <c r="A2" s="3"/>
      <c r="B2" s="3"/>
      <c r="C2" s="3"/>
      <c r="D2" s="3"/>
      <c r="E2" s="3"/>
      <c r="F2" s="3"/>
      <c r="G2" s="3"/>
    </row>
    <row r="3" spans="1:15" ht="15.75" customHeight="1" x14ac:dyDescent="0.25">
      <c r="A3" s="364" t="s">
        <v>652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5" ht="15.75" customHeight="1" x14ac:dyDescent="0.25">
      <c r="A4" s="111"/>
      <c r="B4" s="111"/>
      <c r="C4" s="111"/>
      <c r="D4" s="111"/>
      <c r="E4" s="111"/>
      <c r="F4" s="111"/>
      <c r="G4" s="111"/>
    </row>
    <row r="5" spans="1:15" ht="15.75" customHeight="1" x14ac:dyDescent="0.25">
      <c r="A5" s="378" t="s">
        <v>57</v>
      </c>
      <c r="B5" s="365" t="s">
        <v>327</v>
      </c>
      <c r="C5" s="365"/>
      <c r="D5" s="365"/>
      <c r="E5" s="365"/>
      <c r="F5" s="365"/>
      <c r="G5" s="365"/>
      <c r="H5" s="43"/>
      <c r="I5" s="394" t="s">
        <v>328</v>
      </c>
      <c r="J5" s="394"/>
      <c r="K5" s="394"/>
    </row>
    <row r="6" spans="1:15" ht="15.75" customHeight="1" x14ac:dyDescent="0.25">
      <c r="A6" s="379"/>
      <c r="B6" s="398" t="s">
        <v>717</v>
      </c>
      <c r="C6" s="400" t="s">
        <v>705</v>
      </c>
      <c r="D6" s="400" t="s">
        <v>723</v>
      </c>
      <c r="E6" s="400" t="s">
        <v>728</v>
      </c>
      <c r="F6" s="400" t="s">
        <v>708</v>
      </c>
      <c r="G6" s="400" t="s">
        <v>721</v>
      </c>
      <c r="H6" s="39"/>
      <c r="I6" s="400" t="s">
        <v>713</v>
      </c>
      <c r="J6" s="400" t="s">
        <v>714</v>
      </c>
      <c r="K6" s="402" t="s">
        <v>715</v>
      </c>
    </row>
    <row r="7" spans="1:15" ht="15.75" customHeight="1" x14ac:dyDescent="0.25">
      <c r="A7" s="380"/>
      <c r="B7" s="399"/>
      <c r="C7" s="401"/>
      <c r="D7" s="401"/>
      <c r="E7" s="401"/>
      <c r="F7" s="401"/>
      <c r="G7" s="401"/>
      <c r="H7" s="86"/>
      <c r="I7" s="401"/>
      <c r="J7" s="401"/>
      <c r="K7" s="403"/>
    </row>
    <row r="8" spans="1:15" ht="15.75" customHeight="1" x14ac:dyDescent="0.25">
      <c r="A8" s="218"/>
      <c r="B8" s="183"/>
      <c r="C8" s="219"/>
      <c r="D8" s="219"/>
      <c r="E8" s="219"/>
      <c r="F8" s="219"/>
      <c r="G8" s="220"/>
      <c r="H8" s="43"/>
      <c r="J8" s="43"/>
      <c r="K8" s="44"/>
    </row>
    <row r="9" spans="1:15" ht="15.75" customHeight="1" x14ac:dyDescent="0.25">
      <c r="A9" s="114" t="s">
        <v>510</v>
      </c>
      <c r="B9" s="103">
        <f t="shared" ref="B9:G9" si="0">SUM(B11,B15,B18,B25,B29,B33,B37,B41,B45,B51,B55,B62,B66)</f>
        <v>1249</v>
      </c>
      <c r="C9" s="103">
        <f t="shared" si="0"/>
        <v>8891</v>
      </c>
      <c r="D9" s="103">
        <f t="shared" si="0"/>
        <v>160</v>
      </c>
      <c r="E9" s="103">
        <f t="shared" si="0"/>
        <v>58</v>
      </c>
      <c r="F9" s="103">
        <f t="shared" si="0"/>
        <v>9075</v>
      </c>
      <c r="G9" s="103">
        <f t="shared" si="0"/>
        <v>1283</v>
      </c>
      <c r="H9" s="194"/>
      <c r="I9" s="195">
        <f>SUM(B9:E9)/F9</f>
        <v>1.1413774104683196</v>
      </c>
      <c r="J9" s="196">
        <f>(G9/SUM(B9:E9))*100</f>
        <v>12.38656111218382</v>
      </c>
      <c r="K9" s="197">
        <f>(F9/SUM(B9:E9))*100</f>
        <v>87.613438887816187</v>
      </c>
    </row>
    <row r="10" spans="1:15" ht="15.75" customHeight="1" x14ac:dyDescent="0.25">
      <c r="A10" s="221"/>
      <c r="B10" s="103"/>
      <c r="C10" s="103"/>
      <c r="D10" s="103"/>
      <c r="E10" s="103"/>
      <c r="F10" s="103"/>
      <c r="G10" s="103"/>
      <c r="H10" s="194"/>
      <c r="I10" s="199"/>
      <c r="J10" s="200"/>
      <c r="K10" s="201"/>
    </row>
    <row r="11" spans="1:15" ht="15.75" customHeight="1" x14ac:dyDescent="0.25">
      <c r="A11" s="122" t="s">
        <v>415</v>
      </c>
      <c r="B11" s="103">
        <f t="shared" ref="B11:G11" si="1">SUM(B12:B13)</f>
        <v>362</v>
      </c>
      <c r="C11" s="103">
        <f t="shared" si="1"/>
        <v>2835</v>
      </c>
      <c r="D11" s="103">
        <f t="shared" si="1"/>
        <v>41</v>
      </c>
      <c r="E11" s="103">
        <f t="shared" si="1"/>
        <v>4</v>
      </c>
      <c r="F11" s="103">
        <f t="shared" si="1"/>
        <v>2897</v>
      </c>
      <c r="G11" s="103">
        <f t="shared" si="1"/>
        <v>345</v>
      </c>
      <c r="H11" s="194"/>
      <c r="I11" s="195">
        <f>SUM(B11:E11)/F11</f>
        <v>1.1190887124611668</v>
      </c>
      <c r="J11" s="196">
        <f>(G11/SUM(B11:E11))*100</f>
        <v>10.641579272054287</v>
      </c>
      <c r="K11" s="197">
        <f>(F11/SUM(B11:E11))*100</f>
        <v>89.358420727945713</v>
      </c>
    </row>
    <row r="12" spans="1:15" ht="15.75" customHeight="1" x14ac:dyDescent="0.25">
      <c r="A12" s="123" t="s">
        <v>58</v>
      </c>
      <c r="B12" s="108">
        <v>354</v>
      </c>
      <c r="C12" s="108">
        <v>2754</v>
      </c>
      <c r="D12" s="108">
        <v>41</v>
      </c>
      <c r="E12" s="108">
        <v>1</v>
      </c>
      <c r="F12" s="108">
        <v>2824</v>
      </c>
      <c r="G12" s="108">
        <v>326</v>
      </c>
      <c r="H12" s="108"/>
      <c r="I12" s="199">
        <f>SUM(B12:E12)/F12</f>
        <v>1.1154390934844192</v>
      </c>
      <c r="J12" s="200">
        <f>(G12/SUM(B12:E12))*100</f>
        <v>10.34920634920635</v>
      </c>
      <c r="K12" s="201">
        <f>(F12/SUM(B12:E12))*100</f>
        <v>89.650793650793645</v>
      </c>
    </row>
    <row r="13" spans="1:15" ht="15.75" customHeight="1" x14ac:dyDescent="0.25">
      <c r="A13" s="123" t="s">
        <v>59</v>
      </c>
      <c r="B13" s="108">
        <v>8</v>
      </c>
      <c r="C13" s="108">
        <v>81</v>
      </c>
      <c r="D13" s="108">
        <v>0</v>
      </c>
      <c r="E13" s="108">
        <v>3</v>
      </c>
      <c r="F13" s="108">
        <v>73</v>
      </c>
      <c r="G13" s="108">
        <v>19</v>
      </c>
      <c r="H13" s="108"/>
      <c r="I13" s="199">
        <f>SUM(B13:E13)/F13</f>
        <v>1.2602739726027397</v>
      </c>
      <c r="J13" s="200">
        <f>(G13/SUM(B13:E13))*100</f>
        <v>20.652173913043477</v>
      </c>
      <c r="K13" s="201">
        <f>(F13/SUM(B13:E13))*100</f>
        <v>79.347826086956516</v>
      </c>
    </row>
    <row r="14" spans="1:15" ht="15.75" customHeight="1" x14ac:dyDescent="0.25">
      <c r="A14" s="123"/>
      <c r="B14" s="103"/>
      <c r="C14" s="103"/>
      <c r="D14" s="103"/>
      <c r="E14" s="103"/>
      <c r="F14" s="103"/>
      <c r="G14" s="103"/>
      <c r="H14" s="103"/>
      <c r="I14" s="103"/>
      <c r="J14" s="103"/>
      <c r="K14" s="77"/>
    </row>
    <row r="15" spans="1:15" ht="15.75" customHeight="1" x14ac:dyDescent="0.25">
      <c r="A15" s="122" t="s">
        <v>428</v>
      </c>
      <c r="B15" s="103">
        <f t="shared" ref="B15:G15" si="2">SUM(B16)</f>
        <v>104</v>
      </c>
      <c r="C15" s="103">
        <f t="shared" si="2"/>
        <v>548</v>
      </c>
      <c r="D15" s="103">
        <f t="shared" si="2"/>
        <v>9</v>
      </c>
      <c r="E15" s="103">
        <f t="shared" si="2"/>
        <v>0</v>
      </c>
      <c r="F15" s="103">
        <f t="shared" si="2"/>
        <v>580</v>
      </c>
      <c r="G15" s="103">
        <f t="shared" si="2"/>
        <v>81</v>
      </c>
      <c r="H15" s="103"/>
      <c r="I15" s="226">
        <f>SUM(B15:E15)/F15</f>
        <v>1.1396551724137931</v>
      </c>
      <c r="J15" s="226">
        <f>(G15/SUM(B15:E15))*100</f>
        <v>12.254160363086234</v>
      </c>
      <c r="K15" s="227">
        <f>(F15/SUM(B15:E15))*100</f>
        <v>87.745839636913772</v>
      </c>
      <c r="M15" s="225"/>
      <c r="N15" s="225"/>
      <c r="O15" s="225"/>
    </row>
    <row r="16" spans="1:15" ht="15.75" customHeight="1" x14ac:dyDescent="0.25">
      <c r="A16" s="123" t="s">
        <v>60</v>
      </c>
      <c r="B16" s="108">
        <v>104</v>
      </c>
      <c r="C16" s="108">
        <v>548</v>
      </c>
      <c r="D16" s="108">
        <v>9</v>
      </c>
      <c r="E16" s="108">
        <v>0</v>
      </c>
      <c r="F16" s="108">
        <v>580</v>
      </c>
      <c r="G16" s="108">
        <v>81</v>
      </c>
      <c r="H16" s="108"/>
      <c r="I16" s="228">
        <f>SUM(B16:E16)/F16</f>
        <v>1.1396551724137931</v>
      </c>
      <c r="J16" s="228">
        <f>(G16/SUM(B16:E16))*100</f>
        <v>12.254160363086234</v>
      </c>
      <c r="K16" s="229">
        <f>(F16/SUM(B16:E16))*100</f>
        <v>87.745839636913772</v>
      </c>
      <c r="M16" s="225"/>
      <c r="N16" s="225"/>
      <c r="O16" s="225"/>
    </row>
    <row r="17" spans="1:15" ht="15.75" customHeight="1" x14ac:dyDescent="0.25">
      <c r="A17" s="41"/>
      <c r="B17" s="103"/>
      <c r="C17" s="103"/>
      <c r="D17" s="103"/>
      <c r="E17" s="103"/>
      <c r="F17" s="103"/>
      <c r="G17" s="103"/>
      <c r="H17" s="103"/>
      <c r="I17" s="226"/>
      <c r="J17" s="226"/>
      <c r="K17" s="227"/>
      <c r="M17" s="225"/>
      <c r="N17" s="225"/>
      <c r="O17" s="225"/>
    </row>
    <row r="18" spans="1:15" ht="15.75" customHeight="1" x14ac:dyDescent="0.25">
      <c r="A18" s="122" t="s">
        <v>432</v>
      </c>
      <c r="B18" s="103">
        <f t="shared" ref="B18:G18" si="3">SUM(B19:B23)</f>
        <v>78</v>
      </c>
      <c r="C18" s="103">
        <f t="shared" si="3"/>
        <v>425</v>
      </c>
      <c r="D18" s="103">
        <f t="shared" si="3"/>
        <v>16</v>
      </c>
      <c r="E18" s="103">
        <f t="shared" si="3"/>
        <v>5</v>
      </c>
      <c r="F18" s="103">
        <f t="shared" si="3"/>
        <v>423</v>
      </c>
      <c r="G18" s="103">
        <f t="shared" si="3"/>
        <v>101</v>
      </c>
      <c r="H18" s="103"/>
      <c r="I18" s="226">
        <f t="shared" ref="I18:I23" si="4">SUM(B18:E18)/F18</f>
        <v>1.2387706855791962</v>
      </c>
      <c r="J18" s="226">
        <f t="shared" ref="J18:J23" si="5">(G18/SUM(B18:E18))*100</f>
        <v>19.274809160305342</v>
      </c>
      <c r="K18" s="227">
        <f t="shared" ref="K18:K23" si="6">(F18/SUM(B18:E18))*100</f>
        <v>80.725190839694662</v>
      </c>
      <c r="M18" s="225"/>
      <c r="N18" s="225"/>
      <c r="O18" s="225"/>
    </row>
    <row r="19" spans="1:15" ht="15.75" customHeight="1" x14ac:dyDescent="0.25">
      <c r="A19" s="222" t="s">
        <v>61</v>
      </c>
      <c r="B19" s="108">
        <v>74</v>
      </c>
      <c r="C19" s="108">
        <v>298</v>
      </c>
      <c r="D19" s="108">
        <v>16</v>
      </c>
      <c r="E19" s="108">
        <v>2</v>
      </c>
      <c r="F19" s="108">
        <v>333</v>
      </c>
      <c r="G19" s="108">
        <v>57</v>
      </c>
      <c r="H19" s="108"/>
      <c r="I19" s="228">
        <f t="shared" si="4"/>
        <v>1.1711711711711712</v>
      </c>
      <c r="J19" s="228">
        <f t="shared" si="5"/>
        <v>14.615384615384617</v>
      </c>
      <c r="K19" s="229">
        <f t="shared" si="6"/>
        <v>85.384615384615387</v>
      </c>
      <c r="M19" s="225"/>
      <c r="N19" s="225"/>
      <c r="O19" s="225"/>
    </row>
    <row r="20" spans="1:15" ht="15.75" customHeight="1" x14ac:dyDescent="0.25">
      <c r="A20" s="222" t="s">
        <v>321</v>
      </c>
      <c r="B20" s="108">
        <v>1</v>
      </c>
      <c r="C20" s="108">
        <v>23</v>
      </c>
      <c r="D20" s="108">
        <v>0</v>
      </c>
      <c r="E20" s="108">
        <v>0</v>
      </c>
      <c r="F20" s="108">
        <v>20</v>
      </c>
      <c r="G20" s="108">
        <v>4</v>
      </c>
      <c r="H20" s="108"/>
      <c r="I20" s="228">
        <f t="shared" si="4"/>
        <v>1.2</v>
      </c>
      <c r="J20" s="228">
        <f t="shared" si="5"/>
        <v>16.666666666666664</v>
      </c>
      <c r="K20" s="229">
        <f t="shared" si="6"/>
        <v>83.333333333333343</v>
      </c>
      <c r="M20" s="225"/>
      <c r="N20" s="225"/>
      <c r="O20" s="225"/>
    </row>
    <row r="21" spans="1:15" ht="15.75" customHeight="1" x14ac:dyDescent="0.25">
      <c r="A21" s="222" t="s">
        <v>436</v>
      </c>
      <c r="B21" s="108">
        <v>1</v>
      </c>
      <c r="C21" s="108">
        <v>37</v>
      </c>
      <c r="D21" s="108">
        <v>0</v>
      </c>
      <c r="E21" s="108">
        <v>1</v>
      </c>
      <c r="F21" s="108">
        <v>32</v>
      </c>
      <c r="G21" s="108">
        <v>7</v>
      </c>
      <c r="H21" s="108"/>
      <c r="I21" s="228">
        <f t="shared" si="4"/>
        <v>1.21875</v>
      </c>
      <c r="J21" s="228">
        <f t="shared" si="5"/>
        <v>17.948717948717949</v>
      </c>
      <c r="K21" s="229">
        <f t="shared" si="6"/>
        <v>82.051282051282044</v>
      </c>
      <c r="M21" s="225"/>
      <c r="N21" s="225"/>
      <c r="O21" s="225"/>
    </row>
    <row r="22" spans="1:15" ht="15.75" customHeight="1" x14ac:dyDescent="0.25">
      <c r="A22" s="222" t="s">
        <v>435</v>
      </c>
      <c r="B22" s="108">
        <v>2</v>
      </c>
      <c r="C22" s="108">
        <v>28</v>
      </c>
      <c r="D22" s="108">
        <v>0</v>
      </c>
      <c r="E22" s="108">
        <v>0</v>
      </c>
      <c r="F22" s="108">
        <v>25</v>
      </c>
      <c r="G22" s="108">
        <v>5</v>
      </c>
      <c r="H22" s="108"/>
      <c r="I22" s="228">
        <f t="shared" si="4"/>
        <v>1.2</v>
      </c>
      <c r="J22" s="228">
        <f t="shared" si="5"/>
        <v>16.666666666666664</v>
      </c>
      <c r="K22" s="229">
        <f t="shared" si="6"/>
        <v>83.333333333333343</v>
      </c>
      <c r="M22" s="225"/>
      <c r="N22" s="225"/>
      <c r="O22" s="225"/>
    </row>
    <row r="23" spans="1:15" ht="15.75" customHeight="1" x14ac:dyDescent="0.25">
      <c r="A23" s="222" t="s">
        <v>437</v>
      </c>
      <c r="B23" s="108">
        <v>0</v>
      </c>
      <c r="C23" s="108">
        <v>39</v>
      </c>
      <c r="D23" s="108">
        <v>0</v>
      </c>
      <c r="E23" s="108">
        <v>2</v>
      </c>
      <c r="F23" s="108">
        <v>13</v>
      </c>
      <c r="G23" s="108">
        <v>28</v>
      </c>
      <c r="H23" s="103"/>
      <c r="I23" s="228">
        <f t="shared" si="4"/>
        <v>3.1538461538461537</v>
      </c>
      <c r="J23" s="228">
        <f t="shared" si="5"/>
        <v>68.292682926829272</v>
      </c>
      <c r="K23" s="229">
        <f t="shared" si="6"/>
        <v>31.707317073170731</v>
      </c>
      <c r="M23" s="225"/>
      <c r="N23" s="225"/>
      <c r="O23" s="225"/>
    </row>
    <row r="24" spans="1:15" ht="15.75" customHeight="1" x14ac:dyDescent="0.25">
      <c r="A24" s="222"/>
      <c r="B24" s="103"/>
      <c r="C24" s="103"/>
      <c r="D24" s="103"/>
      <c r="E24" s="103"/>
      <c r="F24" s="103"/>
      <c r="G24" s="103"/>
      <c r="H24" s="103"/>
      <c r="I24" s="226"/>
      <c r="J24" s="226"/>
      <c r="K24" s="227"/>
      <c r="M24" s="225"/>
      <c r="N24" s="225"/>
      <c r="O24" s="225"/>
    </row>
    <row r="25" spans="1:15" ht="15.75" customHeight="1" x14ac:dyDescent="0.25">
      <c r="A25" s="122" t="s">
        <v>438</v>
      </c>
      <c r="B25" s="103">
        <f t="shared" ref="B25:G25" si="7">SUM(B26:B27)</f>
        <v>38</v>
      </c>
      <c r="C25" s="103">
        <f t="shared" si="7"/>
        <v>283</v>
      </c>
      <c r="D25" s="103">
        <f t="shared" si="7"/>
        <v>14</v>
      </c>
      <c r="E25" s="103">
        <f t="shared" si="7"/>
        <v>7</v>
      </c>
      <c r="F25" s="103">
        <f t="shared" si="7"/>
        <v>308</v>
      </c>
      <c r="G25" s="103">
        <f t="shared" si="7"/>
        <v>34</v>
      </c>
      <c r="H25" s="103"/>
      <c r="I25" s="226">
        <f>SUM(B25:E25)/F25</f>
        <v>1.1103896103896105</v>
      </c>
      <c r="J25" s="226">
        <f>(G25/SUM(B25:E25))*100</f>
        <v>9.9415204678362574</v>
      </c>
      <c r="K25" s="227">
        <f>(F25/SUM(B25:E25))*100</f>
        <v>90.058479532163744</v>
      </c>
      <c r="M25" s="225"/>
      <c r="N25" s="225"/>
      <c r="O25" s="225"/>
    </row>
    <row r="26" spans="1:15" ht="15.75" customHeight="1" x14ac:dyDescent="0.25">
      <c r="A26" s="123" t="s">
        <v>62</v>
      </c>
      <c r="B26" s="108">
        <v>20</v>
      </c>
      <c r="C26" s="108">
        <v>122</v>
      </c>
      <c r="D26" s="108">
        <v>4</v>
      </c>
      <c r="E26" s="108">
        <v>5</v>
      </c>
      <c r="F26" s="108">
        <v>140</v>
      </c>
      <c r="G26" s="108">
        <v>11</v>
      </c>
      <c r="H26" s="108"/>
      <c r="I26" s="228">
        <f>SUM(B26:E26)/F26</f>
        <v>1.0785714285714285</v>
      </c>
      <c r="J26" s="228">
        <f>(G26/SUM(B26:E26))*100</f>
        <v>7.2847682119205297</v>
      </c>
      <c r="K26" s="229">
        <f>(F26/SUM(B26:E26))*100</f>
        <v>92.715231788079464</v>
      </c>
      <c r="M26" s="225"/>
      <c r="N26" s="225"/>
      <c r="O26" s="225"/>
    </row>
    <row r="27" spans="1:15" ht="15.75" customHeight="1" x14ac:dyDescent="0.25">
      <c r="A27" s="123" t="s">
        <v>441</v>
      </c>
      <c r="B27" s="108">
        <v>18</v>
      </c>
      <c r="C27" s="108">
        <v>161</v>
      </c>
      <c r="D27" s="108">
        <v>10</v>
      </c>
      <c r="E27" s="108">
        <v>2</v>
      </c>
      <c r="F27" s="108">
        <v>168</v>
      </c>
      <c r="G27" s="108">
        <v>23</v>
      </c>
      <c r="H27" s="108"/>
      <c r="I27" s="228">
        <f>SUM(B27:E27)/F27</f>
        <v>1.1369047619047619</v>
      </c>
      <c r="J27" s="228">
        <f>(G27/SUM(B27:E27))*100</f>
        <v>12.041884816753926</v>
      </c>
      <c r="K27" s="229">
        <f>(F27/SUM(B27:E27))*100</f>
        <v>87.958115183246079</v>
      </c>
      <c r="M27" s="225"/>
      <c r="N27" s="225"/>
      <c r="O27" s="225"/>
    </row>
    <row r="28" spans="1:15" ht="15.75" customHeight="1" x14ac:dyDescent="0.25">
      <c r="A28" s="123"/>
      <c r="B28" s="103"/>
      <c r="C28" s="103"/>
      <c r="D28" s="103"/>
      <c r="E28" s="103"/>
      <c r="F28" s="103"/>
      <c r="G28" s="103"/>
      <c r="H28" s="103"/>
      <c r="I28" s="226"/>
      <c r="J28" s="226"/>
      <c r="K28" s="227"/>
      <c r="M28" s="225"/>
      <c r="N28" s="225"/>
      <c r="O28" s="225"/>
    </row>
    <row r="29" spans="1:15" ht="15.75" customHeight="1" x14ac:dyDescent="0.25">
      <c r="A29" s="122" t="s">
        <v>232</v>
      </c>
      <c r="B29" s="103">
        <f t="shared" ref="B29:G29" si="8">SUM(B30:B31)</f>
        <v>132</v>
      </c>
      <c r="C29" s="103">
        <f t="shared" si="8"/>
        <v>801</v>
      </c>
      <c r="D29" s="103">
        <f t="shared" si="8"/>
        <v>24</v>
      </c>
      <c r="E29" s="103">
        <f t="shared" si="8"/>
        <v>4</v>
      </c>
      <c r="F29" s="103">
        <f t="shared" si="8"/>
        <v>786</v>
      </c>
      <c r="G29" s="103">
        <f t="shared" si="8"/>
        <v>175</v>
      </c>
      <c r="H29" s="103"/>
      <c r="I29" s="226">
        <f>SUM(B29:E29)/F29</f>
        <v>1.22264631043257</v>
      </c>
      <c r="J29" s="226">
        <f>(G29/SUM(B29:E29))*100</f>
        <v>18.210197710718003</v>
      </c>
      <c r="K29" s="227">
        <f>(F29/SUM(B29:E29))*100</f>
        <v>81.789802289281994</v>
      </c>
      <c r="M29" s="225"/>
      <c r="N29" s="225"/>
      <c r="O29" s="225"/>
    </row>
    <row r="30" spans="1:15" ht="15.75" customHeight="1" x14ac:dyDescent="0.25">
      <c r="A30" s="123" t="s">
        <v>177</v>
      </c>
      <c r="B30" s="108">
        <v>112</v>
      </c>
      <c r="C30" s="108">
        <v>657</v>
      </c>
      <c r="D30" s="108">
        <v>9</v>
      </c>
      <c r="E30" s="108">
        <v>4</v>
      </c>
      <c r="F30" s="108">
        <v>633</v>
      </c>
      <c r="G30" s="108">
        <v>149</v>
      </c>
      <c r="H30" s="108"/>
      <c r="I30" s="228">
        <f>SUM(B30:E30)/F30</f>
        <v>1.235387045813586</v>
      </c>
      <c r="J30" s="228">
        <f>(G30/SUM(B30:E30))*100</f>
        <v>19.053708439897697</v>
      </c>
      <c r="K30" s="229">
        <f>(F30/SUM(B30:E30))*100</f>
        <v>80.946291560102296</v>
      </c>
      <c r="M30" s="225"/>
      <c r="N30" s="225"/>
      <c r="O30" s="225"/>
    </row>
    <row r="31" spans="1:15" ht="15.75" customHeight="1" x14ac:dyDescent="0.25">
      <c r="A31" s="123" t="s">
        <v>446</v>
      </c>
      <c r="B31" s="108">
        <v>20</v>
      </c>
      <c r="C31" s="108">
        <v>144</v>
      </c>
      <c r="D31" s="108">
        <v>15</v>
      </c>
      <c r="E31" s="108">
        <v>0</v>
      </c>
      <c r="F31" s="108">
        <v>153</v>
      </c>
      <c r="G31" s="108">
        <v>26</v>
      </c>
      <c r="H31" s="108"/>
      <c r="I31" s="228">
        <f>SUM(B31:E31)/F31</f>
        <v>1.1699346405228759</v>
      </c>
      <c r="J31" s="228">
        <f>(G31/SUM(B31:E31))*100</f>
        <v>14.52513966480447</v>
      </c>
      <c r="K31" s="229">
        <f>(F31/SUM(B31:E31))*100</f>
        <v>85.47486033519553</v>
      </c>
      <c r="M31" s="225"/>
      <c r="N31" s="225"/>
      <c r="O31" s="225"/>
    </row>
    <row r="32" spans="1:15" ht="15.75" customHeight="1" x14ac:dyDescent="0.25">
      <c r="A32" s="123"/>
      <c r="B32" s="103"/>
      <c r="C32" s="103"/>
      <c r="D32" s="103"/>
      <c r="E32" s="103"/>
      <c r="F32" s="103"/>
      <c r="G32" s="103"/>
      <c r="H32" s="103"/>
      <c r="I32" s="226"/>
      <c r="J32" s="226"/>
      <c r="K32" s="227"/>
      <c r="M32" s="225"/>
      <c r="N32" s="225"/>
      <c r="O32" s="225"/>
    </row>
    <row r="33" spans="1:15" ht="15.75" customHeight="1" x14ac:dyDescent="0.25">
      <c r="A33" s="122" t="s">
        <v>458</v>
      </c>
      <c r="B33" s="103">
        <f t="shared" ref="B33:G33" si="9">SUM(B34:B35)</f>
        <v>125</v>
      </c>
      <c r="C33" s="103">
        <f t="shared" si="9"/>
        <v>609</v>
      </c>
      <c r="D33" s="103">
        <f t="shared" si="9"/>
        <v>12</v>
      </c>
      <c r="E33" s="103">
        <f t="shared" si="9"/>
        <v>4</v>
      </c>
      <c r="F33" s="103">
        <f t="shared" si="9"/>
        <v>601</v>
      </c>
      <c r="G33" s="103">
        <f t="shared" si="9"/>
        <v>149</v>
      </c>
      <c r="H33" s="103"/>
      <c r="I33" s="226">
        <f>SUM(B33:E33)/F33</f>
        <v>1.2479201331114809</v>
      </c>
      <c r="J33" s="226">
        <f>(G33/SUM(B33:E33))*100</f>
        <v>19.866666666666667</v>
      </c>
      <c r="K33" s="227">
        <f>(F33/SUM(B33:E33))*100</f>
        <v>80.13333333333334</v>
      </c>
      <c r="M33" s="225"/>
      <c r="N33" s="225"/>
      <c r="O33" s="225"/>
    </row>
    <row r="34" spans="1:15" ht="15.75" customHeight="1" x14ac:dyDescent="0.25">
      <c r="A34" s="123" t="s">
        <v>389</v>
      </c>
      <c r="B34" s="108">
        <v>66</v>
      </c>
      <c r="C34" s="108">
        <v>482</v>
      </c>
      <c r="D34" s="108">
        <v>7</v>
      </c>
      <c r="E34" s="108">
        <v>1</v>
      </c>
      <c r="F34" s="108">
        <v>465</v>
      </c>
      <c r="G34" s="108">
        <v>91</v>
      </c>
      <c r="H34" s="108"/>
      <c r="I34" s="228">
        <f>SUM(B34:E34)/F34</f>
        <v>1.1956989247311829</v>
      </c>
      <c r="J34" s="228">
        <f>(G34/SUM(B34:E34))*100</f>
        <v>16.366906474820144</v>
      </c>
      <c r="K34" s="229">
        <f>(F34/SUM(B34:E34))*100</f>
        <v>83.633093525179859</v>
      </c>
      <c r="M34" s="225"/>
      <c r="N34" s="225"/>
      <c r="O34" s="225"/>
    </row>
    <row r="35" spans="1:15" ht="15.75" customHeight="1" x14ac:dyDescent="0.25">
      <c r="A35" s="123" t="s">
        <v>452</v>
      </c>
      <c r="B35" s="108">
        <v>59</v>
      </c>
      <c r="C35" s="108">
        <v>127</v>
      </c>
      <c r="D35" s="108">
        <v>5</v>
      </c>
      <c r="E35" s="108">
        <v>3</v>
      </c>
      <c r="F35" s="108">
        <v>136</v>
      </c>
      <c r="G35" s="108">
        <v>58</v>
      </c>
      <c r="H35" s="108"/>
      <c r="I35" s="228">
        <f>SUM(B35:E35)/F35</f>
        <v>1.4264705882352942</v>
      </c>
      <c r="J35" s="228">
        <f>(G35/SUM(B35:E35))*100</f>
        <v>29.896907216494846</v>
      </c>
      <c r="K35" s="229">
        <f>(F35/SUM(B35:E35))*100</f>
        <v>70.103092783505147</v>
      </c>
      <c r="M35" s="225"/>
      <c r="N35" s="225"/>
      <c r="O35" s="225"/>
    </row>
    <row r="36" spans="1:15" ht="15.75" customHeight="1" x14ac:dyDescent="0.25">
      <c r="A36" s="123"/>
      <c r="B36" s="103"/>
      <c r="C36" s="103"/>
      <c r="D36" s="103"/>
      <c r="E36" s="103"/>
      <c r="F36" s="103"/>
      <c r="G36" s="103"/>
      <c r="H36" s="103"/>
      <c r="I36" s="226"/>
      <c r="J36" s="226"/>
      <c r="K36" s="227"/>
      <c r="M36" s="225"/>
      <c r="N36" s="225"/>
      <c r="O36" s="225"/>
    </row>
    <row r="37" spans="1:15" ht="15.75" customHeight="1" x14ac:dyDescent="0.25">
      <c r="A37" s="122" t="s">
        <v>453</v>
      </c>
      <c r="B37" s="103">
        <f t="shared" ref="B37:G37" si="10">SUM(B38:B39)</f>
        <v>64</v>
      </c>
      <c r="C37" s="103">
        <f t="shared" si="10"/>
        <v>376</v>
      </c>
      <c r="D37" s="103">
        <f t="shared" si="10"/>
        <v>0</v>
      </c>
      <c r="E37" s="103">
        <f t="shared" si="10"/>
        <v>1</v>
      </c>
      <c r="F37" s="103">
        <f t="shared" si="10"/>
        <v>389</v>
      </c>
      <c r="G37" s="103">
        <f t="shared" si="10"/>
        <v>52</v>
      </c>
      <c r="H37" s="103"/>
      <c r="I37" s="226">
        <f>SUM(B37:E37)/F37</f>
        <v>1.1336760925449871</v>
      </c>
      <c r="J37" s="226">
        <f>(G37/SUM(B37:E37))*100</f>
        <v>11.791383219954648</v>
      </c>
      <c r="K37" s="227">
        <f>(F37/SUM(B37:E37))*100</f>
        <v>88.208616780045361</v>
      </c>
      <c r="M37" s="225"/>
      <c r="N37" s="225"/>
      <c r="O37" s="225"/>
    </row>
    <row r="38" spans="1:15" ht="15.75" customHeight="1" x14ac:dyDescent="0.25">
      <c r="A38" s="123" t="s">
        <v>63</v>
      </c>
      <c r="B38" s="108">
        <v>47</v>
      </c>
      <c r="C38" s="108">
        <v>243</v>
      </c>
      <c r="D38" s="108">
        <v>0</v>
      </c>
      <c r="E38" s="108">
        <v>1</v>
      </c>
      <c r="F38" s="108">
        <v>270</v>
      </c>
      <c r="G38" s="108">
        <v>21</v>
      </c>
      <c r="H38" s="108"/>
      <c r="I38" s="228">
        <f>SUM(B38:E38)/F38</f>
        <v>1.0777777777777777</v>
      </c>
      <c r="J38" s="228">
        <f>(G38/SUM(B38:E38))*100</f>
        <v>7.216494845360824</v>
      </c>
      <c r="K38" s="229">
        <f>(F38/SUM(B38:E38))*100</f>
        <v>92.783505154639172</v>
      </c>
      <c r="M38" s="225"/>
      <c r="N38" s="225"/>
      <c r="O38" s="225"/>
    </row>
    <row r="39" spans="1:15" ht="15.75" customHeight="1" x14ac:dyDescent="0.25">
      <c r="A39" s="123" t="s">
        <v>456</v>
      </c>
      <c r="B39" s="108">
        <v>17</v>
      </c>
      <c r="C39" s="108">
        <v>133</v>
      </c>
      <c r="D39" s="108">
        <v>0</v>
      </c>
      <c r="E39" s="108">
        <v>0</v>
      </c>
      <c r="F39" s="108">
        <v>119</v>
      </c>
      <c r="G39" s="108">
        <v>31</v>
      </c>
      <c r="H39" s="108"/>
      <c r="I39" s="228">
        <f>SUM(B39:E39)/F39</f>
        <v>1.2605042016806722</v>
      </c>
      <c r="J39" s="228">
        <f>(G39/SUM(B39:E39))*100</f>
        <v>20.666666666666668</v>
      </c>
      <c r="K39" s="229">
        <f>(F39/SUM(B39:E39))*100</f>
        <v>79.333333333333329</v>
      </c>
      <c r="M39" s="225"/>
      <c r="N39" s="225"/>
      <c r="O39" s="225"/>
    </row>
    <row r="40" spans="1:15" ht="15.75" customHeight="1" x14ac:dyDescent="0.25">
      <c r="A40" s="123"/>
      <c r="B40" s="103"/>
      <c r="C40" s="103"/>
      <c r="D40" s="103"/>
      <c r="E40" s="103"/>
      <c r="F40" s="103"/>
      <c r="G40" s="103"/>
      <c r="H40" s="103"/>
      <c r="I40" s="226"/>
      <c r="J40" s="226"/>
      <c r="K40" s="227"/>
      <c r="M40" s="225"/>
      <c r="N40" s="225"/>
      <c r="O40" s="225"/>
    </row>
    <row r="41" spans="1:15" ht="15.75" customHeight="1" x14ac:dyDescent="0.25">
      <c r="A41" s="122" t="s">
        <v>514</v>
      </c>
      <c r="B41" s="103">
        <f t="shared" ref="B41:G41" si="11">SUM(B42:B43)</f>
        <v>16</v>
      </c>
      <c r="C41" s="103">
        <f t="shared" si="11"/>
        <v>395</v>
      </c>
      <c r="D41" s="103">
        <f t="shared" si="11"/>
        <v>5</v>
      </c>
      <c r="E41" s="103">
        <f t="shared" si="11"/>
        <v>0</v>
      </c>
      <c r="F41" s="103">
        <f t="shared" si="11"/>
        <v>398</v>
      </c>
      <c r="G41" s="103">
        <f t="shared" si="11"/>
        <v>18</v>
      </c>
      <c r="H41" s="103"/>
      <c r="I41" s="226">
        <f>SUM(B41:E41)/F41</f>
        <v>1.0452261306532664</v>
      </c>
      <c r="J41" s="226">
        <f>(G41/SUM(B41:E41))*100</f>
        <v>4.3269230769230766</v>
      </c>
      <c r="K41" s="227">
        <f>(F41/SUM(B41:E41))*100</f>
        <v>95.673076923076934</v>
      </c>
      <c r="M41" s="225"/>
      <c r="N41" s="225"/>
      <c r="O41" s="225"/>
    </row>
    <row r="42" spans="1:15" ht="15.75" customHeight="1" x14ac:dyDescent="0.25">
      <c r="A42" s="222" t="s">
        <v>325</v>
      </c>
      <c r="B42" s="108">
        <v>8</v>
      </c>
      <c r="C42" s="108">
        <v>265</v>
      </c>
      <c r="D42" s="108">
        <v>5</v>
      </c>
      <c r="E42" s="108">
        <v>0</v>
      </c>
      <c r="F42" s="108">
        <v>261</v>
      </c>
      <c r="G42" s="108">
        <v>17</v>
      </c>
      <c r="H42" s="108"/>
      <c r="I42" s="228">
        <f>SUM(B42:E42)/F42</f>
        <v>1.0651340996168583</v>
      </c>
      <c r="J42" s="228">
        <f>(G42/SUM(B42:E42))*100</f>
        <v>6.1151079136690649</v>
      </c>
      <c r="K42" s="229">
        <f>(F42/SUM(B42:E42))*100</f>
        <v>93.884892086330936</v>
      </c>
      <c r="M42" s="225"/>
      <c r="N42" s="225"/>
      <c r="O42" s="225"/>
    </row>
    <row r="43" spans="1:15" ht="15.75" customHeight="1" x14ac:dyDescent="0.25">
      <c r="A43" s="123" t="s">
        <v>64</v>
      </c>
      <c r="B43" s="108">
        <v>8</v>
      </c>
      <c r="C43" s="108">
        <v>130</v>
      </c>
      <c r="D43" s="108">
        <v>0</v>
      </c>
      <c r="E43" s="108">
        <v>0</v>
      </c>
      <c r="F43" s="108">
        <v>137</v>
      </c>
      <c r="G43" s="108">
        <v>1</v>
      </c>
      <c r="H43" s="108"/>
      <c r="I43" s="228">
        <f>SUM(B43:E43)/F43</f>
        <v>1.0072992700729928</v>
      </c>
      <c r="J43" s="228">
        <f>(G43/SUM(B43:E43))*100</f>
        <v>0.72463768115942029</v>
      </c>
      <c r="K43" s="229">
        <f>(F43/SUM(B43:E43))*100</f>
        <v>99.275362318840578</v>
      </c>
      <c r="M43" s="225"/>
      <c r="N43" s="225"/>
      <c r="O43" s="225"/>
    </row>
    <row r="44" spans="1:15" ht="15.75" customHeight="1" x14ac:dyDescent="0.25">
      <c r="A44" s="123"/>
      <c r="B44" s="103"/>
      <c r="C44" s="103"/>
      <c r="D44" s="103"/>
      <c r="E44" s="103"/>
      <c r="F44" s="103"/>
      <c r="G44" s="103"/>
      <c r="H44" s="103"/>
      <c r="I44" s="226"/>
      <c r="J44" s="226"/>
      <c r="K44" s="227"/>
      <c r="M44" s="225"/>
      <c r="N44" s="225"/>
      <c r="O44" s="225"/>
    </row>
    <row r="45" spans="1:15" ht="15.75" customHeight="1" x14ac:dyDescent="0.25">
      <c r="A45" s="122" t="s">
        <v>482</v>
      </c>
      <c r="B45" s="103">
        <f t="shared" ref="B45:G45" si="12">SUM(B46:B49)</f>
        <v>122</v>
      </c>
      <c r="C45" s="103">
        <f t="shared" si="12"/>
        <v>624</v>
      </c>
      <c r="D45" s="103">
        <f t="shared" si="12"/>
        <v>16</v>
      </c>
      <c r="E45" s="103">
        <f t="shared" si="12"/>
        <v>6</v>
      </c>
      <c r="F45" s="103">
        <f t="shared" si="12"/>
        <v>679</v>
      </c>
      <c r="G45" s="103">
        <f t="shared" si="12"/>
        <v>89</v>
      </c>
      <c r="H45" s="103"/>
      <c r="I45" s="226">
        <f>SUM(B45:E45)/F45</f>
        <v>1.1310751104565537</v>
      </c>
      <c r="J45" s="226">
        <f>(G45/SUM(B45:E45))*100</f>
        <v>11.588541666666668</v>
      </c>
      <c r="K45" s="227">
        <f>(F45/SUM(B45:E45))*100</f>
        <v>88.411458333333343</v>
      </c>
      <c r="M45" s="225"/>
      <c r="N45" s="225"/>
      <c r="O45" s="225"/>
    </row>
    <row r="46" spans="1:15" ht="15.75" customHeight="1" x14ac:dyDescent="0.25">
      <c r="A46" s="123" t="s">
        <v>181</v>
      </c>
      <c r="B46" s="108">
        <v>95</v>
      </c>
      <c r="C46" s="108">
        <v>435</v>
      </c>
      <c r="D46" s="108">
        <v>8</v>
      </c>
      <c r="E46" s="108">
        <v>0</v>
      </c>
      <c r="F46" s="108">
        <v>480</v>
      </c>
      <c r="G46" s="108">
        <v>58</v>
      </c>
      <c r="H46" s="108"/>
      <c r="I46" s="228">
        <f>SUM(B46:E46)/F46</f>
        <v>1.1208333333333333</v>
      </c>
      <c r="J46" s="228">
        <f>(G46/SUM(B46:E46))*100</f>
        <v>10.780669144981413</v>
      </c>
      <c r="K46" s="229">
        <f>(F46/SUM(B46:E46))*100</f>
        <v>89.219330855018583</v>
      </c>
      <c r="M46" s="225"/>
      <c r="N46" s="225"/>
      <c r="O46" s="225"/>
    </row>
    <row r="47" spans="1:15" ht="15.75" customHeight="1" x14ac:dyDescent="0.25">
      <c r="A47" s="222" t="s">
        <v>666</v>
      </c>
      <c r="B47" s="108">
        <v>7</v>
      </c>
      <c r="C47" s="108">
        <v>127</v>
      </c>
      <c r="D47" s="108">
        <v>4</v>
      </c>
      <c r="E47" s="108">
        <v>4</v>
      </c>
      <c r="F47" s="108">
        <v>134</v>
      </c>
      <c r="G47" s="108">
        <v>8</v>
      </c>
      <c r="H47" s="108"/>
      <c r="I47" s="228">
        <f>SUM(B47:E47)/F47</f>
        <v>1.0597014925373134</v>
      </c>
      <c r="J47" s="228">
        <f>(G47/SUM(B47:E47))*100</f>
        <v>5.6338028169014089</v>
      </c>
      <c r="K47" s="229">
        <f>(F47/SUM(B47:E47))*100</f>
        <v>94.366197183098592</v>
      </c>
      <c r="M47" s="225"/>
      <c r="N47" s="225"/>
      <c r="O47" s="225"/>
    </row>
    <row r="48" spans="1:15" ht="15.75" customHeight="1" x14ac:dyDescent="0.25">
      <c r="A48" s="222" t="s">
        <v>634</v>
      </c>
      <c r="B48" s="108">
        <v>11</v>
      </c>
      <c r="C48" s="108">
        <v>28</v>
      </c>
      <c r="D48" s="108">
        <v>3</v>
      </c>
      <c r="E48" s="108">
        <v>0</v>
      </c>
      <c r="F48" s="108">
        <v>26</v>
      </c>
      <c r="G48" s="108">
        <v>16</v>
      </c>
      <c r="H48" s="108"/>
      <c r="I48" s="228">
        <f>SUM(B48:E48)/F48</f>
        <v>1.6153846153846154</v>
      </c>
      <c r="J48" s="228">
        <f>(G48/SUM(B48:E48))*100</f>
        <v>38.095238095238095</v>
      </c>
      <c r="K48" s="229">
        <f>(F48/SUM(B48:E48))*100</f>
        <v>61.904761904761905</v>
      </c>
      <c r="M48" s="225"/>
      <c r="N48" s="225"/>
      <c r="O48" s="225"/>
    </row>
    <row r="49" spans="1:15" ht="15.75" customHeight="1" x14ac:dyDescent="0.25">
      <c r="A49" s="222" t="s">
        <v>132</v>
      </c>
      <c r="B49" s="108">
        <v>9</v>
      </c>
      <c r="C49" s="108">
        <v>34</v>
      </c>
      <c r="D49" s="108">
        <v>1</v>
      </c>
      <c r="E49" s="108">
        <v>2</v>
      </c>
      <c r="F49" s="108">
        <v>39</v>
      </c>
      <c r="G49" s="108">
        <v>7</v>
      </c>
      <c r="H49" s="108"/>
      <c r="I49" s="228">
        <f>SUM(B49:E49)/F49</f>
        <v>1.1794871794871795</v>
      </c>
      <c r="J49" s="228">
        <f>(G49/SUM(B49:E49))*100</f>
        <v>15.217391304347828</v>
      </c>
      <c r="K49" s="229">
        <f>(F49/SUM(B49:E49))*100</f>
        <v>84.782608695652172</v>
      </c>
      <c r="M49" s="225"/>
      <c r="N49" s="225"/>
      <c r="O49" s="225"/>
    </row>
    <row r="50" spans="1:15" ht="15.75" customHeight="1" x14ac:dyDescent="0.25">
      <c r="A50" s="222"/>
      <c r="B50" s="103"/>
      <c r="C50" s="103"/>
      <c r="D50" s="103"/>
      <c r="E50" s="103"/>
      <c r="F50" s="103"/>
      <c r="G50" s="103"/>
      <c r="H50" s="103"/>
      <c r="I50" s="226"/>
      <c r="J50" s="226"/>
      <c r="K50" s="227"/>
      <c r="M50" s="225"/>
      <c r="N50" s="225"/>
      <c r="O50" s="225"/>
    </row>
    <row r="51" spans="1:15" ht="15.75" customHeight="1" x14ac:dyDescent="0.25">
      <c r="A51" s="122" t="s">
        <v>515</v>
      </c>
      <c r="B51" s="103">
        <f t="shared" ref="B51:G51" si="13">SUM(B52:B53)</f>
        <v>46</v>
      </c>
      <c r="C51" s="103">
        <f t="shared" si="13"/>
        <v>428</v>
      </c>
      <c r="D51" s="103">
        <f t="shared" si="13"/>
        <v>11</v>
      </c>
      <c r="E51" s="103">
        <f t="shared" si="13"/>
        <v>10</v>
      </c>
      <c r="F51" s="103">
        <f t="shared" si="13"/>
        <v>447</v>
      </c>
      <c r="G51" s="103">
        <f t="shared" si="13"/>
        <v>48</v>
      </c>
      <c r="H51" s="103"/>
      <c r="I51" s="226">
        <f>SUM(B51:E51)/F51</f>
        <v>1.1073825503355705</v>
      </c>
      <c r="J51" s="226">
        <f>(G51/SUM(B51:E51))*100</f>
        <v>9.6969696969696972</v>
      </c>
      <c r="K51" s="227">
        <f>(F51/SUM(B51:E51))*100</f>
        <v>90.303030303030312</v>
      </c>
      <c r="M51" s="225"/>
      <c r="N51" s="225"/>
      <c r="O51" s="225"/>
    </row>
    <row r="52" spans="1:15" ht="15.75" customHeight="1" x14ac:dyDescent="0.25">
      <c r="A52" s="222" t="s">
        <v>65</v>
      </c>
      <c r="B52" s="108">
        <v>37</v>
      </c>
      <c r="C52" s="108">
        <v>331</v>
      </c>
      <c r="D52" s="108">
        <v>7</v>
      </c>
      <c r="E52" s="108">
        <v>1</v>
      </c>
      <c r="F52" s="108">
        <v>342</v>
      </c>
      <c r="G52" s="108">
        <v>34</v>
      </c>
      <c r="H52" s="108"/>
      <c r="I52" s="228">
        <f>SUM(B52:E52)/F52</f>
        <v>1.0994152046783625</v>
      </c>
      <c r="J52" s="228">
        <f>(G52/SUM(B52:E52))*100</f>
        <v>9.0425531914893629</v>
      </c>
      <c r="K52" s="229">
        <f>(F52/SUM(B52:E52))*100</f>
        <v>90.957446808510639</v>
      </c>
      <c r="M52" s="225"/>
      <c r="N52" s="225"/>
      <c r="O52" s="225"/>
    </row>
    <row r="53" spans="1:15" ht="15.75" customHeight="1" x14ac:dyDescent="0.25">
      <c r="A53" s="222" t="s">
        <v>136</v>
      </c>
      <c r="B53" s="108">
        <v>9</v>
      </c>
      <c r="C53" s="108">
        <v>97</v>
      </c>
      <c r="D53" s="108">
        <v>4</v>
      </c>
      <c r="E53" s="108">
        <v>9</v>
      </c>
      <c r="F53" s="108">
        <v>105</v>
      </c>
      <c r="G53" s="108">
        <v>14</v>
      </c>
      <c r="H53" s="108"/>
      <c r="I53" s="228">
        <f>SUM(B53:E53)/F53</f>
        <v>1.1333333333333333</v>
      </c>
      <c r="J53" s="228">
        <f>(G53/SUM(B53:E53))*100</f>
        <v>11.76470588235294</v>
      </c>
      <c r="K53" s="229">
        <f>(F53/SUM(B53:E53))*100</f>
        <v>88.235294117647058</v>
      </c>
      <c r="M53" s="225"/>
      <c r="N53" s="225"/>
      <c r="O53" s="225"/>
    </row>
    <row r="54" spans="1:15" ht="15.75" customHeight="1" x14ac:dyDescent="0.25">
      <c r="A54" s="222"/>
      <c r="B54" s="103"/>
      <c r="C54" s="103"/>
      <c r="D54" s="103"/>
      <c r="E54" s="103"/>
      <c r="F54" s="103"/>
      <c r="G54" s="103"/>
      <c r="H54" s="103"/>
      <c r="I54" s="226"/>
      <c r="J54" s="226"/>
      <c r="K54" s="227"/>
      <c r="M54" s="225"/>
      <c r="N54" s="225"/>
      <c r="O54" s="225"/>
    </row>
    <row r="55" spans="1:15" ht="15.75" customHeight="1" x14ac:dyDescent="0.25">
      <c r="A55" s="122" t="s">
        <v>516</v>
      </c>
      <c r="B55" s="103">
        <f t="shared" ref="B55:G55" si="14">SUM(B56:B60)</f>
        <v>65</v>
      </c>
      <c r="C55" s="103">
        <f t="shared" si="14"/>
        <v>436</v>
      </c>
      <c r="D55" s="103">
        <f t="shared" si="14"/>
        <v>4</v>
      </c>
      <c r="E55" s="103">
        <f t="shared" si="14"/>
        <v>10</v>
      </c>
      <c r="F55" s="103">
        <f t="shared" si="14"/>
        <v>446</v>
      </c>
      <c r="G55" s="103">
        <f t="shared" si="14"/>
        <v>69</v>
      </c>
      <c r="H55" s="103"/>
      <c r="I55" s="226">
        <f t="shared" ref="I55:I60" si="15">SUM(B55:E55)/F55</f>
        <v>1.1547085201793721</v>
      </c>
      <c r="J55" s="226">
        <f t="shared" ref="J55:J60" si="16">(G55/SUM(B55:E55))*100</f>
        <v>13.398058252427184</v>
      </c>
      <c r="K55" s="227">
        <f t="shared" ref="K55:K60" si="17">(F55/SUM(B55:E55))*100</f>
        <v>86.601941747572823</v>
      </c>
      <c r="M55" s="225"/>
      <c r="N55" s="225"/>
      <c r="O55" s="225"/>
    </row>
    <row r="56" spans="1:15" ht="15.75" customHeight="1" x14ac:dyDescent="0.25">
      <c r="A56" s="222" t="s">
        <v>66</v>
      </c>
      <c r="B56" s="108">
        <v>12</v>
      </c>
      <c r="C56" s="108">
        <v>262</v>
      </c>
      <c r="D56" s="108">
        <v>1</v>
      </c>
      <c r="E56" s="108">
        <v>2</v>
      </c>
      <c r="F56" s="108">
        <v>236</v>
      </c>
      <c r="G56" s="108">
        <v>41</v>
      </c>
      <c r="H56" s="108"/>
      <c r="I56" s="228">
        <f t="shared" si="15"/>
        <v>1.173728813559322</v>
      </c>
      <c r="J56" s="228">
        <f t="shared" si="16"/>
        <v>14.801444043321299</v>
      </c>
      <c r="K56" s="229">
        <f t="shared" si="17"/>
        <v>85.198555956678703</v>
      </c>
      <c r="M56" s="225"/>
      <c r="N56" s="225"/>
      <c r="O56" s="225"/>
    </row>
    <row r="57" spans="1:15" ht="15.75" customHeight="1" x14ac:dyDescent="0.25">
      <c r="A57" s="123" t="s">
        <v>140</v>
      </c>
      <c r="B57" s="108">
        <v>15</v>
      </c>
      <c r="C57" s="108">
        <v>24</v>
      </c>
      <c r="D57" s="108">
        <v>0</v>
      </c>
      <c r="E57" s="108">
        <v>0</v>
      </c>
      <c r="F57" s="108">
        <v>39</v>
      </c>
      <c r="G57" s="108">
        <v>0</v>
      </c>
      <c r="H57" s="108"/>
      <c r="I57" s="228">
        <f t="shared" si="15"/>
        <v>1</v>
      </c>
      <c r="J57" s="228">
        <f t="shared" si="16"/>
        <v>0</v>
      </c>
      <c r="K57" s="229">
        <f t="shared" si="17"/>
        <v>100</v>
      </c>
      <c r="M57" s="225"/>
      <c r="N57" s="225"/>
      <c r="O57" s="225"/>
    </row>
    <row r="58" spans="1:15" ht="15.75" customHeight="1" x14ac:dyDescent="0.25">
      <c r="A58" s="123" t="s">
        <v>141</v>
      </c>
      <c r="B58" s="108">
        <v>22</v>
      </c>
      <c r="C58" s="108">
        <v>64</v>
      </c>
      <c r="D58" s="108">
        <v>3</v>
      </c>
      <c r="E58" s="108">
        <v>5</v>
      </c>
      <c r="F58" s="108">
        <v>78</v>
      </c>
      <c r="G58" s="108">
        <v>16</v>
      </c>
      <c r="H58" s="108"/>
      <c r="I58" s="228">
        <f t="shared" si="15"/>
        <v>1.2051282051282051</v>
      </c>
      <c r="J58" s="228">
        <f t="shared" si="16"/>
        <v>17.021276595744681</v>
      </c>
      <c r="K58" s="229">
        <f t="shared" si="17"/>
        <v>82.978723404255319</v>
      </c>
      <c r="M58" s="225"/>
      <c r="N58" s="225"/>
      <c r="O58" s="225"/>
    </row>
    <row r="59" spans="1:15" ht="15.75" customHeight="1" x14ac:dyDescent="0.25">
      <c r="A59" s="123" t="s">
        <v>633</v>
      </c>
      <c r="B59" s="108">
        <v>4</v>
      </c>
      <c r="C59" s="108">
        <v>16</v>
      </c>
      <c r="D59" s="108">
        <v>0</v>
      </c>
      <c r="E59" s="108">
        <v>0</v>
      </c>
      <c r="F59" s="108">
        <v>15</v>
      </c>
      <c r="G59" s="108">
        <v>5</v>
      </c>
      <c r="H59" s="108"/>
      <c r="I59" s="228">
        <f t="shared" si="15"/>
        <v>1.3333333333333333</v>
      </c>
      <c r="J59" s="228">
        <f t="shared" si="16"/>
        <v>25</v>
      </c>
      <c r="K59" s="229">
        <f t="shared" si="17"/>
        <v>75</v>
      </c>
      <c r="M59" s="225"/>
      <c r="N59" s="225"/>
      <c r="O59" s="225"/>
    </row>
    <row r="60" spans="1:15" ht="15.75" customHeight="1" x14ac:dyDescent="0.25">
      <c r="A60" s="123" t="s">
        <v>143</v>
      </c>
      <c r="B60" s="108">
        <v>12</v>
      </c>
      <c r="C60" s="108">
        <v>70</v>
      </c>
      <c r="D60" s="108">
        <v>0</v>
      </c>
      <c r="E60" s="108">
        <v>3</v>
      </c>
      <c r="F60" s="108">
        <v>78</v>
      </c>
      <c r="G60" s="108">
        <v>7</v>
      </c>
      <c r="H60" s="108"/>
      <c r="I60" s="228">
        <f t="shared" si="15"/>
        <v>1.0897435897435896</v>
      </c>
      <c r="J60" s="228">
        <f t="shared" si="16"/>
        <v>8.235294117647058</v>
      </c>
      <c r="K60" s="229">
        <f t="shared" si="17"/>
        <v>91.764705882352942</v>
      </c>
      <c r="M60" s="225"/>
      <c r="N60" s="225"/>
      <c r="O60" s="225"/>
    </row>
    <row r="61" spans="1:15" ht="15.75" customHeight="1" x14ac:dyDescent="0.25">
      <c r="A61" s="123"/>
      <c r="B61" s="103"/>
      <c r="C61" s="103"/>
      <c r="D61" s="103"/>
      <c r="E61" s="103"/>
      <c r="F61" s="103"/>
      <c r="G61" s="103"/>
      <c r="H61" s="103"/>
      <c r="I61" s="226"/>
      <c r="J61" s="226"/>
      <c r="K61" s="227"/>
      <c r="M61" s="225"/>
      <c r="N61" s="225"/>
      <c r="O61" s="225"/>
    </row>
    <row r="62" spans="1:15" ht="15.75" customHeight="1" x14ac:dyDescent="0.25">
      <c r="A62" s="122" t="s">
        <v>67</v>
      </c>
      <c r="B62" s="103">
        <f t="shared" ref="B62:G62" si="18">SUM(B63:B64)</f>
        <v>35</v>
      </c>
      <c r="C62" s="103">
        <f t="shared" si="18"/>
        <v>578</v>
      </c>
      <c r="D62" s="103">
        <f t="shared" si="18"/>
        <v>6</v>
      </c>
      <c r="E62" s="103">
        <f t="shared" si="18"/>
        <v>6</v>
      </c>
      <c r="F62" s="103">
        <f t="shared" si="18"/>
        <v>555</v>
      </c>
      <c r="G62" s="103">
        <f t="shared" si="18"/>
        <v>70</v>
      </c>
      <c r="H62" s="103"/>
      <c r="I62" s="226">
        <f>SUM(B62:E62)/F62</f>
        <v>1.1261261261261262</v>
      </c>
      <c r="J62" s="226">
        <f>(G62/SUM(B62:E62))*100</f>
        <v>11.200000000000001</v>
      </c>
      <c r="K62" s="227">
        <f>(F62/SUM(B62:E62))*100</f>
        <v>88.8</v>
      </c>
      <c r="M62" s="225"/>
      <c r="N62" s="225"/>
      <c r="O62" s="225"/>
    </row>
    <row r="63" spans="1:15" ht="15.75" customHeight="1" x14ac:dyDescent="0.25">
      <c r="A63" s="123" t="s">
        <v>68</v>
      </c>
      <c r="B63" s="108">
        <v>35</v>
      </c>
      <c r="C63" s="108">
        <v>419</v>
      </c>
      <c r="D63" s="108">
        <v>5</v>
      </c>
      <c r="E63" s="108">
        <v>0</v>
      </c>
      <c r="F63" s="108">
        <v>412</v>
      </c>
      <c r="G63" s="108">
        <v>47</v>
      </c>
      <c r="H63" s="108"/>
      <c r="I63" s="228">
        <f>SUM(B63:E63)/F63</f>
        <v>1.1140776699029127</v>
      </c>
      <c r="J63" s="228">
        <f>(G63/SUM(B63:E63))*100</f>
        <v>10.239651416122005</v>
      </c>
      <c r="K63" s="229">
        <f>(F63/SUM(B63:E63))*100</f>
        <v>89.760348583877985</v>
      </c>
      <c r="M63" s="225"/>
      <c r="N63" s="225"/>
      <c r="O63" s="225"/>
    </row>
    <row r="64" spans="1:15" ht="15.75" customHeight="1" x14ac:dyDescent="0.25">
      <c r="A64" s="123" t="s">
        <v>151</v>
      </c>
      <c r="B64" s="108">
        <v>0</v>
      </c>
      <c r="C64" s="108">
        <v>159</v>
      </c>
      <c r="D64" s="108">
        <v>1</v>
      </c>
      <c r="E64" s="108">
        <v>6</v>
      </c>
      <c r="F64" s="108">
        <v>143</v>
      </c>
      <c r="G64" s="108">
        <v>23</v>
      </c>
      <c r="H64" s="108"/>
      <c r="I64" s="228">
        <f>SUM(B64:E64)/F64</f>
        <v>1.1608391608391608</v>
      </c>
      <c r="J64" s="228">
        <f>(G64/SUM(B64:E64))*100</f>
        <v>13.855421686746988</v>
      </c>
      <c r="K64" s="229">
        <f>(F64/SUM(B64:E64))*100</f>
        <v>86.144578313253021</v>
      </c>
      <c r="M64" s="225"/>
      <c r="N64" s="225"/>
      <c r="O64" s="225"/>
    </row>
    <row r="65" spans="1:15" ht="15.75" customHeight="1" x14ac:dyDescent="0.25">
      <c r="A65" s="123"/>
      <c r="B65" s="103"/>
      <c r="C65" s="103"/>
      <c r="D65" s="103"/>
      <c r="E65" s="103"/>
      <c r="F65" s="103"/>
      <c r="G65" s="103"/>
      <c r="H65" s="103"/>
      <c r="I65" s="226"/>
      <c r="J65" s="226"/>
      <c r="K65" s="227"/>
      <c r="M65" s="225"/>
      <c r="N65" s="225"/>
      <c r="O65" s="225"/>
    </row>
    <row r="66" spans="1:15" ht="15.75" customHeight="1" x14ac:dyDescent="0.25">
      <c r="A66" s="122" t="s">
        <v>69</v>
      </c>
      <c r="B66" s="103">
        <f t="shared" ref="B66:G66" si="19">SUM(B67:B68)</f>
        <v>62</v>
      </c>
      <c r="C66" s="103">
        <f t="shared" si="19"/>
        <v>553</v>
      </c>
      <c r="D66" s="103">
        <f t="shared" si="19"/>
        <v>2</v>
      </c>
      <c r="E66" s="103">
        <f t="shared" si="19"/>
        <v>1</v>
      </c>
      <c r="F66" s="103">
        <f t="shared" si="19"/>
        <v>566</v>
      </c>
      <c r="G66" s="103">
        <f t="shared" si="19"/>
        <v>52</v>
      </c>
      <c r="H66" s="103"/>
      <c r="I66" s="226">
        <f>SUM(B66:E66)/F66</f>
        <v>1.0918727915194346</v>
      </c>
      <c r="J66" s="226">
        <f>(G66/SUM(B66:E66))*100</f>
        <v>8.4142394822006477</v>
      </c>
      <c r="K66" s="227">
        <f>(F66/SUM(B66:E66))*100</f>
        <v>91.585760517799358</v>
      </c>
      <c r="M66" s="225"/>
      <c r="N66" s="225"/>
      <c r="O66" s="225"/>
    </row>
    <row r="67" spans="1:15" ht="15.75" customHeight="1" x14ac:dyDescent="0.25">
      <c r="A67" s="223" t="s">
        <v>70</v>
      </c>
      <c r="B67" s="108">
        <v>23</v>
      </c>
      <c r="C67" s="108">
        <v>477</v>
      </c>
      <c r="D67" s="108">
        <v>1</v>
      </c>
      <c r="E67" s="108">
        <v>0</v>
      </c>
      <c r="F67" s="108">
        <v>466</v>
      </c>
      <c r="G67" s="108">
        <v>35</v>
      </c>
      <c r="H67" s="108"/>
      <c r="I67" s="228">
        <f>SUM(B67:E67)/F67</f>
        <v>1.0751072961373391</v>
      </c>
      <c r="J67" s="228">
        <f>(G67/SUM(B67:E67))*100</f>
        <v>6.9860279441117763</v>
      </c>
      <c r="K67" s="229">
        <f>(F67/SUM(B67:E67))*100</f>
        <v>93.013972055888232</v>
      </c>
      <c r="M67" s="225"/>
      <c r="N67" s="225"/>
      <c r="O67" s="225"/>
    </row>
    <row r="68" spans="1:15" ht="15.75" customHeight="1" x14ac:dyDescent="0.25">
      <c r="A68" s="223" t="s">
        <v>635</v>
      </c>
      <c r="B68" s="81">
        <v>39</v>
      </c>
      <c r="C68" s="81">
        <v>76</v>
      </c>
      <c r="D68" s="81">
        <v>1</v>
      </c>
      <c r="E68" s="81">
        <v>1</v>
      </c>
      <c r="F68" s="81">
        <v>100</v>
      </c>
      <c r="G68" s="81">
        <v>17</v>
      </c>
      <c r="H68" s="108"/>
      <c r="I68" s="228">
        <f>SUM(B68:E68)/F68</f>
        <v>1.17</v>
      </c>
      <c r="J68" s="228">
        <f>(G68/SUM(B68:E68))*100</f>
        <v>14.529914529914532</v>
      </c>
      <c r="K68" s="229">
        <f>(F68/SUM(B68:E68))*100</f>
        <v>85.470085470085465</v>
      </c>
      <c r="M68" s="225"/>
      <c r="N68" s="225"/>
      <c r="O68" s="225"/>
    </row>
    <row r="69" spans="1:15" s="5" customFormat="1" ht="15.75" customHeight="1" x14ac:dyDescent="0.25">
      <c r="A69" s="224"/>
      <c r="B69" s="128"/>
      <c r="C69" s="128"/>
      <c r="D69" s="128"/>
      <c r="E69" s="128"/>
      <c r="F69" s="128"/>
      <c r="G69" s="128"/>
      <c r="H69" s="86"/>
      <c r="I69" s="230"/>
      <c r="J69" s="230"/>
      <c r="K69" s="230"/>
    </row>
    <row r="70" spans="1:15" ht="15.75" customHeight="1" x14ac:dyDescent="0.25">
      <c r="A70" s="9" t="s">
        <v>637</v>
      </c>
      <c r="B70" s="7"/>
      <c r="C70" s="7"/>
      <c r="D70" s="7"/>
      <c r="E70" s="7"/>
      <c r="F70" s="7"/>
      <c r="G70" s="98"/>
    </row>
  </sheetData>
  <sheetProtection selectLockedCells="1" selectUnlockedCells="1"/>
  <mergeCells count="13">
    <mergeCell ref="A3:K3"/>
    <mergeCell ref="B5:G5"/>
    <mergeCell ref="I5:K5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</mergeCells>
  <phoneticPr fontId="0" type="noConversion"/>
  <printOptions horizontalCentered="1" verticalCentered="1"/>
  <pageMargins left="0" right="0" top="0" bottom="0" header="0.51180555555555551" footer="0.51180555555555551"/>
  <pageSetup scale="42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39997558519241921"/>
  </sheetPr>
  <dimension ref="A1:K61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58" style="26" customWidth="1"/>
    <col min="2" max="3" width="19.42578125" style="26" customWidth="1"/>
    <col min="4" max="4" width="17.7109375" style="26" customWidth="1"/>
    <col min="5" max="5" width="19.42578125" style="26" customWidth="1"/>
    <col min="6" max="6" width="17.140625" style="26" customWidth="1"/>
    <col min="7" max="7" width="17" style="26" customWidth="1"/>
    <col min="8" max="8" width="5.7109375" style="27" customWidth="1"/>
    <col min="9" max="9" width="18.7109375" style="27" customWidth="1"/>
    <col min="10" max="10" width="16.85546875" style="27" customWidth="1"/>
    <col min="11" max="11" width="18.7109375" style="27" customWidth="1"/>
    <col min="12" max="16384" width="11.42578125" style="26"/>
  </cols>
  <sheetData>
    <row r="1" spans="1:11" ht="15.75" customHeight="1" x14ac:dyDescent="0.25">
      <c r="A1" s="28" t="s">
        <v>71</v>
      </c>
      <c r="B1" s="107"/>
      <c r="C1" s="107"/>
      <c r="D1" s="107"/>
      <c r="E1" s="107"/>
      <c r="F1" s="107"/>
      <c r="G1" s="107"/>
    </row>
    <row r="2" spans="1:11" ht="15.75" customHeight="1" x14ac:dyDescent="0.25">
      <c r="A2" s="28"/>
      <c r="B2" s="150"/>
      <c r="C2" s="28"/>
      <c r="D2" s="28"/>
      <c r="E2" s="28"/>
      <c r="F2" s="28"/>
      <c r="G2" s="28"/>
    </row>
    <row r="3" spans="1:11" ht="15.75" customHeight="1" x14ac:dyDescent="0.25">
      <c r="A3" s="404" t="s">
        <v>653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1" ht="15.75" customHeight="1" x14ac:dyDescent="0.25">
      <c r="A4" s="28"/>
      <c r="B4" s="150"/>
      <c r="C4" s="28"/>
      <c r="D4" s="28"/>
      <c r="E4" s="28"/>
      <c r="F4" s="28"/>
      <c r="G4" s="28"/>
    </row>
    <row r="5" spans="1:11" ht="15.75" customHeight="1" x14ac:dyDescent="0.25">
      <c r="A5" s="378" t="s">
        <v>72</v>
      </c>
      <c r="B5" s="365" t="s">
        <v>327</v>
      </c>
      <c r="C5" s="365"/>
      <c r="D5" s="365"/>
      <c r="E5" s="365"/>
      <c r="F5" s="365"/>
      <c r="G5" s="365"/>
      <c r="H5" s="386"/>
      <c r="I5" s="366" t="s">
        <v>328</v>
      </c>
      <c r="J5" s="366"/>
      <c r="K5" s="366"/>
    </row>
    <row r="6" spans="1:11" ht="15.75" customHeight="1" x14ac:dyDescent="0.25">
      <c r="A6" s="379"/>
      <c r="B6" s="370" t="s">
        <v>704</v>
      </c>
      <c r="C6" s="405" t="s">
        <v>705</v>
      </c>
      <c r="D6" s="370" t="s">
        <v>723</v>
      </c>
      <c r="E6" s="370" t="s">
        <v>728</v>
      </c>
      <c r="F6" s="370" t="s">
        <v>708</v>
      </c>
      <c r="G6" s="370" t="s">
        <v>721</v>
      </c>
      <c r="H6" s="387"/>
      <c r="I6" s="384" t="s">
        <v>713</v>
      </c>
      <c r="J6" s="370" t="s">
        <v>714</v>
      </c>
      <c r="K6" s="373" t="s">
        <v>715</v>
      </c>
    </row>
    <row r="7" spans="1:11" ht="15.75" customHeight="1" x14ac:dyDescent="0.25">
      <c r="A7" s="380"/>
      <c r="B7" s="371"/>
      <c r="C7" s="406"/>
      <c r="D7" s="371"/>
      <c r="E7" s="371"/>
      <c r="F7" s="371"/>
      <c r="G7" s="371"/>
      <c r="H7" s="388"/>
      <c r="I7" s="385"/>
      <c r="J7" s="371"/>
      <c r="K7" s="374"/>
    </row>
    <row r="8" spans="1:11" ht="15.75" customHeight="1" x14ac:dyDescent="0.25">
      <c r="A8" s="231"/>
      <c r="B8" s="232"/>
      <c r="C8" s="232"/>
      <c r="D8" s="232"/>
      <c r="E8" s="232"/>
      <c r="F8" s="232"/>
      <c r="G8" s="233"/>
      <c r="H8" s="113"/>
      <c r="J8" s="113"/>
      <c r="K8" s="176"/>
    </row>
    <row r="9" spans="1:11" s="27" customFormat="1" ht="15.75" customHeight="1" x14ac:dyDescent="0.25">
      <c r="A9" s="122" t="s">
        <v>510</v>
      </c>
      <c r="B9" s="103">
        <f t="shared" ref="B9:G9" si="0">SUM(B11,B15,B18,B22,B26,B30,B34,B38,B42,B46,B50,B55,B58)</f>
        <v>9200</v>
      </c>
      <c r="C9" s="103">
        <f t="shared" si="0"/>
        <v>7946</v>
      </c>
      <c r="D9" s="103">
        <f t="shared" si="0"/>
        <v>593</v>
      </c>
      <c r="E9" s="103">
        <f t="shared" si="0"/>
        <v>58</v>
      </c>
      <c r="F9" s="103">
        <f t="shared" si="0"/>
        <v>10040</v>
      </c>
      <c r="G9" s="103">
        <f t="shared" si="0"/>
        <v>7757</v>
      </c>
      <c r="H9" s="177"/>
      <c r="I9" s="115">
        <f>SUM(B9:E9)/F9</f>
        <v>1.772609561752988</v>
      </c>
      <c r="J9" s="116">
        <f>(G9/SUM(B9:E9))*100</f>
        <v>43.585997640051694</v>
      </c>
      <c r="K9" s="178">
        <f>(F9/SUM(B9:E9))*100</f>
        <v>56.414002359948299</v>
      </c>
    </row>
    <row r="10" spans="1:11" s="27" customFormat="1" ht="15.75" customHeight="1" x14ac:dyDescent="0.25">
      <c r="A10" s="109"/>
      <c r="B10" s="108"/>
      <c r="C10" s="108"/>
      <c r="D10" s="108"/>
      <c r="E10" s="108"/>
      <c r="F10" s="108"/>
      <c r="G10" s="108"/>
      <c r="H10" s="177"/>
      <c r="I10" s="119"/>
      <c r="J10" s="116"/>
      <c r="K10" s="178"/>
    </row>
    <row r="11" spans="1:11" ht="15.75" customHeight="1" x14ac:dyDescent="0.25">
      <c r="A11" s="114" t="s">
        <v>415</v>
      </c>
      <c r="B11" s="103">
        <f t="shared" ref="B11:G11" si="1">SUM(B12:B13)</f>
        <v>2968</v>
      </c>
      <c r="C11" s="103">
        <f t="shared" si="1"/>
        <v>2588</v>
      </c>
      <c r="D11" s="103">
        <f t="shared" si="1"/>
        <v>219</v>
      </c>
      <c r="E11" s="103">
        <f t="shared" si="1"/>
        <v>20</v>
      </c>
      <c r="F11" s="103">
        <f t="shared" si="1"/>
        <v>3227</v>
      </c>
      <c r="G11" s="103">
        <f t="shared" si="1"/>
        <v>2568</v>
      </c>
      <c r="H11" s="177"/>
      <c r="I11" s="115">
        <f>SUM(B11:E11)/F11</f>
        <v>1.7957855593430432</v>
      </c>
      <c r="J11" s="116">
        <f t="shared" ref="J11:J59" si="2">(G11/SUM(B11:E11))*100</f>
        <v>44.314063848144954</v>
      </c>
      <c r="K11" s="178">
        <f t="shared" ref="K11:K59" si="3">(F11/SUM(B11:E11))*100</f>
        <v>55.685936151855046</v>
      </c>
    </row>
    <row r="12" spans="1:11" s="28" customFormat="1" ht="15.75" customHeight="1" x14ac:dyDescent="0.25">
      <c r="A12" s="109" t="s">
        <v>73</v>
      </c>
      <c r="B12" s="177">
        <v>2924</v>
      </c>
      <c r="C12" s="177">
        <v>2534</v>
      </c>
      <c r="D12" s="177">
        <v>217</v>
      </c>
      <c r="E12" s="177">
        <v>20</v>
      </c>
      <c r="F12" s="177">
        <v>3191</v>
      </c>
      <c r="G12" s="177">
        <v>2504</v>
      </c>
      <c r="H12" s="177"/>
      <c r="I12" s="119">
        <f>SUM(B12:E12)/F12</f>
        <v>1.7847069884048887</v>
      </c>
      <c r="J12" s="120">
        <f t="shared" si="2"/>
        <v>43.96839332748025</v>
      </c>
      <c r="K12" s="179">
        <f t="shared" si="3"/>
        <v>56.03160667251975</v>
      </c>
    </row>
    <row r="13" spans="1:11" s="28" customFormat="1" ht="15.75" customHeight="1" x14ac:dyDescent="0.25">
      <c r="A13" s="109" t="s">
        <v>734</v>
      </c>
      <c r="B13" s="177">
        <v>44</v>
      </c>
      <c r="C13" s="177">
        <v>54</v>
      </c>
      <c r="D13" s="177">
        <v>2</v>
      </c>
      <c r="E13" s="177">
        <v>0</v>
      </c>
      <c r="F13" s="177">
        <v>36</v>
      </c>
      <c r="G13" s="177">
        <v>64</v>
      </c>
      <c r="H13" s="177"/>
      <c r="I13" s="119">
        <f>SUM(B13:E13)/F13</f>
        <v>2.7777777777777777</v>
      </c>
      <c r="J13" s="120">
        <f t="shared" si="2"/>
        <v>64</v>
      </c>
      <c r="K13" s="179">
        <f t="shared" si="3"/>
        <v>36</v>
      </c>
    </row>
    <row r="14" spans="1:11" s="28" customFormat="1" ht="15.75" customHeight="1" x14ac:dyDescent="0.25">
      <c r="A14" s="109"/>
      <c r="B14" s="177"/>
      <c r="C14" s="177"/>
      <c r="D14" s="177"/>
      <c r="E14" s="177"/>
      <c r="F14" s="177"/>
      <c r="G14" s="177"/>
      <c r="H14" s="177"/>
      <c r="I14" s="119"/>
      <c r="J14" s="116"/>
      <c r="K14" s="178"/>
    </row>
    <row r="15" spans="1:11" s="28" customFormat="1" ht="15.75" customHeight="1" x14ac:dyDescent="0.25">
      <c r="A15" s="114" t="s">
        <v>428</v>
      </c>
      <c r="B15" s="180">
        <f t="shared" ref="B15:G15" si="4">SUM(B16)</f>
        <v>301</v>
      </c>
      <c r="C15" s="180">
        <f t="shared" si="4"/>
        <v>530</v>
      </c>
      <c r="D15" s="180">
        <f t="shared" si="4"/>
        <v>23</v>
      </c>
      <c r="E15" s="180">
        <f t="shared" si="4"/>
        <v>0</v>
      </c>
      <c r="F15" s="180">
        <f t="shared" si="4"/>
        <v>599</v>
      </c>
      <c r="G15" s="180">
        <f t="shared" si="4"/>
        <v>255</v>
      </c>
      <c r="H15" s="180"/>
      <c r="I15" s="115">
        <f>SUM(B15:E15)/F15</f>
        <v>1.4257095158597664</v>
      </c>
      <c r="J15" s="116">
        <f t="shared" si="2"/>
        <v>29.859484777517565</v>
      </c>
      <c r="K15" s="178">
        <f t="shared" si="3"/>
        <v>70.140515222482435</v>
      </c>
    </row>
    <row r="16" spans="1:11" ht="15.75" customHeight="1" x14ac:dyDescent="0.25">
      <c r="A16" s="109" t="s">
        <v>74</v>
      </c>
      <c r="B16" s="177">
        <v>301</v>
      </c>
      <c r="C16" s="177">
        <v>530</v>
      </c>
      <c r="D16" s="177">
        <v>23</v>
      </c>
      <c r="E16" s="177">
        <v>0</v>
      </c>
      <c r="F16" s="177">
        <v>599</v>
      </c>
      <c r="G16" s="177">
        <v>255</v>
      </c>
      <c r="H16" s="177"/>
      <c r="I16" s="119">
        <f>SUM(B16:E16)/F16</f>
        <v>1.4257095158597664</v>
      </c>
      <c r="J16" s="120">
        <f t="shared" si="2"/>
        <v>29.859484777517565</v>
      </c>
      <c r="K16" s="179">
        <f t="shared" si="3"/>
        <v>70.140515222482435</v>
      </c>
    </row>
    <row r="17" spans="1:11" ht="15.75" customHeight="1" x14ac:dyDescent="0.25">
      <c r="A17" s="109"/>
      <c r="B17" s="177"/>
      <c r="C17" s="177"/>
      <c r="D17" s="177"/>
      <c r="E17" s="177"/>
      <c r="F17" s="177"/>
      <c r="G17" s="177"/>
      <c r="H17" s="177"/>
      <c r="I17" s="119"/>
      <c r="J17" s="116"/>
      <c r="K17" s="178"/>
    </row>
    <row r="18" spans="1:11" s="28" customFormat="1" ht="15.75" customHeight="1" x14ac:dyDescent="0.25">
      <c r="A18" s="114" t="s">
        <v>432</v>
      </c>
      <c r="B18" s="180">
        <f t="shared" ref="B18:G18" si="5">SUM(B19:B20)</f>
        <v>474</v>
      </c>
      <c r="C18" s="180">
        <f t="shared" si="5"/>
        <v>440</v>
      </c>
      <c r="D18" s="180">
        <f t="shared" si="5"/>
        <v>33</v>
      </c>
      <c r="E18" s="180">
        <f t="shared" si="5"/>
        <v>11</v>
      </c>
      <c r="F18" s="180">
        <f t="shared" si="5"/>
        <v>505</v>
      </c>
      <c r="G18" s="180">
        <f t="shared" si="5"/>
        <v>453</v>
      </c>
      <c r="H18" s="180"/>
      <c r="I18" s="115">
        <f>SUM(B18:E18)/F18</f>
        <v>1.8970297029702969</v>
      </c>
      <c r="J18" s="116">
        <f t="shared" si="2"/>
        <v>47.28601252609603</v>
      </c>
      <c r="K18" s="178">
        <f t="shared" si="3"/>
        <v>52.71398747390397</v>
      </c>
    </row>
    <row r="19" spans="1:11" ht="15.75" customHeight="1" x14ac:dyDescent="0.25">
      <c r="A19" s="109" t="s">
        <v>75</v>
      </c>
      <c r="B19" s="177">
        <v>357</v>
      </c>
      <c r="C19" s="177">
        <v>312</v>
      </c>
      <c r="D19" s="177">
        <v>27</v>
      </c>
      <c r="E19" s="177">
        <v>8</v>
      </c>
      <c r="F19" s="177">
        <v>331</v>
      </c>
      <c r="G19" s="177">
        <v>373</v>
      </c>
      <c r="H19" s="177"/>
      <c r="I19" s="119">
        <f>SUM(B19:E19)/F19</f>
        <v>2.1268882175226587</v>
      </c>
      <c r="J19" s="120">
        <f t="shared" si="2"/>
        <v>52.98295454545454</v>
      </c>
      <c r="K19" s="179">
        <f t="shared" si="3"/>
        <v>47.017045454545453</v>
      </c>
    </row>
    <row r="20" spans="1:11" ht="15.75" customHeight="1" x14ac:dyDescent="0.25">
      <c r="A20" s="109" t="s">
        <v>323</v>
      </c>
      <c r="B20" s="177">
        <v>117</v>
      </c>
      <c r="C20" s="177">
        <v>128</v>
      </c>
      <c r="D20" s="177">
        <v>6</v>
      </c>
      <c r="E20" s="177">
        <v>3</v>
      </c>
      <c r="F20" s="177">
        <v>174</v>
      </c>
      <c r="G20" s="177">
        <v>80</v>
      </c>
      <c r="H20" s="177"/>
      <c r="I20" s="119">
        <f>SUM(B20:E20)/F20</f>
        <v>1.4597701149425288</v>
      </c>
      <c r="J20" s="120">
        <f t="shared" si="2"/>
        <v>31.496062992125985</v>
      </c>
      <c r="K20" s="179">
        <f t="shared" si="3"/>
        <v>68.503937007874015</v>
      </c>
    </row>
    <row r="21" spans="1:11" ht="15.75" customHeight="1" x14ac:dyDescent="0.25">
      <c r="A21" s="109"/>
      <c r="B21" s="177"/>
      <c r="C21" s="177"/>
      <c r="D21" s="177"/>
      <c r="E21" s="177"/>
      <c r="F21" s="177"/>
      <c r="G21" s="177"/>
      <c r="H21" s="177"/>
      <c r="I21" s="119"/>
      <c r="J21" s="116"/>
      <c r="K21" s="178"/>
    </row>
    <row r="22" spans="1:11" s="28" customFormat="1" ht="15.75" customHeight="1" x14ac:dyDescent="0.25">
      <c r="A22" s="114" t="s">
        <v>438</v>
      </c>
      <c r="B22" s="180">
        <f t="shared" ref="B22:G22" si="6">SUM(B23:B24)</f>
        <v>573</v>
      </c>
      <c r="C22" s="180">
        <f t="shared" si="6"/>
        <v>293</v>
      </c>
      <c r="D22" s="180">
        <f t="shared" si="6"/>
        <v>21</v>
      </c>
      <c r="E22" s="180">
        <f t="shared" si="6"/>
        <v>0</v>
      </c>
      <c r="F22" s="180">
        <f t="shared" si="6"/>
        <v>412</v>
      </c>
      <c r="G22" s="180">
        <f t="shared" si="6"/>
        <v>475</v>
      </c>
      <c r="H22" s="180"/>
      <c r="I22" s="115">
        <f>SUM(B22:E22)/F22</f>
        <v>2.1529126213592233</v>
      </c>
      <c r="J22" s="116">
        <f t="shared" si="2"/>
        <v>53.551296505073275</v>
      </c>
      <c r="K22" s="178">
        <f t="shared" si="3"/>
        <v>46.448703494926718</v>
      </c>
    </row>
    <row r="23" spans="1:11" s="28" customFormat="1" ht="15.75" customHeight="1" x14ac:dyDescent="0.25">
      <c r="A23" s="109" t="s">
        <v>76</v>
      </c>
      <c r="B23" s="177">
        <v>103</v>
      </c>
      <c r="C23" s="177">
        <v>41</v>
      </c>
      <c r="D23" s="177">
        <v>6</v>
      </c>
      <c r="E23" s="177">
        <v>0</v>
      </c>
      <c r="F23" s="177">
        <v>150</v>
      </c>
      <c r="G23" s="177">
        <v>0</v>
      </c>
      <c r="H23" s="177"/>
      <c r="I23" s="119">
        <f>SUM(B23:E23)/F23</f>
        <v>1</v>
      </c>
      <c r="J23" s="120">
        <f t="shared" si="2"/>
        <v>0</v>
      </c>
      <c r="K23" s="179">
        <f t="shared" si="3"/>
        <v>100</v>
      </c>
    </row>
    <row r="24" spans="1:11" s="28" customFormat="1" ht="15.75" customHeight="1" x14ac:dyDescent="0.25">
      <c r="A24" s="109" t="s">
        <v>77</v>
      </c>
      <c r="B24" s="177">
        <v>470</v>
      </c>
      <c r="C24" s="177">
        <v>252</v>
      </c>
      <c r="D24" s="177">
        <v>15</v>
      </c>
      <c r="E24" s="177">
        <v>0</v>
      </c>
      <c r="F24" s="177">
        <v>262</v>
      </c>
      <c r="G24" s="177">
        <v>475</v>
      </c>
      <c r="H24" s="177"/>
      <c r="I24" s="119">
        <f>SUM(B24:E24)/F24</f>
        <v>2.8129770992366412</v>
      </c>
      <c r="J24" s="120">
        <f t="shared" si="2"/>
        <v>64.450474898236081</v>
      </c>
      <c r="K24" s="179">
        <f t="shared" si="3"/>
        <v>35.549525101763905</v>
      </c>
    </row>
    <row r="25" spans="1:11" s="28" customFormat="1" ht="15.75" customHeight="1" x14ac:dyDescent="0.25">
      <c r="A25" s="109"/>
      <c r="B25" s="177"/>
      <c r="C25" s="177"/>
      <c r="D25" s="177"/>
      <c r="E25" s="177"/>
      <c r="F25" s="177"/>
      <c r="G25" s="177"/>
      <c r="H25" s="177"/>
      <c r="I25" s="119"/>
      <c r="J25" s="116"/>
      <c r="K25" s="178"/>
    </row>
    <row r="26" spans="1:11" s="28" customFormat="1" ht="15.75" customHeight="1" x14ac:dyDescent="0.25">
      <c r="A26" s="114" t="s">
        <v>232</v>
      </c>
      <c r="B26" s="180">
        <f t="shared" ref="B26:G26" si="7">SUM(B27:B28)</f>
        <v>536</v>
      </c>
      <c r="C26" s="180">
        <f t="shared" si="7"/>
        <v>742</v>
      </c>
      <c r="D26" s="180">
        <f t="shared" si="7"/>
        <v>30</v>
      </c>
      <c r="E26" s="180">
        <f t="shared" si="7"/>
        <v>5</v>
      </c>
      <c r="F26" s="180">
        <f t="shared" si="7"/>
        <v>874</v>
      </c>
      <c r="G26" s="180">
        <f t="shared" si="7"/>
        <v>439</v>
      </c>
      <c r="H26" s="180"/>
      <c r="I26" s="115">
        <f>SUM(B26:E26)/F26</f>
        <v>1.5022883295194509</v>
      </c>
      <c r="J26" s="116">
        <f t="shared" si="2"/>
        <v>33.434881949733438</v>
      </c>
      <c r="K26" s="178">
        <f t="shared" si="3"/>
        <v>66.565118050266562</v>
      </c>
    </row>
    <row r="27" spans="1:11" s="28" customFormat="1" ht="15.75" customHeight="1" x14ac:dyDescent="0.25">
      <c r="A27" s="109" t="s">
        <v>78</v>
      </c>
      <c r="B27" s="177">
        <v>435</v>
      </c>
      <c r="C27" s="177">
        <v>606</v>
      </c>
      <c r="D27" s="177">
        <v>23</v>
      </c>
      <c r="E27" s="177">
        <v>3</v>
      </c>
      <c r="F27" s="177">
        <v>752</v>
      </c>
      <c r="G27" s="177">
        <v>315</v>
      </c>
      <c r="H27" s="177"/>
      <c r="I27" s="119">
        <f>SUM(B27:E27)/F27</f>
        <v>1.4188829787234043</v>
      </c>
      <c r="J27" s="120">
        <f t="shared" si="2"/>
        <v>29.522024367385193</v>
      </c>
      <c r="K27" s="179">
        <f t="shared" si="3"/>
        <v>70.477975632614815</v>
      </c>
    </row>
    <row r="28" spans="1:11" s="28" customFormat="1" ht="15.75" customHeight="1" x14ac:dyDescent="0.25">
      <c r="A28" s="109" t="s">
        <v>79</v>
      </c>
      <c r="B28" s="177">
        <v>101</v>
      </c>
      <c r="C28" s="177">
        <v>136</v>
      </c>
      <c r="D28" s="177">
        <v>7</v>
      </c>
      <c r="E28" s="177">
        <v>2</v>
      </c>
      <c r="F28" s="177">
        <v>122</v>
      </c>
      <c r="G28" s="177">
        <v>124</v>
      </c>
      <c r="H28" s="177"/>
      <c r="I28" s="119">
        <f>SUM(B28:E28)/F28</f>
        <v>2.0163934426229506</v>
      </c>
      <c r="J28" s="120">
        <f t="shared" si="2"/>
        <v>50.40650406504065</v>
      </c>
      <c r="K28" s="179">
        <f t="shared" si="3"/>
        <v>49.59349593495935</v>
      </c>
    </row>
    <row r="29" spans="1:11" s="28" customFormat="1" ht="15.75" customHeight="1" x14ac:dyDescent="0.25">
      <c r="A29" s="109"/>
      <c r="B29" s="177"/>
      <c r="C29" s="177"/>
      <c r="D29" s="177"/>
      <c r="E29" s="177"/>
      <c r="F29" s="177"/>
      <c r="G29" s="177"/>
      <c r="H29" s="177"/>
      <c r="I29" s="119"/>
      <c r="J29" s="116"/>
      <c r="K29" s="178"/>
    </row>
    <row r="30" spans="1:11" s="28" customFormat="1" ht="15.75" customHeight="1" x14ac:dyDescent="0.25">
      <c r="A30" s="114" t="s">
        <v>458</v>
      </c>
      <c r="B30" s="180">
        <f t="shared" ref="B30:G30" si="8">SUM(B31:B32)</f>
        <v>865</v>
      </c>
      <c r="C30" s="180">
        <f t="shared" si="8"/>
        <v>561</v>
      </c>
      <c r="D30" s="180">
        <f t="shared" si="8"/>
        <v>32</v>
      </c>
      <c r="E30" s="180">
        <f t="shared" si="8"/>
        <v>4</v>
      </c>
      <c r="F30" s="180">
        <f t="shared" si="8"/>
        <v>741</v>
      </c>
      <c r="G30" s="180">
        <f t="shared" si="8"/>
        <v>721</v>
      </c>
      <c r="H30" s="180"/>
      <c r="I30" s="115">
        <f>SUM(B30:E30)/F30</f>
        <v>1.9730094466936572</v>
      </c>
      <c r="J30" s="116">
        <f t="shared" si="2"/>
        <v>49.316005471956224</v>
      </c>
      <c r="K30" s="178">
        <f t="shared" si="3"/>
        <v>50.683994528043776</v>
      </c>
    </row>
    <row r="31" spans="1:11" s="28" customFormat="1" ht="15.75" customHeight="1" x14ac:dyDescent="0.25">
      <c r="A31" s="109" t="s">
        <v>80</v>
      </c>
      <c r="B31" s="177">
        <v>771</v>
      </c>
      <c r="C31" s="177">
        <v>429</v>
      </c>
      <c r="D31" s="177">
        <v>23</v>
      </c>
      <c r="E31" s="177">
        <v>4</v>
      </c>
      <c r="F31" s="177">
        <v>598</v>
      </c>
      <c r="G31" s="177">
        <v>629</v>
      </c>
      <c r="H31" s="177"/>
      <c r="I31" s="119">
        <f>SUM(B31:E31)/F31</f>
        <v>2.051839464882943</v>
      </c>
      <c r="J31" s="120">
        <f t="shared" si="2"/>
        <v>51.263243683781582</v>
      </c>
      <c r="K31" s="179">
        <f t="shared" si="3"/>
        <v>48.736756316218418</v>
      </c>
    </row>
    <row r="32" spans="1:11" s="28" customFormat="1" ht="15.75" customHeight="1" x14ac:dyDescent="0.25">
      <c r="A32" s="109" t="s">
        <v>735</v>
      </c>
      <c r="B32" s="177">
        <v>94</v>
      </c>
      <c r="C32" s="177">
        <v>132</v>
      </c>
      <c r="D32" s="177">
        <v>9</v>
      </c>
      <c r="E32" s="177">
        <v>0</v>
      </c>
      <c r="F32" s="177">
        <v>143</v>
      </c>
      <c r="G32" s="177">
        <v>92</v>
      </c>
      <c r="H32" s="177"/>
      <c r="I32" s="119">
        <f>SUM(B32:E32)/F32</f>
        <v>1.6433566433566433</v>
      </c>
      <c r="J32" s="120">
        <f t="shared" si="2"/>
        <v>39.148936170212764</v>
      </c>
      <c r="K32" s="179">
        <f t="shared" si="3"/>
        <v>60.851063829787236</v>
      </c>
    </row>
    <row r="33" spans="1:11" s="28" customFormat="1" ht="15.75" customHeight="1" x14ac:dyDescent="0.25">
      <c r="A33" s="109"/>
      <c r="B33" s="177"/>
      <c r="C33" s="177"/>
      <c r="D33" s="177"/>
      <c r="E33" s="177"/>
      <c r="F33" s="177"/>
      <c r="G33" s="177"/>
      <c r="H33" s="177"/>
      <c r="I33" s="119"/>
      <c r="J33" s="116"/>
      <c r="K33" s="178"/>
    </row>
    <row r="34" spans="1:11" s="28" customFormat="1" ht="15.75" customHeight="1" x14ac:dyDescent="0.25">
      <c r="A34" s="114" t="s">
        <v>453</v>
      </c>
      <c r="B34" s="180">
        <f t="shared" ref="B34:G34" si="9">SUM(B35:B36)</f>
        <v>353</v>
      </c>
      <c r="C34" s="180">
        <f t="shared" si="9"/>
        <v>364</v>
      </c>
      <c r="D34" s="180">
        <f t="shared" si="9"/>
        <v>42</v>
      </c>
      <c r="E34" s="180">
        <f t="shared" si="9"/>
        <v>9</v>
      </c>
      <c r="F34" s="180">
        <f t="shared" si="9"/>
        <v>419</v>
      </c>
      <c r="G34" s="180">
        <f t="shared" si="9"/>
        <v>349</v>
      </c>
      <c r="H34" s="180"/>
      <c r="I34" s="115">
        <f>SUM(B34:E34)/F34</f>
        <v>1.8329355608591886</v>
      </c>
      <c r="J34" s="116">
        <f t="shared" si="2"/>
        <v>45.442708333333329</v>
      </c>
      <c r="K34" s="178">
        <f t="shared" si="3"/>
        <v>54.557291666666664</v>
      </c>
    </row>
    <row r="35" spans="1:11" s="28" customFormat="1" ht="15.75" customHeight="1" x14ac:dyDescent="0.25">
      <c r="A35" s="109" t="s">
        <v>81</v>
      </c>
      <c r="B35" s="177">
        <v>220</v>
      </c>
      <c r="C35" s="177">
        <v>236</v>
      </c>
      <c r="D35" s="177">
        <v>3</v>
      </c>
      <c r="E35" s="177">
        <v>9</v>
      </c>
      <c r="F35" s="177">
        <v>251</v>
      </c>
      <c r="G35" s="177">
        <v>217</v>
      </c>
      <c r="H35" s="177"/>
      <c r="I35" s="119">
        <f>SUM(B35:E35)/F35</f>
        <v>1.8645418326693226</v>
      </c>
      <c r="J35" s="120">
        <f t="shared" si="2"/>
        <v>46.36752136752137</v>
      </c>
      <c r="K35" s="179">
        <f t="shared" si="3"/>
        <v>53.63247863247863</v>
      </c>
    </row>
    <row r="36" spans="1:11" s="28" customFormat="1" ht="15.75" customHeight="1" x14ac:dyDescent="0.25">
      <c r="A36" s="83" t="s">
        <v>82</v>
      </c>
      <c r="B36" s="177">
        <v>133</v>
      </c>
      <c r="C36" s="177">
        <v>128</v>
      </c>
      <c r="D36" s="177">
        <v>39</v>
      </c>
      <c r="E36" s="177">
        <v>0</v>
      </c>
      <c r="F36" s="177">
        <v>168</v>
      </c>
      <c r="G36" s="177">
        <v>132</v>
      </c>
      <c r="H36" s="177"/>
      <c r="I36" s="119">
        <f>SUM(B36:E36)/F36</f>
        <v>1.7857142857142858</v>
      </c>
      <c r="J36" s="120">
        <f t="shared" si="2"/>
        <v>44</v>
      </c>
      <c r="K36" s="179">
        <f t="shared" si="3"/>
        <v>56.000000000000007</v>
      </c>
    </row>
    <row r="37" spans="1:11" s="28" customFormat="1" ht="15.75" customHeight="1" x14ac:dyDescent="0.25">
      <c r="A37" s="83"/>
      <c r="B37" s="177"/>
      <c r="C37" s="177"/>
      <c r="D37" s="177"/>
      <c r="E37" s="177"/>
      <c r="F37" s="177"/>
      <c r="G37" s="177"/>
      <c r="H37" s="177"/>
      <c r="I37" s="119"/>
      <c r="J37" s="116"/>
      <c r="K37" s="178"/>
    </row>
    <row r="38" spans="1:11" s="28" customFormat="1" ht="15.75" customHeight="1" x14ac:dyDescent="0.25">
      <c r="A38" s="114" t="s">
        <v>514</v>
      </c>
      <c r="B38" s="180">
        <f t="shared" ref="B38:G38" si="10">SUM(B39:B40)</f>
        <v>437</v>
      </c>
      <c r="C38" s="180">
        <f t="shared" si="10"/>
        <v>297</v>
      </c>
      <c r="D38" s="180">
        <f t="shared" si="10"/>
        <v>23</v>
      </c>
      <c r="E38" s="180">
        <f t="shared" si="10"/>
        <v>2</v>
      </c>
      <c r="F38" s="180">
        <f t="shared" si="10"/>
        <v>510</v>
      </c>
      <c r="G38" s="180">
        <f t="shared" si="10"/>
        <v>249</v>
      </c>
      <c r="H38" s="180"/>
      <c r="I38" s="115">
        <f>SUM(B38:E38)/F38</f>
        <v>1.4882352941176471</v>
      </c>
      <c r="J38" s="116">
        <f t="shared" si="2"/>
        <v>32.806324110671937</v>
      </c>
      <c r="K38" s="178">
        <f t="shared" si="3"/>
        <v>67.193675889328063</v>
      </c>
    </row>
    <row r="39" spans="1:11" s="28" customFormat="1" ht="15.75" customHeight="1" x14ac:dyDescent="0.25">
      <c r="A39" s="109" t="s">
        <v>83</v>
      </c>
      <c r="B39" s="177">
        <v>210</v>
      </c>
      <c r="C39" s="177">
        <v>244</v>
      </c>
      <c r="D39" s="177">
        <v>17</v>
      </c>
      <c r="E39" s="177">
        <v>2</v>
      </c>
      <c r="F39" s="177">
        <v>224</v>
      </c>
      <c r="G39" s="177">
        <v>249</v>
      </c>
      <c r="H39" s="177"/>
      <c r="I39" s="119">
        <f>SUM(B39:E39)/F39</f>
        <v>2.1116071428571428</v>
      </c>
      <c r="J39" s="120">
        <f t="shared" si="2"/>
        <v>52.642706131078221</v>
      </c>
      <c r="K39" s="179">
        <f t="shared" si="3"/>
        <v>47.357293868921772</v>
      </c>
    </row>
    <row r="40" spans="1:11" s="28" customFormat="1" ht="15.75" customHeight="1" x14ac:dyDescent="0.25">
      <c r="A40" s="109" t="s">
        <v>84</v>
      </c>
      <c r="B40" s="177">
        <v>227</v>
      </c>
      <c r="C40" s="177">
        <v>53</v>
      </c>
      <c r="D40" s="177">
        <v>6</v>
      </c>
      <c r="E40" s="177">
        <v>0</v>
      </c>
      <c r="F40" s="177">
        <v>286</v>
      </c>
      <c r="G40" s="177">
        <v>0</v>
      </c>
      <c r="H40" s="177"/>
      <c r="I40" s="119">
        <f>SUM(B40:E40)/F40</f>
        <v>1</v>
      </c>
      <c r="J40" s="120">
        <f t="shared" si="2"/>
        <v>0</v>
      </c>
      <c r="K40" s="179">
        <f t="shared" si="3"/>
        <v>100</v>
      </c>
    </row>
    <row r="41" spans="1:11" s="28" customFormat="1" ht="15.75" customHeight="1" x14ac:dyDescent="0.25">
      <c r="A41" s="109"/>
      <c r="B41" s="177"/>
      <c r="C41" s="177"/>
      <c r="D41" s="177"/>
      <c r="E41" s="177"/>
      <c r="F41" s="177"/>
      <c r="G41" s="177"/>
      <c r="H41" s="177"/>
      <c r="I41" s="119"/>
      <c r="J41" s="116"/>
      <c r="K41" s="178"/>
    </row>
    <row r="42" spans="1:11" s="28" customFormat="1" ht="15.75" customHeight="1" x14ac:dyDescent="0.25">
      <c r="A42" s="114" t="s">
        <v>482</v>
      </c>
      <c r="B42" s="180">
        <f t="shared" ref="B42:G42" si="11">SUM(B43:B44)</f>
        <v>404</v>
      </c>
      <c r="C42" s="180">
        <f t="shared" si="11"/>
        <v>528</v>
      </c>
      <c r="D42" s="180">
        <f t="shared" si="11"/>
        <v>29</v>
      </c>
      <c r="E42" s="180">
        <f t="shared" si="11"/>
        <v>4</v>
      </c>
      <c r="F42" s="180">
        <f t="shared" si="11"/>
        <v>599</v>
      </c>
      <c r="G42" s="180">
        <f t="shared" si="11"/>
        <v>366</v>
      </c>
      <c r="H42" s="180"/>
      <c r="I42" s="115">
        <f>SUM(B42:E42)/F42</f>
        <v>1.6110183639398998</v>
      </c>
      <c r="J42" s="116">
        <f t="shared" si="2"/>
        <v>37.927461139896373</v>
      </c>
      <c r="K42" s="178">
        <f t="shared" si="3"/>
        <v>62.072538860103634</v>
      </c>
    </row>
    <row r="43" spans="1:11" s="28" customFormat="1" ht="15.75" customHeight="1" x14ac:dyDescent="0.25">
      <c r="A43" s="109" t="s">
        <v>85</v>
      </c>
      <c r="B43" s="177">
        <v>294</v>
      </c>
      <c r="C43" s="177">
        <v>430</v>
      </c>
      <c r="D43" s="177">
        <v>23</v>
      </c>
      <c r="E43" s="177">
        <v>4</v>
      </c>
      <c r="F43" s="177">
        <v>482</v>
      </c>
      <c r="G43" s="177">
        <v>269</v>
      </c>
      <c r="H43" s="177"/>
      <c r="I43" s="119">
        <f>SUM(B43:E43)/F43</f>
        <v>1.558091286307054</v>
      </c>
      <c r="J43" s="120">
        <f t="shared" si="2"/>
        <v>35.818908122503331</v>
      </c>
      <c r="K43" s="179">
        <f t="shared" si="3"/>
        <v>64.181091877496669</v>
      </c>
    </row>
    <row r="44" spans="1:11" s="28" customFormat="1" ht="15.75" customHeight="1" x14ac:dyDescent="0.25">
      <c r="A44" s="109" t="s">
        <v>743</v>
      </c>
      <c r="B44" s="177">
        <v>110</v>
      </c>
      <c r="C44" s="177">
        <v>98</v>
      </c>
      <c r="D44" s="177">
        <v>6</v>
      </c>
      <c r="E44" s="177">
        <v>0</v>
      </c>
      <c r="F44" s="177">
        <v>117</v>
      </c>
      <c r="G44" s="177">
        <v>97</v>
      </c>
      <c r="H44" s="177"/>
      <c r="I44" s="119">
        <f>SUM(B44:E44)/F44</f>
        <v>1.829059829059829</v>
      </c>
      <c r="J44" s="120">
        <f t="shared" si="2"/>
        <v>45.32710280373832</v>
      </c>
      <c r="K44" s="179">
        <f t="shared" si="3"/>
        <v>54.67289719626168</v>
      </c>
    </row>
    <row r="45" spans="1:11" s="28" customFormat="1" ht="15.75" customHeight="1" x14ac:dyDescent="0.25">
      <c r="A45" s="109"/>
      <c r="B45" s="177"/>
      <c r="C45" s="177"/>
      <c r="D45" s="177"/>
      <c r="E45" s="177"/>
      <c r="F45" s="177"/>
      <c r="G45" s="177"/>
      <c r="H45" s="177"/>
      <c r="I45" s="119"/>
      <c r="J45" s="116"/>
      <c r="K45" s="178"/>
    </row>
    <row r="46" spans="1:11" s="28" customFormat="1" ht="15.75" customHeight="1" x14ac:dyDescent="0.25">
      <c r="A46" s="114" t="s">
        <v>515</v>
      </c>
      <c r="B46" s="180">
        <f t="shared" ref="B46:G46" si="12">SUM(B47:B48)</f>
        <v>304</v>
      </c>
      <c r="C46" s="180">
        <f t="shared" si="12"/>
        <v>333</v>
      </c>
      <c r="D46" s="180">
        <f t="shared" si="12"/>
        <v>28</v>
      </c>
      <c r="E46" s="180">
        <f t="shared" si="12"/>
        <v>2</v>
      </c>
      <c r="F46" s="180">
        <f t="shared" si="12"/>
        <v>400</v>
      </c>
      <c r="G46" s="180">
        <f t="shared" si="12"/>
        <v>267</v>
      </c>
      <c r="H46" s="180"/>
      <c r="I46" s="115">
        <f>SUM(B46:E46)/F46</f>
        <v>1.6675</v>
      </c>
      <c r="J46" s="116">
        <f t="shared" si="2"/>
        <v>40.029985007496251</v>
      </c>
      <c r="K46" s="178">
        <f t="shared" si="3"/>
        <v>59.970014992503749</v>
      </c>
    </row>
    <row r="47" spans="1:11" s="28" customFormat="1" ht="15.75" customHeight="1" x14ac:dyDescent="0.25">
      <c r="A47" s="109" t="s">
        <v>86</v>
      </c>
      <c r="B47" s="177">
        <v>197</v>
      </c>
      <c r="C47" s="177">
        <v>241</v>
      </c>
      <c r="D47" s="177">
        <v>16</v>
      </c>
      <c r="E47" s="177">
        <v>2</v>
      </c>
      <c r="F47" s="177">
        <v>309</v>
      </c>
      <c r="G47" s="177">
        <v>147</v>
      </c>
      <c r="H47" s="177"/>
      <c r="I47" s="119">
        <f>SUM(B47:E47)/F47</f>
        <v>1.4757281553398058</v>
      </c>
      <c r="J47" s="120">
        <f t="shared" si="2"/>
        <v>32.236842105263158</v>
      </c>
      <c r="K47" s="179">
        <f t="shared" si="3"/>
        <v>67.76315789473685</v>
      </c>
    </row>
    <row r="48" spans="1:11" s="28" customFormat="1" ht="15.75" customHeight="1" x14ac:dyDescent="0.25">
      <c r="A48" s="109" t="s">
        <v>87</v>
      </c>
      <c r="B48" s="177">
        <v>107</v>
      </c>
      <c r="C48" s="177">
        <v>92</v>
      </c>
      <c r="D48" s="177">
        <v>12</v>
      </c>
      <c r="E48" s="177">
        <v>0</v>
      </c>
      <c r="F48" s="177">
        <v>91</v>
      </c>
      <c r="G48" s="177">
        <v>120</v>
      </c>
      <c r="H48" s="177"/>
      <c r="I48" s="119">
        <f>SUM(B48:E48)/F48</f>
        <v>2.3186813186813189</v>
      </c>
      <c r="J48" s="120">
        <f t="shared" si="2"/>
        <v>56.872037914691944</v>
      </c>
      <c r="K48" s="179">
        <f t="shared" si="3"/>
        <v>43.127962085308056</v>
      </c>
    </row>
    <row r="49" spans="1:11" s="28" customFormat="1" ht="15.75" customHeight="1" x14ac:dyDescent="0.25">
      <c r="A49" s="109"/>
      <c r="B49" s="177"/>
      <c r="C49" s="177"/>
      <c r="D49" s="177"/>
      <c r="E49" s="177"/>
      <c r="F49" s="177"/>
      <c r="G49" s="177"/>
      <c r="H49" s="306"/>
      <c r="I49" s="119"/>
      <c r="J49" s="116"/>
      <c r="K49" s="178"/>
    </row>
    <row r="50" spans="1:11" s="28" customFormat="1" ht="15.75" customHeight="1" x14ac:dyDescent="0.25">
      <c r="A50" s="114" t="s">
        <v>516</v>
      </c>
      <c r="B50" s="180">
        <f t="shared" ref="B50:G50" si="13">SUM(B51:B53)</f>
        <v>303</v>
      </c>
      <c r="C50" s="180">
        <f t="shared" si="13"/>
        <v>377</v>
      </c>
      <c r="D50" s="180">
        <f t="shared" si="13"/>
        <v>52</v>
      </c>
      <c r="E50" s="180">
        <f t="shared" si="13"/>
        <v>0</v>
      </c>
      <c r="F50" s="180">
        <f t="shared" si="13"/>
        <v>413</v>
      </c>
      <c r="G50" s="180">
        <f t="shared" si="13"/>
        <v>319</v>
      </c>
      <c r="H50" s="310"/>
      <c r="I50" s="115">
        <f>SUM(B50:E50)/F50</f>
        <v>1.7723970944309928</v>
      </c>
      <c r="J50" s="116">
        <f t="shared" si="2"/>
        <v>43.579234972677597</v>
      </c>
      <c r="K50" s="178">
        <f t="shared" si="3"/>
        <v>56.420765027322403</v>
      </c>
    </row>
    <row r="51" spans="1:11" s="28" customFormat="1" ht="15.75" customHeight="1" x14ac:dyDescent="0.25">
      <c r="A51" s="109" t="s">
        <v>88</v>
      </c>
      <c r="B51" s="177">
        <v>23</v>
      </c>
      <c r="C51" s="177">
        <v>64</v>
      </c>
      <c r="D51" s="177">
        <v>4</v>
      </c>
      <c r="E51" s="177">
        <v>0</v>
      </c>
      <c r="F51" s="177">
        <v>67</v>
      </c>
      <c r="G51" s="177">
        <v>24</v>
      </c>
      <c r="H51" s="306"/>
      <c r="I51" s="119">
        <f>SUM(B51:E51)/F51</f>
        <v>1.3582089552238805</v>
      </c>
      <c r="J51" s="120">
        <f t="shared" si="2"/>
        <v>26.373626373626376</v>
      </c>
      <c r="K51" s="179">
        <f t="shared" si="3"/>
        <v>73.626373626373635</v>
      </c>
    </row>
    <row r="52" spans="1:11" s="28" customFormat="1" ht="15.75" customHeight="1" x14ac:dyDescent="0.25">
      <c r="A52" s="109" t="s">
        <v>89</v>
      </c>
      <c r="B52" s="177">
        <v>58</v>
      </c>
      <c r="C52" s="177">
        <v>21</v>
      </c>
      <c r="D52" s="177">
        <v>12</v>
      </c>
      <c r="E52" s="177">
        <v>0</v>
      </c>
      <c r="F52" s="177">
        <v>91</v>
      </c>
      <c r="G52" s="177">
        <v>0</v>
      </c>
      <c r="H52" s="306"/>
      <c r="I52" s="119">
        <f>SUM(B52:E52)/F52</f>
        <v>1</v>
      </c>
      <c r="J52" s="120">
        <f t="shared" si="2"/>
        <v>0</v>
      </c>
      <c r="K52" s="179">
        <f t="shared" si="3"/>
        <v>100</v>
      </c>
    </row>
    <row r="53" spans="1:11" s="28" customFormat="1" ht="15.75" customHeight="1" x14ac:dyDescent="0.25">
      <c r="A53" s="109" t="s">
        <v>90</v>
      </c>
      <c r="B53" s="177">
        <v>222</v>
      </c>
      <c r="C53" s="177">
        <v>292</v>
      </c>
      <c r="D53" s="177">
        <v>36</v>
      </c>
      <c r="E53" s="177">
        <v>0</v>
      </c>
      <c r="F53" s="177">
        <v>255</v>
      </c>
      <c r="G53" s="177">
        <v>295</v>
      </c>
      <c r="H53" s="306"/>
      <c r="I53" s="119">
        <f>SUM(B53:E53)/F53</f>
        <v>2.1568627450980391</v>
      </c>
      <c r="J53" s="120">
        <f t="shared" si="2"/>
        <v>53.63636363636364</v>
      </c>
      <c r="K53" s="179">
        <f t="shared" si="3"/>
        <v>46.36363636363636</v>
      </c>
    </row>
    <row r="54" spans="1:11" s="28" customFormat="1" ht="15.75" customHeight="1" x14ac:dyDescent="0.25">
      <c r="A54" s="109"/>
      <c r="B54" s="177"/>
      <c r="C54" s="177"/>
      <c r="D54" s="177"/>
      <c r="E54" s="177"/>
      <c r="F54" s="177"/>
      <c r="G54" s="177"/>
      <c r="H54" s="306"/>
      <c r="I54" s="119"/>
      <c r="J54" s="116"/>
      <c r="K54" s="178"/>
    </row>
    <row r="55" spans="1:11" s="28" customFormat="1" ht="15.75" customHeight="1" x14ac:dyDescent="0.25">
      <c r="A55" s="114" t="s">
        <v>67</v>
      </c>
      <c r="B55" s="180">
        <f t="shared" ref="B55:G55" si="14">SUM(B56)</f>
        <v>863</v>
      </c>
      <c r="C55" s="180">
        <f t="shared" si="14"/>
        <v>412</v>
      </c>
      <c r="D55" s="180">
        <f t="shared" si="14"/>
        <v>46</v>
      </c>
      <c r="E55" s="180">
        <f t="shared" si="14"/>
        <v>1</v>
      </c>
      <c r="F55" s="180">
        <f t="shared" si="14"/>
        <v>581</v>
      </c>
      <c r="G55" s="180">
        <f t="shared" si="14"/>
        <v>741</v>
      </c>
      <c r="H55" s="310"/>
      <c r="I55" s="115">
        <f>SUM(B55:E55)/F55</f>
        <v>2.2753872633390704</v>
      </c>
      <c r="J55" s="116">
        <f t="shared" si="2"/>
        <v>56.051437216338883</v>
      </c>
      <c r="K55" s="178">
        <f t="shared" si="3"/>
        <v>43.948562783661124</v>
      </c>
    </row>
    <row r="56" spans="1:11" s="28" customFormat="1" ht="15.75" customHeight="1" x14ac:dyDescent="0.25">
      <c r="A56" s="109" t="s">
        <v>91</v>
      </c>
      <c r="B56" s="177">
        <v>863</v>
      </c>
      <c r="C56" s="177">
        <v>412</v>
      </c>
      <c r="D56" s="177">
        <v>46</v>
      </c>
      <c r="E56" s="177">
        <v>1</v>
      </c>
      <c r="F56" s="177">
        <v>581</v>
      </c>
      <c r="G56" s="177">
        <v>741</v>
      </c>
      <c r="H56" s="306"/>
      <c r="I56" s="119">
        <f>SUM(B56:E56)/F56</f>
        <v>2.2753872633390704</v>
      </c>
      <c r="J56" s="120">
        <f t="shared" si="2"/>
        <v>56.051437216338883</v>
      </c>
      <c r="K56" s="179">
        <f t="shared" si="3"/>
        <v>43.948562783661124</v>
      </c>
    </row>
    <row r="57" spans="1:11" s="28" customFormat="1" ht="15.75" customHeight="1" x14ac:dyDescent="0.25">
      <c r="A57" s="109"/>
      <c r="B57" s="177"/>
      <c r="C57" s="177"/>
      <c r="D57" s="177"/>
      <c r="E57" s="177"/>
      <c r="F57" s="177"/>
      <c r="G57" s="177"/>
      <c r="H57" s="306"/>
      <c r="I57" s="115"/>
      <c r="J57" s="116"/>
      <c r="K57" s="178"/>
    </row>
    <row r="58" spans="1:11" s="28" customFormat="1" ht="15.75" customHeight="1" x14ac:dyDescent="0.25">
      <c r="A58" s="114" t="s">
        <v>69</v>
      </c>
      <c r="B58" s="180">
        <f t="shared" ref="B58:G58" si="15">SUM(B59)</f>
        <v>819</v>
      </c>
      <c r="C58" s="180">
        <f t="shared" si="15"/>
        <v>481</v>
      </c>
      <c r="D58" s="180">
        <f t="shared" si="15"/>
        <v>15</v>
      </c>
      <c r="E58" s="180">
        <f t="shared" si="15"/>
        <v>0</v>
      </c>
      <c r="F58" s="180">
        <f t="shared" si="15"/>
        <v>760</v>
      </c>
      <c r="G58" s="180">
        <f t="shared" si="15"/>
        <v>555</v>
      </c>
      <c r="H58" s="310"/>
      <c r="I58" s="115">
        <f>SUM(B58:E58)/F58</f>
        <v>1.7302631578947369</v>
      </c>
      <c r="J58" s="116">
        <f t="shared" si="2"/>
        <v>42.20532319391635</v>
      </c>
      <c r="K58" s="178">
        <f t="shared" si="3"/>
        <v>57.794676806083643</v>
      </c>
    </row>
    <row r="59" spans="1:11" s="28" customFormat="1" ht="15.75" customHeight="1" x14ac:dyDescent="0.25">
      <c r="A59" s="109" t="s">
        <v>630</v>
      </c>
      <c r="B59" s="177">
        <v>819</v>
      </c>
      <c r="C59" s="177">
        <v>481</v>
      </c>
      <c r="D59" s="177">
        <v>15</v>
      </c>
      <c r="E59" s="177">
        <v>0</v>
      </c>
      <c r="F59" s="177">
        <v>760</v>
      </c>
      <c r="G59" s="177">
        <v>555</v>
      </c>
      <c r="H59" s="306"/>
      <c r="I59" s="119">
        <f>SUM(B59:E59)/F59</f>
        <v>1.7302631578947369</v>
      </c>
      <c r="J59" s="120">
        <f t="shared" si="2"/>
        <v>42.20532319391635</v>
      </c>
      <c r="K59" s="179">
        <f t="shared" si="3"/>
        <v>57.794676806083643</v>
      </c>
    </row>
    <row r="60" spans="1:11" ht="15.75" customHeight="1" x14ac:dyDescent="0.25">
      <c r="A60" s="234" t="s">
        <v>127</v>
      </c>
      <c r="B60" s="127"/>
      <c r="C60" s="136"/>
      <c r="D60" s="136"/>
      <c r="E60" s="136"/>
      <c r="F60" s="136"/>
      <c r="G60" s="128"/>
      <c r="H60" s="136"/>
      <c r="I60" s="142"/>
      <c r="J60" s="142"/>
      <c r="K60" s="142"/>
    </row>
    <row r="61" spans="1:11" ht="15.75" customHeight="1" x14ac:dyDescent="0.25">
      <c r="A61" s="9" t="s">
        <v>637</v>
      </c>
    </row>
  </sheetData>
  <sheetProtection selectLockedCells="1" selectUnlockedCells="1"/>
  <mergeCells count="14">
    <mergeCell ref="A3:K3"/>
    <mergeCell ref="B5:G5"/>
    <mergeCell ref="I5:K5"/>
    <mergeCell ref="H5:H7"/>
    <mergeCell ref="A5:A7"/>
    <mergeCell ref="B6:B7"/>
    <mergeCell ref="C6:C7"/>
    <mergeCell ref="D6:D7"/>
    <mergeCell ref="E6:E7"/>
    <mergeCell ref="F6:F7"/>
    <mergeCell ref="G6:G7"/>
    <mergeCell ref="I6:I7"/>
    <mergeCell ref="J6:J7"/>
    <mergeCell ref="K6:K7"/>
  </mergeCells>
  <phoneticPr fontId="0" type="noConversion"/>
  <dataValidations disablePrompts="1" count="3">
    <dataValidation operator="equal" allowBlank="1" showErrorMessage="1" errorTitle="ESTIMADO SHREK:" error="El balance en materia penal juvenil no coincide con el dato digitado." sqref="B60" xr:uid="{00000000-0002-0000-1500-000000000000}">
      <formula1>0</formula1>
      <formula2>0</formula2>
    </dataValidation>
    <dataValidation operator="equal" allowBlank="1" showErrorMessage="1" errorTitle="ESTIMADO SHREK:" error="El balance en materia penal juvenil no coincide con el dato digitado." sqref="B41:G41 B21 B25 C49:G49 B14 B45:G45 B17 B54:G54 B57:G57 B29 B33 B37:G37" xr:uid="{00000000-0002-0000-1500-000001000000}"/>
    <dataValidation type="whole" operator="equal" allowBlank="1" showErrorMessage="1" errorTitle="ESTIMADO SHREK:" error="El balance en materia penal juvenil no coincide con el dato digitado." sqref="G59 G35:G36 G16:G17 G12:G14 G56 G47:G48 G19:G21 G51:G53 G39:G40 G43:G44 G23:G25 G27:G29 G32:G33" xr:uid="{00000000-0002-0000-1500-000002000000}">
      <formula1>B12+C12+D12-F12</formula1>
      <formula2>0</formula2>
    </dataValidation>
  </dataValidations>
  <printOptions horizontalCentered="1" verticalCentered="1"/>
  <pageMargins left="0" right="0" top="0" bottom="0" header="0.51180555555555551" footer="0.51180555555555551"/>
  <pageSetup scale="35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39997558519241921"/>
  </sheetPr>
  <dimension ref="A1:L117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1.42578125" defaultRowHeight="15.75" customHeight="1" x14ac:dyDescent="0.25"/>
  <cols>
    <col min="1" max="1" width="60.140625" style="26" customWidth="1"/>
    <col min="2" max="2" width="18.140625" style="26" customWidth="1"/>
    <col min="3" max="3" width="14.7109375" style="26" customWidth="1"/>
    <col min="4" max="4" width="17.28515625" style="26" customWidth="1"/>
    <col min="5" max="5" width="14.42578125" style="26" customWidth="1"/>
    <col min="6" max="6" width="14.140625" style="26" customWidth="1"/>
    <col min="7" max="7" width="19" style="26" customWidth="1"/>
    <col min="8" max="8" width="5.7109375" style="27" customWidth="1"/>
    <col min="9" max="9" width="17.28515625" style="27" customWidth="1"/>
    <col min="10" max="10" width="16.7109375" style="27" customWidth="1"/>
    <col min="11" max="11" width="18.7109375" style="27" customWidth="1"/>
    <col min="12" max="12" width="11.42578125" style="27"/>
    <col min="13" max="30" width="11.42578125" style="26"/>
    <col min="31" max="31" width="15.42578125" style="26" customWidth="1"/>
    <col min="32" max="16384" width="11.42578125" style="26"/>
  </cols>
  <sheetData>
    <row r="1" spans="1:11" ht="15.75" customHeight="1" x14ac:dyDescent="0.25">
      <c r="A1" s="28" t="s">
        <v>92</v>
      </c>
      <c r="B1" s="107"/>
      <c r="C1" s="107"/>
      <c r="D1" s="107"/>
      <c r="E1" s="107"/>
      <c r="F1" s="107"/>
      <c r="G1" s="107"/>
    </row>
    <row r="2" spans="1:11" ht="15.75" customHeight="1" x14ac:dyDescent="0.25">
      <c r="A2" s="110"/>
      <c r="B2" s="171"/>
      <c r="C2" s="171"/>
      <c r="D2" s="171"/>
      <c r="E2" s="171"/>
      <c r="F2" s="171"/>
      <c r="G2" s="171"/>
    </row>
    <row r="3" spans="1:11" ht="15.75" customHeight="1" x14ac:dyDescent="0.25">
      <c r="A3" s="364" t="s">
        <v>654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5.75" customHeight="1" x14ac:dyDescent="0.25">
      <c r="A4" s="111"/>
      <c r="B4" s="132"/>
      <c r="C4" s="111"/>
      <c r="D4" s="111"/>
      <c r="E4" s="111"/>
      <c r="F4" s="111"/>
      <c r="G4" s="111"/>
    </row>
    <row r="5" spans="1:11" ht="15.75" customHeight="1" x14ac:dyDescent="0.25">
      <c r="A5" s="378" t="s">
        <v>329</v>
      </c>
      <c r="B5" s="365" t="s">
        <v>327</v>
      </c>
      <c r="C5" s="365"/>
      <c r="D5" s="365"/>
      <c r="E5" s="365"/>
      <c r="F5" s="365"/>
      <c r="G5" s="365"/>
      <c r="H5" s="386"/>
      <c r="I5" s="366" t="s">
        <v>328</v>
      </c>
      <c r="J5" s="366"/>
      <c r="K5" s="366"/>
    </row>
    <row r="6" spans="1:11" ht="15.75" customHeight="1" x14ac:dyDescent="0.25">
      <c r="A6" s="379"/>
      <c r="B6" s="370" t="s">
        <v>717</v>
      </c>
      <c r="C6" s="370" t="s">
        <v>718</v>
      </c>
      <c r="D6" s="370" t="s">
        <v>723</v>
      </c>
      <c r="E6" s="370" t="s">
        <v>728</v>
      </c>
      <c r="F6" s="370" t="s">
        <v>708</v>
      </c>
      <c r="G6" s="370" t="s">
        <v>721</v>
      </c>
      <c r="H6" s="387"/>
      <c r="I6" s="370" t="s">
        <v>713</v>
      </c>
      <c r="J6" s="370" t="s">
        <v>714</v>
      </c>
      <c r="K6" s="373" t="s">
        <v>715</v>
      </c>
    </row>
    <row r="7" spans="1:11" ht="15.75" customHeight="1" x14ac:dyDescent="0.25">
      <c r="A7" s="380"/>
      <c r="B7" s="371"/>
      <c r="C7" s="371"/>
      <c r="D7" s="371"/>
      <c r="E7" s="371"/>
      <c r="F7" s="371"/>
      <c r="G7" s="371"/>
      <c r="H7" s="388"/>
      <c r="I7" s="371"/>
      <c r="J7" s="371"/>
      <c r="K7" s="374"/>
    </row>
    <row r="8" spans="1:11" ht="15.75" customHeight="1" x14ac:dyDescent="0.25">
      <c r="A8" s="235"/>
      <c r="B8" s="236"/>
      <c r="C8" s="236"/>
      <c r="D8" s="236"/>
      <c r="E8" s="236"/>
      <c r="F8" s="236"/>
      <c r="G8" s="237"/>
      <c r="H8" s="135"/>
      <c r="J8" s="135"/>
    </row>
    <row r="9" spans="1:11" ht="15.75" customHeight="1" x14ac:dyDescent="0.25">
      <c r="A9" s="122" t="s">
        <v>510</v>
      </c>
      <c r="B9" s="77">
        <f t="shared" ref="B9:G9" si="0">SUM(B11,B20,B23,B31,B38,B45,B53,B62,B70,B78,B86,B96,B100,B107,B112)</f>
        <v>21464</v>
      </c>
      <c r="C9" s="77">
        <f t="shared" si="0"/>
        <v>35718</v>
      </c>
      <c r="D9" s="77">
        <f t="shared" si="0"/>
        <v>646</v>
      </c>
      <c r="E9" s="77">
        <f t="shared" si="0"/>
        <v>144</v>
      </c>
      <c r="F9" s="77">
        <f t="shared" si="0"/>
        <v>34755</v>
      </c>
      <c r="G9" s="77">
        <f t="shared" si="0"/>
        <v>23217</v>
      </c>
      <c r="H9" s="140"/>
      <c r="I9" s="115">
        <f>SUM(B9:E9)/F9</f>
        <v>1.6680189900733708</v>
      </c>
      <c r="J9" s="116">
        <f>(G9/SUM(B9:E9))*100</f>
        <v>40.048644173049055</v>
      </c>
      <c r="K9" s="117">
        <f>(F9/SUM(B9:E9))*100</f>
        <v>59.951355826950945</v>
      </c>
    </row>
    <row r="10" spans="1:11" ht="15.75" customHeight="1" x14ac:dyDescent="0.25">
      <c r="A10" s="109"/>
      <c r="B10" s="81"/>
      <c r="C10" s="108"/>
      <c r="D10" s="108"/>
      <c r="E10" s="108"/>
      <c r="F10" s="108"/>
      <c r="G10" s="108"/>
      <c r="H10" s="140"/>
      <c r="I10" s="119"/>
      <c r="J10" s="120"/>
      <c r="K10" s="121"/>
    </row>
    <row r="11" spans="1:11" ht="15.75" customHeight="1" x14ac:dyDescent="0.25">
      <c r="A11" s="122" t="s">
        <v>330</v>
      </c>
      <c r="B11" s="77">
        <f t="shared" ref="B11:G11" si="1">SUM(B12:B18)</f>
        <v>5279</v>
      </c>
      <c r="C11" s="77">
        <f t="shared" si="1"/>
        <v>6356</v>
      </c>
      <c r="D11" s="77">
        <f t="shared" si="1"/>
        <v>80</v>
      </c>
      <c r="E11" s="77">
        <f t="shared" si="1"/>
        <v>6</v>
      </c>
      <c r="F11" s="77">
        <f t="shared" si="1"/>
        <v>5243</v>
      </c>
      <c r="G11" s="77">
        <f t="shared" si="1"/>
        <v>6478</v>
      </c>
      <c r="H11" s="140"/>
      <c r="I11" s="115">
        <f t="shared" ref="I11:I18" si="2">SUM(B11:E11)/F11</f>
        <v>2.2355521647911503</v>
      </c>
      <c r="J11" s="116">
        <f t="shared" ref="J11:J18" si="3">(G11/SUM(B11:E11))*100</f>
        <v>55.268321815544752</v>
      </c>
      <c r="K11" s="117">
        <f t="shared" ref="K11:K74" si="4">(F11/SUM(B11:E11))*100</f>
        <v>44.731678184455255</v>
      </c>
    </row>
    <row r="12" spans="1:11" ht="15.75" customHeight="1" x14ac:dyDescent="0.25">
      <c r="A12" s="19" t="s">
        <v>93</v>
      </c>
      <c r="B12" s="108">
        <v>4052</v>
      </c>
      <c r="C12" s="108">
        <v>4004</v>
      </c>
      <c r="D12" s="108">
        <v>14</v>
      </c>
      <c r="E12" s="108">
        <v>0</v>
      </c>
      <c r="F12" s="108">
        <v>3383</v>
      </c>
      <c r="G12" s="108">
        <v>4687</v>
      </c>
      <c r="H12" s="140"/>
      <c r="I12" s="119">
        <f t="shared" si="2"/>
        <v>2.3854566952409106</v>
      </c>
      <c r="J12" s="120">
        <f t="shared" si="3"/>
        <v>58.07930607187113</v>
      </c>
      <c r="K12" s="121">
        <f t="shared" si="4"/>
        <v>41.92069392812887</v>
      </c>
    </row>
    <row r="13" spans="1:11" ht="15.75" customHeight="1" x14ac:dyDescent="0.25">
      <c r="A13" s="19" t="s">
        <v>198</v>
      </c>
      <c r="B13" s="108">
        <v>685</v>
      </c>
      <c r="C13" s="108">
        <v>541</v>
      </c>
      <c r="D13" s="108">
        <v>6</v>
      </c>
      <c r="E13" s="108">
        <v>1</v>
      </c>
      <c r="F13" s="108">
        <v>419</v>
      </c>
      <c r="G13" s="108">
        <v>814</v>
      </c>
      <c r="H13" s="140"/>
      <c r="I13" s="119">
        <f t="shared" si="2"/>
        <v>2.9427207637231505</v>
      </c>
      <c r="J13" s="120">
        <f t="shared" si="3"/>
        <v>66.017842660178431</v>
      </c>
      <c r="K13" s="121">
        <f t="shared" si="4"/>
        <v>33.982157339821569</v>
      </c>
    </row>
    <row r="14" spans="1:11" ht="15.75" customHeight="1" x14ac:dyDescent="0.25">
      <c r="A14" s="19" t="s">
        <v>196</v>
      </c>
      <c r="B14" s="108">
        <v>130</v>
      </c>
      <c r="C14" s="108">
        <v>615</v>
      </c>
      <c r="D14" s="108">
        <v>4</v>
      </c>
      <c r="E14" s="108">
        <v>4</v>
      </c>
      <c r="F14" s="108">
        <v>546</v>
      </c>
      <c r="G14" s="108">
        <v>207</v>
      </c>
      <c r="H14" s="140"/>
      <c r="I14" s="119">
        <f t="shared" si="2"/>
        <v>1.3791208791208791</v>
      </c>
      <c r="J14" s="120">
        <f t="shared" si="3"/>
        <v>27.490039840637447</v>
      </c>
      <c r="K14" s="121">
        <f t="shared" si="4"/>
        <v>72.509960159362549</v>
      </c>
    </row>
    <row r="15" spans="1:11" ht="15.75" customHeight="1" x14ac:dyDescent="0.25">
      <c r="A15" s="19" t="s">
        <v>197</v>
      </c>
      <c r="B15" s="108">
        <v>231</v>
      </c>
      <c r="C15" s="108">
        <v>406</v>
      </c>
      <c r="D15" s="108">
        <v>27</v>
      </c>
      <c r="E15" s="108">
        <v>0</v>
      </c>
      <c r="F15" s="108">
        <v>262</v>
      </c>
      <c r="G15" s="108">
        <v>402</v>
      </c>
      <c r="H15" s="140"/>
      <c r="I15" s="119">
        <f t="shared" si="2"/>
        <v>2.5343511450381677</v>
      </c>
      <c r="J15" s="120">
        <f t="shared" si="3"/>
        <v>60.542168674698793</v>
      </c>
      <c r="K15" s="121">
        <f t="shared" si="4"/>
        <v>39.457831325301207</v>
      </c>
    </row>
    <row r="16" spans="1:11" ht="15.75" customHeight="1" x14ac:dyDescent="0.25">
      <c r="A16" s="19" t="s">
        <v>193</v>
      </c>
      <c r="B16" s="108">
        <v>37</v>
      </c>
      <c r="C16" s="108">
        <v>148</v>
      </c>
      <c r="D16" s="108">
        <v>15</v>
      </c>
      <c r="E16" s="108">
        <v>1</v>
      </c>
      <c r="F16" s="108">
        <v>173</v>
      </c>
      <c r="G16" s="108">
        <v>28</v>
      </c>
      <c r="H16" s="140"/>
      <c r="I16" s="119">
        <f t="shared" si="2"/>
        <v>1.1618497109826589</v>
      </c>
      <c r="J16" s="120">
        <f t="shared" si="3"/>
        <v>13.930348258706468</v>
      </c>
      <c r="K16" s="121">
        <f t="shared" si="4"/>
        <v>86.069651741293526</v>
      </c>
    </row>
    <row r="17" spans="1:12" ht="15.75" customHeight="1" x14ac:dyDescent="0.25">
      <c r="A17" s="19" t="s">
        <v>194</v>
      </c>
      <c r="B17" s="108">
        <v>122</v>
      </c>
      <c r="C17" s="108">
        <v>559</v>
      </c>
      <c r="D17" s="108">
        <v>8</v>
      </c>
      <c r="E17" s="108">
        <v>0</v>
      </c>
      <c r="F17" s="108">
        <v>410</v>
      </c>
      <c r="G17" s="108">
        <v>279</v>
      </c>
      <c r="H17" s="140"/>
      <c r="I17" s="119">
        <f t="shared" si="2"/>
        <v>1.6804878048780487</v>
      </c>
      <c r="J17" s="120">
        <f t="shared" si="3"/>
        <v>40.493468795355589</v>
      </c>
      <c r="K17" s="121">
        <f t="shared" si="4"/>
        <v>59.506531204644411</v>
      </c>
    </row>
    <row r="18" spans="1:12" ht="15.75" customHeight="1" x14ac:dyDescent="0.25">
      <c r="A18" s="19" t="s">
        <v>195</v>
      </c>
      <c r="B18" s="108">
        <v>22</v>
      </c>
      <c r="C18" s="108">
        <v>83</v>
      </c>
      <c r="D18" s="108">
        <v>6</v>
      </c>
      <c r="E18" s="108">
        <v>0</v>
      </c>
      <c r="F18" s="108">
        <v>50</v>
      </c>
      <c r="G18" s="108">
        <v>61</v>
      </c>
      <c r="H18" s="140"/>
      <c r="I18" s="119">
        <f t="shared" si="2"/>
        <v>2.2200000000000002</v>
      </c>
      <c r="J18" s="120">
        <f t="shared" si="3"/>
        <v>54.954954954954957</v>
      </c>
      <c r="K18" s="121">
        <f t="shared" si="4"/>
        <v>45.045045045045043</v>
      </c>
    </row>
    <row r="19" spans="1:12" ht="15.75" customHeight="1" x14ac:dyDescent="0.25">
      <c r="A19" s="123"/>
      <c r="B19" s="108"/>
      <c r="C19" s="108"/>
      <c r="D19" s="108"/>
      <c r="E19" s="108"/>
      <c r="F19" s="108"/>
      <c r="G19" s="108"/>
      <c r="H19" s="140"/>
      <c r="I19" s="119"/>
      <c r="J19" s="120"/>
      <c r="K19" s="121"/>
    </row>
    <row r="20" spans="1:12" s="28" customFormat="1" ht="15.75" customHeight="1" x14ac:dyDescent="0.25">
      <c r="A20" s="122" t="s">
        <v>199</v>
      </c>
      <c r="B20" s="103">
        <f t="shared" ref="B20:G20" si="5">SUM(B21)</f>
        <v>2156</v>
      </c>
      <c r="C20" s="103">
        <f t="shared" si="5"/>
        <v>1872</v>
      </c>
      <c r="D20" s="103">
        <f t="shared" si="5"/>
        <v>2</v>
      </c>
      <c r="E20" s="103">
        <f t="shared" si="5"/>
        <v>0</v>
      </c>
      <c r="F20" s="103">
        <f t="shared" si="5"/>
        <v>2287</v>
      </c>
      <c r="G20" s="103">
        <f t="shared" si="5"/>
        <v>1743</v>
      </c>
      <c r="H20" s="151"/>
      <c r="I20" s="115">
        <f>SUM(B20:E20)/F20</f>
        <v>1.7621337997376476</v>
      </c>
      <c r="J20" s="116">
        <f>(G20/SUM(B20:E20))*100</f>
        <v>43.250620347394545</v>
      </c>
      <c r="K20" s="117">
        <f t="shared" si="4"/>
        <v>56.749379652605455</v>
      </c>
      <c r="L20" s="110"/>
    </row>
    <row r="21" spans="1:12" ht="15.75" customHeight="1" x14ac:dyDescent="0.25">
      <c r="A21" s="19" t="s">
        <v>94</v>
      </c>
      <c r="B21" s="108">
        <v>2156</v>
      </c>
      <c r="C21" s="108">
        <v>1872</v>
      </c>
      <c r="D21" s="108">
        <v>2</v>
      </c>
      <c r="E21" s="108">
        <v>0</v>
      </c>
      <c r="F21" s="108">
        <v>2287</v>
      </c>
      <c r="G21" s="108">
        <v>1743</v>
      </c>
      <c r="H21" s="140"/>
      <c r="I21" s="119">
        <f>SUM(B21:E21)/F21</f>
        <v>1.7621337997376476</v>
      </c>
      <c r="J21" s="120">
        <f>(G21/SUM(B21:E21))*100</f>
        <v>43.250620347394545</v>
      </c>
      <c r="K21" s="121">
        <f t="shared" si="4"/>
        <v>56.749379652605455</v>
      </c>
    </row>
    <row r="22" spans="1:12" ht="15.75" customHeight="1" x14ac:dyDescent="0.25">
      <c r="A22" s="123"/>
      <c r="B22" s="108"/>
      <c r="C22" s="108"/>
      <c r="D22" s="108"/>
      <c r="E22" s="108"/>
      <c r="F22" s="108"/>
      <c r="G22" s="108"/>
      <c r="H22" s="140"/>
      <c r="I22" s="119"/>
      <c r="J22" s="120"/>
      <c r="K22" s="121"/>
    </row>
    <row r="23" spans="1:12" s="28" customFormat="1" ht="15.75" customHeight="1" x14ac:dyDescent="0.25">
      <c r="A23" s="122" t="s">
        <v>202</v>
      </c>
      <c r="B23" s="103">
        <f t="shared" ref="B23:G23" si="6">SUM(B24:B29)</f>
        <v>2473</v>
      </c>
      <c r="C23" s="103">
        <f t="shared" si="6"/>
        <v>2745</v>
      </c>
      <c r="D23" s="103">
        <f t="shared" si="6"/>
        <v>69</v>
      </c>
      <c r="E23" s="103">
        <f t="shared" si="6"/>
        <v>18</v>
      </c>
      <c r="F23" s="103">
        <f t="shared" si="6"/>
        <v>2788</v>
      </c>
      <c r="G23" s="103">
        <f t="shared" si="6"/>
        <v>2517</v>
      </c>
      <c r="H23" s="151"/>
      <c r="I23" s="115">
        <f t="shared" ref="I23:I29" si="7">SUM(B23:E23)/F23</f>
        <v>1.9027977044476327</v>
      </c>
      <c r="J23" s="116">
        <f t="shared" ref="J23:J29" si="8">(G23/SUM(B23:E23))*100</f>
        <v>47.445805843543823</v>
      </c>
      <c r="K23" s="117">
        <f t="shared" si="4"/>
        <v>52.55419415645617</v>
      </c>
      <c r="L23" s="110"/>
    </row>
    <row r="24" spans="1:12" ht="15.75" customHeight="1" x14ac:dyDescent="0.25">
      <c r="A24" s="123" t="s">
        <v>95</v>
      </c>
      <c r="B24" s="108">
        <v>1605</v>
      </c>
      <c r="C24" s="108">
        <v>1074</v>
      </c>
      <c r="D24" s="108">
        <v>16</v>
      </c>
      <c r="E24" s="108">
        <v>12</v>
      </c>
      <c r="F24" s="108">
        <v>1238</v>
      </c>
      <c r="G24" s="108">
        <v>1469</v>
      </c>
      <c r="H24" s="140"/>
      <c r="I24" s="119">
        <f t="shared" si="7"/>
        <v>2.1865912762520194</v>
      </c>
      <c r="J24" s="120">
        <f t="shared" si="8"/>
        <v>54.266715921684515</v>
      </c>
      <c r="K24" s="121">
        <f t="shared" si="4"/>
        <v>45.733284078315478</v>
      </c>
    </row>
    <row r="25" spans="1:12" ht="15.75" customHeight="1" x14ac:dyDescent="0.25">
      <c r="A25" s="19" t="s">
        <v>206</v>
      </c>
      <c r="B25" s="108">
        <v>177</v>
      </c>
      <c r="C25" s="108">
        <v>433</v>
      </c>
      <c r="D25" s="108">
        <v>5</v>
      </c>
      <c r="E25" s="108">
        <v>0</v>
      </c>
      <c r="F25" s="108">
        <v>360</v>
      </c>
      <c r="G25" s="108">
        <v>255</v>
      </c>
      <c r="H25" s="140"/>
      <c r="I25" s="119">
        <f t="shared" si="7"/>
        <v>1.7083333333333333</v>
      </c>
      <c r="J25" s="120">
        <f t="shared" si="8"/>
        <v>41.463414634146339</v>
      </c>
      <c r="K25" s="121">
        <f t="shared" si="4"/>
        <v>58.536585365853654</v>
      </c>
    </row>
    <row r="26" spans="1:12" ht="15.75" customHeight="1" x14ac:dyDescent="0.25">
      <c r="A26" s="19" t="s">
        <v>207</v>
      </c>
      <c r="B26" s="108">
        <v>111</v>
      </c>
      <c r="C26" s="108">
        <v>268</v>
      </c>
      <c r="D26" s="108">
        <v>2</v>
      </c>
      <c r="E26" s="108">
        <v>1</v>
      </c>
      <c r="F26" s="108">
        <v>282</v>
      </c>
      <c r="G26" s="108">
        <v>100</v>
      </c>
      <c r="H26" s="140"/>
      <c r="I26" s="119">
        <f t="shared" si="7"/>
        <v>1.3546099290780143</v>
      </c>
      <c r="J26" s="120">
        <f t="shared" si="8"/>
        <v>26.178010471204189</v>
      </c>
      <c r="K26" s="121">
        <f t="shared" si="4"/>
        <v>73.821989528795811</v>
      </c>
    </row>
    <row r="27" spans="1:12" ht="15.75" customHeight="1" x14ac:dyDescent="0.25">
      <c r="A27" s="19" t="s">
        <v>208</v>
      </c>
      <c r="B27" s="108">
        <v>155</v>
      </c>
      <c r="C27" s="108">
        <v>395</v>
      </c>
      <c r="D27" s="108">
        <v>30</v>
      </c>
      <c r="E27" s="108">
        <v>2</v>
      </c>
      <c r="F27" s="108">
        <v>415</v>
      </c>
      <c r="G27" s="108">
        <v>167</v>
      </c>
      <c r="H27" s="140"/>
      <c r="I27" s="119">
        <f t="shared" si="7"/>
        <v>1.4024096385542169</v>
      </c>
      <c r="J27" s="120">
        <f t="shared" si="8"/>
        <v>28.694158075601372</v>
      </c>
      <c r="K27" s="121">
        <f t="shared" si="4"/>
        <v>71.305841924398621</v>
      </c>
    </row>
    <row r="28" spans="1:12" ht="15.75" customHeight="1" x14ac:dyDescent="0.25">
      <c r="A28" s="19" t="s">
        <v>209</v>
      </c>
      <c r="B28" s="108">
        <v>337</v>
      </c>
      <c r="C28" s="108">
        <v>449</v>
      </c>
      <c r="D28" s="108">
        <v>11</v>
      </c>
      <c r="E28" s="108">
        <v>1</v>
      </c>
      <c r="F28" s="108">
        <v>358</v>
      </c>
      <c r="G28" s="108">
        <v>440</v>
      </c>
      <c r="H28" s="140"/>
      <c r="I28" s="119">
        <f t="shared" si="7"/>
        <v>2.2290502793296088</v>
      </c>
      <c r="J28" s="120">
        <f t="shared" si="8"/>
        <v>55.13784461152882</v>
      </c>
      <c r="K28" s="121">
        <f t="shared" si="4"/>
        <v>44.862155388471173</v>
      </c>
    </row>
    <row r="29" spans="1:12" ht="15.75" customHeight="1" x14ac:dyDescent="0.25">
      <c r="A29" s="19" t="s">
        <v>210</v>
      </c>
      <c r="B29" s="108">
        <v>88</v>
      </c>
      <c r="C29" s="108">
        <v>126</v>
      </c>
      <c r="D29" s="108">
        <v>5</v>
      </c>
      <c r="E29" s="108">
        <v>2</v>
      </c>
      <c r="F29" s="108">
        <v>135</v>
      </c>
      <c r="G29" s="108">
        <v>86</v>
      </c>
      <c r="H29" s="140"/>
      <c r="I29" s="119">
        <f t="shared" si="7"/>
        <v>1.6370370370370371</v>
      </c>
      <c r="J29" s="120">
        <f t="shared" si="8"/>
        <v>38.914027149321271</v>
      </c>
      <c r="K29" s="121">
        <f t="shared" si="4"/>
        <v>61.085972850678736</v>
      </c>
    </row>
    <row r="30" spans="1:12" ht="15.75" customHeight="1" x14ac:dyDescent="0.25">
      <c r="A30" s="123"/>
      <c r="B30" s="108"/>
      <c r="C30" s="108"/>
      <c r="D30" s="108"/>
      <c r="E30" s="108"/>
      <c r="F30" s="108"/>
      <c r="G30" s="108"/>
      <c r="H30" s="140"/>
      <c r="I30" s="119"/>
      <c r="J30" s="120"/>
      <c r="K30" s="121"/>
    </row>
    <row r="31" spans="1:12" s="28" customFormat="1" ht="15.75" customHeight="1" x14ac:dyDescent="0.25">
      <c r="A31" s="122" t="s">
        <v>211</v>
      </c>
      <c r="B31" s="103">
        <f t="shared" ref="B31:G31" si="9">SUM(B32:B36)</f>
        <v>506</v>
      </c>
      <c r="C31" s="103">
        <f t="shared" si="9"/>
        <v>2255</v>
      </c>
      <c r="D31" s="103">
        <f t="shared" si="9"/>
        <v>57</v>
      </c>
      <c r="E31" s="103">
        <f t="shared" si="9"/>
        <v>5</v>
      </c>
      <c r="F31" s="103">
        <f t="shared" si="9"/>
        <v>2347</v>
      </c>
      <c r="G31" s="103">
        <f t="shared" si="9"/>
        <v>476</v>
      </c>
      <c r="H31" s="151"/>
      <c r="I31" s="115">
        <f t="shared" ref="I31:I36" si="10">SUM(B31:E31)/F31</f>
        <v>1.2028121005538985</v>
      </c>
      <c r="J31" s="116">
        <f t="shared" ref="J31:J36" si="11">(G31/SUM(B31:E31))*100</f>
        <v>16.861494863620262</v>
      </c>
      <c r="K31" s="117">
        <f t="shared" si="4"/>
        <v>83.138505136379734</v>
      </c>
      <c r="L31" s="110"/>
    </row>
    <row r="32" spans="1:12" ht="15.75" customHeight="1" x14ac:dyDescent="0.25">
      <c r="A32" s="19" t="s">
        <v>96</v>
      </c>
      <c r="B32" s="108">
        <v>120</v>
      </c>
      <c r="C32" s="108">
        <v>1619</v>
      </c>
      <c r="D32" s="108">
        <v>52</v>
      </c>
      <c r="E32" s="108">
        <v>2</v>
      </c>
      <c r="F32" s="108">
        <v>1633</v>
      </c>
      <c r="G32" s="108">
        <v>160</v>
      </c>
      <c r="H32" s="140"/>
      <c r="I32" s="119">
        <f t="shared" si="10"/>
        <v>1.0979791794243723</v>
      </c>
      <c r="J32" s="120">
        <f t="shared" si="11"/>
        <v>8.9235917456776352</v>
      </c>
      <c r="K32" s="121">
        <f t="shared" si="4"/>
        <v>91.076408254322359</v>
      </c>
    </row>
    <row r="33" spans="1:12" ht="15.75" customHeight="1" x14ac:dyDescent="0.25">
      <c r="A33" s="19" t="s">
        <v>214</v>
      </c>
      <c r="B33" s="108">
        <v>54</v>
      </c>
      <c r="C33" s="108">
        <v>152</v>
      </c>
      <c r="D33" s="108">
        <v>0</v>
      </c>
      <c r="E33" s="108">
        <v>0</v>
      </c>
      <c r="F33" s="108">
        <v>144</v>
      </c>
      <c r="G33" s="108">
        <v>62</v>
      </c>
      <c r="H33" s="140"/>
      <c r="I33" s="119">
        <f t="shared" si="10"/>
        <v>1.4305555555555556</v>
      </c>
      <c r="J33" s="120">
        <f t="shared" si="11"/>
        <v>30.097087378640776</v>
      </c>
      <c r="K33" s="121">
        <f t="shared" si="4"/>
        <v>69.902912621359221</v>
      </c>
    </row>
    <row r="34" spans="1:12" ht="15.75" customHeight="1" x14ac:dyDescent="0.25">
      <c r="A34" s="19" t="s">
        <v>215</v>
      </c>
      <c r="B34" s="108">
        <v>175</v>
      </c>
      <c r="C34" s="108">
        <v>248</v>
      </c>
      <c r="D34" s="108">
        <v>0</v>
      </c>
      <c r="E34" s="108">
        <v>0</v>
      </c>
      <c r="F34" s="108">
        <v>266</v>
      </c>
      <c r="G34" s="108">
        <v>157</v>
      </c>
      <c r="H34" s="140"/>
      <c r="I34" s="119">
        <f t="shared" si="10"/>
        <v>1.5902255639097744</v>
      </c>
      <c r="J34" s="120">
        <f t="shared" si="11"/>
        <v>37.115839243498819</v>
      </c>
      <c r="K34" s="121">
        <f t="shared" si="4"/>
        <v>62.884160756501181</v>
      </c>
    </row>
    <row r="35" spans="1:12" ht="15.75" customHeight="1" x14ac:dyDescent="0.25">
      <c r="A35" s="19" t="s">
        <v>216</v>
      </c>
      <c r="B35" s="108">
        <v>46</v>
      </c>
      <c r="C35" s="108">
        <v>73</v>
      </c>
      <c r="D35" s="108">
        <v>0</v>
      </c>
      <c r="E35" s="108">
        <v>0</v>
      </c>
      <c r="F35" s="108">
        <v>101</v>
      </c>
      <c r="G35" s="108">
        <v>18</v>
      </c>
      <c r="H35" s="140"/>
      <c r="I35" s="119">
        <f t="shared" si="10"/>
        <v>1.1782178217821782</v>
      </c>
      <c r="J35" s="120">
        <f t="shared" si="11"/>
        <v>15.126050420168067</v>
      </c>
      <c r="K35" s="121">
        <f t="shared" si="4"/>
        <v>84.87394957983193</v>
      </c>
    </row>
    <row r="36" spans="1:12" ht="15.75" customHeight="1" x14ac:dyDescent="0.25">
      <c r="A36" s="19" t="s">
        <v>217</v>
      </c>
      <c r="B36" s="108">
        <v>111</v>
      </c>
      <c r="C36" s="108">
        <v>163</v>
      </c>
      <c r="D36" s="108">
        <v>5</v>
      </c>
      <c r="E36" s="108">
        <v>3</v>
      </c>
      <c r="F36" s="108">
        <v>203</v>
      </c>
      <c r="G36" s="108">
        <v>79</v>
      </c>
      <c r="H36" s="140"/>
      <c r="I36" s="119">
        <f t="shared" si="10"/>
        <v>1.3891625615763548</v>
      </c>
      <c r="J36" s="120">
        <f t="shared" si="11"/>
        <v>28.01418439716312</v>
      </c>
      <c r="K36" s="121">
        <f t="shared" si="4"/>
        <v>71.98581560283688</v>
      </c>
    </row>
    <row r="37" spans="1:12" ht="15.75" customHeight="1" x14ac:dyDescent="0.25">
      <c r="A37" s="123"/>
      <c r="B37" s="108"/>
      <c r="C37" s="108"/>
      <c r="D37" s="108"/>
      <c r="E37" s="108"/>
      <c r="F37" s="108"/>
      <c r="G37" s="108"/>
      <c r="H37" s="140"/>
      <c r="I37" s="119"/>
      <c r="J37" s="120"/>
      <c r="K37" s="121"/>
    </row>
    <row r="38" spans="1:12" s="28" customFormat="1" ht="15.75" customHeight="1" x14ac:dyDescent="0.25">
      <c r="A38" s="122" t="s">
        <v>218</v>
      </c>
      <c r="B38" s="103">
        <f t="shared" ref="B38:G38" si="12">SUM(B39:B43)</f>
        <v>1007</v>
      </c>
      <c r="C38" s="103">
        <f t="shared" si="12"/>
        <v>1579</v>
      </c>
      <c r="D38" s="103">
        <f t="shared" si="12"/>
        <v>28</v>
      </c>
      <c r="E38" s="103">
        <f t="shared" si="12"/>
        <v>5</v>
      </c>
      <c r="F38" s="103">
        <f t="shared" si="12"/>
        <v>1484</v>
      </c>
      <c r="G38" s="103">
        <f t="shared" si="12"/>
        <v>1135</v>
      </c>
      <c r="H38" s="151"/>
      <c r="I38" s="115">
        <f t="shared" ref="I38:I43" si="13">SUM(B38:E38)/F38</f>
        <v>1.7648247978436657</v>
      </c>
      <c r="J38" s="116">
        <f t="shared" ref="J38:J43" si="14">(G38/SUM(B38:E38))*100</f>
        <v>43.337151584574265</v>
      </c>
      <c r="K38" s="117">
        <f t="shared" si="4"/>
        <v>56.662848415425735</v>
      </c>
      <c r="L38" s="110"/>
    </row>
    <row r="39" spans="1:12" ht="15.75" customHeight="1" x14ac:dyDescent="0.25">
      <c r="A39" s="19" t="s">
        <v>308</v>
      </c>
      <c r="B39" s="108">
        <v>451</v>
      </c>
      <c r="C39" s="108">
        <v>700</v>
      </c>
      <c r="D39" s="108">
        <v>10</v>
      </c>
      <c r="E39" s="108">
        <v>1</v>
      </c>
      <c r="F39" s="108">
        <v>700</v>
      </c>
      <c r="G39" s="108">
        <v>462</v>
      </c>
      <c r="H39" s="140"/>
      <c r="I39" s="119">
        <f t="shared" si="13"/>
        <v>1.66</v>
      </c>
      <c r="J39" s="120">
        <f t="shared" si="14"/>
        <v>39.75903614457831</v>
      </c>
      <c r="K39" s="121">
        <f t="shared" si="4"/>
        <v>60.24096385542169</v>
      </c>
    </row>
    <row r="40" spans="1:12" ht="15.75" customHeight="1" x14ac:dyDescent="0.25">
      <c r="A40" s="19" t="s">
        <v>221</v>
      </c>
      <c r="B40" s="108">
        <v>182</v>
      </c>
      <c r="C40" s="108">
        <v>350</v>
      </c>
      <c r="D40" s="108">
        <v>12</v>
      </c>
      <c r="E40" s="108">
        <v>2</v>
      </c>
      <c r="F40" s="108">
        <v>296</v>
      </c>
      <c r="G40" s="108">
        <v>250</v>
      </c>
      <c r="H40" s="140"/>
      <c r="I40" s="119">
        <f t="shared" si="13"/>
        <v>1.8445945945945945</v>
      </c>
      <c r="J40" s="120">
        <f t="shared" si="14"/>
        <v>45.787545787545788</v>
      </c>
      <c r="K40" s="121">
        <f t="shared" si="4"/>
        <v>54.212454212454212</v>
      </c>
    </row>
    <row r="41" spans="1:12" ht="15.75" customHeight="1" x14ac:dyDescent="0.25">
      <c r="A41" s="19" t="s">
        <v>310</v>
      </c>
      <c r="B41" s="108">
        <v>148</v>
      </c>
      <c r="C41" s="108">
        <v>195</v>
      </c>
      <c r="D41" s="108">
        <v>1</v>
      </c>
      <c r="E41" s="108">
        <v>0</v>
      </c>
      <c r="F41" s="108">
        <v>196</v>
      </c>
      <c r="G41" s="108">
        <v>148</v>
      </c>
      <c r="H41" s="140"/>
      <c r="I41" s="119">
        <f t="shared" si="13"/>
        <v>1.7551020408163265</v>
      </c>
      <c r="J41" s="120">
        <f t="shared" si="14"/>
        <v>43.02325581395349</v>
      </c>
      <c r="K41" s="121">
        <f t="shared" si="4"/>
        <v>56.97674418604651</v>
      </c>
    </row>
    <row r="42" spans="1:12" ht="15.75" customHeight="1" x14ac:dyDescent="0.25">
      <c r="A42" s="19" t="s">
        <v>223</v>
      </c>
      <c r="B42" s="108">
        <v>49</v>
      </c>
      <c r="C42" s="108">
        <v>171</v>
      </c>
      <c r="D42" s="108">
        <v>1</v>
      </c>
      <c r="E42" s="108">
        <v>2</v>
      </c>
      <c r="F42" s="108">
        <v>172</v>
      </c>
      <c r="G42" s="108">
        <v>51</v>
      </c>
      <c r="H42" s="140"/>
      <c r="I42" s="119">
        <f t="shared" si="13"/>
        <v>1.2965116279069768</v>
      </c>
      <c r="J42" s="120">
        <f t="shared" si="14"/>
        <v>22.869955156950674</v>
      </c>
      <c r="K42" s="121">
        <f t="shared" si="4"/>
        <v>77.130044843049333</v>
      </c>
    </row>
    <row r="43" spans="1:12" ht="15.75" customHeight="1" x14ac:dyDescent="0.25">
      <c r="A43" s="19" t="s">
        <v>224</v>
      </c>
      <c r="B43" s="108">
        <v>177</v>
      </c>
      <c r="C43" s="108">
        <v>163</v>
      </c>
      <c r="D43" s="108">
        <v>4</v>
      </c>
      <c r="E43" s="108">
        <v>0</v>
      </c>
      <c r="F43" s="108">
        <v>120</v>
      </c>
      <c r="G43" s="108">
        <v>224</v>
      </c>
      <c r="H43" s="140"/>
      <c r="I43" s="119">
        <f t="shared" si="13"/>
        <v>2.8666666666666667</v>
      </c>
      <c r="J43" s="120">
        <f t="shared" si="14"/>
        <v>65.116279069767444</v>
      </c>
      <c r="K43" s="121">
        <f t="shared" si="4"/>
        <v>34.883720930232556</v>
      </c>
    </row>
    <row r="44" spans="1:12" ht="15.75" customHeight="1" x14ac:dyDescent="0.25">
      <c r="A44" s="123"/>
      <c r="B44" s="108"/>
      <c r="C44" s="108"/>
      <c r="D44" s="108"/>
      <c r="E44" s="108"/>
      <c r="F44" s="108"/>
      <c r="G44" s="108"/>
      <c r="H44" s="140"/>
      <c r="I44" s="119"/>
      <c r="J44" s="120"/>
      <c r="K44" s="121"/>
    </row>
    <row r="45" spans="1:12" s="28" customFormat="1" ht="15.75" customHeight="1" x14ac:dyDescent="0.25">
      <c r="A45" s="122" t="s">
        <v>225</v>
      </c>
      <c r="B45" s="103">
        <f t="shared" ref="B45:G45" si="15">SUM(B46:B51)</f>
        <v>839</v>
      </c>
      <c r="C45" s="103">
        <f t="shared" si="15"/>
        <v>1626</v>
      </c>
      <c r="D45" s="103">
        <f t="shared" si="15"/>
        <v>60</v>
      </c>
      <c r="E45" s="103">
        <f t="shared" si="15"/>
        <v>2</v>
      </c>
      <c r="F45" s="103">
        <f t="shared" si="15"/>
        <v>1794</v>
      </c>
      <c r="G45" s="103">
        <f t="shared" si="15"/>
        <v>733</v>
      </c>
      <c r="H45" s="151"/>
      <c r="I45" s="115">
        <f t="shared" ref="I45:I51" si="16">SUM(B45:E45)/F45</f>
        <v>1.4085841694537347</v>
      </c>
      <c r="J45" s="116">
        <f t="shared" ref="J45:J51" si="17">(G45/SUM(B45:E45))*100</f>
        <v>29.006727344677486</v>
      </c>
      <c r="K45" s="117">
        <f t="shared" si="4"/>
        <v>70.993272655322514</v>
      </c>
      <c r="L45" s="110"/>
    </row>
    <row r="46" spans="1:12" ht="15.75" customHeight="1" x14ac:dyDescent="0.25">
      <c r="A46" s="19" t="s">
        <v>105</v>
      </c>
      <c r="B46" s="108">
        <v>273</v>
      </c>
      <c r="C46" s="108">
        <v>516</v>
      </c>
      <c r="D46" s="108">
        <v>15</v>
      </c>
      <c r="E46" s="108">
        <v>0</v>
      </c>
      <c r="F46" s="108">
        <v>555</v>
      </c>
      <c r="G46" s="108">
        <v>249</v>
      </c>
      <c r="H46" s="140"/>
      <c r="I46" s="119">
        <f t="shared" si="16"/>
        <v>1.4486486486486487</v>
      </c>
      <c r="J46" s="120">
        <f t="shared" si="17"/>
        <v>30.970149253731343</v>
      </c>
      <c r="K46" s="121">
        <f t="shared" si="4"/>
        <v>69.029850746268664</v>
      </c>
    </row>
    <row r="47" spans="1:12" ht="15.75" customHeight="1" x14ac:dyDescent="0.25">
      <c r="A47" s="19" t="s">
        <v>97</v>
      </c>
      <c r="B47" s="108">
        <v>105</v>
      </c>
      <c r="C47" s="108">
        <v>324</v>
      </c>
      <c r="D47" s="108">
        <v>34</v>
      </c>
      <c r="E47" s="108">
        <v>2</v>
      </c>
      <c r="F47" s="108">
        <v>365</v>
      </c>
      <c r="G47" s="108">
        <v>100</v>
      </c>
      <c r="H47" s="135"/>
      <c r="I47" s="119">
        <f t="shared" si="16"/>
        <v>1.273972602739726</v>
      </c>
      <c r="J47" s="120">
        <f t="shared" si="17"/>
        <v>21.50537634408602</v>
      </c>
      <c r="K47" s="121">
        <f t="shared" si="4"/>
        <v>78.494623655913969</v>
      </c>
    </row>
    <row r="48" spans="1:12" ht="15.75" customHeight="1" x14ac:dyDescent="0.25">
      <c r="A48" s="19" t="s">
        <v>522</v>
      </c>
      <c r="B48" s="108">
        <v>47</v>
      </c>
      <c r="C48" s="108">
        <v>75</v>
      </c>
      <c r="D48" s="108">
        <v>5</v>
      </c>
      <c r="E48" s="108">
        <v>0</v>
      </c>
      <c r="F48" s="108">
        <v>97</v>
      </c>
      <c r="G48" s="108">
        <v>30</v>
      </c>
      <c r="H48" s="135"/>
      <c r="I48" s="119">
        <f t="shared" si="16"/>
        <v>1.3092783505154639</v>
      </c>
      <c r="J48" s="120">
        <f t="shared" si="17"/>
        <v>23.622047244094489</v>
      </c>
      <c r="K48" s="121">
        <f t="shared" si="4"/>
        <v>76.377952755905511</v>
      </c>
    </row>
    <row r="49" spans="1:12" ht="15.75" customHeight="1" x14ac:dyDescent="0.25">
      <c r="A49" s="19" t="s">
        <v>582</v>
      </c>
      <c r="B49" s="108">
        <v>70</v>
      </c>
      <c r="C49" s="108">
        <v>129</v>
      </c>
      <c r="D49" s="108">
        <v>4</v>
      </c>
      <c r="E49" s="108">
        <v>0</v>
      </c>
      <c r="F49" s="108">
        <v>159</v>
      </c>
      <c r="G49" s="108">
        <v>44</v>
      </c>
      <c r="H49" s="135"/>
      <c r="I49" s="119">
        <f t="shared" si="16"/>
        <v>1.2767295597484276</v>
      </c>
      <c r="J49" s="120">
        <f t="shared" si="17"/>
        <v>21.674876847290641</v>
      </c>
      <c r="K49" s="121">
        <f t="shared" si="4"/>
        <v>78.325123152709367</v>
      </c>
    </row>
    <row r="50" spans="1:12" ht="15.75" customHeight="1" x14ac:dyDescent="0.25">
      <c r="A50" s="19" t="s">
        <v>230</v>
      </c>
      <c r="B50" s="108">
        <v>264</v>
      </c>
      <c r="C50" s="108">
        <v>333</v>
      </c>
      <c r="D50" s="108">
        <v>0</v>
      </c>
      <c r="E50" s="108">
        <v>0</v>
      </c>
      <c r="F50" s="108">
        <v>362</v>
      </c>
      <c r="G50" s="108">
        <v>235</v>
      </c>
      <c r="H50" s="135"/>
      <c r="I50" s="119">
        <f t="shared" si="16"/>
        <v>1.649171270718232</v>
      </c>
      <c r="J50" s="120">
        <f t="shared" si="17"/>
        <v>39.363484087102179</v>
      </c>
      <c r="K50" s="121">
        <f t="shared" si="4"/>
        <v>60.636515912897828</v>
      </c>
    </row>
    <row r="51" spans="1:12" ht="15.75" customHeight="1" x14ac:dyDescent="0.25">
      <c r="A51" s="19" t="s">
        <v>231</v>
      </c>
      <c r="B51" s="108">
        <v>80</v>
      </c>
      <c r="C51" s="108">
        <v>249</v>
      </c>
      <c r="D51" s="108">
        <v>2</v>
      </c>
      <c r="E51" s="108">
        <v>0</v>
      </c>
      <c r="F51" s="108">
        <v>256</v>
      </c>
      <c r="G51" s="108">
        <v>75</v>
      </c>
      <c r="H51" s="135"/>
      <c r="I51" s="119">
        <f t="shared" si="16"/>
        <v>1.29296875</v>
      </c>
      <c r="J51" s="120">
        <f t="shared" si="17"/>
        <v>22.658610271903324</v>
      </c>
      <c r="K51" s="121">
        <f t="shared" si="4"/>
        <v>77.341389728096672</v>
      </c>
    </row>
    <row r="52" spans="1:12" ht="15.75" customHeight="1" x14ac:dyDescent="0.25">
      <c r="A52" s="124"/>
      <c r="B52" s="108"/>
      <c r="C52" s="108"/>
      <c r="D52" s="108"/>
      <c r="E52" s="108"/>
      <c r="F52" s="108"/>
      <c r="G52" s="108"/>
      <c r="H52" s="135"/>
      <c r="I52" s="119"/>
      <c r="J52" s="120"/>
      <c r="K52" s="121"/>
    </row>
    <row r="53" spans="1:12" s="28" customFormat="1" ht="15.75" customHeight="1" x14ac:dyDescent="0.25">
      <c r="A53" s="122" t="s">
        <v>232</v>
      </c>
      <c r="B53" s="103">
        <f t="shared" ref="B53:G53" si="18">SUM(B54:B60)</f>
        <v>1341</v>
      </c>
      <c r="C53" s="103">
        <f t="shared" si="18"/>
        <v>3928</v>
      </c>
      <c r="D53" s="103">
        <f t="shared" si="18"/>
        <v>77</v>
      </c>
      <c r="E53" s="103">
        <f t="shared" si="18"/>
        <v>49</v>
      </c>
      <c r="F53" s="103">
        <f t="shared" si="18"/>
        <v>3923</v>
      </c>
      <c r="G53" s="103">
        <f t="shared" si="18"/>
        <v>1472</v>
      </c>
      <c r="H53" s="309"/>
      <c r="I53" s="115">
        <f t="shared" ref="I53:I60" si="19">SUM(B53:E53)/F53</f>
        <v>1.37522304358909</v>
      </c>
      <c r="J53" s="116">
        <f t="shared" ref="J53:J60" si="20">(G53/SUM(B53:E53))*100</f>
        <v>27.284522706209451</v>
      </c>
      <c r="K53" s="117">
        <f t="shared" si="4"/>
        <v>72.715477293790542</v>
      </c>
      <c r="L53" s="110"/>
    </row>
    <row r="54" spans="1:12" ht="15.75" customHeight="1" x14ac:dyDescent="0.25">
      <c r="A54" s="123" t="s">
        <v>98</v>
      </c>
      <c r="B54" s="108">
        <v>395</v>
      </c>
      <c r="C54" s="108">
        <v>1442</v>
      </c>
      <c r="D54" s="108">
        <v>46</v>
      </c>
      <c r="E54" s="108">
        <v>33</v>
      </c>
      <c r="F54" s="108">
        <v>1589</v>
      </c>
      <c r="G54" s="108">
        <v>327</v>
      </c>
      <c r="H54" s="135"/>
      <c r="I54" s="119">
        <f t="shared" si="19"/>
        <v>1.2057898049087477</v>
      </c>
      <c r="J54" s="120">
        <f t="shared" si="20"/>
        <v>17.066805845511482</v>
      </c>
      <c r="K54" s="121">
        <f t="shared" si="4"/>
        <v>82.933194154488518</v>
      </c>
    </row>
    <row r="55" spans="1:12" ht="15.75" customHeight="1" x14ac:dyDescent="0.25">
      <c r="A55" s="19" t="s">
        <v>236</v>
      </c>
      <c r="B55" s="108">
        <v>323</v>
      </c>
      <c r="C55" s="108">
        <v>853</v>
      </c>
      <c r="D55" s="108">
        <v>21</v>
      </c>
      <c r="E55" s="108">
        <v>12</v>
      </c>
      <c r="F55" s="108">
        <v>843</v>
      </c>
      <c r="G55" s="108">
        <v>366</v>
      </c>
      <c r="H55" s="135"/>
      <c r="I55" s="119">
        <f t="shared" si="19"/>
        <v>1.4341637010676156</v>
      </c>
      <c r="J55" s="120">
        <f t="shared" si="20"/>
        <v>30.272952853598017</v>
      </c>
      <c r="K55" s="121">
        <f t="shared" si="4"/>
        <v>69.727047146401986</v>
      </c>
    </row>
    <row r="56" spans="1:12" ht="15.75" customHeight="1" x14ac:dyDescent="0.25">
      <c r="A56" s="19" t="s">
        <v>237</v>
      </c>
      <c r="B56" s="108">
        <v>264</v>
      </c>
      <c r="C56" s="108">
        <v>393</v>
      </c>
      <c r="D56" s="108">
        <v>6</v>
      </c>
      <c r="E56" s="108">
        <v>0</v>
      </c>
      <c r="F56" s="108">
        <v>335</v>
      </c>
      <c r="G56" s="108">
        <v>328</v>
      </c>
      <c r="H56" s="135"/>
      <c r="I56" s="119">
        <f t="shared" si="19"/>
        <v>1.9791044776119402</v>
      </c>
      <c r="J56" s="120">
        <f t="shared" si="20"/>
        <v>49.472096530920062</v>
      </c>
      <c r="K56" s="121">
        <f t="shared" si="4"/>
        <v>50.527903469079938</v>
      </c>
    </row>
    <row r="57" spans="1:12" ht="15.75" customHeight="1" x14ac:dyDescent="0.25">
      <c r="A57" s="19" t="s">
        <v>238</v>
      </c>
      <c r="B57" s="108">
        <v>13</v>
      </c>
      <c r="C57" s="108">
        <v>82</v>
      </c>
      <c r="D57" s="108">
        <v>0</v>
      </c>
      <c r="E57" s="108">
        <v>0</v>
      </c>
      <c r="F57" s="108">
        <v>76</v>
      </c>
      <c r="G57" s="108">
        <v>19</v>
      </c>
      <c r="H57" s="135"/>
      <c r="I57" s="119">
        <f t="shared" si="19"/>
        <v>1.25</v>
      </c>
      <c r="J57" s="120">
        <f t="shared" si="20"/>
        <v>20</v>
      </c>
      <c r="K57" s="121">
        <f t="shared" si="4"/>
        <v>80</v>
      </c>
    </row>
    <row r="58" spans="1:12" ht="15.75" customHeight="1" x14ac:dyDescent="0.25">
      <c r="A58" s="19" t="s">
        <v>239</v>
      </c>
      <c r="B58" s="108">
        <v>228</v>
      </c>
      <c r="C58" s="108">
        <v>640</v>
      </c>
      <c r="D58" s="108">
        <v>2</v>
      </c>
      <c r="E58" s="108">
        <v>0</v>
      </c>
      <c r="F58" s="108">
        <v>552</v>
      </c>
      <c r="G58" s="108">
        <v>318</v>
      </c>
      <c r="H58" s="135"/>
      <c r="I58" s="119">
        <f t="shared" si="19"/>
        <v>1.576086956521739</v>
      </c>
      <c r="J58" s="120">
        <f t="shared" si="20"/>
        <v>36.551724137931032</v>
      </c>
      <c r="K58" s="121">
        <f t="shared" si="4"/>
        <v>63.448275862068968</v>
      </c>
    </row>
    <row r="59" spans="1:12" ht="15.75" customHeight="1" x14ac:dyDescent="0.25">
      <c r="A59" s="19" t="s">
        <v>240</v>
      </c>
      <c r="B59" s="108">
        <v>67</v>
      </c>
      <c r="C59" s="108">
        <v>160</v>
      </c>
      <c r="D59" s="108">
        <v>1</v>
      </c>
      <c r="E59" s="108">
        <v>0</v>
      </c>
      <c r="F59" s="108">
        <v>166</v>
      </c>
      <c r="G59" s="108">
        <v>62</v>
      </c>
      <c r="H59" s="135"/>
      <c r="I59" s="119">
        <f t="shared" si="19"/>
        <v>1.3734939759036144</v>
      </c>
      <c r="J59" s="120">
        <f t="shared" si="20"/>
        <v>27.192982456140353</v>
      </c>
      <c r="K59" s="121">
        <f t="shared" si="4"/>
        <v>72.807017543859658</v>
      </c>
    </row>
    <row r="60" spans="1:12" ht="15.75" customHeight="1" x14ac:dyDescent="0.25">
      <c r="A60" s="19" t="s">
        <v>241</v>
      </c>
      <c r="B60" s="108">
        <v>51</v>
      </c>
      <c r="C60" s="108">
        <v>358</v>
      </c>
      <c r="D60" s="108">
        <v>1</v>
      </c>
      <c r="E60" s="108">
        <v>4</v>
      </c>
      <c r="F60" s="108">
        <v>362</v>
      </c>
      <c r="G60" s="108">
        <v>52</v>
      </c>
      <c r="H60" s="135"/>
      <c r="I60" s="119">
        <f t="shared" si="19"/>
        <v>1.1436464088397791</v>
      </c>
      <c r="J60" s="120">
        <f t="shared" si="20"/>
        <v>12.560386473429952</v>
      </c>
      <c r="K60" s="121">
        <f t="shared" si="4"/>
        <v>87.439613526570042</v>
      </c>
    </row>
    <row r="61" spans="1:12" ht="15.75" customHeight="1" x14ac:dyDescent="0.25">
      <c r="A61" s="123"/>
      <c r="B61" s="108"/>
      <c r="C61" s="108"/>
      <c r="D61" s="108"/>
      <c r="E61" s="108"/>
      <c r="F61" s="108"/>
      <c r="G61" s="108"/>
      <c r="H61" s="135"/>
      <c r="I61" s="119"/>
      <c r="J61" s="120"/>
      <c r="K61" s="121"/>
    </row>
    <row r="62" spans="1:12" s="28" customFormat="1" ht="15.75" customHeight="1" x14ac:dyDescent="0.25">
      <c r="A62" s="122" t="s">
        <v>458</v>
      </c>
      <c r="B62" s="103">
        <f t="shared" ref="B62:G62" si="21">SUM(B63:B68)</f>
        <v>1137</v>
      </c>
      <c r="C62" s="103">
        <f t="shared" si="21"/>
        <v>2921</v>
      </c>
      <c r="D62" s="103">
        <f t="shared" si="21"/>
        <v>44</v>
      </c>
      <c r="E62" s="103">
        <f t="shared" si="21"/>
        <v>11</v>
      </c>
      <c r="F62" s="103">
        <f t="shared" si="21"/>
        <v>2969</v>
      </c>
      <c r="G62" s="103">
        <f t="shared" si="21"/>
        <v>1144</v>
      </c>
      <c r="H62" s="309"/>
      <c r="I62" s="115">
        <f t="shared" ref="I62:I68" si="22">SUM(B62:E62)/F62</f>
        <v>1.3853149208487707</v>
      </c>
      <c r="J62" s="116">
        <f t="shared" ref="J62:J68" si="23">(G62/SUM(B62:E62))*100</f>
        <v>27.814247507901772</v>
      </c>
      <c r="K62" s="117">
        <f t="shared" si="4"/>
        <v>72.185752492098217</v>
      </c>
      <c r="L62" s="110"/>
    </row>
    <row r="63" spans="1:12" ht="15.75" customHeight="1" x14ac:dyDescent="0.25">
      <c r="A63" s="123" t="s">
        <v>99</v>
      </c>
      <c r="B63" s="108">
        <v>615</v>
      </c>
      <c r="C63" s="108">
        <v>1354</v>
      </c>
      <c r="D63" s="108">
        <v>23</v>
      </c>
      <c r="E63" s="108">
        <v>6</v>
      </c>
      <c r="F63" s="108">
        <v>1377</v>
      </c>
      <c r="G63" s="108">
        <v>621</v>
      </c>
      <c r="H63" s="135"/>
      <c r="I63" s="119">
        <f t="shared" si="22"/>
        <v>1.4509803921568627</v>
      </c>
      <c r="J63" s="120">
        <f t="shared" si="23"/>
        <v>31.081081081081081</v>
      </c>
      <c r="K63" s="121">
        <f t="shared" si="4"/>
        <v>68.918918918918919</v>
      </c>
    </row>
    <row r="64" spans="1:12" ht="15.75" customHeight="1" x14ac:dyDescent="0.25">
      <c r="A64" s="19" t="s">
        <v>461</v>
      </c>
      <c r="B64" s="108">
        <v>45</v>
      </c>
      <c r="C64" s="108">
        <v>187</v>
      </c>
      <c r="D64" s="108">
        <v>5</v>
      </c>
      <c r="E64" s="108">
        <v>0</v>
      </c>
      <c r="F64" s="108">
        <v>183</v>
      </c>
      <c r="G64" s="108">
        <v>54</v>
      </c>
      <c r="H64" s="135"/>
      <c r="I64" s="119">
        <f t="shared" si="22"/>
        <v>1.2950819672131149</v>
      </c>
      <c r="J64" s="120">
        <f t="shared" si="23"/>
        <v>22.784810126582279</v>
      </c>
      <c r="K64" s="121">
        <f t="shared" si="4"/>
        <v>77.215189873417728</v>
      </c>
    </row>
    <row r="65" spans="1:12" ht="15.75" customHeight="1" x14ac:dyDescent="0.25">
      <c r="A65" s="19" t="s">
        <v>462</v>
      </c>
      <c r="B65" s="108">
        <v>150</v>
      </c>
      <c r="C65" s="108">
        <v>341</v>
      </c>
      <c r="D65" s="108">
        <v>1</v>
      </c>
      <c r="E65" s="108">
        <v>0</v>
      </c>
      <c r="F65" s="108">
        <v>392</v>
      </c>
      <c r="G65" s="108">
        <v>100</v>
      </c>
      <c r="H65" s="135"/>
      <c r="I65" s="119">
        <f t="shared" si="22"/>
        <v>1.2551020408163265</v>
      </c>
      <c r="J65" s="120">
        <f t="shared" si="23"/>
        <v>20.325203252032519</v>
      </c>
      <c r="K65" s="121">
        <f t="shared" si="4"/>
        <v>79.674796747967477</v>
      </c>
    </row>
    <row r="66" spans="1:12" ht="15.75" customHeight="1" x14ac:dyDescent="0.25">
      <c r="A66" s="19" t="s">
        <v>463</v>
      </c>
      <c r="B66" s="108">
        <v>61</v>
      </c>
      <c r="C66" s="108">
        <v>138</v>
      </c>
      <c r="D66" s="108">
        <v>2</v>
      </c>
      <c r="E66" s="108">
        <v>0</v>
      </c>
      <c r="F66" s="108">
        <v>43</v>
      </c>
      <c r="G66" s="108">
        <v>158</v>
      </c>
      <c r="H66" s="135"/>
      <c r="I66" s="119">
        <f t="shared" si="22"/>
        <v>4.6744186046511631</v>
      </c>
      <c r="J66" s="120">
        <f t="shared" si="23"/>
        <v>78.606965174129357</v>
      </c>
      <c r="K66" s="121">
        <f t="shared" si="4"/>
        <v>21.393034825870647</v>
      </c>
    </row>
    <row r="67" spans="1:12" ht="15.75" customHeight="1" x14ac:dyDescent="0.25">
      <c r="A67" s="19" t="s">
        <v>464</v>
      </c>
      <c r="B67" s="108">
        <v>57</v>
      </c>
      <c r="C67" s="108">
        <v>449</v>
      </c>
      <c r="D67" s="108">
        <v>4</v>
      </c>
      <c r="E67" s="108">
        <v>0</v>
      </c>
      <c r="F67" s="108">
        <v>443</v>
      </c>
      <c r="G67" s="108">
        <v>67</v>
      </c>
      <c r="H67" s="135"/>
      <c r="I67" s="119">
        <f t="shared" si="22"/>
        <v>1.1512415349887133</v>
      </c>
      <c r="J67" s="120">
        <f t="shared" si="23"/>
        <v>13.137254901960786</v>
      </c>
      <c r="K67" s="121">
        <f t="shared" si="4"/>
        <v>86.862745098039213</v>
      </c>
    </row>
    <row r="68" spans="1:12" ht="15.75" customHeight="1" x14ac:dyDescent="0.25">
      <c r="A68" s="19" t="s">
        <v>465</v>
      </c>
      <c r="B68" s="108">
        <v>209</v>
      </c>
      <c r="C68" s="108">
        <v>452</v>
      </c>
      <c r="D68" s="108">
        <v>9</v>
      </c>
      <c r="E68" s="108">
        <v>5</v>
      </c>
      <c r="F68" s="108">
        <v>531</v>
      </c>
      <c r="G68" s="108">
        <v>144</v>
      </c>
      <c r="H68" s="135"/>
      <c r="I68" s="119">
        <f t="shared" si="22"/>
        <v>1.271186440677966</v>
      </c>
      <c r="J68" s="120">
        <f t="shared" si="23"/>
        <v>21.333333333333336</v>
      </c>
      <c r="K68" s="121">
        <f t="shared" si="4"/>
        <v>78.666666666666657</v>
      </c>
    </row>
    <row r="69" spans="1:12" ht="15.75" customHeight="1" x14ac:dyDescent="0.25">
      <c r="A69" s="123"/>
      <c r="B69" s="108"/>
      <c r="C69" s="108"/>
      <c r="D69" s="108"/>
      <c r="E69" s="108"/>
      <c r="F69" s="108"/>
      <c r="G69" s="108"/>
      <c r="H69" s="135"/>
      <c r="I69" s="119"/>
      <c r="J69" s="120"/>
      <c r="K69" s="121"/>
    </row>
    <row r="70" spans="1:12" s="28" customFormat="1" ht="15.75" customHeight="1" x14ac:dyDescent="0.25">
      <c r="A70" s="122" t="s">
        <v>466</v>
      </c>
      <c r="B70" s="103">
        <f t="shared" ref="B70:G70" si="24">SUM(B71:B76)</f>
        <v>1206</v>
      </c>
      <c r="C70" s="103">
        <f t="shared" si="24"/>
        <v>1641</v>
      </c>
      <c r="D70" s="103">
        <f t="shared" si="24"/>
        <v>33</v>
      </c>
      <c r="E70" s="103">
        <f t="shared" si="24"/>
        <v>1</v>
      </c>
      <c r="F70" s="103">
        <f t="shared" si="24"/>
        <v>1608</v>
      </c>
      <c r="G70" s="103">
        <f t="shared" si="24"/>
        <v>1273</v>
      </c>
      <c r="H70" s="309"/>
      <c r="I70" s="115">
        <f t="shared" ref="I70:I76" si="25">SUM(B70:E70)/F70</f>
        <v>1.7916666666666667</v>
      </c>
      <c r="J70" s="116">
        <f t="shared" ref="J70:J76" si="26">(G70/SUM(B70:E70))*100</f>
        <v>44.186046511627907</v>
      </c>
      <c r="K70" s="117">
        <f t="shared" si="4"/>
        <v>55.813953488372093</v>
      </c>
      <c r="L70" s="110"/>
    </row>
    <row r="71" spans="1:12" ht="15.75" customHeight="1" x14ac:dyDescent="0.25">
      <c r="A71" s="19" t="s">
        <v>100</v>
      </c>
      <c r="B71" s="108">
        <v>600</v>
      </c>
      <c r="C71" s="108">
        <v>575</v>
      </c>
      <c r="D71" s="108">
        <v>13</v>
      </c>
      <c r="E71" s="108">
        <v>0</v>
      </c>
      <c r="F71" s="108">
        <v>548</v>
      </c>
      <c r="G71" s="108">
        <v>640</v>
      </c>
      <c r="H71" s="135"/>
      <c r="I71" s="119">
        <f t="shared" si="25"/>
        <v>2.167883211678832</v>
      </c>
      <c r="J71" s="120">
        <f t="shared" si="26"/>
        <v>53.872053872053868</v>
      </c>
      <c r="K71" s="121">
        <f t="shared" si="4"/>
        <v>46.127946127946132</v>
      </c>
    </row>
    <row r="72" spans="1:12" ht="15.75" customHeight="1" x14ac:dyDescent="0.25">
      <c r="A72" s="19" t="s">
        <v>470</v>
      </c>
      <c r="B72" s="108">
        <v>95</v>
      </c>
      <c r="C72" s="108">
        <v>199</v>
      </c>
      <c r="D72" s="108">
        <v>6</v>
      </c>
      <c r="E72" s="108">
        <v>1</v>
      </c>
      <c r="F72" s="108">
        <v>199</v>
      </c>
      <c r="G72" s="108">
        <v>102</v>
      </c>
      <c r="H72" s="135"/>
      <c r="I72" s="119">
        <f t="shared" si="25"/>
        <v>1.5125628140703518</v>
      </c>
      <c r="J72" s="120">
        <f t="shared" si="26"/>
        <v>33.887043189368768</v>
      </c>
      <c r="K72" s="121">
        <f t="shared" si="4"/>
        <v>66.112956810631232</v>
      </c>
    </row>
    <row r="73" spans="1:12" ht="15.75" customHeight="1" x14ac:dyDescent="0.25">
      <c r="A73" s="19" t="s">
        <v>471</v>
      </c>
      <c r="B73" s="108">
        <v>180</v>
      </c>
      <c r="C73" s="108">
        <v>243</v>
      </c>
      <c r="D73" s="108">
        <v>3</v>
      </c>
      <c r="E73" s="108">
        <v>0</v>
      </c>
      <c r="F73" s="108">
        <v>230</v>
      </c>
      <c r="G73" s="108">
        <v>196</v>
      </c>
      <c r="H73" s="135"/>
      <c r="I73" s="119">
        <f t="shared" si="25"/>
        <v>1.8521739130434782</v>
      </c>
      <c r="J73" s="120">
        <f t="shared" si="26"/>
        <v>46.009389671361504</v>
      </c>
      <c r="K73" s="121">
        <f t="shared" si="4"/>
        <v>53.990610328638496</v>
      </c>
    </row>
    <row r="74" spans="1:12" ht="15.75" customHeight="1" x14ac:dyDescent="0.25">
      <c r="A74" s="19" t="s">
        <v>472</v>
      </c>
      <c r="B74" s="108">
        <v>109</v>
      </c>
      <c r="C74" s="108">
        <v>361</v>
      </c>
      <c r="D74" s="108">
        <v>8</v>
      </c>
      <c r="E74" s="108">
        <v>0</v>
      </c>
      <c r="F74" s="108">
        <v>373</v>
      </c>
      <c r="G74" s="108">
        <v>105</v>
      </c>
      <c r="H74" s="135"/>
      <c r="I74" s="119">
        <f t="shared" si="25"/>
        <v>1.2815013404825737</v>
      </c>
      <c r="J74" s="120">
        <f t="shared" si="26"/>
        <v>21.96652719665272</v>
      </c>
      <c r="K74" s="121">
        <f t="shared" si="4"/>
        <v>78.03347280334728</v>
      </c>
    </row>
    <row r="75" spans="1:12" ht="15.75" customHeight="1" x14ac:dyDescent="0.25">
      <c r="A75" s="19" t="s">
        <v>473</v>
      </c>
      <c r="B75" s="108">
        <v>55</v>
      </c>
      <c r="C75" s="108">
        <v>151</v>
      </c>
      <c r="D75" s="108">
        <v>1</v>
      </c>
      <c r="E75" s="108">
        <v>0</v>
      </c>
      <c r="F75" s="108">
        <v>126</v>
      </c>
      <c r="G75" s="108">
        <v>81</v>
      </c>
      <c r="H75" s="135"/>
      <c r="I75" s="119">
        <f t="shared" si="25"/>
        <v>1.6428571428571428</v>
      </c>
      <c r="J75" s="120">
        <f t="shared" si="26"/>
        <v>39.130434782608695</v>
      </c>
      <c r="K75" s="121">
        <f t="shared" ref="K75:K115" si="27">(F75/SUM(B75:E75))*100</f>
        <v>60.869565217391312</v>
      </c>
    </row>
    <row r="76" spans="1:12" ht="15.75" customHeight="1" x14ac:dyDescent="0.25">
      <c r="A76" s="19" t="s">
        <v>474</v>
      </c>
      <c r="B76" s="108">
        <v>167</v>
      </c>
      <c r="C76" s="108">
        <v>112</v>
      </c>
      <c r="D76" s="108">
        <v>2</v>
      </c>
      <c r="E76" s="108">
        <v>0</v>
      </c>
      <c r="F76" s="108">
        <v>132</v>
      </c>
      <c r="G76" s="108">
        <v>149</v>
      </c>
      <c r="H76" s="135"/>
      <c r="I76" s="119">
        <f t="shared" si="25"/>
        <v>2.1287878787878789</v>
      </c>
      <c r="J76" s="120">
        <f t="shared" si="26"/>
        <v>53.024911032028463</v>
      </c>
      <c r="K76" s="121">
        <f t="shared" si="27"/>
        <v>46.97508896797153</v>
      </c>
    </row>
    <row r="77" spans="1:12" ht="15.75" customHeight="1" x14ac:dyDescent="0.25">
      <c r="A77" s="123"/>
      <c r="B77" s="108"/>
      <c r="C77" s="108"/>
      <c r="D77" s="108"/>
      <c r="E77" s="108"/>
      <c r="F77" s="108"/>
      <c r="G77" s="108"/>
      <c r="H77" s="135"/>
      <c r="I77" s="119"/>
      <c r="J77" s="120"/>
      <c r="K77" s="121"/>
    </row>
    <row r="78" spans="1:12" s="28" customFormat="1" ht="15.75" customHeight="1" x14ac:dyDescent="0.25">
      <c r="A78" s="122" t="s">
        <v>475</v>
      </c>
      <c r="B78" s="103">
        <f t="shared" ref="B78:G78" si="28">SUM(B79:B84)</f>
        <v>1077</v>
      </c>
      <c r="C78" s="103">
        <f t="shared" si="28"/>
        <v>1894</v>
      </c>
      <c r="D78" s="103">
        <f t="shared" si="28"/>
        <v>31</v>
      </c>
      <c r="E78" s="103">
        <f t="shared" si="28"/>
        <v>3</v>
      </c>
      <c r="F78" s="103">
        <f t="shared" si="28"/>
        <v>1582</v>
      </c>
      <c r="G78" s="103">
        <f t="shared" si="28"/>
        <v>1423</v>
      </c>
      <c r="H78" s="135"/>
      <c r="I78" s="115">
        <f t="shared" ref="I78:I84" si="29">SUM(B78:E78)/F78</f>
        <v>1.8994943109987357</v>
      </c>
      <c r="J78" s="116">
        <f t="shared" ref="J78:J84" si="30">(G78/SUM(B78:E78))*100</f>
        <v>47.354409317803658</v>
      </c>
      <c r="K78" s="117">
        <f t="shared" si="27"/>
        <v>52.645590682196342</v>
      </c>
      <c r="L78" s="110"/>
    </row>
    <row r="79" spans="1:12" ht="15.75" customHeight="1" x14ac:dyDescent="0.25">
      <c r="A79" s="19" t="s">
        <v>101</v>
      </c>
      <c r="B79" s="108">
        <v>271</v>
      </c>
      <c r="C79" s="108">
        <v>625</v>
      </c>
      <c r="D79" s="108">
        <v>1</v>
      </c>
      <c r="E79" s="108">
        <v>0</v>
      </c>
      <c r="F79" s="108">
        <v>533</v>
      </c>
      <c r="G79" s="108">
        <v>364</v>
      </c>
      <c r="H79" s="135"/>
      <c r="I79" s="119">
        <f t="shared" si="29"/>
        <v>1.6829268292682926</v>
      </c>
      <c r="J79" s="120">
        <f t="shared" si="30"/>
        <v>40.579710144927539</v>
      </c>
      <c r="K79" s="121">
        <f t="shared" si="27"/>
        <v>59.420289855072461</v>
      </c>
    </row>
    <row r="80" spans="1:12" ht="15.75" customHeight="1" x14ac:dyDescent="0.25">
      <c r="A80" s="19" t="s">
        <v>102</v>
      </c>
      <c r="B80" s="108">
        <v>514</v>
      </c>
      <c r="C80" s="108">
        <v>577</v>
      </c>
      <c r="D80" s="108">
        <v>7</v>
      </c>
      <c r="E80" s="108">
        <v>0</v>
      </c>
      <c r="F80" s="108">
        <v>463</v>
      </c>
      <c r="G80" s="108">
        <v>635</v>
      </c>
      <c r="H80" s="135"/>
      <c r="I80" s="119">
        <f t="shared" si="29"/>
        <v>2.3714902807775378</v>
      </c>
      <c r="J80" s="120">
        <f t="shared" si="30"/>
        <v>57.832422586520948</v>
      </c>
      <c r="K80" s="121">
        <f t="shared" si="27"/>
        <v>42.167577413479052</v>
      </c>
    </row>
    <row r="81" spans="1:12" ht="15.75" customHeight="1" x14ac:dyDescent="0.25">
      <c r="A81" s="19" t="s">
        <v>478</v>
      </c>
      <c r="B81" s="108">
        <v>18</v>
      </c>
      <c r="C81" s="108">
        <v>127</v>
      </c>
      <c r="D81" s="108">
        <v>0</v>
      </c>
      <c r="E81" s="108">
        <v>3</v>
      </c>
      <c r="F81" s="108">
        <v>127</v>
      </c>
      <c r="G81" s="108">
        <v>21</v>
      </c>
      <c r="H81" s="135"/>
      <c r="I81" s="119">
        <f t="shared" si="29"/>
        <v>1.1653543307086613</v>
      </c>
      <c r="J81" s="120">
        <f t="shared" si="30"/>
        <v>14.189189189189189</v>
      </c>
      <c r="K81" s="121">
        <f t="shared" si="27"/>
        <v>85.810810810810807</v>
      </c>
    </row>
    <row r="82" spans="1:12" ht="15.75" customHeight="1" x14ac:dyDescent="0.25">
      <c r="A82" s="19" t="s">
        <v>479</v>
      </c>
      <c r="B82" s="108">
        <v>243</v>
      </c>
      <c r="C82" s="108">
        <v>330</v>
      </c>
      <c r="D82" s="108">
        <v>21</v>
      </c>
      <c r="E82" s="108">
        <v>0</v>
      </c>
      <c r="F82" s="108">
        <v>234</v>
      </c>
      <c r="G82" s="108">
        <v>360</v>
      </c>
      <c r="H82" s="135"/>
      <c r="I82" s="119">
        <f t="shared" si="29"/>
        <v>2.5384615384615383</v>
      </c>
      <c r="J82" s="120">
        <f t="shared" si="30"/>
        <v>60.606060606060609</v>
      </c>
      <c r="K82" s="121">
        <f t="shared" si="27"/>
        <v>39.393939393939391</v>
      </c>
    </row>
    <row r="83" spans="1:12" ht="15.75" customHeight="1" x14ac:dyDescent="0.25">
      <c r="A83" s="19" t="s">
        <v>480</v>
      </c>
      <c r="B83" s="108">
        <v>7</v>
      </c>
      <c r="C83" s="108">
        <v>69</v>
      </c>
      <c r="D83" s="108">
        <v>0</v>
      </c>
      <c r="E83" s="108">
        <v>0</v>
      </c>
      <c r="F83" s="108">
        <v>65</v>
      </c>
      <c r="G83" s="108">
        <v>11</v>
      </c>
      <c r="H83" s="135"/>
      <c r="I83" s="119">
        <f t="shared" si="29"/>
        <v>1.1692307692307693</v>
      </c>
      <c r="J83" s="120">
        <f t="shared" si="30"/>
        <v>14.473684210526317</v>
      </c>
      <c r="K83" s="121">
        <f t="shared" si="27"/>
        <v>85.526315789473685</v>
      </c>
    </row>
    <row r="84" spans="1:12" ht="15.75" customHeight="1" x14ac:dyDescent="0.25">
      <c r="A84" s="19" t="s">
        <v>481</v>
      </c>
      <c r="B84" s="108">
        <v>24</v>
      </c>
      <c r="C84" s="108">
        <v>166</v>
      </c>
      <c r="D84" s="108">
        <v>2</v>
      </c>
      <c r="E84" s="108">
        <v>0</v>
      </c>
      <c r="F84" s="108">
        <v>160</v>
      </c>
      <c r="G84" s="108">
        <v>32</v>
      </c>
      <c r="H84" s="135"/>
      <c r="I84" s="119">
        <f t="shared" si="29"/>
        <v>1.2</v>
      </c>
      <c r="J84" s="120">
        <f t="shared" si="30"/>
        <v>16.666666666666664</v>
      </c>
      <c r="K84" s="121">
        <f t="shared" si="27"/>
        <v>83.333333333333343</v>
      </c>
    </row>
    <row r="85" spans="1:12" ht="15.75" customHeight="1" x14ac:dyDescent="0.25">
      <c r="A85" s="123"/>
      <c r="B85" s="108"/>
      <c r="C85" s="108"/>
      <c r="D85" s="108"/>
      <c r="E85" s="108"/>
      <c r="F85" s="108"/>
      <c r="G85" s="108"/>
      <c r="H85" s="135"/>
      <c r="I85" s="119"/>
      <c r="J85" s="120"/>
      <c r="K85" s="121"/>
    </row>
    <row r="86" spans="1:12" s="28" customFormat="1" ht="15.75" customHeight="1" x14ac:dyDescent="0.25">
      <c r="A86" s="122" t="s">
        <v>482</v>
      </c>
      <c r="B86" s="103">
        <f t="shared" ref="B86:G86" si="31">SUM(B87:B94)</f>
        <v>889</v>
      </c>
      <c r="C86" s="103">
        <f t="shared" si="31"/>
        <v>2452</v>
      </c>
      <c r="D86" s="103">
        <f t="shared" si="31"/>
        <v>36</v>
      </c>
      <c r="E86" s="103">
        <f t="shared" si="31"/>
        <v>24</v>
      </c>
      <c r="F86" s="103">
        <f t="shared" si="31"/>
        <v>2431</v>
      </c>
      <c r="G86" s="103">
        <f t="shared" si="31"/>
        <v>970</v>
      </c>
      <c r="H86" s="309"/>
      <c r="I86" s="115">
        <f t="shared" ref="I86:I94" si="32">SUM(B86:E86)/F86</f>
        <v>1.3990127519539284</v>
      </c>
      <c r="J86" s="116">
        <f t="shared" ref="J86:J94" si="33">(G86/SUM(B86:E86))*100</f>
        <v>28.521023228462216</v>
      </c>
      <c r="K86" s="117">
        <f t="shared" si="27"/>
        <v>71.478976771537788</v>
      </c>
      <c r="L86" s="110"/>
    </row>
    <row r="87" spans="1:12" ht="15.75" customHeight="1" x14ac:dyDescent="0.25">
      <c r="A87" s="123" t="s">
        <v>103</v>
      </c>
      <c r="B87" s="108">
        <v>325</v>
      </c>
      <c r="C87" s="108">
        <v>1046</v>
      </c>
      <c r="D87" s="108">
        <v>4</v>
      </c>
      <c r="E87" s="108">
        <v>12</v>
      </c>
      <c r="F87" s="108">
        <v>1117</v>
      </c>
      <c r="G87" s="108">
        <v>270</v>
      </c>
      <c r="H87" s="135"/>
      <c r="I87" s="119">
        <f t="shared" si="32"/>
        <v>1.2417188898836169</v>
      </c>
      <c r="J87" s="120">
        <f t="shared" si="33"/>
        <v>19.466474405191057</v>
      </c>
      <c r="K87" s="121">
        <f t="shared" si="27"/>
        <v>80.533525594808935</v>
      </c>
    </row>
    <row r="88" spans="1:12" ht="15.75" customHeight="1" x14ac:dyDescent="0.25">
      <c r="A88" s="19" t="s">
        <v>485</v>
      </c>
      <c r="B88" s="108">
        <v>55</v>
      </c>
      <c r="C88" s="108">
        <v>217</v>
      </c>
      <c r="D88" s="108">
        <v>1</v>
      </c>
      <c r="E88" s="108">
        <v>8</v>
      </c>
      <c r="F88" s="108">
        <v>211</v>
      </c>
      <c r="G88" s="108">
        <v>70</v>
      </c>
      <c r="H88" s="135"/>
      <c r="I88" s="119">
        <f t="shared" si="32"/>
        <v>1.3317535545023698</v>
      </c>
      <c r="J88" s="120">
        <f t="shared" si="33"/>
        <v>24.911032028469752</v>
      </c>
      <c r="K88" s="121">
        <f t="shared" si="27"/>
        <v>75.088967971530252</v>
      </c>
    </row>
    <row r="89" spans="1:12" ht="15.75" customHeight="1" x14ac:dyDescent="0.25">
      <c r="A89" s="19" t="s">
        <v>486</v>
      </c>
      <c r="B89" s="108">
        <v>47</v>
      </c>
      <c r="C89" s="108">
        <v>64</v>
      </c>
      <c r="D89" s="108">
        <v>5</v>
      </c>
      <c r="E89" s="108">
        <v>0</v>
      </c>
      <c r="F89" s="108">
        <v>69</v>
      </c>
      <c r="G89" s="108">
        <v>47</v>
      </c>
      <c r="H89" s="135"/>
      <c r="I89" s="119">
        <f t="shared" si="32"/>
        <v>1.681159420289855</v>
      </c>
      <c r="J89" s="120">
        <f t="shared" si="33"/>
        <v>40.517241379310342</v>
      </c>
      <c r="K89" s="121">
        <f t="shared" si="27"/>
        <v>59.482758620689658</v>
      </c>
    </row>
    <row r="90" spans="1:12" ht="15.75" customHeight="1" x14ac:dyDescent="0.25">
      <c r="A90" s="19" t="s">
        <v>394</v>
      </c>
      <c r="B90" s="108">
        <v>158</v>
      </c>
      <c r="C90" s="108">
        <v>267</v>
      </c>
      <c r="D90" s="108">
        <v>2</v>
      </c>
      <c r="E90" s="108">
        <v>2</v>
      </c>
      <c r="F90" s="108">
        <v>229</v>
      </c>
      <c r="G90" s="108">
        <v>200</v>
      </c>
      <c r="H90" s="135"/>
      <c r="I90" s="119">
        <f t="shared" si="32"/>
        <v>1.8733624454148472</v>
      </c>
      <c r="J90" s="120">
        <f t="shared" si="33"/>
        <v>46.620046620046615</v>
      </c>
      <c r="K90" s="121">
        <f t="shared" si="27"/>
        <v>53.379953379953385</v>
      </c>
    </row>
    <row r="91" spans="1:12" ht="15.75" customHeight="1" x14ac:dyDescent="0.25">
      <c r="A91" s="19" t="s">
        <v>742</v>
      </c>
      <c r="B91" s="108">
        <v>147</v>
      </c>
      <c r="C91" s="108">
        <v>401</v>
      </c>
      <c r="D91" s="108">
        <v>9</v>
      </c>
      <c r="E91" s="108">
        <v>1</v>
      </c>
      <c r="F91" s="108">
        <v>386</v>
      </c>
      <c r="G91" s="108">
        <v>172</v>
      </c>
      <c r="H91" s="135"/>
      <c r="I91" s="119">
        <f t="shared" si="32"/>
        <v>1.4455958549222798</v>
      </c>
      <c r="J91" s="120">
        <f t="shared" si="33"/>
        <v>30.824372759856633</v>
      </c>
      <c r="K91" s="121">
        <f t="shared" si="27"/>
        <v>69.17562724014337</v>
      </c>
    </row>
    <row r="92" spans="1:12" ht="15.75" customHeight="1" x14ac:dyDescent="0.25">
      <c r="A92" s="19" t="s">
        <v>487</v>
      </c>
      <c r="B92" s="108">
        <v>112</v>
      </c>
      <c r="C92" s="108">
        <v>179</v>
      </c>
      <c r="D92" s="108">
        <v>12</v>
      </c>
      <c r="E92" s="108">
        <v>0</v>
      </c>
      <c r="F92" s="108">
        <v>204</v>
      </c>
      <c r="G92" s="108">
        <v>99</v>
      </c>
      <c r="H92" s="135"/>
      <c r="I92" s="119">
        <f t="shared" si="32"/>
        <v>1.4852941176470589</v>
      </c>
      <c r="J92" s="120">
        <f t="shared" si="33"/>
        <v>32.673267326732677</v>
      </c>
      <c r="K92" s="121">
        <f t="shared" si="27"/>
        <v>67.32673267326733</v>
      </c>
    </row>
    <row r="93" spans="1:12" ht="15.75" customHeight="1" x14ac:dyDescent="0.25">
      <c r="A93" s="19" t="s">
        <v>488</v>
      </c>
      <c r="B93" s="108">
        <v>44</v>
      </c>
      <c r="C93" s="108">
        <v>225</v>
      </c>
      <c r="D93" s="108">
        <v>2</v>
      </c>
      <c r="E93" s="108">
        <v>0</v>
      </c>
      <c r="F93" s="108">
        <v>188</v>
      </c>
      <c r="G93" s="108">
        <v>83</v>
      </c>
      <c r="H93" s="135"/>
      <c r="I93" s="119">
        <f t="shared" si="32"/>
        <v>1.4414893617021276</v>
      </c>
      <c r="J93" s="120">
        <f t="shared" si="33"/>
        <v>30.627306273062732</v>
      </c>
      <c r="K93" s="121">
        <f t="shared" si="27"/>
        <v>69.372693726937271</v>
      </c>
    </row>
    <row r="94" spans="1:12" ht="15.75" customHeight="1" x14ac:dyDescent="0.25">
      <c r="A94" s="19" t="s">
        <v>313</v>
      </c>
      <c r="B94" s="108">
        <v>1</v>
      </c>
      <c r="C94" s="108">
        <v>53</v>
      </c>
      <c r="D94" s="108">
        <v>1</v>
      </c>
      <c r="E94" s="108">
        <v>1</v>
      </c>
      <c r="F94" s="108">
        <v>27</v>
      </c>
      <c r="G94" s="108">
        <v>29</v>
      </c>
      <c r="H94" s="135"/>
      <c r="I94" s="119">
        <f t="shared" si="32"/>
        <v>2.074074074074074</v>
      </c>
      <c r="J94" s="120">
        <f t="shared" si="33"/>
        <v>51.785714285714292</v>
      </c>
      <c r="K94" s="121">
        <f t="shared" si="27"/>
        <v>48.214285714285715</v>
      </c>
    </row>
    <row r="95" spans="1:12" ht="15.75" customHeight="1" x14ac:dyDescent="0.25">
      <c r="A95" s="123"/>
      <c r="B95" s="108"/>
      <c r="C95" s="108"/>
      <c r="D95" s="108"/>
      <c r="E95" s="108"/>
      <c r="F95" s="108"/>
      <c r="G95" s="108"/>
      <c r="H95" s="135"/>
      <c r="I95" s="119"/>
      <c r="J95" s="120"/>
      <c r="K95" s="121"/>
    </row>
    <row r="96" spans="1:12" s="28" customFormat="1" ht="15.75" customHeight="1" x14ac:dyDescent="0.25">
      <c r="A96" s="122" t="s">
        <v>489</v>
      </c>
      <c r="B96" s="103">
        <f t="shared" ref="B96:G96" si="34">SUM(B97:B98)</f>
        <v>646</v>
      </c>
      <c r="C96" s="103">
        <f t="shared" si="34"/>
        <v>1137</v>
      </c>
      <c r="D96" s="103">
        <f t="shared" si="34"/>
        <v>18</v>
      </c>
      <c r="E96" s="103">
        <f t="shared" si="34"/>
        <v>0</v>
      </c>
      <c r="F96" s="103">
        <f t="shared" si="34"/>
        <v>942</v>
      </c>
      <c r="G96" s="103">
        <f t="shared" si="34"/>
        <v>859</v>
      </c>
      <c r="H96" s="309"/>
      <c r="I96" s="115">
        <f>SUM(B96:E96)/F96</f>
        <v>1.9118895966029723</v>
      </c>
      <c r="J96" s="116">
        <f>(G96/SUM(B96:E96))*100</f>
        <v>47.695724597445867</v>
      </c>
      <c r="K96" s="117">
        <f t="shared" si="27"/>
        <v>52.304275402554133</v>
      </c>
      <c r="L96" s="110"/>
    </row>
    <row r="97" spans="1:12" ht="15.75" customHeight="1" x14ac:dyDescent="0.25">
      <c r="A97" s="19" t="s">
        <v>120</v>
      </c>
      <c r="B97" s="108">
        <v>528</v>
      </c>
      <c r="C97" s="108">
        <v>736</v>
      </c>
      <c r="D97" s="108">
        <v>15</v>
      </c>
      <c r="E97" s="108">
        <v>0</v>
      </c>
      <c r="F97" s="108">
        <v>698</v>
      </c>
      <c r="G97" s="108">
        <v>581</v>
      </c>
      <c r="H97" s="135"/>
      <c r="I97" s="119">
        <f>SUM(B97:E97)/F97</f>
        <v>1.832378223495702</v>
      </c>
      <c r="J97" s="120">
        <f>(G97/SUM(B97:E97))*100</f>
        <v>45.426114151680999</v>
      </c>
      <c r="K97" s="121">
        <f t="shared" si="27"/>
        <v>54.573885848319001</v>
      </c>
    </row>
    <row r="98" spans="1:12" ht="15.75" customHeight="1" x14ac:dyDescent="0.25">
      <c r="A98" s="19" t="s">
        <v>492</v>
      </c>
      <c r="B98" s="108">
        <v>118</v>
      </c>
      <c r="C98" s="108">
        <v>401</v>
      </c>
      <c r="D98" s="108">
        <v>3</v>
      </c>
      <c r="E98" s="108">
        <v>0</v>
      </c>
      <c r="F98" s="108">
        <v>244</v>
      </c>
      <c r="G98" s="108">
        <v>278</v>
      </c>
      <c r="H98" s="135"/>
      <c r="I98" s="119">
        <f>SUM(B98:E98)/F98</f>
        <v>2.139344262295082</v>
      </c>
      <c r="J98" s="120">
        <f>(G98/SUM(B98:E98))*100</f>
        <v>53.256704980842919</v>
      </c>
      <c r="K98" s="121">
        <f t="shared" si="27"/>
        <v>46.743295019157088</v>
      </c>
    </row>
    <row r="99" spans="1:12" ht="15.75" customHeight="1" x14ac:dyDescent="0.25">
      <c r="A99" s="123"/>
      <c r="B99" s="108"/>
      <c r="C99" s="108"/>
      <c r="D99" s="108"/>
      <c r="E99" s="108"/>
      <c r="F99" s="108"/>
      <c r="G99" s="108"/>
      <c r="H99" s="135"/>
      <c r="I99" s="119"/>
      <c r="J99" s="120"/>
      <c r="K99" s="121"/>
    </row>
    <row r="100" spans="1:12" s="28" customFormat="1" ht="15.75" customHeight="1" x14ac:dyDescent="0.25">
      <c r="A100" s="122" t="s">
        <v>493</v>
      </c>
      <c r="B100" s="103">
        <f t="shared" ref="B100:G100" si="35">SUM(B101:B105)</f>
        <v>456</v>
      </c>
      <c r="C100" s="103">
        <f t="shared" si="35"/>
        <v>1475</v>
      </c>
      <c r="D100" s="103">
        <f t="shared" si="35"/>
        <v>31</v>
      </c>
      <c r="E100" s="103">
        <f t="shared" si="35"/>
        <v>2</v>
      </c>
      <c r="F100" s="103">
        <f t="shared" si="35"/>
        <v>1467</v>
      </c>
      <c r="G100" s="103">
        <f t="shared" si="35"/>
        <v>497</v>
      </c>
      <c r="H100" s="309"/>
      <c r="I100" s="115">
        <f t="shared" ref="I100:I105" si="36">SUM(B100:E100)/F100</f>
        <v>1.3387866394001364</v>
      </c>
      <c r="J100" s="116">
        <f t="shared" ref="J100:J105" si="37">(G100/SUM(B100:E100))*100</f>
        <v>25.305498981670059</v>
      </c>
      <c r="K100" s="117">
        <f t="shared" si="27"/>
        <v>74.694501018329944</v>
      </c>
      <c r="L100" s="110"/>
    </row>
    <row r="101" spans="1:12" ht="15.75" customHeight="1" x14ac:dyDescent="0.25">
      <c r="A101" s="19" t="s">
        <v>499</v>
      </c>
      <c r="B101" s="108">
        <v>104</v>
      </c>
      <c r="C101" s="108">
        <v>478</v>
      </c>
      <c r="D101" s="108">
        <v>8</v>
      </c>
      <c r="E101" s="108">
        <v>0</v>
      </c>
      <c r="F101" s="108">
        <v>467</v>
      </c>
      <c r="G101" s="108">
        <v>123</v>
      </c>
      <c r="H101" s="135"/>
      <c r="I101" s="119">
        <f t="shared" si="36"/>
        <v>1.2633832976445396</v>
      </c>
      <c r="J101" s="120">
        <f t="shared" si="37"/>
        <v>20.847457627118644</v>
      </c>
      <c r="K101" s="121">
        <f t="shared" si="27"/>
        <v>79.152542372881356</v>
      </c>
    </row>
    <row r="102" spans="1:12" ht="15.75" customHeight="1" x14ac:dyDescent="0.25">
      <c r="A102" s="19" t="s">
        <v>497</v>
      </c>
      <c r="B102" s="108">
        <v>133</v>
      </c>
      <c r="C102" s="108">
        <v>368</v>
      </c>
      <c r="D102" s="108">
        <v>13</v>
      </c>
      <c r="E102" s="108">
        <v>0</v>
      </c>
      <c r="F102" s="108">
        <v>338</v>
      </c>
      <c r="G102" s="108">
        <v>176</v>
      </c>
      <c r="H102" s="135"/>
      <c r="I102" s="119">
        <f t="shared" si="36"/>
        <v>1.5207100591715976</v>
      </c>
      <c r="J102" s="120">
        <f t="shared" si="37"/>
        <v>34.24124513618677</v>
      </c>
      <c r="K102" s="121">
        <f t="shared" si="27"/>
        <v>65.758754863813223</v>
      </c>
    </row>
    <row r="103" spans="1:12" ht="15.75" customHeight="1" x14ac:dyDescent="0.25">
      <c r="A103" s="19" t="s">
        <v>498</v>
      </c>
      <c r="B103" s="108">
        <v>105</v>
      </c>
      <c r="C103" s="108">
        <v>248</v>
      </c>
      <c r="D103" s="108">
        <v>1</v>
      </c>
      <c r="E103" s="108">
        <v>0</v>
      </c>
      <c r="F103" s="108">
        <v>274</v>
      </c>
      <c r="G103" s="108">
        <v>80</v>
      </c>
      <c r="H103" s="135"/>
      <c r="I103" s="119">
        <f t="shared" si="36"/>
        <v>1.2919708029197081</v>
      </c>
      <c r="J103" s="120">
        <f t="shared" si="37"/>
        <v>22.598870056497177</v>
      </c>
      <c r="K103" s="121">
        <f t="shared" si="27"/>
        <v>77.401129943502823</v>
      </c>
    </row>
    <row r="104" spans="1:12" ht="15.75" customHeight="1" x14ac:dyDescent="0.25">
      <c r="A104" s="19" t="s">
        <v>500</v>
      </c>
      <c r="B104" s="108">
        <v>76</v>
      </c>
      <c r="C104" s="108">
        <v>263</v>
      </c>
      <c r="D104" s="108">
        <v>6</v>
      </c>
      <c r="E104" s="108">
        <v>2</v>
      </c>
      <c r="F104" s="108">
        <v>275</v>
      </c>
      <c r="G104" s="108">
        <v>72</v>
      </c>
      <c r="H104" s="135"/>
      <c r="I104" s="119">
        <f t="shared" si="36"/>
        <v>1.2618181818181817</v>
      </c>
      <c r="J104" s="120">
        <f t="shared" si="37"/>
        <v>20.749279538904901</v>
      </c>
      <c r="K104" s="121">
        <f t="shared" si="27"/>
        <v>79.250720461095099</v>
      </c>
    </row>
    <row r="105" spans="1:12" ht="15.75" customHeight="1" x14ac:dyDescent="0.25">
      <c r="A105" s="19" t="s">
        <v>316</v>
      </c>
      <c r="B105" s="108">
        <v>38</v>
      </c>
      <c r="C105" s="108">
        <v>118</v>
      </c>
      <c r="D105" s="108">
        <v>3</v>
      </c>
      <c r="E105" s="108">
        <v>0</v>
      </c>
      <c r="F105" s="108">
        <v>113</v>
      </c>
      <c r="G105" s="108">
        <v>46</v>
      </c>
      <c r="H105" s="135"/>
      <c r="I105" s="119">
        <f t="shared" si="36"/>
        <v>1.4070796460176991</v>
      </c>
      <c r="J105" s="120">
        <f t="shared" si="37"/>
        <v>28.930817610062892</v>
      </c>
      <c r="K105" s="121">
        <f t="shared" si="27"/>
        <v>71.069182389937097</v>
      </c>
    </row>
    <row r="106" spans="1:12" ht="15.75" customHeight="1" x14ac:dyDescent="0.25">
      <c r="A106" s="122"/>
      <c r="B106" s="108"/>
      <c r="C106" s="108"/>
      <c r="D106" s="108"/>
      <c r="E106" s="108"/>
      <c r="F106" s="108"/>
      <c r="G106" s="108"/>
      <c r="H106" s="135"/>
      <c r="I106" s="119"/>
      <c r="J106" s="120"/>
      <c r="K106" s="121"/>
    </row>
    <row r="107" spans="1:12" s="28" customFormat="1" ht="15.75" customHeight="1" x14ac:dyDescent="0.25">
      <c r="A107" s="122" t="s">
        <v>501</v>
      </c>
      <c r="B107" s="103">
        <f t="shared" ref="B107:G107" si="38">SUM(B108:B110)</f>
        <v>1224</v>
      </c>
      <c r="C107" s="103">
        <f t="shared" si="38"/>
        <v>1994</v>
      </c>
      <c r="D107" s="103">
        <f t="shared" si="38"/>
        <v>15</v>
      </c>
      <c r="E107" s="103">
        <f t="shared" si="38"/>
        <v>6</v>
      </c>
      <c r="F107" s="103">
        <f t="shared" si="38"/>
        <v>2016</v>
      </c>
      <c r="G107" s="103">
        <f t="shared" si="38"/>
        <v>1223</v>
      </c>
      <c r="H107" s="309"/>
      <c r="I107" s="115">
        <f>SUM(B107:E107)/F107</f>
        <v>1.6066468253968254</v>
      </c>
      <c r="J107" s="116">
        <f>(G107/SUM(B107:E107))*100</f>
        <v>37.758567459092312</v>
      </c>
      <c r="K107" s="117">
        <f t="shared" si="27"/>
        <v>62.241432540907695</v>
      </c>
      <c r="L107" s="110"/>
    </row>
    <row r="108" spans="1:12" ht="15.75" customHeight="1" x14ac:dyDescent="0.25">
      <c r="A108" s="19" t="s">
        <v>341</v>
      </c>
      <c r="B108" s="108">
        <v>655</v>
      </c>
      <c r="C108" s="108">
        <v>1166</v>
      </c>
      <c r="D108" s="108">
        <v>10</v>
      </c>
      <c r="E108" s="108">
        <v>3</v>
      </c>
      <c r="F108" s="108">
        <v>1324</v>
      </c>
      <c r="G108" s="108">
        <v>510</v>
      </c>
      <c r="H108" s="135"/>
      <c r="I108" s="119">
        <f>SUM(B108:E108)/F108</f>
        <v>1.3851963746223566</v>
      </c>
      <c r="J108" s="120">
        <f>(G108/SUM(B108:E108))*100</f>
        <v>27.80806979280262</v>
      </c>
      <c r="K108" s="121">
        <f t="shared" si="27"/>
        <v>72.191930207197387</v>
      </c>
    </row>
    <row r="109" spans="1:12" ht="15.75" customHeight="1" x14ac:dyDescent="0.25">
      <c r="A109" s="19" t="s">
        <v>502</v>
      </c>
      <c r="B109" s="108">
        <v>257</v>
      </c>
      <c r="C109" s="108">
        <v>394</v>
      </c>
      <c r="D109" s="108">
        <v>2</v>
      </c>
      <c r="E109" s="108">
        <v>2</v>
      </c>
      <c r="F109" s="108">
        <v>292</v>
      </c>
      <c r="G109" s="108">
        <v>363</v>
      </c>
      <c r="H109" s="135"/>
      <c r="I109" s="119">
        <f>SUM(B109:E109)/F109</f>
        <v>2.243150684931507</v>
      </c>
      <c r="J109" s="120">
        <f>(G109/SUM(B109:E109))*100</f>
        <v>55.419847328244273</v>
      </c>
      <c r="K109" s="121">
        <f t="shared" si="27"/>
        <v>44.580152671755727</v>
      </c>
    </row>
    <row r="110" spans="1:12" ht="15.75" customHeight="1" x14ac:dyDescent="0.25">
      <c r="A110" s="19" t="s">
        <v>503</v>
      </c>
      <c r="B110" s="108">
        <v>312</v>
      </c>
      <c r="C110" s="108">
        <v>434</v>
      </c>
      <c r="D110" s="108">
        <v>3</v>
      </c>
      <c r="E110" s="108">
        <v>1</v>
      </c>
      <c r="F110" s="108">
        <v>400</v>
      </c>
      <c r="G110" s="108">
        <v>350</v>
      </c>
      <c r="H110" s="135"/>
      <c r="I110" s="119">
        <f>SUM(B110:E110)/F110</f>
        <v>1.875</v>
      </c>
      <c r="J110" s="120">
        <f>(G110/SUM(B110:E110))*100</f>
        <v>46.666666666666664</v>
      </c>
      <c r="K110" s="121">
        <f t="shared" si="27"/>
        <v>53.333333333333336</v>
      </c>
    </row>
    <row r="111" spans="1:12" ht="15.75" customHeight="1" x14ac:dyDescent="0.25">
      <c r="A111" s="124"/>
      <c r="B111" s="108"/>
      <c r="C111" s="108"/>
      <c r="D111" s="108"/>
      <c r="E111" s="108"/>
      <c r="F111" s="108"/>
      <c r="G111" s="108"/>
      <c r="H111" s="135"/>
      <c r="I111" s="119"/>
      <c r="J111" s="120"/>
      <c r="K111" s="121"/>
    </row>
    <row r="112" spans="1:12" s="28" customFormat="1" ht="15.75" customHeight="1" x14ac:dyDescent="0.25">
      <c r="A112" s="122" t="s">
        <v>504</v>
      </c>
      <c r="B112" s="103">
        <f t="shared" ref="B112:G112" si="39">SUM(B113:B115)</f>
        <v>1228</v>
      </c>
      <c r="C112" s="103">
        <f t="shared" si="39"/>
        <v>1843</v>
      </c>
      <c r="D112" s="103">
        <f t="shared" si="39"/>
        <v>65</v>
      </c>
      <c r="E112" s="103">
        <f t="shared" si="39"/>
        <v>12</v>
      </c>
      <c r="F112" s="103">
        <f t="shared" si="39"/>
        <v>1874</v>
      </c>
      <c r="G112" s="103">
        <f t="shared" si="39"/>
        <v>1274</v>
      </c>
      <c r="H112" s="309"/>
      <c r="I112" s="115">
        <f>SUM(B112:E112)/F112</f>
        <v>1.67982924226254</v>
      </c>
      <c r="J112" s="116">
        <f>(G112/SUM(B112:E112))*100</f>
        <v>40.470139771283357</v>
      </c>
      <c r="K112" s="117">
        <f t="shared" si="27"/>
        <v>59.529860228716643</v>
      </c>
      <c r="L112" s="110"/>
    </row>
    <row r="113" spans="1:11" ht="15.75" customHeight="1" x14ac:dyDescent="0.25">
      <c r="A113" s="19" t="s">
        <v>628</v>
      </c>
      <c r="B113" s="108">
        <v>714</v>
      </c>
      <c r="C113" s="108">
        <v>889</v>
      </c>
      <c r="D113" s="108">
        <v>19</v>
      </c>
      <c r="E113" s="108">
        <v>8</v>
      </c>
      <c r="F113" s="108">
        <v>666</v>
      </c>
      <c r="G113" s="108">
        <v>964</v>
      </c>
      <c r="H113" s="135"/>
      <c r="I113" s="119">
        <f>SUM(B113:E113)/F113</f>
        <v>2.4474474474474475</v>
      </c>
      <c r="J113" s="120">
        <f>(G113/SUM(B113:E113))*100</f>
        <v>59.141104294478531</v>
      </c>
      <c r="K113" s="121">
        <f t="shared" si="27"/>
        <v>40.858895705521469</v>
      </c>
    </row>
    <row r="114" spans="1:11" ht="15.75" customHeight="1" x14ac:dyDescent="0.25">
      <c r="A114" s="19" t="s">
        <v>507</v>
      </c>
      <c r="B114" s="108">
        <v>248</v>
      </c>
      <c r="C114" s="108">
        <v>383</v>
      </c>
      <c r="D114" s="108">
        <v>29</v>
      </c>
      <c r="E114" s="108">
        <v>1</v>
      </c>
      <c r="F114" s="108">
        <v>495</v>
      </c>
      <c r="G114" s="108">
        <v>166</v>
      </c>
      <c r="H114" s="135"/>
      <c r="I114" s="119">
        <f>SUM(B114:E114)/F114</f>
        <v>1.3353535353535353</v>
      </c>
      <c r="J114" s="120">
        <f>(G114/SUM(B114:E114))*100</f>
        <v>25.113464447806354</v>
      </c>
      <c r="K114" s="121">
        <f t="shared" si="27"/>
        <v>74.886535552193649</v>
      </c>
    </row>
    <row r="115" spans="1:11" ht="15.75" customHeight="1" x14ac:dyDescent="0.25">
      <c r="A115" s="19" t="s">
        <v>508</v>
      </c>
      <c r="B115" s="108">
        <v>266</v>
      </c>
      <c r="C115" s="108">
        <v>571</v>
      </c>
      <c r="D115" s="108">
        <v>17</v>
      </c>
      <c r="E115" s="108">
        <v>3</v>
      </c>
      <c r="F115" s="108">
        <v>713</v>
      </c>
      <c r="G115" s="108">
        <v>144</v>
      </c>
      <c r="H115" s="135"/>
      <c r="I115" s="119">
        <f>SUM(B115:E115)/F115</f>
        <v>1.2019635343618513</v>
      </c>
      <c r="J115" s="120">
        <f>(G115/SUM(B115:E115))*100</f>
        <v>16.802800466744458</v>
      </c>
      <c r="K115" s="121">
        <f t="shared" si="27"/>
        <v>83.197199533255542</v>
      </c>
    </row>
    <row r="116" spans="1:11" ht="15.75" customHeight="1" x14ac:dyDescent="0.25">
      <c r="A116" s="238"/>
      <c r="B116" s="170"/>
      <c r="C116" s="169"/>
      <c r="D116" s="169"/>
      <c r="E116" s="169"/>
      <c r="F116" s="169"/>
      <c r="G116" s="170"/>
      <c r="H116" s="136"/>
      <c r="I116" s="142"/>
      <c r="J116" s="136"/>
      <c r="K116" s="141"/>
    </row>
    <row r="117" spans="1:11" ht="15.75" customHeight="1" x14ac:dyDescent="0.25">
      <c r="A117" s="9" t="s">
        <v>637</v>
      </c>
      <c r="B117" s="171"/>
      <c r="C117" s="171"/>
      <c r="D117" s="171"/>
      <c r="E117" s="171"/>
      <c r="F117" s="171"/>
      <c r="G117" s="171"/>
    </row>
  </sheetData>
  <sheetProtection selectLockedCells="1" selectUnlockedCells="1"/>
  <mergeCells count="14">
    <mergeCell ref="A3:K3"/>
    <mergeCell ref="B5:G5"/>
    <mergeCell ref="I5:K5"/>
    <mergeCell ref="B6:B7"/>
    <mergeCell ref="C6:C7"/>
    <mergeCell ref="D6:D7"/>
    <mergeCell ref="E6:E7"/>
    <mergeCell ref="F6:F7"/>
    <mergeCell ref="G6:G7"/>
    <mergeCell ref="I6:I7"/>
    <mergeCell ref="J6:J7"/>
    <mergeCell ref="K6:K7"/>
    <mergeCell ref="H5:H7"/>
    <mergeCell ref="A5:A7"/>
  </mergeCells>
  <phoneticPr fontId="0" type="noConversion"/>
  <dataValidations disablePrompts="1" count="1">
    <dataValidation type="whole" operator="equal" allowBlank="1" showInputMessage="1" showErrorMessage="1" errorTitle="Error" error="El balance en Materia Contravencional no coincide con el dato indicado." sqref="B69 B30 B61" xr:uid="{00000000-0002-0000-1600-000000000000}">
      <formula1>#REF!+#REF!+#REF!-#REF!</formula1>
    </dataValidation>
  </dataValidations>
  <printOptions horizontalCentered="1" verticalCentered="1"/>
  <pageMargins left="0" right="0" top="0" bottom="0" header="0.51180555555555551" footer="0.51180555555555551"/>
  <pageSetup scale="30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39997558519241921"/>
  </sheetPr>
  <dimension ref="A1:T101"/>
  <sheetViews>
    <sheetView zoomScale="90" zoomScaleNormal="90" workbookViewId="0">
      <pane ySplit="7" topLeftCell="A8" activePane="bottomLeft" state="frozen"/>
      <selection pane="bottomLeft"/>
    </sheetView>
  </sheetViews>
  <sheetFormatPr baseColWidth="10" defaultColWidth="16.7109375" defaultRowHeight="15.75" customHeight="1" x14ac:dyDescent="0.25"/>
  <cols>
    <col min="1" max="1" width="57.85546875" style="26" customWidth="1"/>
    <col min="2" max="2" width="18.140625" style="26" customWidth="1"/>
    <col min="3" max="3" width="13.42578125" style="26" customWidth="1"/>
    <col min="4" max="4" width="14.140625" style="26" customWidth="1"/>
    <col min="5" max="5" width="14.42578125" style="26" customWidth="1"/>
    <col min="6" max="6" width="17.85546875" style="26" customWidth="1"/>
    <col min="7" max="7" width="17.5703125" style="26" customWidth="1"/>
    <col min="8" max="8" width="5.7109375" style="27" customWidth="1"/>
    <col min="9" max="9" width="15.85546875" style="27" customWidth="1"/>
    <col min="10" max="10" width="16.28515625" style="27" customWidth="1"/>
    <col min="11" max="11" width="17" style="27" customWidth="1"/>
    <col min="12" max="16384" width="16.7109375" style="26"/>
  </cols>
  <sheetData>
    <row r="1" spans="1:11" ht="15.75" customHeight="1" x14ac:dyDescent="0.25">
      <c r="A1" s="28" t="s">
        <v>342</v>
      </c>
      <c r="B1" s="107"/>
      <c r="C1" s="107"/>
      <c r="D1" s="107"/>
      <c r="E1" s="107"/>
      <c r="F1" s="107"/>
      <c r="G1" s="107"/>
    </row>
    <row r="2" spans="1:11" ht="15.75" customHeight="1" x14ac:dyDescent="0.25">
      <c r="A2" s="28"/>
      <c r="B2" s="160"/>
      <c r="C2" s="160"/>
      <c r="D2" s="160"/>
      <c r="E2" s="160"/>
      <c r="F2" s="160"/>
    </row>
    <row r="3" spans="1:11" ht="15.75" customHeight="1" x14ac:dyDescent="0.25">
      <c r="A3" s="364" t="s">
        <v>655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</row>
    <row r="4" spans="1:11" ht="15.75" customHeight="1" x14ac:dyDescent="0.25">
      <c r="A4" s="111"/>
      <c r="B4" s="16"/>
      <c r="C4" s="111"/>
      <c r="D4" s="111"/>
      <c r="E4" s="111"/>
      <c r="F4" s="111"/>
      <c r="G4" s="132"/>
    </row>
    <row r="5" spans="1:11" ht="15.75" customHeight="1" x14ac:dyDescent="0.25">
      <c r="A5" s="381" t="s">
        <v>329</v>
      </c>
      <c r="B5" s="365" t="s">
        <v>327</v>
      </c>
      <c r="C5" s="365"/>
      <c r="D5" s="365"/>
      <c r="E5" s="365"/>
      <c r="F5" s="365"/>
      <c r="G5" s="365"/>
      <c r="H5" s="386"/>
      <c r="I5" s="366" t="s">
        <v>328</v>
      </c>
      <c r="J5" s="366"/>
      <c r="K5" s="366"/>
    </row>
    <row r="6" spans="1:11" ht="15.75" customHeight="1" x14ac:dyDescent="0.25">
      <c r="A6" s="382"/>
      <c r="B6" s="370" t="s">
        <v>717</v>
      </c>
      <c r="C6" s="370" t="s">
        <v>705</v>
      </c>
      <c r="D6" s="370" t="s">
        <v>723</v>
      </c>
      <c r="E6" s="370" t="s">
        <v>728</v>
      </c>
      <c r="F6" s="370" t="s">
        <v>708</v>
      </c>
      <c r="G6" s="370" t="s">
        <v>721</v>
      </c>
      <c r="H6" s="387"/>
      <c r="I6" s="370" t="s">
        <v>713</v>
      </c>
      <c r="J6" s="370" t="s">
        <v>714</v>
      </c>
      <c r="K6" s="373" t="s">
        <v>715</v>
      </c>
    </row>
    <row r="7" spans="1:11" ht="15.75" customHeight="1" x14ac:dyDescent="0.25">
      <c r="A7" s="383"/>
      <c r="B7" s="371"/>
      <c r="C7" s="371"/>
      <c r="D7" s="371"/>
      <c r="E7" s="371"/>
      <c r="F7" s="371"/>
      <c r="G7" s="371"/>
      <c r="H7" s="388"/>
      <c r="I7" s="371"/>
      <c r="J7" s="371"/>
      <c r="K7" s="374"/>
    </row>
    <row r="8" spans="1:11" ht="15.75" customHeight="1" x14ac:dyDescent="0.25">
      <c r="A8" s="118"/>
      <c r="B8" s="163"/>
      <c r="C8" s="239"/>
      <c r="D8" s="239"/>
      <c r="E8" s="239"/>
      <c r="F8" s="239"/>
      <c r="G8" s="240"/>
      <c r="H8" s="135"/>
      <c r="J8" s="135"/>
    </row>
    <row r="9" spans="1:11" ht="15.75" customHeight="1" x14ac:dyDescent="0.25">
      <c r="A9" s="114" t="s">
        <v>154</v>
      </c>
      <c r="B9" s="103">
        <f t="shared" ref="B9:G9" si="0">SUM(B11,B18,B21,B27,B33,B40,B45,B52,B59,B67,B75,B83,B87,B94,B98)</f>
        <v>30418</v>
      </c>
      <c r="C9" s="103">
        <f t="shared" si="0"/>
        <v>81574</v>
      </c>
      <c r="D9" s="103">
        <f t="shared" si="0"/>
        <v>1696</v>
      </c>
      <c r="E9" s="103">
        <f t="shared" si="0"/>
        <v>114</v>
      </c>
      <c r="F9" s="103">
        <f t="shared" si="0"/>
        <v>83340</v>
      </c>
      <c r="G9" s="103">
        <f t="shared" si="0"/>
        <v>30462</v>
      </c>
      <c r="H9" s="177"/>
      <c r="I9" s="115">
        <f>SUM(B9:E9)/F9</f>
        <v>1.3655147588192944</v>
      </c>
      <c r="J9" s="116">
        <f>(G9/SUM(B9:E9))*100</f>
        <v>26.767543628407232</v>
      </c>
      <c r="K9" s="117">
        <f>(F9/SUM(B9:E9))*100</f>
        <v>73.232456371592775</v>
      </c>
    </row>
    <row r="10" spans="1:11" ht="15.75" customHeight="1" x14ac:dyDescent="0.25">
      <c r="A10" s="109"/>
      <c r="B10" s="108"/>
      <c r="C10" s="108"/>
      <c r="D10" s="108"/>
      <c r="E10" s="108"/>
      <c r="F10" s="108"/>
      <c r="G10" s="108"/>
      <c r="H10" s="177"/>
      <c r="I10" s="119"/>
      <c r="J10" s="120"/>
      <c r="K10" s="121"/>
    </row>
    <row r="11" spans="1:11" s="28" customFormat="1" ht="15.75" customHeight="1" x14ac:dyDescent="0.25">
      <c r="A11" s="122" t="s">
        <v>330</v>
      </c>
      <c r="B11" s="103">
        <f t="shared" ref="B11:G11" si="1">SUM(B12:B16)</f>
        <v>4545</v>
      </c>
      <c r="C11" s="103">
        <f t="shared" si="1"/>
        <v>13669</v>
      </c>
      <c r="D11" s="103">
        <f t="shared" si="1"/>
        <v>746</v>
      </c>
      <c r="E11" s="103">
        <f t="shared" si="1"/>
        <v>10</v>
      </c>
      <c r="F11" s="103">
        <f t="shared" si="1"/>
        <v>13699</v>
      </c>
      <c r="G11" s="103">
        <f t="shared" si="1"/>
        <v>5271</v>
      </c>
      <c r="H11" s="180"/>
      <c r="I11" s="115">
        <f t="shared" ref="I11:I73" si="2">SUM(B11:E11)/F11</f>
        <v>1.3847726111394993</v>
      </c>
      <c r="J11" s="116">
        <f t="shared" ref="J11:J73" si="3">(G11/SUM(B11:E11))*100</f>
        <v>27.785977859778598</v>
      </c>
      <c r="K11" s="117">
        <f t="shared" ref="K11:K73" si="4">(F11/SUM(B11:E11))*100</f>
        <v>72.214022140221402</v>
      </c>
    </row>
    <row r="12" spans="1:11" ht="15.75" customHeight="1" x14ac:dyDescent="0.25">
      <c r="A12" s="19" t="s">
        <v>343</v>
      </c>
      <c r="B12" s="177">
        <v>3970</v>
      </c>
      <c r="C12" s="177">
        <v>11372</v>
      </c>
      <c r="D12" s="177">
        <v>618</v>
      </c>
      <c r="E12" s="177">
        <v>9</v>
      </c>
      <c r="F12" s="177">
        <v>11467</v>
      </c>
      <c r="G12" s="177">
        <v>4502</v>
      </c>
      <c r="H12" s="177"/>
      <c r="I12" s="119">
        <f t="shared" si="2"/>
        <v>1.3926048661376123</v>
      </c>
      <c r="J12" s="120">
        <f t="shared" si="3"/>
        <v>28.192122236833868</v>
      </c>
      <c r="K12" s="121">
        <f t="shared" si="4"/>
        <v>71.807877763166132</v>
      </c>
    </row>
    <row r="13" spans="1:11" ht="15.75" customHeight="1" x14ac:dyDescent="0.25">
      <c r="A13" s="19" t="s">
        <v>345</v>
      </c>
      <c r="B13" s="177">
        <v>350</v>
      </c>
      <c r="C13" s="177">
        <v>1614</v>
      </c>
      <c r="D13" s="177">
        <v>26</v>
      </c>
      <c r="E13" s="177">
        <v>0</v>
      </c>
      <c r="F13" s="177">
        <v>1610</v>
      </c>
      <c r="G13" s="177">
        <v>380</v>
      </c>
      <c r="H13" s="177"/>
      <c r="I13" s="119">
        <f t="shared" si="2"/>
        <v>1.2360248447204969</v>
      </c>
      <c r="J13" s="120">
        <f t="shared" si="3"/>
        <v>19.095477386934672</v>
      </c>
      <c r="K13" s="121">
        <f t="shared" si="4"/>
        <v>80.904522613065325</v>
      </c>
    </row>
    <row r="14" spans="1:11" ht="15.75" customHeight="1" x14ac:dyDescent="0.25">
      <c r="A14" s="19" t="s">
        <v>193</v>
      </c>
      <c r="B14" s="177">
        <v>35</v>
      </c>
      <c r="C14" s="177">
        <v>251</v>
      </c>
      <c r="D14" s="177">
        <v>35</v>
      </c>
      <c r="E14" s="177">
        <v>0</v>
      </c>
      <c r="F14" s="177">
        <v>267</v>
      </c>
      <c r="G14" s="177">
        <v>54</v>
      </c>
      <c r="H14" s="177"/>
      <c r="I14" s="119">
        <f t="shared" si="2"/>
        <v>1.202247191011236</v>
      </c>
      <c r="J14" s="120">
        <f t="shared" si="3"/>
        <v>16.822429906542055</v>
      </c>
      <c r="K14" s="121">
        <f t="shared" si="4"/>
        <v>83.177570093457945</v>
      </c>
    </row>
    <row r="15" spans="1:11" ht="15.75" customHeight="1" x14ac:dyDescent="0.25">
      <c r="A15" s="19" t="s">
        <v>194</v>
      </c>
      <c r="B15" s="177">
        <v>189</v>
      </c>
      <c r="C15" s="177">
        <v>412</v>
      </c>
      <c r="D15" s="177">
        <v>63</v>
      </c>
      <c r="E15" s="177">
        <v>1</v>
      </c>
      <c r="F15" s="177">
        <v>342</v>
      </c>
      <c r="G15" s="177">
        <v>323</v>
      </c>
      <c r="H15" s="177"/>
      <c r="I15" s="119">
        <f t="shared" si="2"/>
        <v>1.9444444444444444</v>
      </c>
      <c r="J15" s="120">
        <f t="shared" si="3"/>
        <v>48.571428571428569</v>
      </c>
      <c r="K15" s="121">
        <f t="shared" si="4"/>
        <v>51.428571428571423</v>
      </c>
    </row>
    <row r="16" spans="1:11" ht="15.75" customHeight="1" x14ac:dyDescent="0.25">
      <c r="A16" s="19" t="s">
        <v>195</v>
      </c>
      <c r="B16" s="177">
        <v>1</v>
      </c>
      <c r="C16" s="177">
        <v>20</v>
      </c>
      <c r="D16" s="177">
        <v>4</v>
      </c>
      <c r="E16" s="177">
        <v>0</v>
      </c>
      <c r="F16" s="177">
        <v>13</v>
      </c>
      <c r="G16" s="177">
        <v>12</v>
      </c>
      <c r="H16" s="177"/>
      <c r="I16" s="119">
        <f t="shared" si="2"/>
        <v>1.9230769230769231</v>
      </c>
      <c r="J16" s="120">
        <f t="shared" si="3"/>
        <v>48</v>
      </c>
      <c r="K16" s="121">
        <f t="shared" si="4"/>
        <v>52</v>
      </c>
    </row>
    <row r="17" spans="1:11" ht="15.75" customHeight="1" x14ac:dyDescent="0.25">
      <c r="A17" s="123"/>
      <c r="B17" s="177"/>
      <c r="C17" s="177"/>
      <c r="D17" s="177"/>
      <c r="E17" s="177"/>
      <c r="F17" s="177"/>
      <c r="G17" s="177"/>
      <c r="H17" s="177"/>
      <c r="I17" s="119"/>
      <c r="J17" s="120"/>
      <c r="K17" s="121"/>
    </row>
    <row r="18" spans="1:11" s="28" customFormat="1" ht="15.75" customHeight="1" x14ac:dyDescent="0.25">
      <c r="A18" s="122" t="s">
        <v>199</v>
      </c>
      <c r="B18" s="180">
        <f t="shared" ref="B18:G18" si="5">SUM(B19)</f>
        <v>7320</v>
      </c>
      <c r="C18" s="180">
        <f t="shared" si="5"/>
        <v>12131</v>
      </c>
      <c r="D18" s="180">
        <f t="shared" si="5"/>
        <v>237</v>
      </c>
      <c r="E18" s="180">
        <f t="shared" si="5"/>
        <v>1</v>
      </c>
      <c r="F18" s="180">
        <f t="shared" si="5"/>
        <v>13296</v>
      </c>
      <c r="G18" s="180">
        <f t="shared" si="5"/>
        <v>6393</v>
      </c>
      <c r="H18" s="180"/>
      <c r="I18" s="115">
        <f t="shared" si="2"/>
        <v>1.4808212996389891</v>
      </c>
      <c r="J18" s="116">
        <f t="shared" si="3"/>
        <v>32.469907054700592</v>
      </c>
      <c r="K18" s="117">
        <f t="shared" si="4"/>
        <v>67.530092945299401</v>
      </c>
    </row>
    <row r="19" spans="1:11" s="28" customFormat="1" ht="15.75" customHeight="1" x14ac:dyDescent="0.25">
      <c r="A19" s="19" t="s">
        <v>346</v>
      </c>
      <c r="B19" s="177">
        <v>7320</v>
      </c>
      <c r="C19" s="177">
        <v>12131</v>
      </c>
      <c r="D19" s="177">
        <v>237</v>
      </c>
      <c r="E19" s="177">
        <v>1</v>
      </c>
      <c r="F19" s="177">
        <v>13296</v>
      </c>
      <c r="G19" s="177">
        <v>6393</v>
      </c>
      <c r="H19" s="177"/>
      <c r="I19" s="119">
        <f t="shared" si="2"/>
        <v>1.4808212996389891</v>
      </c>
      <c r="J19" s="120">
        <f t="shared" si="3"/>
        <v>32.469907054700592</v>
      </c>
      <c r="K19" s="121">
        <f t="shared" si="4"/>
        <v>67.530092945299401</v>
      </c>
    </row>
    <row r="20" spans="1:11" s="28" customFormat="1" ht="15.75" customHeight="1" x14ac:dyDescent="0.25">
      <c r="A20" s="222"/>
      <c r="B20" s="177"/>
      <c r="C20" s="177"/>
      <c r="D20" s="177"/>
      <c r="E20" s="177"/>
      <c r="F20" s="177"/>
      <c r="G20" s="177"/>
      <c r="H20" s="177"/>
      <c r="I20" s="119"/>
      <c r="J20" s="120"/>
      <c r="K20" s="121"/>
    </row>
    <row r="21" spans="1:11" s="28" customFormat="1" ht="15.75" customHeight="1" x14ac:dyDescent="0.25">
      <c r="A21" s="122" t="s">
        <v>202</v>
      </c>
      <c r="B21" s="180">
        <f t="shared" ref="B21:G21" si="6">SUM(B22:B25)</f>
        <v>2732</v>
      </c>
      <c r="C21" s="180">
        <f t="shared" si="6"/>
        <v>10861</v>
      </c>
      <c r="D21" s="180">
        <f t="shared" si="6"/>
        <v>118</v>
      </c>
      <c r="E21" s="180">
        <f t="shared" si="6"/>
        <v>0</v>
      </c>
      <c r="F21" s="180">
        <f t="shared" si="6"/>
        <v>9917</v>
      </c>
      <c r="G21" s="180">
        <f t="shared" si="6"/>
        <v>3794</v>
      </c>
      <c r="H21" s="180"/>
      <c r="I21" s="115">
        <f t="shared" si="2"/>
        <v>1.3825753756176262</v>
      </c>
      <c r="J21" s="116">
        <f t="shared" si="3"/>
        <v>27.671212894756035</v>
      </c>
      <c r="K21" s="117">
        <f t="shared" si="4"/>
        <v>72.328787105243961</v>
      </c>
    </row>
    <row r="22" spans="1:11" ht="15.75" customHeight="1" x14ac:dyDescent="0.25">
      <c r="A22" s="19" t="s">
        <v>347</v>
      </c>
      <c r="B22" s="177">
        <v>862</v>
      </c>
      <c r="C22" s="177">
        <v>3076</v>
      </c>
      <c r="D22" s="177">
        <v>43</v>
      </c>
      <c r="E22" s="177">
        <v>0</v>
      </c>
      <c r="F22" s="177">
        <v>2993</v>
      </c>
      <c r="G22" s="177">
        <v>988</v>
      </c>
      <c r="H22" s="177"/>
      <c r="I22" s="119">
        <f t="shared" si="2"/>
        <v>1.3301035750083527</v>
      </c>
      <c r="J22" s="120">
        <f t="shared" si="3"/>
        <v>24.817884953529266</v>
      </c>
      <c r="K22" s="121">
        <f t="shared" si="4"/>
        <v>75.182115046470727</v>
      </c>
    </row>
    <row r="23" spans="1:11" ht="15.75" customHeight="1" x14ac:dyDescent="0.25">
      <c r="A23" s="19" t="s">
        <v>344</v>
      </c>
      <c r="B23" s="177">
        <v>1244</v>
      </c>
      <c r="C23" s="177">
        <v>4840</v>
      </c>
      <c r="D23" s="177">
        <v>38</v>
      </c>
      <c r="E23" s="177">
        <v>0</v>
      </c>
      <c r="F23" s="177">
        <v>4013</v>
      </c>
      <c r="G23" s="177">
        <v>2109</v>
      </c>
      <c r="H23" s="177"/>
      <c r="I23" s="119">
        <f t="shared" si="2"/>
        <v>1.5255419885372539</v>
      </c>
      <c r="J23" s="120">
        <f t="shared" si="3"/>
        <v>34.449526298595231</v>
      </c>
      <c r="K23" s="121">
        <f t="shared" si="4"/>
        <v>65.550473701404769</v>
      </c>
    </row>
    <row r="24" spans="1:11" ht="15.75" customHeight="1" x14ac:dyDescent="0.25">
      <c r="A24" s="19" t="s">
        <v>348</v>
      </c>
      <c r="B24" s="177">
        <v>590</v>
      </c>
      <c r="C24" s="177">
        <v>2891</v>
      </c>
      <c r="D24" s="177">
        <v>34</v>
      </c>
      <c r="E24" s="177">
        <v>0</v>
      </c>
      <c r="F24" s="177">
        <v>2838</v>
      </c>
      <c r="G24" s="177">
        <v>677</v>
      </c>
      <c r="H24" s="177"/>
      <c r="I24" s="119">
        <f t="shared" si="2"/>
        <v>1.2385482734319944</v>
      </c>
      <c r="J24" s="120">
        <f t="shared" si="3"/>
        <v>19.260312944523474</v>
      </c>
      <c r="K24" s="121">
        <f t="shared" si="4"/>
        <v>80.739687055476523</v>
      </c>
    </row>
    <row r="25" spans="1:11" s="28" customFormat="1" ht="15.75" customHeight="1" x14ac:dyDescent="0.25">
      <c r="A25" s="19" t="s">
        <v>210</v>
      </c>
      <c r="B25" s="177">
        <v>36</v>
      </c>
      <c r="C25" s="177">
        <v>54</v>
      </c>
      <c r="D25" s="177">
        <v>3</v>
      </c>
      <c r="E25" s="177">
        <v>0</v>
      </c>
      <c r="F25" s="177">
        <v>73</v>
      </c>
      <c r="G25" s="177">
        <v>20</v>
      </c>
      <c r="H25" s="177"/>
      <c r="I25" s="119">
        <f t="shared" si="2"/>
        <v>1.273972602739726</v>
      </c>
      <c r="J25" s="120">
        <f t="shared" si="3"/>
        <v>21.50537634408602</v>
      </c>
      <c r="K25" s="121">
        <f t="shared" si="4"/>
        <v>78.494623655913969</v>
      </c>
    </row>
    <row r="26" spans="1:11" s="28" customFormat="1" ht="15.75" customHeight="1" x14ac:dyDescent="0.25">
      <c r="A26" s="123"/>
      <c r="B26" s="177"/>
      <c r="C26" s="177"/>
      <c r="D26" s="177"/>
      <c r="E26" s="177"/>
      <c r="F26" s="177"/>
      <c r="G26" s="177"/>
      <c r="H26" s="177"/>
      <c r="I26" s="119"/>
      <c r="J26" s="120"/>
      <c r="K26" s="121"/>
    </row>
    <row r="27" spans="1:11" s="28" customFormat="1" ht="15.75" customHeight="1" x14ac:dyDescent="0.25">
      <c r="A27" s="122" t="s">
        <v>211</v>
      </c>
      <c r="B27" s="180">
        <f t="shared" ref="B27:G27" si="7">SUM(B28:B31)</f>
        <v>2480</v>
      </c>
      <c r="C27" s="180">
        <f t="shared" si="7"/>
        <v>8481</v>
      </c>
      <c r="D27" s="180">
        <f t="shared" si="7"/>
        <v>61</v>
      </c>
      <c r="E27" s="180">
        <f t="shared" si="7"/>
        <v>4</v>
      </c>
      <c r="F27" s="180">
        <f t="shared" si="7"/>
        <v>9016</v>
      </c>
      <c r="G27" s="180">
        <f t="shared" si="7"/>
        <v>2010</v>
      </c>
      <c r="H27" s="180"/>
      <c r="I27" s="115">
        <f t="shared" si="2"/>
        <v>1.2229370008873115</v>
      </c>
      <c r="J27" s="116">
        <f t="shared" si="3"/>
        <v>18.229639035008162</v>
      </c>
      <c r="K27" s="117">
        <f t="shared" si="4"/>
        <v>81.770360964991838</v>
      </c>
    </row>
    <row r="28" spans="1:11" ht="15.75" customHeight="1" x14ac:dyDescent="0.25">
      <c r="A28" s="19" t="s">
        <v>349</v>
      </c>
      <c r="B28" s="177">
        <v>1606</v>
      </c>
      <c r="C28" s="177">
        <v>6971</v>
      </c>
      <c r="D28" s="177">
        <v>60</v>
      </c>
      <c r="E28" s="177">
        <v>0</v>
      </c>
      <c r="F28" s="177">
        <v>7227</v>
      </c>
      <c r="G28" s="177">
        <v>1410</v>
      </c>
      <c r="H28" s="177"/>
      <c r="I28" s="119">
        <f t="shared" si="2"/>
        <v>1.1951017019510171</v>
      </c>
      <c r="J28" s="120">
        <f t="shared" si="3"/>
        <v>16.325112886418896</v>
      </c>
      <c r="K28" s="121">
        <f t="shared" si="4"/>
        <v>83.674887113581107</v>
      </c>
    </row>
    <row r="29" spans="1:11" ht="15.75" customHeight="1" x14ac:dyDescent="0.25">
      <c r="A29" s="19" t="s">
        <v>216</v>
      </c>
      <c r="B29" s="177">
        <v>323</v>
      </c>
      <c r="C29" s="177">
        <v>642</v>
      </c>
      <c r="D29" s="177">
        <v>0</v>
      </c>
      <c r="E29" s="177">
        <v>0</v>
      </c>
      <c r="F29" s="177">
        <v>856</v>
      </c>
      <c r="G29" s="177">
        <v>109</v>
      </c>
      <c r="H29" s="177"/>
      <c r="I29" s="119">
        <f t="shared" si="2"/>
        <v>1.1273364485981308</v>
      </c>
      <c r="J29" s="120">
        <f t="shared" si="3"/>
        <v>11.295336787564766</v>
      </c>
      <c r="K29" s="121">
        <f t="shared" si="4"/>
        <v>88.704663212435236</v>
      </c>
    </row>
    <row r="30" spans="1:11" s="28" customFormat="1" ht="15.75" customHeight="1" x14ac:dyDescent="0.25">
      <c r="A30" s="19" t="s">
        <v>214</v>
      </c>
      <c r="B30" s="177">
        <v>75</v>
      </c>
      <c r="C30" s="177">
        <v>196</v>
      </c>
      <c r="D30" s="177">
        <v>1</v>
      </c>
      <c r="E30" s="177">
        <v>4</v>
      </c>
      <c r="F30" s="177">
        <v>218</v>
      </c>
      <c r="G30" s="177">
        <v>58</v>
      </c>
      <c r="H30" s="177"/>
      <c r="I30" s="119">
        <f t="shared" si="2"/>
        <v>1.2660550458715596</v>
      </c>
      <c r="J30" s="120">
        <f t="shared" si="3"/>
        <v>21.014492753623188</v>
      </c>
      <c r="K30" s="121">
        <f t="shared" si="4"/>
        <v>78.985507246376812</v>
      </c>
    </row>
    <row r="31" spans="1:11" ht="15.75" customHeight="1" x14ac:dyDescent="0.25">
      <c r="A31" s="19" t="s">
        <v>307</v>
      </c>
      <c r="B31" s="177">
        <v>476</v>
      </c>
      <c r="C31" s="177">
        <v>672</v>
      </c>
      <c r="D31" s="177">
        <v>0</v>
      </c>
      <c r="E31" s="177">
        <v>0</v>
      </c>
      <c r="F31" s="177">
        <v>715</v>
      </c>
      <c r="G31" s="177">
        <v>433</v>
      </c>
      <c r="H31" s="177"/>
      <c r="I31" s="119">
        <f t="shared" si="2"/>
        <v>1.6055944055944056</v>
      </c>
      <c r="J31" s="120">
        <f t="shared" si="3"/>
        <v>37.717770034843205</v>
      </c>
      <c r="K31" s="121">
        <f t="shared" si="4"/>
        <v>62.282229965156802</v>
      </c>
    </row>
    <row r="32" spans="1:11" ht="15.75" customHeight="1" x14ac:dyDescent="0.25">
      <c r="A32" s="19"/>
      <c r="B32" s="177"/>
      <c r="C32" s="177"/>
      <c r="D32" s="177"/>
      <c r="E32" s="177"/>
      <c r="F32" s="177"/>
      <c r="G32" s="177"/>
      <c r="H32" s="177"/>
      <c r="I32" s="119"/>
      <c r="J32" s="120"/>
      <c r="K32" s="121"/>
    </row>
    <row r="33" spans="1:11" s="28" customFormat="1" ht="15.75" customHeight="1" x14ac:dyDescent="0.25">
      <c r="A33" s="122" t="s">
        <v>218</v>
      </c>
      <c r="B33" s="180">
        <f t="shared" ref="B33:G33" si="8">SUM(B34:B38)</f>
        <v>718</v>
      </c>
      <c r="C33" s="180">
        <f t="shared" si="8"/>
        <v>1658</v>
      </c>
      <c r="D33" s="180">
        <f t="shared" si="8"/>
        <v>22</v>
      </c>
      <c r="E33" s="180">
        <f t="shared" si="8"/>
        <v>8</v>
      </c>
      <c r="F33" s="180">
        <f t="shared" si="8"/>
        <v>1509</v>
      </c>
      <c r="G33" s="180">
        <f t="shared" si="8"/>
        <v>897</v>
      </c>
      <c r="H33" s="180"/>
      <c r="I33" s="115">
        <f t="shared" si="2"/>
        <v>1.5944333996023856</v>
      </c>
      <c r="J33" s="116">
        <f t="shared" si="3"/>
        <v>37.281795511221944</v>
      </c>
      <c r="K33" s="117">
        <f t="shared" si="4"/>
        <v>62.718204488778049</v>
      </c>
    </row>
    <row r="34" spans="1:11" ht="15.75" customHeight="1" x14ac:dyDescent="0.25">
      <c r="A34" s="19" t="s">
        <v>350</v>
      </c>
      <c r="B34" s="177">
        <v>241</v>
      </c>
      <c r="C34" s="177">
        <v>1112</v>
      </c>
      <c r="D34" s="177">
        <v>12</v>
      </c>
      <c r="E34" s="177">
        <v>6</v>
      </c>
      <c r="F34" s="177">
        <v>1142</v>
      </c>
      <c r="G34" s="177">
        <v>229</v>
      </c>
      <c r="H34" s="177"/>
      <c r="I34" s="119">
        <f t="shared" si="2"/>
        <v>1.200525394045534</v>
      </c>
      <c r="J34" s="120">
        <f t="shared" si="3"/>
        <v>16.703136396790661</v>
      </c>
      <c r="K34" s="121">
        <f t="shared" si="4"/>
        <v>83.296863603209331</v>
      </c>
    </row>
    <row r="35" spans="1:11" ht="15.75" customHeight="1" x14ac:dyDescent="0.25">
      <c r="A35" s="19" t="s">
        <v>221</v>
      </c>
      <c r="B35" s="177">
        <v>138</v>
      </c>
      <c r="C35" s="177">
        <v>120</v>
      </c>
      <c r="D35" s="177">
        <v>3</v>
      </c>
      <c r="E35" s="177">
        <v>1</v>
      </c>
      <c r="F35" s="177">
        <v>91</v>
      </c>
      <c r="G35" s="177">
        <v>171</v>
      </c>
      <c r="H35" s="177"/>
      <c r="I35" s="119">
        <f t="shared" si="2"/>
        <v>2.8791208791208791</v>
      </c>
      <c r="J35" s="120">
        <f t="shared" si="3"/>
        <v>65.267175572519093</v>
      </c>
      <c r="K35" s="121">
        <f t="shared" si="4"/>
        <v>34.732824427480921</v>
      </c>
    </row>
    <row r="36" spans="1:11" ht="15.75" customHeight="1" x14ac:dyDescent="0.25">
      <c r="A36" s="19" t="s">
        <v>310</v>
      </c>
      <c r="B36" s="177">
        <v>54</v>
      </c>
      <c r="C36" s="177">
        <v>68</v>
      </c>
      <c r="D36" s="177">
        <v>1</v>
      </c>
      <c r="E36" s="177">
        <v>1</v>
      </c>
      <c r="F36" s="177">
        <v>51</v>
      </c>
      <c r="G36" s="177">
        <v>73</v>
      </c>
      <c r="H36" s="177"/>
      <c r="I36" s="119">
        <f t="shared" si="2"/>
        <v>2.4313725490196076</v>
      </c>
      <c r="J36" s="120">
        <f t="shared" si="3"/>
        <v>58.870967741935488</v>
      </c>
      <c r="K36" s="121">
        <f t="shared" si="4"/>
        <v>41.12903225806452</v>
      </c>
    </row>
    <row r="37" spans="1:11" ht="15.75" customHeight="1" x14ac:dyDescent="0.25">
      <c r="A37" s="19" t="s">
        <v>223</v>
      </c>
      <c r="B37" s="177">
        <v>39</v>
      </c>
      <c r="C37" s="177">
        <v>56</v>
      </c>
      <c r="D37" s="177">
        <v>0</v>
      </c>
      <c r="E37" s="177">
        <v>0</v>
      </c>
      <c r="F37" s="177">
        <v>65</v>
      </c>
      <c r="G37" s="177">
        <v>30</v>
      </c>
      <c r="H37" s="177"/>
      <c r="I37" s="119">
        <f t="shared" si="2"/>
        <v>1.4615384615384615</v>
      </c>
      <c r="J37" s="120">
        <f t="shared" si="3"/>
        <v>31.578947368421051</v>
      </c>
      <c r="K37" s="121">
        <f t="shared" si="4"/>
        <v>68.421052631578945</v>
      </c>
    </row>
    <row r="38" spans="1:11" ht="15.75" customHeight="1" x14ac:dyDescent="0.25">
      <c r="A38" s="19" t="s">
        <v>224</v>
      </c>
      <c r="B38" s="177">
        <v>246</v>
      </c>
      <c r="C38" s="177">
        <v>302</v>
      </c>
      <c r="D38" s="177">
        <v>6</v>
      </c>
      <c r="E38" s="177">
        <v>0</v>
      </c>
      <c r="F38" s="177">
        <v>160</v>
      </c>
      <c r="G38" s="177">
        <v>394</v>
      </c>
      <c r="H38" s="177"/>
      <c r="I38" s="119">
        <f t="shared" si="2"/>
        <v>3.4624999999999999</v>
      </c>
      <c r="J38" s="120">
        <f t="shared" si="3"/>
        <v>71.119133574007222</v>
      </c>
      <c r="K38" s="121">
        <f t="shared" si="4"/>
        <v>28.880866425992778</v>
      </c>
    </row>
    <row r="39" spans="1:11" ht="15.75" customHeight="1" x14ac:dyDescent="0.25">
      <c r="A39" s="123"/>
      <c r="B39" s="177"/>
      <c r="C39" s="177"/>
      <c r="D39" s="177"/>
      <c r="E39" s="177"/>
      <c r="F39" s="177"/>
      <c r="G39" s="177"/>
      <c r="H39" s="177"/>
      <c r="I39" s="119"/>
      <c r="J39" s="120"/>
      <c r="K39" s="121"/>
    </row>
    <row r="40" spans="1:11" s="28" customFormat="1" ht="15.75" customHeight="1" x14ac:dyDescent="0.25">
      <c r="A40" s="122" t="s">
        <v>225</v>
      </c>
      <c r="B40" s="180">
        <f t="shared" ref="B40:G40" si="9">SUM(B41:B43)</f>
        <v>1232</v>
      </c>
      <c r="C40" s="180">
        <f t="shared" si="9"/>
        <v>3603</v>
      </c>
      <c r="D40" s="180">
        <f t="shared" si="9"/>
        <v>51</v>
      </c>
      <c r="E40" s="180">
        <f t="shared" si="9"/>
        <v>8</v>
      </c>
      <c r="F40" s="180">
        <f t="shared" si="9"/>
        <v>3659</v>
      </c>
      <c r="G40" s="180">
        <f t="shared" si="9"/>
        <v>1235</v>
      </c>
      <c r="H40" s="180"/>
      <c r="I40" s="115">
        <f t="shared" si="2"/>
        <v>1.3375239136376058</v>
      </c>
      <c r="J40" s="116">
        <f t="shared" si="3"/>
        <v>25.234981610134859</v>
      </c>
      <c r="K40" s="117">
        <f t="shared" si="4"/>
        <v>74.765018389865148</v>
      </c>
    </row>
    <row r="41" spans="1:11" ht="15.75" customHeight="1" x14ac:dyDescent="0.25">
      <c r="A41" s="19" t="s">
        <v>351</v>
      </c>
      <c r="B41" s="177">
        <v>946</v>
      </c>
      <c r="C41" s="177">
        <v>2436</v>
      </c>
      <c r="D41" s="177">
        <v>26</v>
      </c>
      <c r="E41" s="177">
        <v>0</v>
      </c>
      <c r="F41" s="177">
        <v>2403</v>
      </c>
      <c r="G41" s="177">
        <v>1005</v>
      </c>
      <c r="H41" s="177"/>
      <c r="I41" s="119">
        <f t="shared" si="2"/>
        <v>1.4182272159800249</v>
      </c>
      <c r="J41" s="120">
        <f t="shared" si="3"/>
        <v>29.489436619718312</v>
      </c>
      <c r="K41" s="121">
        <f t="shared" si="4"/>
        <v>70.510563380281681</v>
      </c>
    </row>
    <row r="42" spans="1:11" ht="15.75" customHeight="1" x14ac:dyDescent="0.25">
      <c r="A42" s="19" t="s">
        <v>352</v>
      </c>
      <c r="B42" s="177">
        <v>163</v>
      </c>
      <c r="C42" s="177">
        <v>995</v>
      </c>
      <c r="D42" s="177">
        <v>17</v>
      </c>
      <c r="E42" s="177">
        <v>8</v>
      </c>
      <c r="F42" s="177">
        <v>1031</v>
      </c>
      <c r="G42" s="177">
        <v>152</v>
      </c>
      <c r="H42" s="177"/>
      <c r="I42" s="119">
        <f t="shared" si="2"/>
        <v>1.1474296799224055</v>
      </c>
      <c r="J42" s="120">
        <f t="shared" si="3"/>
        <v>12.848689771766693</v>
      </c>
      <c r="K42" s="121">
        <f t="shared" si="4"/>
        <v>87.151310228233299</v>
      </c>
    </row>
    <row r="43" spans="1:11" ht="15.75" customHeight="1" x14ac:dyDescent="0.25">
      <c r="A43" s="19" t="s">
        <v>522</v>
      </c>
      <c r="B43" s="177">
        <v>123</v>
      </c>
      <c r="C43" s="177">
        <v>172</v>
      </c>
      <c r="D43" s="177">
        <v>8</v>
      </c>
      <c r="E43" s="177">
        <v>0</v>
      </c>
      <c r="F43" s="177">
        <v>225</v>
      </c>
      <c r="G43" s="177">
        <v>78</v>
      </c>
      <c r="H43" s="177"/>
      <c r="I43" s="119">
        <f t="shared" si="2"/>
        <v>1.3466666666666667</v>
      </c>
      <c r="J43" s="120">
        <f t="shared" si="3"/>
        <v>25.742574257425744</v>
      </c>
      <c r="K43" s="121">
        <f t="shared" si="4"/>
        <v>74.257425742574256</v>
      </c>
    </row>
    <row r="44" spans="1:11" ht="15.75" customHeight="1" x14ac:dyDescent="0.25">
      <c r="A44" s="124"/>
      <c r="B44" s="177"/>
      <c r="C44" s="177"/>
      <c r="D44" s="177"/>
      <c r="E44" s="177"/>
      <c r="F44" s="177"/>
      <c r="G44" s="177"/>
      <c r="H44" s="177"/>
      <c r="I44" s="119"/>
      <c r="J44" s="120"/>
      <c r="K44" s="121"/>
    </row>
    <row r="45" spans="1:11" s="28" customFormat="1" ht="15.75" customHeight="1" x14ac:dyDescent="0.25">
      <c r="A45" s="122" t="s">
        <v>232</v>
      </c>
      <c r="B45" s="180">
        <f t="shared" ref="B45:G45" si="10">SUM(B46:B50)</f>
        <v>3437</v>
      </c>
      <c r="C45" s="180">
        <f t="shared" si="10"/>
        <v>7095</v>
      </c>
      <c r="D45" s="180">
        <f t="shared" si="10"/>
        <v>67</v>
      </c>
      <c r="E45" s="180">
        <f t="shared" si="10"/>
        <v>39</v>
      </c>
      <c r="F45" s="180">
        <f t="shared" si="10"/>
        <v>7770</v>
      </c>
      <c r="G45" s="180">
        <f t="shared" si="10"/>
        <v>2868</v>
      </c>
      <c r="H45" s="180"/>
      <c r="I45" s="115">
        <f t="shared" si="2"/>
        <v>1.3691119691119691</v>
      </c>
      <c r="J45" s="116">
        <f t="shared" si="3"/>
        <v>26.959954878736603</v>
      </c>
      <c r="K45" s="117">
        <f t="shared" si="4"/>
        <v>73.040045121263404</v>
      </c>
    </row>
    <row r="46" spans="1:11" ht="15.75" customHeight="1" x14ac:dyDescent="0.25">
      <c r="A46" s="19" t="s">
        <v>353</v>
      </c>
      <c r="B46" s="177">
        <v>3144</v>
      </c>
      <c r="C46" s="177">
        <v>6114</v>
      </c>
      <c r="D46" s="177">
        <v>58</v>
      </c>
      <c r="E46" s="177">
        <v>38</v>
      </c>
      <c r="F46" s="177">
        <v>6676</v>
      </c>
      <c r="G46" s="177">
        <v>2678</v>
      </c>
      <c r="H46" s="177"/>
      <c r="I46" s="119">
        <f t="shared" si="2"/>
        <v>1.4011384062312762</v>
      </c>
      <c r="J46" s="120">
        <f t="shared" si="3"/>
        <v>28.629463331195211</v>
      </c>
      <c r="K46" s="121">
        <f t="shared" si="4"/>
        <v>71.370536668804789</v>
      </c>
    </row>
    <row r="47" spans="1:11" ht="15.75" customHeight="1" x14ac:dyDescent="0.25">
      <c r="A47" s="19" t="s">
        <v>238</v>
      </c>
      <c r="B47" s="177">
        <v>36</v>
      </c>
      <c r="C47" s="177">
        <v>107</v>
      </c>
      <c r="D47" s="177">
        <v>0</v>
      </c>
      <c r="E47" s="177">
        <v>0</v>
      </c>
      <c r="F47" s="177">
        <v>130</v>
      </c>
      <c r="G47" s="177">
        <v>13</v>
      </c>
      <c r="H47" s="306"/>
      <c r="I47" s="119">
        <f t="shared" si="2"/>
        <v>1.1000000000000001</v>
      </c>
      <c r="J47" s="120">
        <f t="shared" si="3"/>
        <v>9.0909090909090917</v>
      </c>
      <c r="K47" s="121">
        <f t="shared" si="4"/>
        <v>90.909090909090907</v>
      </c>
    </row>
    <row r="48" spans="1:11" ht="15.75" customHeight="1" x14ac:dyDescent="0.25">
      <c r="A48" s="19" t="s">
        <v>239</v>
      </c>
      <c r="B48" s="177">
        <v>207</v>
      </c>
      <c r="C48" s="177">
        <v>551</v>
      </c>
      <c r="D48" s="177">
        <v>1</v>
      </c>
      <c r="E48" s="177">
        <v>0</v>
      </c>
      <c r="F48" s="177">
        <v>627</v>
      </c>
      <c r="G48" s="177">
        <v>132</v>
      </c>
      <c r="H48" s="306"/>
      <c r="I48" s="119">
        <f t="shared" si="2"/>
        <v>1.2105263157894737</v>
      </c>
      <c r="J48" s="120">
        <f t="shared" si="3"/>
        <v>17.391304347826086</v>
      </c>
      <c r="K48" s="121">
        <f t="shared" si="4"/>
        <v>82.608695652173907</v>
      </c>
    </row>
    <row r="49" spans="1:20" ht="15.75" customHeight="1" x14ac:dyDescent="0.25">
      <c r="A49" s="19" t="s">
        <v>240</v>
      </c>
      <c r="B49" s="177">
        <v>21</v>
      </c>
      <c r="C49" s="177">
        <v>75</v>
      </c>
      <c r="D49" s="177">
        <v>8</v>
      </c>
      <c r="E49" s="177">
        <v>0</v>
      </c>
      <c r="F49" s="177">
        <v>84</v>
      </c>
      <c r="G49" s="177">
        <v>20</v>
      </c>
      <c r="H49" s="306"/>
      <c r="I49" s="119">
        <f t="shared" si="2"/>
        <v>1.2380952380952381</v>
      </c>
      <c r="J49" s="120">
        <f t="shared" si="3"/>
        <v>19.230769230769234</v>
      </c>
      <c r="K49" s="121">
        <f t="shared" si="4"/>
        <v>80.769230769230774</v>
      </c>
    </row>
    <row r="50" spans="1:20" ht="15.75" customHeight="1" x14ac:dyDescent="0.25">
      <c r="A50" s="19" t="s">
        <v>241</v>
      </c>
      <c r="B50" s="177">
        <v>29</v>
      </c>
      <c r="C50" s="177">
        <v>248</v>
      </c>
      <c r="D50" s="177">
        <v>0</v>
      </c>
      <c r="E50" s="177">
        <v>1</v>
      </c>
      <c r="F50" s="177">
        <v>253</v>
      </c>
      <c r="G50" s="177">
        <v>25</v>
      </c>
      <c r="H50" s="306"/>
      <c r="I50" s="119">
        <f t="shared" si="2"/>
        <v>1.098814229249012</v>
      </c>
      <c r="J50" s="120">
        <f t="shared" si="3"/>
        <v>8.9928057553956826</v>
      </c>
      <c r="K50" s="121">
        <f t="shared" si="4"/>
        <v>91.007194244604321</v>
      </c>
    </row>
    <row r="51" spans="1:20" ht="15.75" customHeight="1" x14ac:dyDescent="0.25">
      <c r="A51" s="123"/>
      <c r="B51" s="177"/>
      <c r="C51" s="177"/>
      <c r="D51" s="177"/>
      <c r="E51" s="177"/>
      <c r="F51" s="177"/>
      <c r="G51" s="177"/>
      <c r="H51" s="306"/>
      <c r="I51" s="119"/>
      <c r="J51" s="120"/>
      <c r="K51" s="121"/>
    </row>
    <row r="52" spans="1:20" s="28" customFormat="1" ht="15.75" customHeight="1" x14ac:dyDescent="0.25">
      <c r="A52" s="122" t="s">
        <v>458</v>
      </c>
      <c r="B52" s="180">
        <f t="shared" ref="B52:G52" si="11">SUM(B53:B57)</f>
        <v>2845</v>
      </c>
      <c r="C52" s="180">
        <f t="shared" si="11"/>
        <v>10571</v>
      </c>
      <c r="D52" s="180">
        <f t="shared" si="11"/>
        <v>119</v>
      </c>
      <c r="E52" s="180">
        <f t="shared" si="11"/>
        <v>16</v>
      </c>
      <c r="F52" s="180">
        <f t="shared" si="11"/>
        <v>11115</v>
      </c>
      <c r="G52" s="180">
        <f t="shared" si="11"/>
        <v>2436</v>
      </c>
      <c r="H52" s="310"/>
      <c r="I52" s="115">
        <f t="shared" si="2"/>
        <v>1.2191632928475034</v>
      </c>
      <c r="J52" s="116">
        <f t="shared" si="3"/>
        <v>17.976533097188398</v>
      </c>
      <c r="K52" s="117">
        <f t="shared" si="4"/>
        <v>82.023466902811606</v>
      </c>
    </row>
    <row r="53" spans="1:20" ht="15.75" customHeight="1" x14ac:dyDescent="0.25">
      <c r="A53" s="19" t="s">
        <v>354</v>
      </c>
      <c r="B53" s="177">
        <v>2082</v>
      </c>
      <c r="C53" s="177">
        <v>8121</v>
      </c>
      <c r="D53" s="177">
        <v>59</v>
      </c>
      <c r="E53" s="177">
        <v>8</v>
      </c>
      <c r="F53" s="177">
        <v>8545</v>
      </c>
      <c r="G53" s="177">
        <v>1725</v>
      </c>
      <c r="H53" s="306"/>
      <c r="I53" s="119">
        <f t="shared" si="2"/>
        <v>1.2018724400234055</v>
      </c>
      <c r="J53" s="120">
        <f t="shared" si="3"/>
        <v>16.79649464459591</v>
      </c>
      <c r="K53" s="121">
        <f t="shared" si="4"/>
        <v>83.20350535540409</v>
      </c>
      <c r="T53" s="28"/>
    </row>
    <row r="54" spans="1:20" ht="15.75" customHeight="1" x14ac:dyDescent="0.25">
      <c r="A54" s="19" t="s">
        <v>461</v>
      </c>
      <c r="B54" s="177">
        <v>287</v>
      </c>
      <c r="C54" s="177">
        <v>1237</v>
      </c>
      <c r="D54" s="177">
        <v>25</v>
      </c>
      <c r="E54" s="177">
        <v>0</v>
      </c>
      <c r="F54" s="177">
        <v>1193</v>
      </c>
      <c r="G54" s="177">
        <v>356</v>
      </c>
      <c r="H54" s="306"/>
      <c r="I54" s="119">
        <f t="shared" si="2"/>
        <v>1.2984073763621122</v>
      </c>
      <c r="J54" s="120">
        <f t="shared" si="3"/>
        <v>22.982569399612654</v>
      </c>
      <c r="K54" s="121">
        <f t="shared" si="4"/>
        <v>77.017430600387343</v>
      </c>
      <c r="T54" s="28"/>
    </row>
    <row r="55" spans="1:20" ht="15.75" customHeight="1" x14ac:dyDescent="0.25">
      <c r="A55" s="19" t="s">
        <v>462</v>
      </c>
      <c r="B55" s="177">
        <v>182</v>
      </c>
      <c r="C55" s="177">
        <v>415</v>
      </c>
      <c r="D55" s="177">
        <v>28</v>
      </c>
      <c r="E55" s="177">
        <v>2</v>
      </c>
      <c r="F55" s="177">
        <v>498</v>
      </c>
      <c r="G55" s="177">
        <v>129</v>
      </c>
      <c r="H55" s="306"/>
      <c r="I55" s="119">
        <f t="shared" si="2"/>
        <v>1.2590361445783131</v>
      </c>
      <c r="J55" s="120">
        <f t="shared" si="3"/>
        <v>20.574162679425836</v>
      </c>
      <c r="K55" s="121">
        <f t="shared" si="4"/>
        <v>79.425837320574161</v>
      </c>
      <c r="T55" s="28"/>
    </row>
    <row r="56" spans="1:20" ht="15.75" customHeight="1" x14ac:dyDescent="0.25">
      <c r="A56" s="19" t="s">
        <v>463</v>
      </c>
      <c r="B56" s="177">
        <v>49</v>
      </c>
      <c r="C56" s="177">
        <v>203</v>
      </c>
      <c r="D56" s="177">
        <v>6</v>
      </c>
      <c r="E56" s="177">
        <v>1</v>
      </c>
      <c r="F56" s="177">
        <v>214</v>
      </c>
      <c r="G56" s="177">
        <v>45</v>
      </c>
      <c r="H56" s="306"/>
      <c r="I56" s="119">
        <f t="shared" si="2"/>
        <v>1.2102803738317758</v>
      </c>
      <c r="J56" s="120">
        <f t="shared" si="3"/>
        <v>17.374517374517374</v>
      </c>
      <c r="K56" s="121">
        <f t="shared" si="4"/>
        <v>82.625482625482633</v>
      </c>
      <c r="T56" s="28"/>
    </row>
    <row r="57" spans="1:20" ht="15.75" customHeight="1" x14ac:dyDescent="0.25">
      <c r="A57" s="19" t="s">
        <v>465</v>
      </c>
      <c r="B57" s="177">
        <v>245</v>
      </c>
      <c r="C57" s="177">
        <v>595</v>
      </c>
      <c r="D57" s="177">
        <v>1</v>
      </c>
      <c r="E57" s="177">
        <v>5</v>
      </c>
      <c r="F57" s="177">
        <v>665</v>
      </c>
      <c r="G57" s="177">
        <v>181</v>
      </c>
      <c r="H57" s="306"/>
      <c r="I57" s="119">
        <f t="shared" si="2"/>
        <v>1.2721804511278196</v>
      </c>
      <c r="J57" s="120">
        <f t="shared" si="3"/>
        <v>21.394799054373522</v>
      </c>
      <c r="K57" s="121">
        <f t="shared" si="4"/>
        <v>78.605200945626478</v>
      </c>
      <c r="T57" s="28"/>
    </row>
    <row r="58" spans="1:20" ht="15.75" customHeight="1" x14ac:dyDescent="0.25">
      <c r="A58" s="123"/>
      <c r="B58" s="177"/>
      <c r="C58" s="177"/>
      <c r="D58" s="177"/>
      <c r="E58" s="177"/>
      <c r="F58" s="177"/>
      <c r="G58" s="177"/>
      <c r="H58" s="306"/>
      <c r="I58" s="119"/>
      <c r="J58" s="120"/>
      <c r="K58" s="121"/>
      <c r="T58" s="28"/>
    </row>
    <row r="59" spans="1:20" s="28" customFormat="1" ht="15.75" customHeight="1" x14ac:dyDescent="0.25">
      <c r="A59" s="122" t="s">
        <v>466</v>
      </c>
      <c r="B59" s="180">
        <f t="shared" ref="B59:G59" si="12">SUM(B60:B65)</f>
        <v>1033</v>
      </c>
      <c r="C59" s="180">
        <f t="shared" si="12"/>
        <v>1665</v>
      </c>
      <c r="D59" s="180">
        <f t="shared" si="12"/>
        <v>101</v>
      </c>
      <c r="E59" s="180">
        <f t="shared" si="12"/>
        <v>4</v>
      </c>
      <c r="F59" s="180">
        <f t="shared" si="12"/>
        <v>1403</v>
      </c>
      <c r="G59" s="180">
        <f t="shared" si="12"/>
        <v>1400</v>
      </c>
      <c r="H59" s="310"/>
      <c r="I59" s="115">
        <f t="shared" si="2"/>
        <v>1.9978617248752673</v>
      </c>
      <c r="J59" s="116">
        <f t="shared" si="3"/>
        <v>49.946485907955761</v>
      </c>
      <c r="K59" s="117">
        <f t="shared" si="4"/>
        <v>50.053514092044239</v>
      </c>
    </row>
    <row r="60" spans="1:20" ht="15.75" customHeight="1" x14ac:dyDescent="0.25">
      <c r="A60" s="19" t="s">
        <v>736</v>
      </c>
      <c r="B60" s="177">
        <v>639</v>
      </c>
      <c r="C60" s="177">
        <v>902</v>
      </c>
      <c r="D60" s="177">
        <v>10</v>
      </c>
      <c r="E60" s="177">
        <v>4</v>
      </c>
      <c r="F60" s="177">
        <v>781</v>
      </c>
      <c r="G60" s="177">
        <v>774</v>
      </c>
      <c r="H60" s="306"/>
      <c r="I60" s="119">
        <f t="shared" si="2"/>
        <v>1.9910371318822022</v>
      </c>
      <c r="J60" s="120">
        <f t="shared" si="3"/>
        <v>49.774919614147912</v>
      </c>
      <c r="K60" s="121">
        <f t="shared" si="4"/>
        <v>50.225080385852095</v>
      </c>
      <c r="T60" s="28"/>
    </row>
    <row r="61" spans="1:20" ht="15.75" customHeight="1" x14ac:dyDescent="0.25">
      <c r="A61" s="19" t="s">
        <v>470</v>
      </c>
      <c r="B61" s="177">
        <v>31</v>
      </c>
      <c r="C61" s="177">
        <v>109</v>
      </c>
      <c r="D61" s="177">
        <v>26</v>
      </c>
      <c r="E61" s="177">
        <v>0</v>
      </c>
      <c r="F61" s="177">
        <v>76</v>
      </c>
      <c r="G61" s="177">
        <v>90</v>
      </c>
      <c r="H61" s="306"/>
      <c r="I61" s="119">
        <f t="shared" si="2"/>
        <v>2.1842105263157894</v>
      </c>
      <c r="J61" s="120">
        <f t="shared" si="3"/>
        <v>54.216867469879517</v>
      </c>
      <c r="K61" s="121">
        <f t="shared" si="4"/>
        <v>45.783132530120483</v>
      </c>
      <c r="T61" s="28"/>
    </row>
    <row r="62" spans="1:20" ht="15.75" customHeight="1" x14ac:dyDescent="0.25">
      <c r="A62" s="19" t="s">
        <v>471</v>
      </c>
      <c r="B62" s="177">
        <v>70</v>
      </c>
      <c r="C62" s="177">
        <v>125</v>
      </c>
      <c r="D62" s="177">
        <v>10</v>
      </c>
      <c r="E62" s="177">
        <v>0</v>
      </c>
      <c r="F62" s="177">
        <v>121</v>
      </c>
      <c r="G62" s="177">
        <v>84</v>
      </c>
      <c r="H62" s="306"/>
      <c r="I62" s="119">
        <f t="shared" si="2"/>
        <v>1.6942148760330578</v>
      </c>
      <c r="J62" s="120">
        <f t="shared" si="3"/>
        <v>40.975609756097562</v>
      </c>
      <c r="K62" s="121">
        <f t="shared" si="4"/>
        <v>59.024390243902438</v>
      </c>
      <c r="T62" s="28"/>
    </row>
    <row r="63" spans="1:20" ht="15.75" customHeight="1" x14ac:dyDescent="0.25">
      <c r="A63" s="19" t="s">
        <v>472</v>
      </c>
      <c r="B63" s="177">
        <v>87</v>
      </c>
      <c r="C63" s="177">
        <v>236</v>
      </c>
      <c r="D63" s="177">
        <v>8</v>
      </c>
      <c r="E63" s="177">
        <v>0</v>
      </c>
      <c r="F63" s="177">
        <v>241</v>
      </c>
      <c r="G63" s="177">
        <v>90</v>
      </c>
      <c r="H63" s="306"/>
      <c r="I63" s="119">
        <f t="shared" si="2"/>
        <v>1.3734439834024896</v>
      </c>
      <c r="J63" s="120">
        <f t="shared" si="3"/>
        <v>27.19033232628399</v>
      </c>
      <c r="K63" s="121">
        <f t="shared" si="4"/>
        <v>72.809667673716021</v>
      </c>
      <c r="T63" s="28"/>
    </row>
    <row r="64" spans="1:20" ht="15.75" customHeight="1" x14ac:dyDescent="0.25">
      <c r="A64" s="19" t="s">
        <v>473</v>
      </c>
      <c r="B64" s="177">
        <v>33</v>
      </c>
      <c r="C64" s="177">
        <v>94</v>
      </c>
      <c r="D64" s="177">
        <v>1</v>
      </c>
      <c r="E64" s="177">
        <v>0</v>
      </c>
      <c r="F64" s="177">
        <v>82</v>
      </c>
      <c r="G64" s="177">
        <v>46</v>
      </c>
      <c r="H64" s="306"/>
      <c r="I64" s="119">
        <f t="shared" si="2"/>
        <v>1.5609756097560976</v>
      </c>
      <c r="J64" s="120">
        <f t="shared" si="3"/>
        <v>35.9375</v>
      </c>
      <c r="K64" s="121">
        <f t="shared" si="4"/>
        <v>64.0625</v>
      </c>
      <c r="T64" s="28"/>
    </row>
    <row r="65" spans="1:20" ht="15.75" customHeight="1" x14ac:dyDescent="0.25">
      <c r="A65" s="19" t="s">
        <v>474</v>
      </c>
      <c r="B65" s="177">
        <v>173</v>
      </c>
      <c r="C65" s="177">
        <v>199</v>
      </c>
      <c r="D65" s="177">
        <v>46</v>
      </c>
      <c r="E65" s="177">
        <v>0</v>
      </c>
      <c r="F65" s="177">
        <v>102</v>
      </c>
      <c r="G65" s="177">
        <v>316</v>
      </c>
      <c r="H65" s="306"/>
      <c r="I65" s="119">
        <f t="shared" si="2"/>
        <v>4.0980392156862742</v>
      </c>
      <c r="J65" s="120">
        <f t="shared" si="3"/>
        <v>75.598086124401902</v>
      </c>
      <c r="K65" s="121">
        <f t="shared" si="4"/>
        <v>24.401913875598087</v>
      </c>
      <c r="T65" s="28"/>
    </row>
    <row r="66" spans="1:20" ht="15.75" customHeight="1" x14ac:dyDescent="0.25">
      <c r="A66" s="123"/>
      <c r="B66" s="177"/>
      <c r="C66" s="177"/>
      <c r="D66" s="177"/>
      <c r="E66" s="177"/>
      <c r="F66" s="177"/>
      <c r="G66" s="177"/>
      <c r="H66" s="306"/>
      <c r="I66" s="119"/>
      <c r="J66" s="120"/>
      <c r="K66" s="121"/>
      <c r="T66" s="28"/>
    </row>
    <row r="67" spans="1:20" s="28" customFormat="1" ht="15.75" customHeight="1" x14ac:dyDescent="0.25">
      <c r="A67" s="122" t="s">
        <v>475</v>
      </c>
      <c r="B67" s="180">
        <f t="shared" ref="B67:G67" si="13">SUM(B68:B73)</f>
        <v>466</v>
      </c>
      <c r="C67" s="180">
        <f t="shared" si="13"/>
        <v>1487</v>
      </c>
      <c r="D67" s="180">
        <f t="shared" si="13"/>
        <v>11</v>
      </c>
      <c r="E67" s="180">
        <f t="shared" si="13"/>
        <v>3</v>
      </c>
      <c r="F67" s="180">
        <f t="shared" si="13"/>
        <v>1325</v>
      </c>
      <c r="G67" s="180">
        <f t="shared" si="13"/>
        <v>642</v>
      </c>
      <c r="H67" s="310"/>
      <c r="I67" s="115">
        <f t="shared" si="2"/>
        <v>1.4845283018867925</v>
      </c>
      <c r="J67" s="116">
        <f t="shared" si="3"/>
        <v>32.638535841382819</v>
      </c>
      <c r="K67" s="117">
        <f t="shared" si="4"/>
        <v>67.361464158617181</v>
      </c>
    </row>
    <row r="68" spans="1:20" ht="15.75" customHeight="1" x14ac:dyDescent="0.25">
      <c r="A68" s="19" t="s">
        <v>355</v>
      </c>
      <c r="B68" s="177">
        <v>187</v>
      </c>
      <c r="C68" s="177">
        <v>507</v>
      </c>
      <c r="D68" s="177">
        <v>1</v>
      </c>
      <c r="E68" s="177">
        <v>0</v>
      </c>
      <c r="F68" s="177">
        <v>543</v>
      </c>
      <c r="G68" s="177">
        <v>152</v>
      </c>
      <c r="H68" s="306"/>
      <c r="I68" s="119">
        <f t="shared" si="2"/>
        <v>1.2799263351749539</v>
      </c>
      <c r="J68" s="120">
        <f t="shared" si="3"/>
        <v>21.870503597122301</v>
      </c>
      <c r="K68" s="121">
        <f t="shared" si="4"/>
        <v>78.129496402877692</v>
      </c>
      <c r="T68" s="28"/>
    </row>
    <row r="69" spans="1:20" ht="15.75" customHeight="1" x14ac:dyDescent="0.25">
      <c r="A69" s="19" t="s">
        <v>356</v>
      </c>
      <c r="B69" s="177">
        <v>150</v>
      </c>
      <c r="C69" s="177">
        <v>587</v>
      </c>
      <c r="D69" s="177">
        <v>3</v>
      </c>
      <c r="E69" s="177">
        <v>2</v>
      </c>
      <c r="F69" s="177">
        <v>566</v>
      </c>
      <c r="G69" s="177">
        <v>176</v>
      </c>
      <c r="H69" s="306"/>
      <c r="I69" s="119">
        <f t="shared" si="2"/>
        <v>1.3109540636042403</v>
      </c>
      <c r="J69" s="120">
        <f t="shared" si="3"/>
        <v>23.71967654986523</v>
      </c>
      <c r="K69" s="121">
        <f t="shared" si="4"/>
        <v>76.280323450134773</v>
      </c>
      <c r="T69" s="28"/>
    </row>
    <row r="70" spans="1:20" ht="15.75" customHeight="1" x14ac:dyDescent="0.25">
      <c r="A70" s="19" t="s">
        <v>478</v>
      </c>
      <c r="B70" s="177">
        <v>5</v>
      </c>
      <c r="C70" s="177">
        <v>42</v>
      </c>
      <c r="D70" s="177">
        <v>0</v>
      </c>
      <c r="E70" s="177">
        <v>1</v>
      </c>
      <c r="F70" s="177">
        <v>34</v>
      </c>
      <c r="G70" s="177">
        <v>14</v>
      </c>
      <c r="H70" s="306"/>
      <c r="I70" s="119">
        <f t="shared" si="2"/>
        <v>1.411764705882353</v>
      </c>
      <c r="J70" s="120">
        <f t="shared" si="3"/>
        <v>29.166666666666668</v>
      </c>
      <c r="K70" s="121">
        <f t="shared" si="4"/>
        <v>70.833333333333343</v>
      </c>
      <c r="T70" s="28"/>
    </row>
    <row r="71" spans="1:20" ht="15.75" customHeight="1" x14ac:dyDescent="0.25">
      <c r="A71" s="19" t="s">
        <v>479</v>
      </c>
      <c r="B71" s="177">
        <v>114</v>
      </c>
      <c r="C71" s="177">
        <v>280</v>
      </c>
      <c r="D71" s="177">
        <v>6</v>
      </c>
      <c r="E71" s="177">
        <v>0</v>
      </c>
      <c r="F71" s="177">
        <v>120</v>
      </c>
      <c r="G71" s="177">
        <v>280</v>
      </c>
      <c r="H71" s="306"/>
      <c r="I71" s="119">
        <f t="shared" si="2"/>
        <v>3.3333333333333335</v>
      </c>
      <c r="J71" s="120">
        <f t="shared" si="3"/>
        <v>70</v>
      </c>
      <c r="K71" s="121">
        <f t="shared" si="4"/>
        <v>30</v>
      </c>
      <c r="T71" s="28"/>
    </row>
    <row r="72" spans="1:20" ht="15.75" customHeight="1" x14ac:dyDescent="0.25">
      <c r="A72" s="19" t="s">
        <v>480</v>
      </c>
      <c r="B72" s="177">
        <v>5</v>
      </c>
      <c r="C72" s="177">
        <v>14</v>
      </c>
      <c r="D72" s="177">
        <v>0</v>
      </c>
      <c r="E72" s="177">
        <v>0</v>
      </c>
      <c r="F72" s="177">
        <v>17</v>
      </c>
      <c r="G72" s="177">
        <v>2</v>
      </c>
      <c r="H72" s="306"/>
      <c r="I72" s="119">
        <f t="shared" si="2"/>
        <v>1.1176470588235294</v>
      </c>
      <c r="J72" s="120">
        <f t="shared" si="3"/>
        <v>10.526315789473683</v>
      </c>
      <c r="K72" s="121">
        <f t="shared" si="4"/>
        <v>89.473684210526315</v>
      </c>
      <c r="T72" s="28"/>
    </row>
    <row r="73" spans="1:20" ht="15.75" customHeight="1" x14ac:dyDescent="0.25">
      <c r="A73" s="19" t="s">
        <v>481</v>
      </c>
      <c r="B73" s="177">
        <v>5</v>
      </c>
      <c r="C73" s="177">
        <v>57</v>
      </c>
      <c r="D73" s="177">
        <v>1</v>
      </c>
      <c r="E73" s="177">
        <v>0</v>
      </c>
      <c r="F73" s="177">
        <v>45</v>
      </c>
      <c r="G73" s="177">
        <v>18</v>
      </c>
      <c r="H73" s="306"/>
      <c r="I73" s="119">
        <f t="shared" si="2"/>
        <v>1.4</v>
      </c>
      <c r="J73" s="120">
        <f t="shared" si="3"/>
        <v>28.571428571428569</v>
      </c>
      <c r="K73" s="121">
        <f t="shared" si="4"/>
        <v>71.428571428571431</v>
      </c>
      <c r="T73" s="28"/>
    </row>
    <row r="74" spans="1:20" ht="15.75" customHeight="1" x14ac:dyDescent="0.25">
      <c r="A74" s="123"/>
      <c r="B74" s="177"/>
      <c r="C74" s="177"/>
      <c r="D74" s="177"/>
      <c r="E74" s="177"/>
      <c r="F74" s="177"/>
      <c r="G74" s="177"/>
      <c r="H74" s="306"/>
      <c r="I74" s="119"/>
      <c r="J74" s="120"/>
      <c r="K74" s="121"/>
    </row>
    <row r="75" spans="1:20" s="28" customFormat="1" ht="15.75" customHeight="1" x14ac:dyDescent="0.25">
      <c r="A75" s="122" t="s">
        <v>482</v>
      </c>
      <c r="B75" s="180">
        <f t="shared" ref="B75:G75" si="14">SUM(B76:B81)</f>
        <v>1312</v>
      </c>
      <c r="C75" s="180">
        <f t="shared" si="14"/>
        <v>3425</v>
      </c>
      <c r="D75" s="180">
        <f t="shared" si="14"/>
        <v>98</v>
      </c>
      <c r="E75" s="180">
        <f t="shared" si="14"/>
        <v>4</v>
      </c>
      <c r="F75" s="180">
        <f t="shared" si="14"/>
        <v>3599</v>
      </c>
      <c r="G75" s="180">
        <f t="shared" si="14"/>
        <v>1240</v>
      </c>
      <c r="H75" s="310"/>
      <c r="I75" s="115">
        <f t="shared" ref="I75:I99" si="15">SUM(B75:E75)/F75</f>
        <v>1.3445401500416783</v>
      </c>
      <c r="J75" s="116">
        <f t="shared" ref="J75:J99" si="16">(G75/SUM(B75:E75))*100</f>
        <v>25.625129158917133</v>
      </c>
      <c r="K75" s="117">
        <f t="shared" ref="K75:K99" si="17">(F75/SUM(B75:E75))*100</f>
        <v>74.374870841082867</v>
      </c>
    </row>
    <row r="76" spans="1:20" s="28" customFormat="1" ht="15.75" customHeight="1" x14ac:dyDescent="0.25">
      <c r="A76" s="19" t="s">
        <v>357</v>
      </c>
      <c r="B76" s="177">
        <v>597</v>
      </c>
      <c r="C76" s="177">
        <v>2138</v>
      </c>
      <c r="D76" s="177">
        <v>13</v>
      </c>
      <c r="E76" s="177">
        <v>1</v>
      </c>
      <c r="F76" s="177">
        <v>2158</v>
      </c>
      <c r="G76" s="177">
        <v>591</v>
      </c>
      <c r="H76" s="306"/>
      <c r="I76" s="119">
        <f t="shared" si="15"/>
        <v>1.2738646895273402</v>
      </c>
      <c r="J76" s="120">
        <f t="shared" si="16"/>
        <v>21.498726809748998</v>
      </c>
      <c r="K76" s="121">
        <f t="shared" si="17"/>
        <v>78.501273190250998</v>
      </c>
    </row>
    <row r="77" spans="1:20" ht="15.75" customHeight="1" x14ac:dyDescent="0.25">
      <c r="A77" s="19" t="s">
        <v>394</v>
      </c>
      <c r="B77" s="177">
        <v>439</v>
      </c>
      <c r="C77" s="177">
        <v>567</v>
      </c>
      <c r="D77" s="177">
        <v>42</v>
      </c>
      <c r="E77" s="177">
        <v>3</v>
      </c>
      <c r="F77" s="177">
        <v>675</v>
      </c>
      <c r="G77" s="177">
        <v>376</v>
      </c>
      <c r="H77" s="306"/>
      <c r="I77" s="119">
        <f t="shared" si="15"/>
        <v>1.557037037037037</v>
      </c>
      <c r="J77" s="120">
        <f t="shared" si="16"/>
        <v>35.775451950523312</v>
      </c>
      <c r="K77" s="121">
        <f t="shared" si="17"/>
        <v>64.224548049476695</v>
      </c>
    </row>
    <row r="78" spans="1:20" ht="15.75" customHeight="1" x14ac:dyDescent="0.25">
      <c r="A78" s="19" t="s">
        <v>488</v>
      </c>
      <c r="B78" s="177">
        <v>53</v>
      </c>
      <c r="C78" s="177">
        <v>124</v>
      </c>
      <c r="D78" s="177">
        <v>5</v>
      </c>
      <c r="E78" s="177">
        <v>0</v>
      </c>
      <c r="F78" s="177">
        <v>117</v>
      </c>
      <c r="G78" s="177">
        <v>65</v>
      </c>
      <c r="H78" s="306"/>
      <c r="I78" s="119">
        <f t="shared" si="15"/>
        <v>1.5555555555555556</v>
      </c>
      <c r="J78" s="120">
        <f t="shared" si="16"/>
        <v>35.714285714285715</v>
      </c>
      <c r="K78" s="121">
        <f t="shared" si="17"/>
        <v>64.285714285714292</v>
      </c>
    </row>
    <row r="79" spans="1:20" ht="15.75" customHeight="1" x14ac:dyDescent="0.25">
      <c r="A79" s="19" t="s">
        <v>742</v>
      </c>
      <c r="B79" s="177">
        <v>136</v>
      </c>
      <c r="C79" s="177">
        <v>329</v>
      </c>
      <c r="D79" s="177">
        <v>27</v>
      </c>
      <c r="E79" s="177">
        <v>0</v>
      </c>
      <c r="F79" s="177">
        <v>376</v>
      </c>
      <c r="G79" s="177">
        <v>116</v>
      </c>
      <c r="H79" s="306"/>
      <c r="I79" s="119">
        <f t="shared" si="15"/>
        <v>1.3085106382978724</v>
      </c>
      <c r="J79" s="120">
        <f t="shared" si="16"/>
        <v>23.577235772357724</v>
      </c>
      <c r="K79" s="121">
        <f t="shared" si="17"/>
        <v>76.422764227642276</v>
      </c>
    </row>
    <row r="80" spans="1:20" ht="15.75" customHeight="1" x14ac:dyDescent="0.25">
      <c r="A80" s="19" t="s">
        <v>487</v>
      </c>
      <c r="B80" s="177">
        <v>83</v>
      </c>
      <c r="C80" s="177">
        <v>212</v>
      </c>
      <c r="D80" s="177">
        <v>10</v>
      </c>
      <c r="E80" s="177">
        <v>0</v>
      </c>
      <c r="F80" s="177">
        <v>230</v>
      </c>
      <c r="G80" s="177">
        <v>75</v>
      </c>
      <c r="H80" s="306"/>
      <c r="I80" s="119">
        <f t="shared" si="15"/>
        <v>1.326086956521739</v>
      </c>
      <c r="J80" s="120">
        <f t="shared" si="16"/>
        <v>24.590163934426229</v>
      </c>
      <c r="K80" s="121">
        <f t="shared" si="17"/>
        <v>75.409836065573771</v>
      </c>
    </row>
    <row r="81" spans="1:11" ht="15.75" customHeight="1" x14ac:dyDescent="0.25">
      <c r="A81" s="19" t="s">
        <v>314</v>
      </c>
      <c r="B81" s="177">
        <v>4</v>
      </c>
      <c r="C81" s="177">
        <v>55</v>
      </c>
      <c r="D81" s="177">
        <v>1</v>
      </c>
      <c r="E81" s="177">
        <v>0</v>
      </c>
      <c r="F81" s="177">
        <v>43</v>
      </c>
      <c r="G81" s="177">
        <v>17</v>
      </c>
      <c r="H81" s="306"/>
      <c r="I81" s="119">
        <f t="shared" si="15"/>
        <v>1.3953488372093024</v>
      </c>
      <c r="J81" s="120">
        <f t="shared" si="16"/>
        <v>28.333333333333332</v>
      </c>
      <c r="K81" s="121">
        <f t="shared" si="17"/>
        <v>71.666666666666671</v>
      </c>
    </row>
    <row r="82" spans="1:11" ht="15.75" customHeight="1" x14ac:dyDescent="0.25">
      <c r="A82" s="19"/>
      <c r="B82" s="177"/>
      <c r="C82" s="177"/>
      <c r="D82" s="177"/>
      <c r="E82" s="177"/>
      <c r="F82" s="177"/>
      <c r="G82" s="177"/>
      <c r="H82" s="306"/>
      <c r="I82" s="119"/>
      <c r="J82" s="120"/>
      <c r="K82" s="121"/>
    </row>
    <row r="83" spans="1:11" s="28" customFormat="1" ht="15.75" customHeight="1" x14ac:dyDescent="0.25">
      <c r="A83" s="122" t="s">
        <v>489</v>
      </c>
      <c r="B83" s="180">
        <f t="shared" ref="B83:G83" si="18">SUM(B84:B85)</f>
        <v>487</v>
      </c>
      <c r="C83" s="180">
        <f t="shared" si="18"/>
        <v>1964</v>
      </c>
      <c r="D83" s="180">
        <f t="shared" si="18"/>
        <v>10</v>
      </c>
      <c r="E83" s="180">
        <f t="shared" si="18"/>
        <v>1</v>
      </c>
      <c r="F83" s="180">
        <f t="shared" si="18"/>
        <v>2001</v>
      </c>
      <c r="G83" s="180">
        <f t="shared" si="18"/>
        <v>461</v>
      </c>
      <c r="H83" s="310"/>
      <c r="I83" s="115">
        <f t="shared" si="15"/>
        <v>1.2303848075962018</v>
      </c>
      <c r="J83" s="116">
        <f t="shared" si="16"/>
        <v>18.724614134849716</v>
      </c>
      <c r="K83" s="117">
        <f t="shared" si="17"/>
        <v>81.275385865150284</v>
      </c>
    </row>
    <row r="84" spans="1:11" ht="15.75" customHeight="1" x14ac:dyDescent="0.25">
      <c r="A84" s="19" t="s">
        <v>358</v>
      </c>
      <c r="B84" s="177">
        <v>439</v>
      </c>
      <c r="C84" s="177">
        <v>1785</v>
      </c>
      <c r="D84" s="177">
        <v>8</v>
      </c>
      <c r="E84" s="177">
        <v>1</v>
      </c>
      <c r="F84" s="177">
        <v>1837</v>
      </c>
      <c r="G84" s="177">
        <v>396</v>
      </c>
      <c r="H84" s="306"/>
      <c r="I84" s="119">
        <f t="shared" si="15"/>
        <v>1.215568862275449</v>
      </c>
      <c r="J84" s="120">
        <f t="shared" si="16"/>
        <v>17.733990147783253</v>
      </c>
      <c r="K84" s="121">
        <f t="shared" si="17"/>
        <v>82.266009852216754</v>
      </c>
    </row>
    <row r="85" spans="1:11" ht="15.75" customHeight="1" x14ac:dyDescent="0.25">
      <c r="A85" s="19" t="s">
        <v>492</v>
      </c>
      <c r="B85" s="177">
        <v>48</v>
      </c>
      <c r="C85" s="177">
        <v>179</v>
      </c>
      <c r="D85" s="177">
        <v>2</v>
      </c>
      <c r="E85" s="177">
        <v>0</v>
      </c>
      <c r="F85" s="177">
        <v>164</v>
      </c>
      <c r="G85" s="177">
        <v>65</v>
      </c>
      <c r="H85" s="306"/>
      <c r="I85" s="119">
        <f t="shared" si="15"/>
        <v>1.3963414634146341</v>
      </c>
      <c r="J85" s="120">
        <f t="shared" si="16"/>
        <v>28.384279475982531</v>
      </c>
      <c r="K85" s="121">
        <f t="shared" si="17"/>
        <v>71.615720524017462</v>
      </c>
    </row>
    <row r="86" spans="1:11" ht="15.75" customHeight="1" x14ac:dyDescent="0.25">
      <c r="A86" s="123"/>
      <c r="B86" s="177"/>
      <c r="C86" s="177"/>
      <c r="D86" s="177"/>
      <c r="E86" s="177"/>
      <c r="F86" s="177"/>
      <c r="G86" s="177"/>
      <c r="H86" s="306"/>
      <c r="I86" s="119"/>
      <c r="J86" s="120"/>
      <c r="K86" s="121"/>
    </row>
    <row r="87" spans="1:11" s="28" customFormat="1" ht="15.75" customHeight="1" x14ac:dyDescent="0.25">
      <c r="A87" s="122" t="s">
        <v>493</v>
      </c>
      <c r="B87" s="180">
        <f t="shared" ref="B87:G87" si="19">SUM(B88:B92)</f>
        <v>393</v>
      </c>
      <c r="C87" s="180">
        <f t="shared" si="19"/>
        <v>1252</v>
      </c>
      <c r="D87" s="180">
        <f t="shared" si="19"/>
        <v>19</v>
      </c>
      <c r="E87" s="180">
        <f t="shared" si="19"/>
        <v>1</v>
      </c>
      <c r="F87" s="180">
        <f t="shared" si="19"/>
        <v>1270</v>
      </c>
      <c r="G87" s="180">
        <f t="shared" si="19"/>
        <v>395</v>
      </c>
      <c r="H87" s="310"/>
      <c r="I87" s="115">
        <f t="shared" si="15"/>
        <v>1.311023622047244</v>
      </c>
      <c r="J87" s="116">
        <f t="shared" si="16"/>
        <v>23.723723723723726</v>
      </c>
      <c r="K87" s="117">
        <f t="shared" si="17"/>
        <v>76.276276276276278</v>
      </c>
    </row>
    <row r="88" spans="1:11" ht="15.75" customHeight="1" x14ac:dyDescent="0.25">
      <c r="A88" s="19" t="s">
        <v>499</v>
      </c>
      <c r="B88" s="177">
        <v>119</v>
      </c>
      <c r="C88" s="177">
        <v>395</v>
      </c>
      <c r="D88" s="177">
        <v>10</v>
      </c>
      <c r="E88" s="177">
        <v>0</v>
      </c>
      <c r="F88" s="177">
        <v>405</v>
      </c>
      <c r="G88" s="177">
        <v>119</v>
      </c>
      <c r="H88" s="306"/>
      <c r="I88" s="119">
        <f t="shared" si="15"/>
        <v>1.2938271604938272</v>
      </c>
      <c r="J88" s="120">
        <f t="shared" si="16"/>
        <v>22.709923664122137</v>
      </c>
      <c r="K88" s="121">
        <f t="shared" si="17"/>
        <v>77.29007633587787</v>
      </c>
    </row>
    <row r="89" spans="1:11" ht="15.75" customHeight="1" x14ac:dyDescent="0.25">
      <c r="A89" s="19" t="s">
        <v>359</v>
      </c>
      <c r="B89" s="177">
        <v>95</v>
      </c>
      <c r="C89" s="177">
        <v>235</v>
      </c>
      <c r="D89" s="177">
        <v>0</v>
      </c>
      <c r="E89" s="177">
        <v>0</v>
      </c>
      <c r="F89" s="177">
        <v>212</v>
      </c>
      <c r="G89" s="177">
        <v>118</v>
      </c>
      <c r="H89" s="306"/>
      <c r="I89" s="119">
        <f t="shared" si="15"/>
        <v>1.5566037735849056</v>
      </c>
      <c r="J89" s="120">
        <f t="shared" si="16"/>
        <v>35.757575757575758</v>
      </c>
      <c r="K89" s="121">
        <f t="shared" si="17"/>
        <v>64.242424242424249</v>
      </c>
    </row>
    <row r="90" spans="1:11" ht="15.75" customHeight="1" x14ac:dyDescent="0.25">
      <c r="A90" s="19" t="s">
        <v>498</v>
      </c>
      <c r="B90" s="177">
        <v>120</v>
      </c>
      <c r="C90" s="177">
        <v>409</v>
      </c>
      <c r="D90" s="177">
        <v>1</v>
      </c>
      <c r="E90" s="177">
        <v>0</v>
      </c>
      <c r="F90" s="177">
        <v>420</v>
      </c>
      <c r="G90" s="177">
        <v>110</v>
      </c>
      <c r="H90" s="306"/>
      <c r="I90" s="119">
        <f t="shared" si="15"/>
        <v>1.2619047619047619</v>
      </c>
      <c r="J90" s="120">
        <f t="shared" si="16"/>
        <v>20.754716981132077</v>
      </c>
      <c r="K90" s="121">
        <f t="shared" si="17"/>
        <v>79.245283018867923</v>
      </c>
    </row>
    <row r="91" spans="1:11" ht="15.75" customHeight="1" x14ac:dyDescent="0.25">
      <c r="A91" s="19" t="s">
        <v>360</v>
      </c>
      <c r="B91" s="177">
        <v>40</v>
      </c>
      <c r="C91" s="177">
        <v>184</v>
      </c>
      <c r="D91" s="177">
        <v>7</v>
      </c>
      <c r="E91" s="177">
        <v>1</v>
      </c>
      <c r="F91" s="177">
        <v>200</v>
      </c>
      <c r="G91" s="177">
        <v>32</v>
      </c>
      <c r="H91" s="306"/>
      <c r="I91" s="119">
        <f t="shared" si="15"/>
        <v>1.1599999999999999</v>
      </c>
      <c r="J91" s="120">
        <f t="shared" si="16"/>
        <v>13.793103448275861</v>
      </c>
      <c r="K91" s="121">
        <f t="shared" si="17"/>
        <v>86.206896551724128</v>
      </c>
    </row>
    <row r="92" spans="1:11" ht="15.75" customHeight="1" x14ac:dyDescent="0.25">
      <c r="A92" s="19" t="s">
        <v>316</v>
      </c>
      <c r="B92" s="177">
        <v>19</v>
      </c>
      <c r="C92" s="177">
        <v>29</v>
      </c>
      <c r="D92" s="177">
        <v>1</v>
      </c>
      <c r="E92" s="177">
        <v>0</v>
      </c>
      <c r="F92" s="177">
        <v>33</v>
      </c>
      <c r="G92" s="177">
        <v>16</v>
      </c>
      <c r="H92" s="306"/>
      <c r="I92" s="119">
        <f t="shared" si="15"/>
        <v>1.4848484848484849</v>
      </c>
      <c r="J92" s="120">
        <f t="shared" si="16"/>
        <v>32.653061224489797</v>
      </c>
      <c r="K92" s="121">
        <f t="shared" si="17"/>
        <v>67.346938775510196</v>
      </c>
    </row>
    <row r="93" spans="1:11" ht="15.75" customHeight="1" x14ac:dyDescent="0.25">
      <c r="A93" s="222"/>
      <c r="B93" s="177"/>
      <c r="C93" s="177"/>
      <c r="D93" s="177"/>
      <c r="E93" s="177"/>
      <c r="F93" s="177"/>
      <c r="G93" s="177"/>
      <c r="H93" s="306"/>
      <c r="I93" s="119"/>
      <c r="J93" s="120"/>
      <c r="K93" s="121"/>
    </row>
    <row r="94" spans="1:11" s="28" customFormat="1" ht="15.75" customHeight="1" x14ac:dyDescent="0.25">
      <c r="A94" s="122" t="s">
        <v>501</v>
      </c>
      <c r="B94" s="180">
        <f t="shared" ref="B94:G94" si="20">SUM(B95:B96)</f>
        <v>632</v>
      </c>
      <c r="C94" s="180">
        <f t="shared" si="20"/>
        <v>1691</v>
      </c>
      <c r="D94" s="180">
        <f t="shared" si="20"/>
        <v>15</v>
      </c>
      <c r="E94" s="180">
        <f t="shared" si="20"/>
        <v>9</v>
      </c>
      <c r="F94" s="180">
        <f t="shared" si="20"/>
        <v>1637</v>
      </c>
      <c r="G94" s="180">
        <f t="shared" si="20"/>
        <v>710</v>
      </c>
      <c r="H94" s="310"/>
      <c r="I94" s="115">
        <f t="shared" si="15"/>
        <v>1.4337202199144776</v>
      </c>
      <c r="J94" s="116">
        <f t="shared" si="16"/>
        <v>30.25138474648487</v>
      </c>
      <c r="K94" s="117">
        <f t="shared" si="17"/>
        <v>69.748615253515126</v>
      </c>
    </row>
    <row r="95" spans="1:11" ht="15.75" customHeight="1" x14ac:dyDescent="0.25">
      <c r="A95" s="19" t="s">
        <v>361</v>
      </c>
      <c r="B95" s="177">
        <v>520</v>
      </c>
      <c r="C95" s="177">
        <v>1536</v>
      </c>
      <c r="D95" s="177">
        <v>12</v>
      </c>
      <c r="E95" s="177">
        <v>8</v>
      </c>
      <c r="F95" s="177">
        <v>1522</v>
      </c>
      <c r="G95" s="177">
        <v>554</v>
      </c>
      <c r="H95" s="306"/>
      <c r="I95" s="119">
        <f t="shared" si="15"/>
        <v>1.3639947437582129</v>
      </c>
      <c r="J95" s="120">
        <f t="shared" si="16"/>
        <v>26.685934489402698</v>
      </c>
      <c r="K95" s="121">
        <f t="shared" si="17"/>
        <v>73.314065510597302</v>
      </c>
    </row>
    <row r="96" spans="1:11" ht="15.75" customHeight="1" x14ac:dyDescent="0.25">
      <c r="A96" s="19" t="s">
        <v>502</v>
      </c>
      <c r="B96" s="177">
        <v>112</v>
      </c>
      <c r="C96" s="177">
        <v>155</v>
      </c>
      <c r="D96" s="177">
        <v>3</v>
      </c>
      <c r="E96" s="177">
        <v>1</v>
      </c>
      <c r="F96" s="177">
        <v>115</v>
      </c>
      <c r="G96" s="177">
        <v>156</v>
      </c>
      <c r="H96" s="306"/>
      <c r="I96" s="119">
        <f t="shared" si="15"/>
        <v>2.3565217391304349</v>
      </c>
      <c r="J96" s="120">
        <f t="shared" si="16"/>
        <v>57.564575645756456</v>
      </c>
      <c r="K96" s="121">
        <f t="shared" si="17"/>
        <v>42.435424354243544</v>
      </c>
    </row>
    <row r="97" spans="1:11" s="27" customFormat="1" ht="15.75" customHeight="1" x14ac:dyDescent="0.25">
      <c r="A97" s="83"/>
      <c r="B97" s="177"/>
      <c r="C97" s="177"/>
      <c r="D97" s="177"/>
      <c r="E97" s="177"/>
      <c r="F97" s="177"/>
      <c r="G97" s="177"/>
      <c r="H97" s="306"/>
      <c r="I97" s="119"/>
      <c r="J97" s="120"/>
      <c r="K97" s="121"/>
    </row>
    <row r="98" spans="1:11" s="110" customFormat="1" ht="15.75" customHeight="1" x14ac:dyDescent="0.25">
      <c r="A98" s="76" t="s">
        <v>504</v>
      </c>
      <c r="B98" s="180">
        <f t="shared" ref="B98:G98" si="21">SUM(B99)</f>
        <v>786</v>
      </c>
      <c r="C98" s="180">
        <f t="shared" si="21"/>
        <v>2021</v>
      </c>
      <c r="D98" s="180">
        <f t="shared" si="21"/>
        <v>21</v>
      </c>
      <c r="E98" s="180">
        <f t="shared" si="21"/>
        <v>6</v>
      </c>
      <c r="F98" s="180">
        <f t="shared" si="21"/>
        <v>2124</v>
      </c>
      <c r="G98" s="180">
        <f t="shared" si="21"/>
        <v>710</v>
      </c>
      <c r="H98" s="310"/>
      <c r="I98" s="115">
        <f t="shared" si="15"/>
        <v>1.3342749529190208</v>
      </c>
      <c r="J98" s="116">
        <f t="shared" si="16"/>
        <v>25.052928722653494</v>
      </c>
      <c r="K98" s="117">
        <f t="shared" si="17"/>
        <v>74.94707127734651</v>
      </c>
    </row>
    <row r="99" spans="1:11" s="27" customFormat="1" ht="15.75" customHeight="1" x14ac:dyDescent="0.25">
      <c r="A99" s="19" t="s">
        <v>629</v>
      </c>
      <c r="B99" s="177">
        <v>786</v>
      </c>
      <c r="C99" s="177">
        <v>2021</v>
      </c>
      <c r="D99" s="177">
        <v>21</v>
      </c>
      <c r="E99" s="177">
        <v>6</v>
      </c>
      <c r="F99" s="177">
        <v>2124</v>
      </c>
      <c r="G99" s="177">
        <v>710</v>
      </c>
      <c r="H99" s="306"/>
      <c r="I99" s="119">
        <f t="shared" si="15"/>
        <v>1.3342749529190208</v>
      </c>
      <c r="J99" s="120">
        <f t="shared" si="16"/>
        <v>25.052928722653494</v>
      </c>
      <c r="K99" s="121">
        <f t="shared" si="17"/>
        <v>74.94707127734651</v>
      </c>
    </row>
    <row r="100" spans="1:11" s="27" customFormat="1" ht="15.75" customHeight="1" x14ac:dyDescent="0.25">
      <c r="A100" s="141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</row>
    <row r="101" spans="1:11" ht="15.75" customHeight="1" x14ac:dyDescent="0.25">
      <c r="A101" s="9" t="s">
        <v>637</v>
      </c>
      <c r="B101" s="27"/>
      <c r="C101" s="27"/>
      <c r="D101" s="27"/>
      <c r="E101" s="27"/>
      <c r="F101" s="27"/>
    </row>
  </sheetData>
  <sheetProtection selectLockedCells="1" selectUnlockedCells="1"/>
  <mergeCells count="14">
    <mergeCell ref="A3:K3"/>
    <mergeCell ref="B5:G5"/>
    <mergeCell ref="I5:K5"/>
    <mergeCell ref="A5:A7"/>
    <mergeCell ref="I6:I7"/>
    <mergeCell ref="J6:J7"/>
    <mergeCell ref="K6:K7"/>
    <mergeCell ref="B6:B7"/>
    <mergeCell ref="C6:C7"/>
    <mergeCell ref="D6:D7"/>
    <mergeCell ref="E6:E7"/>
    <mergeCell ref="F6:F7"/>
    <mergeCell ref="G6:G7"/>
    <mergeCell ref="H5:H7"/>
  </mergeCells>
  <phoneticPr fontId="0" type="noConversion"/>
  <dataValidations count="2">
    <dataValidation type="whole" operator="equal" allowBlank="1" showInputMessage="1" showErrorMessage="1" errorTitle="Error:" error="Balance en materia de Tránsito no coincide con el dato indicado." sqref="B58" xr:uid="{00000000-0002-0000-1700-000000000000}">
      <formula1>+#REF!+#REF!+#REF!-#REF!</formula1>
    </dataValidation>
    <dataValidation type="whole" operator="equal" allowBlank="1" showInputMessage="1" showErrorMessage="1" errorTitle="Error:" error="Balance en materia de Tránsito no coincide con el dato indicado." sqref="G74 G32" xr:uid="{00000000-0002-0000-1700-000001000000}">
      <formula1>+XFD32+#REF!+A32-#REF!</formula1>
    </dataValidation>
  </dataValidations>
  <printOptions horizontalCentered="1" verticalCentered="1"/>
  <pageMargins left="0" right="0" top="0" bottom="0" header="0.51180555555555551" footer="0.51180555555555551"/>
  <pageSetup scale="33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39997558519241921"/>
  </sheetPr>
  <dimension ref="A1:L21"/>
  <sheetViews>
    <sheetView zoomScale="90" zoomScaleNormal="90" workbookViewId="0"/>
  </sheetViews>
  <sheetFormatPr baseColWidth="10" defaultColWidth="11.28515625" defaultRowHeight="15.75" customHeight="1" x14ac:dyDescent="0.25"/>
  <cols>
    <col min="1" max="1" width="43.28515625" style="26" customWidth="1"/>
    <col min="2" max="2" width="32.42578125" style="26" customWidth="1"/>
    <col min="3" max="12" width="11.28515625" style="27" customWidth="1"/>
    <col min="13" max="16384" width="11.28515625" style="26"/>
  </cols>
  <sheetData>
    <row r="1" spans="1:2" ht="15.75" customHeight="1" x14ac:dyDescent="0.25">
      <c r="A1" s="28" t="s">
        <v>362</v>
      </c>
      <c r="B1" s="29"/>
    </row>
    <row r="3" spans="1:2" ht="15.75" customHeight="1" x14ac:dyDescent="0.25">
      <c r="A3" s="329" t="s">
        <v>737</v>
      </c>
      <c r="B3" s="329"/>
    </row>
    <row r="4" spans="1:2" ht="15.75" customHeight="1" x14ac:dyDescent="0.25">
      <c r="A4" s="329"/>
      <c r="B4" s="329"/>
    </row>
    <row r="5" spans="1:2" ht="15.75" customHeight="1" x14ac:dyDescent="0.25">
      <c r="A5" s="241"/>
      <c r="B5" s="27"/>
    </row>
    <row r="6" spans="1:2" ht="15.75" customHeight="1" x14ac:dyDescent="0.25">
      <c r="A6" s="378" t="s">
        <v>327</v>
      </c>
      <c r="B6" s="373" t="s">
        <v>738</v>
      </c>
    </row>
    <row r="7" spans="1:2" ht="15.75" customHeight="1" x14ac:dyDescent="0.25">
      <c r="A7" s="380"/>
      <c r="B7" s="374"/>
    </row>
    <row r="8" spans="1:2" ht="15.75" customHeight="1" x14ac:dyDescent="0.25">
      <c r="A8" s="242"/>
      <c r="B8" s="180"/>
    </row>
    <row r="9" spans="1:2" ht="15.75" customHeight="1" x14ac:dyDescent="0.25">
      <c r="A9" s="243" t="s">
        <v>363</v>
      </c>
      <c r="B9" s="81">
        <v>1344</v>
      </c>
    </row>
    <row r="10" spans="1:2" ht="15.75" customHeight="1" x14ac:dyDescent="0.25">
      <c r="A10" s="243" t="s">
        <v>364</v>
      </c>
      <c r="B10" s="81">
        <v>20028</v>
      </c>
    </row>
    <row r="11" spans="1:2" ht="15.75" customHeight="1" x14ac:dyDescent="0.25">
      <c r="A11" s="243" t="s">
        <v>365</v>
      </c>
      <c r="B11" s="81">
        <v>27</v>
      </c>
    </row>
    <row r="12" spans="1:2" ht="15.75" customHeight="1" x14ac:dyDescent="0.25">
      <c r="A12" s="243" t="s">
        <v>366</v>
      </c>
      <c r="B12" s="81">
        <v>19681</v>
      </c>
    </row>
    <row r="13" spans="1:2" ht="15.75" customHeight="1" x14ac:dyDescent="0.25">
      <c r="A13" s="243" t="s">
        <v>367</v>
      </c>
      <c r="B13" s="81">
        <v>1718</v>
      </c>
    </row>
    <row r="14" spans="1:2" ht="15.75" customHeight="1" x14ac:dyDescent="0.25">
      <c r="A14" s="243"/>
      <c r="B14" s="177"/>
    </row>
    <row r="15" spans="1:2" ht="15.75" customHeight="1" x14ac:dyDescent="0.25">
      <c r="A15" s="244" t="s">
        <v>368</v>
      </c>
      <c r="B15" s="247" t="s">
        <v>369</v>
      </c>
    </row>
    <row r="16" spans="1:2" ht="15.75" customHeight="1" x14ac:dyDescent="0.25">
      <c r="A16" s="242"/>
      <c r="B16" s="177"/>
    </row>
    <row r="17" spans="1:12" ht="15.75" customHeight="1" x14ac:dyDescent="0.25">
      <c r="A17" s="243" t="s">
        <v>370</v>
      </c>
      <c r="B17" s="245">
        <f>SUM(B9:B11)/B12</f>
        <v>1.0872923123825009</v>
      </c>
      <c r="L17" s="26"/>
    </row>
    <row r="18" spans="1:12" ht="15.75" customHeight="1" x14ac:dyDescent="0.25">
      <c r="A18" s="243" t="s">
        <v>371</v>
      </c>
      <c r="B18" s="229">
        <f>(B13/SUM(B9:B11))*100</f>
        <v>8.0284125426421795</v>
      </c>
    </row>
    <row r="19" spans="1:12" ht="15.75" customHeight="1" x14ac:dyDescent="0.25">
      <c r="A19" s="243" t="s">
        <v>372</v>
      </c>
      <c r="B19" s="229">
        <f>(B12/SUM(B9:B11))*100</f>
        <v>91.971587457357813</v>
      </c>
    </row>
    <row r="20" spans="1:12" ht="15.75" customHeight="1" x14ac:dyDescent="0.25">
      <c r="A20" s="246"/>
      <c r="B20" s="128"/>
    </row>
    <row r="21" spans="1:12" ht="15.75" customHeight="1" x14ac:dyDescent="0.25">
      <c r="A21" s="9" t="s">
        <v>637</v>
      </c>
      <c r="B21" s="30"/>
    </row>
  </sheetData>
  <sheetProtection selectLockedCells="1" selectUnlockedCells="1"/>
  <mergeCells count="3">
    <mergeCell ref="A3:B4"/>
    <mergeCell ref="A6:A7"/>
    <mergeCell ref="B6:B7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 tint="0.39997558519241921"/>
  </sheetPr>
  <dimension ref="A1:L23"/>
  <sheetViews>
    <sheetView zoomScale="90" zoomScaleNormal="90" workbookViewId="0"/>
  </sheetViews>
  <sheetFormatPr baseColWidth="10" defaultColWidth="11.28515625" defaultRowHeight="15.75" customHeight="1" x14ac:dyDescent="0.25"/>
  <cols>
    <col min="1" max="1" width="44.5703125" style="26" customWidth="1"/>
    <col min="2" max="2" width="29" style="26" customWidth="1"/>
    <col min="3" max="12" width="11.28515625" style="27" customWidth="1"/>
    <col min="13" max="16384" width="11.28515625" style="26"/>
  </cols>
  <sheetData>
    <row r="1" spans="1:2" ht="15.75" customHeight="1" x14ac:dyDescent="0.25">
      <c r="A1" s="28" t="s">
        <v>373</v>
      </c>
      <c r="B1" s="29"/>
    </row>
    <row r="3" spans="1:2" ht="15.75" customHeight="1" x14ac:dyDescent="0.25">
      <c r="A3" s="329" t="s">
        <v>739</v>
      </c>
      <c r="B3" s="329"/>
    </row>
    <row r="4" spans="1:2" ht="15.75" customHeight="1" x14ac:dyDescent="0.25">
      <c r="A4" s="329"/>
      <c r="B4" s="329"/>
    </row>
    <row r="5" spans="1:2" ht="15.75" customHeight="1" x14ac:dyDescent="0.25">
      <c r="A5" s="241"/>
      <c r="B5" s="27"/>
    </row>
    <row r="6" spans="1:2" ht="15.75" customHeight="1" x14ac:dyDescent="0.25">
      <c r="A6" s="381" t="s">
        <v>327</v>
      </c>
      <c r="B6" s="373" t="s">
        <v>738</v>
      </c>
    </row>
    <row r="7" spans="1:2" ht="15.75" customHeight="1" x14ac:dyDescent="0.25">
      <c r="A7" s="383"/>
      <c r="B7" s="374"/>
    </row>
    <row r="8" spans="1:2" ht="15.75" customHeight="1" x14ac:dyDescent="0.25">
      <c r="A8" s="242"/>
      <c r="B8" s="180"/>
    </row>
    <row r="9" spans="1:2" ht="15.75" customHeight="1" x14ac:dyDescent="0.25">
      <c r="A9" s="243" t="s">
        <v>363</v>
      </c>
      <c r="B9" s="81">
        <v>3497</v>
      </c>
    </row>
    <row r="10" spans="1:2" ht="15.75" customHeight="1" x14ac:dyDescent="0.25">
      <c r="A10" s="243" t="s">
        <v>364</v>
      </c>
      <c r="B10" s="81">
        <v>1113</v>
      </c>
    </row>
    <row r="11" spans="1:2" ht="15.75" customHeight="1" x14ac:dyDescent="0.25">
      <c r="A11" s="243" t="s">
        <v>365</v>
      </c>
      <c r="B11" s="81">
        <v>93</v>
      </c>
    </row>
    <row r="12" spans="1:2" ht="15.75" customHeight="1" x14ac:dyDescent="0.25">
      <c r="A12" s="243" t="s">
        <v>586</v>
      </c>
      <c r="B12" s="81">
        <v>1</v>
      </c>
    </row>
    <row r="13" spans="1:2" ht="15.75" customHeight="1" x14ac:dyDescent="0.25">
      <c r="A13" s="243" t="s">
        <v>366</v>
      </c>
      <c r="B13" s="81">
        <v>876</v>
      </c>
    </row>
    <row r="14" spans="1:2" ht="15.75" customHeight="1" x14ac:dyDescent="0.25">
      <c r="A14" s="243" t="s">
        <v>367</v>
      </c>
      <c r="B14" s="81">
        <v>3826</v>
      </c>
    </row>
    <row r="15" spans="1:2" ht="15.75" customHeight="1" x14ac:dyDescent="0.25">
      <c r="A15" s="243"/>
      <c r="B15" s="177"/>
    </row>
    <row r="16" spans="1:2" ht="15.75" customHeight="1" x14ac:dyDescent="0.25">
      <c r="A16" s="244" t="s">
        <v>368</v>
      </c>
      <c r="B16" s="247" t="s">
        <v>369</v>
      </c>
    </row>
    <row r="17" spans="1:12" ht="15.75" customHeight="1" x14ac:dyDescent="0.25">
      <c r="A17" s="242"/>
      <c r="B17" s="177"/>
    </row>
    <row r="18" spans="1:12" ht="15.75" customHeight="1" x14ac:dyDescent="0.25">
      <c r="A18" s="243" t="s">
        <v>370</v>
      </c>
      <c r="B18" s="245">
        <f>SUM(B9:B11)/B13</f>
        <v>5.3687214611872145</v>
      </c>
      <c r="L18" s="26"/>
    </row>
    <row r="19" spans="1:12" ht="15.75" customHeight="1" x14ac:dyDescent="0.25">
      <c r="A19" s="243" t="s">
        <v>371</v>
      </c>
      <c r="B19" s="229">
        <f>(B14/SUM(B9:B11))*100</f>
        <v>81.352328301084412</v>
      </c>
    </row>
    <row r="20" spans="1:12" ht="15.75" customHeight="1" x14ac:dyDescent="0.25">
      <c r="A20" s="243" t="s">
        <v>372</v>
      </c>
      <c r="B20" s="229">
        <f>(B13/SUM(B9:B11))*100</f>
        <v>18.62640867531363</v>
      </c>
    </row>
    <row r="21" spans="1:12" ht="15.75" customHeight="1" x14ac:dyDescent="0.25">
      <c r="A21" s="243" t="s">
        <v>587</v>
      </c>
      <c r="B21" s="229">
        <f>(B12/SUM(B9:B11))*100</f>
        <v>2.1263023601956196E-2</v>
      </c>
    </row>
    <row r="22" spans="1:12" ht="15.75" customHeight="1" x14ac:dyDescent="0.25">
      <c r="A22" s="246"/>
      <c r="B22" s="128"/>
    </row>
    <row r="23" spans="1:12" ht="15.75" customHeight="1" x14ac:dyDescent="0.25">
      <c r="A23" s="9" t="s">
        <v>637</v>
      </c>
      <c r="B23" s="30"/>
    </row>
  </sheetData>
  <sheetProtection selectLockedCells="1" selectUnlockedCells="1"/>
  <mergeCells count="3">
    <mergeCell ref="A6:A7"/>
    <mergeCell ref="B6:B7"/>
    <mergeCell ref="A3:B4"/>
  </mergeCells>
  <phoneticPr fontId="0" type="noConversion"/>
  <printOptions horizontalCentered="1" verticalCentered="1"/>
  <pageMargins left="0.78749999999999998" right="0.78749999999999998" top="0.98402777777777772" bottom="0.98402777777777772" header="0.51180555555555551" footer="0.51180555555555551"/>
  <pageSetup scale="9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41</vt:i4>
      </vt:variant>
    </vt:vector>
  </HeadingPairs>
  <TitlesOfParts>
    <vt:vector size="68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'c-17'!Área_de_impresión</vt:lpstr>
      <vt:lpstr>'c-18'!Área_de_impresión</vt:lpstr>
      <vt:lpstr>'c-19'!Área_de_impresión</vt:lpstr>
      <vt:lpstr>'c-2'!Área_de_impresión</vt:lpstr>
      <vt:lpstr>'c-20'!Área_de_impresión</vt:lpstr>
      <vt:lpstr>'c-21'!Área_de_impresión</vt:lpstr>
      <vt:lpstr>'c-22'!Área_de_impresión</vt:lpstr>
      <vt:lpstr>'c-23'!Área_de_impresión</vt:lpstr>
      <vt:lpstr>'c-24'!Área_de_impresión</vt:lpstr>
      <vt:lpstr>'c-25'!Área_de_impresión</vt:lpstr>
      <vt:lpstr>'c-26'!Área_de_impresión</vt:lpstr>
      <vt:lpstr>'c-3'!Área_de_impresión</vt:lpstr>
      <vt:lpstr>'c-4'!Área_de_impresión</vt:lpstr>
      <vt:lpstr>'c-5'!Área_de_impresión</vt:lpstr>
      <vt:lpstr>'c-6'!Área_de_impresión</vt:lpstr>
      <vt:lpstr>'c-9'!Área_de_impresión</vt:lpstr>
      <vt:lpstr>Índice!Área_de_impresión</vt:lpstr>
      <vt:lpstr>'c-8'!Excel_BuiltIn__FilterDatabase</vt:lpstr>
      <vt:lpstr>'c-9'!Excel_BuiltIn__FilterDatabase</vt:lpstr>
      <vt:lpstr>'c-10'!Títulos_a_imprimir</vt:lpstr>
      <vt:lpstr>'c-11'!Títulos_a_imprimir</vt:lpstr>
      <vt:lpstr>'c-12'!Títulos_a_imprimir</vt:lpstr>
      <vt:lpstr>'c-13'!Títulos_a_imprimir</vt:lpstr>
      <vt:lpstr>'c-14'!Títulos_a_imprimir</vt:lpstr>
      <vt:lpstr>'c-15'!Títulos_a_imprimir</vt:lpstr>
      <vt:lpstr>'c-17'!Títulos_a_imprimir</vt:lpstr>
      <vt:lpstr>'c-18'!Títulos_a_imprimir</vt:lpstr>
      <vt:lpstr>'c-22'!Títulos_a_imprimir</vt:lpstr>
      <vt:lpstr>'c-23'!Títulos_a_imprimir</vt:lpstr>
      <vt:lpstr>'c-24'!Títulos_a_imprimir</vt:lpstr>
      <vt:lpstr>'c-12'!Z_DBFC5A21_4BEE_424C_BC05_B4A8E3102722__wvu_PrintTitles</vt:lpstr>
      <vt:lpstr>'c-13'!Z_DBFC5A21_4BEE_424C_BC05_B4A8E3102722__wvu_PrintTitles</vt:lpstr>
      <vt:lpstr>'c-14'!Z_DBFC5A21_4BEE_424C_BC05_B4A8E3102722__wvu_PrintTitles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Hernández Gutiérrez</dc:creator>
  <cp:lastModifiedBy>msotomayor</cp:lastModifiedBy>
  <cp:lastPrinted>2018-08-23T23:52:29Z</cp:lastPrinted>
  <dcterms:created xsi:type="dcterms:W3CDTF">2015-10-26T16:09:28Z</dcterms:created>
  <dcterms:modified xsi:type="dcterms:W3CDTF">2018-08-23T23:52:34Z</dcterms:modified>
</cp:coreProperties>
</file>