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ística\Anuarios\ANUARIO 2017\Para publicar 11 set 2018\Cobro\"/>
    </mc:Choice>
  </mc:AlternateContent>
  <xr:revisionPtr revIDLastSave="0" documentId="8_{FC98208B-5C15-4721-AF65-CBD34C87BBB4}" xr6:coauthVersionLast="36" xr6:coauthVersionMax="36" xr10:uidLastSave="{00000000-0000-0000-0000-000000000000}"/>
  <bookViews>
    <workbookView xWindow="0" yWindow="0" windowWidth="23250" windowHeight="12210" xr2:uid="{00000000-000D-0000-FFFF-FFFF00000000}"/>
  </bookViews>
  <sheets>
    <sheet name="Índice" sheetId="6" r:id="rId1"/>
    <sheet name="c-1" sheetId="1" r:id="rId2"/>
    <sheet name="c-2" sheetId="3" r:id="rId3"/>
    <sheet name="c-3" sheetId="4" r:id="rId4"/>
    <sheet name="c-4" sheetId="2" r:id="rId5"/>
  </sheets>
  <externalReferences>
    <externalReference r:id="rId6"/>
    <externalReference r:id="rId7"/>
  </externalReferences>
  <definedNames>
    <definedName name="_xlnm.Print_Area" localSheetId="1">'c-1'!$A$1:$K$64</definedName>
    <definedName name="_xlnm.Print_Area" localSheetId="2">'c-2'!$A$1:$K$63</definedName>
    <definedName name="_xlnm.Print_Area" localSheetId="3">'c-3'!$A$1:$O$63</definedName>
    <definedName name="_xlnm.Print_Area" localSheetId="4">'c-4'!$A$1:$S$63</definedName>
    <definedName name="_xlnm.Print_Area" localSheetId="0">Índice!$A$1:$B$22</definedName>
    <definedName name="ddd">[1]c30!#REF!</definedName>
    <definedName name="Excel_BuiltIn__FilterDatabase_1">#REF!</definedName>
    <definedName name="Excel_BuiltIn__FilterDatabase_3">#REF!</definedName>
    <definedName name="Excel_BuiltIn__FilterDatabase_4">[2]C4!#REF!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9" i="2" l="1"/>
  <c r="C59" i="2"/>
  <c r="D59" i="2"/>
  <c r="E59" i="2"/>
  <c r="F59" i="2"/>
  <c r="G59" i="2"/>
  <c r="H59" i="2"/>
  <c r="I59" i="2"/>
  <c r="J59" i="2"/>
  <c r="K59" i="2"/>
  <c r="L59" i="2"/>
  <c r="M59" i="2"/>
  <c r="O59" i="2"/>
  <c r="P59" i="2"/>
  <c r="Q59" i="2"/>
  <c r="R59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D41" i="2"/>
  <c r="E41" i="2"/>
  <c r="F41" i="2"/>
  <c r="G41" i="2"/>
  <c r="H41" i="2"/>
  <c r="I41" i="2"/>
  <c r="J41" i="2"/>
  <c r="K41" i="2"/>
  <c r="L41" i="2"/>
  <c r="O41" i="2"/>
  <c r="P41" i="2"/>
  <c r="Q41" i="2"/>
  <c r="R41" i="2"/>
  <c r="S41" i="2"/>
  <c r="D38" i="2"/>
  <c r="E38" i="2"/>
  <c r="F38" i="2"/>
  <c r="G38" i="2"/>
  <c r="H38" i="2"/>
  <c r="I38" i="2"/>
  <c r="J38" i="2"/>
  <c r="K38" i="2"/>
  <c r="L38" i="2"/>
  <c r="M38" i="2"/>
  <c r="O38" i="2"/>
  <c r="P38" i="2"/>
  <c r="Q38" i="2"/>
  <c r="R38" i="2"/>
  <c r="S38" i="2"/>
  <c r="D35" i="2"/>
  <c r="E35" i="2"/>
  <c r="F35" i="2"/>
  <c r="G35" i="2"/>
  <c r="H35" i="2"/>
  <c r="I35" i="2"/>
  <c r="J35" i="2"/>
  <c r="K35" i="2"/>
  <c r="L35" i="2"/>
  <c r="M35" i="2"/>
  <c r="O35" i="2"/>
  <c r="P35" i="2"/>
  <c r="Q35" i="2"/>
  <c r="R35" i="2"/>
  <c r="S35" i="2"/>
  <c r="C31" i="2"/>
  <c r="D31" i="2"/>
  <c r="E31" i="2"/>
  <c r="F31" i="2"/>
  <c r="G31" i="2"/>
  <c r="H31" i="2"/>
  <c r="I31" i="2"/>
  <c r="J31" i="2"/>
  <c r="K31" i="2"/>
  <c r="L31" i="2"/>
  <c r="M31" i="2"/>
  <c r="O31" i="2"/>
  <c r="P31" i="2"/>
  <c r="Q31" i="2"/>
  <c r="R31" i="2"/>
  <c r="S31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D25" i="2"/>
  <c r="E25" i="2"/>
  <c r="F25" i="2"/>
  <c r="G25" i="2"/>
  <c r="H25" i="2"/>
  <c r="I25" i="2"/>
  <c r="J25" i="2"/>
  <c r="K25" i="2"/>
  <c r="L25" i="2"/>
  <c r="O25" i="2"/>
  <c r="Q25" i="2"/>
  <c r="R25" i="2"/>
  <c r="S25" i="2"/>
  <c r="E18" i="2"/>
  <c r="F18" i="2"/>
  <c r="G18" i="2"/>
  <c r="H18" i="2"/>
  <c r="I18" i="2"/>
  <c r="J18" i="2"/>
  <c r="K18" i="2"/>
  <c r="L18" i="2"/>
  <c r="M18" i="2"/>
  <c r="O18" i="2"/>
  <c r="Q18" i="2"/>
  <c r="R18" i="2"/>
  <c r="S18" i="2"/>
  <c r="E13" i="2"/>
  <c r="F13" i="2"/>
  <c r="G13" i="2"/>
  <c r="H13" i="2"/>
  <c r="I13" i="2"/>
  <c r="J13" i="2"/>
  <c r="K13" i="2"/>
  <c r="L13" i="2"/>
  <c r="O13" i="2"/>
  <c r="Q13" i="2"/>
  <c r="R13" i="2"/>
  <c r="S13" i="2"/>
  <c r="B16" i="2"/>
  <c r="B19" i="2"/>
  <c r="B20" i="2"/>
  <c r="B29" i="2"/>
  <c r="B28" i="2" s="1"/>
  <c r="B33" i="2"/>
  <c r="B45" i="2"/>
  <c r="B44" i="2" s="1"/>
  <c r="B48" i="2"/>
  <c r="B47" i="2" s="1"/>
  <c r="B51" i="2"/>
  <c r="B50" i="2" s="1"/>
  <c r="B57" i="2"/>
  <c r="B56" i="2" s="1"/>
  <c r="I11" i="2" l="1"/>
  <c r="E11" i="2"/>
  <c r="K11" i="2"/>
  <c r="G11" i="2"/>
  <c r="H11" i="2"/>
  <c r="S11" i="2"/>
  <c r="O11" i="2"/>
  <c r="L11" i="2"/>
  <c r="R11" i="2"/>
  <c r="Q11" i="2"/>
  <c r="J11" i="2"/>
  <c r="F11" i="2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B15" i="4"/>
  <c r="B16" i="4"/>
  <c r="B19" i="4"/>
  <c r="B20" i="4"/>
  <c r="B21" i="4"/>
  <c r="B22" i="4"/>
  <c r="B23" i="4"/>
  <c r="B26" i="4"/>
  <c r="B25" i="4" s="1"/>
  <c r="B29" i="4"/>
  <c r="B28" i="4" s="1"/>
  <c r="B32" i="4"/>
  <c r="B33" i="4"/>
  <c r="B36" i="4"/>
  <c r="B35" i="4" s="1"/>
  <c r="B39" i="4"/>
  <c r="B38" i="4" s="1"/>
  <c r="B42" i="4"/>
  <c r="B41" i="4" s="1"/>
  <c r="B45" i="4"/>
  <c r="B44" i="4" s="1"/>
  <c r="B48" i="4"/>
  <c r="B47" i="4" s="1"/>
  <c r="B51" i="4"/>
  <c r="B50" i="4" s="1"/>
  <c r="B54" i="4"/>
  <c r="B53" i="4" s="1"/>
  <c r="B57" i="4"/>
  <c r="B56" i="4" s="1"/>
  <c r="B60" i="4"/>
  <c r="B59" i="4" s="1"/>
  <c r="B14" i="4"/>
  <c r="B31" i="4" l="1"/>
  <c r="L11" i="4"/>
  <c r="H11" i="4"/>
  <c r="D11" i="4"/>
  <c r="O11" i="4"/>
  <c r="K11" i="4"/>
  <c r="G11" i="4"/>
  <c r="C11" i="4"/>
  <c r="B18" i="4"/>
  <c r="N11" i="4"/>
  <c r="J11" i="4"/>
  <c r="F11" i="4"/>
  <c r="M11" i="4"/>
  <c r="I11" i="4"/>
  <c r="E11" i="4"/>
  <c r="B13" i="4"/>
  <c r="C59" i="3"/>
  <c r="D59" i="3"/>
  <c r="E59" i="3"/>
  <c r="F59" i="3"/>
  <c r="G59" i="3"/>
  <c r="H59" i="3"/>
  <c r="I59" i="3"/>
  <c r="J59" i="3"/>
  <c r="K59" i="3"/>
  <c r="C56" i="3"/>
  <c r="D56" i="3"/>
  <c r="E56" i="3"/>
  <c r="F56" i="3"/>
  <c r="G56" i="3"/>
  <c r="H56" i="3"/>
  <c r="I56" i="3"/>
  <c r="J56" i="3"/>
  <c r="K56" i="3"/>
  <c r="C53" i="3"/>
  <c r="D53" i="3"/>
  <c r="E53" i="3"/>
  <c r="F53" i="3"/>
  <c r="G53" i="3"/>
  <c r="H53" i="3"/>
  <c r="I53" i="3"/>
  <c r="J53" i="3"/>
  <c r="K53" i="3"/>
  <c r="C50" i="3"/>
  <c r="D50" i="3"/>
  <c r="E50" i="3"/>
  <c r="F50" i="3"/>
  <c r="G50" i="3"/>
  <c r="H50" i="3"/>
  <c r="I50" i="3"/>
  <c r="J50" i="3"/>
  <c r="K50" i="3"/>
  <c r="C47" i="3"/>
  <c r="D47" i="3"/>
  <c r="E47" i="3"/>
  <c r="F47" i="3"/>
  <c r="G47" i="3"/>
  <c r="H47" i="3"/>
  <c r="I47" i="3"/>
  <c r="J47" i="3"/>
  <c r="K47" i="3"/>
  <c r="C44" i="3"/>
  <c r="D44" i="3"/>
  <c r="E44" i="3"/>
  <c r="F44" i="3"/>
  <c r="G44" i="3"/>
  <c r="H44" i="3"/>
  <c r="I44" i="3"/>
  <c r="J44" i="3"/>
  <c r="K44" i="3"/>
  <c r="C41" i="3"/>
  <c r="D41" i="3"/>
  <c r="E41" i="3"/>
  <c r="F41" i="3"/>
  <c r="G41" i="3"/>
  <c r="H41" i="3"/>
  <c r="I41" i="3"/>
  <c r="J41" i="3"/>
  <c r="K41" i="3"/>
  <c r="C38" i="3"/>
  <c r="D38" i="3"/>
  <c r="E38" i="3"/>
  <c r="F38" i="3"/>
  <c r="G38" i="3"/>
  <c r="H38" i="3"/>
  <c r="I38" i="3"/>
  <c r="J38" i="3"/>
  <c r="K38" i="3"/>
  <c r="C35" i="3"/>
  <c r="D35" i="3"/>
  <c r="E35" i="3"/>
  <c r="F35" i="3"/>
  <c r="G35" i="3"/>
  <c r="H35" i="3"/>
  <c r="I35" i="3"/>
  <c r="J35" i="3"/>
  <c r="K35" i="3"/>
  <c r="C31" i="3"/>
  <c r="D31" i="3"/>
  <c r="E31" i="3"/>
  <c r="F31" i="3"/>
  <c r="G31" i="3"/>
  <c r="H31" i="3"/>
  <c r="I31" i="3"/>
  <c r="J31" i="3"/>
  <c r="K31" i="3"/>
  <c r="C28" i="3"/>
  <c r="D28" i="3"/>
  <c r="E28" i="3"/>
  <c r="F28" i="3"/>
  <c r="G28" i="3"/>
  <c r="H28" i="3"/>
  <c r="I28" i="3"/>
  <c r="J28" i="3"/>
  <c r="K28" i="3"/>
  <c r="C25" i="3"/>
  <c r="D25" i="3"/>
  <c r="E25" i="3"/>
  <c r="F25" i="3"/>
  <c r="G25" i="3"/>
  <c r="H25" i="3"/>
  <c r="I25" i="3"/>
  <c r="J25" i="3"/>
  <c r="K25" i="3"/>
  <c r="C18" i="3"/>
  <c r="D18" i="3"/>
  <c r="E18" i="3"/>
  <c r="F18" i="3"/>
  <c r="G18" i="3"/>
  <c r="H18" i="3"/>
  <c r="I18" i="3"/>
  <c r="J18" i="3"/>
  <c r="K18" i="3"/>
  <c r="C13" i="3"/>
  <c r="D13" i="3"/>
  <c r="E13" i="3"/>
  <c r="F13" i="3"/>
  <c r="G13" i="3"/>
  <c r="H13" i="3"/>
  <c r="I13" i="3"/>
  <c r="J13" i="3"/>
  <c r="K13" i="3"/>
  <c r="B59" i="3"/>
  <c r="B15" i="3"/>
  <c r="B16" i="3"/>
  <c r="B19" i="3"/>
  <c r="B20" i="3"/>
  <c r="B21" i="3"/>
  <c r="B22" i="3"/>
  <c r="B23" i="3"/>
  <c r="B26" i="3"/>
  <c r="B25" i="3" s="1"/>
  <c r="B29" i="3"/>
  <c r="B28" i="3" s="1"/>
  <c r="B32" i="3"/>
  <c r="B33" i="3"/>
  <c r="B36" i="3"/>
  <c r="B35" i="3" s="1"/>
  <c r="B39" i="3"/>
  <c r="B38" i="3" s="1"/>
  <c r="B42" i="3"/>
  <c r="B41" i="3" s="1"/>
  <c r="B45" i="3"/>
  <c r="B44" i="3" s="1"/>
  <c r="B48" i="3"/>
  <c r="B47" i="3" s="1"/>
  <c r="B51" i="3"/>
  <c r="B50" i="3" s="1"/>
  <c r="B54" i="3"/>
  <c r="B53" i="3" s="1"/>
  <c r="B57" i="3"/>
  <c r="B56" i="3" s="1"/>
  <c r="B60" i="3"/>
  <c r="B14" i="3"/>
  <c r="C58" i="1"/>
  <c r="D58" i="1"/>
  <c r="E58" i="1"/>
  <c r="F58" i="1"/>
  <c r="G58" i="1"/>
  <c r="H58" i="1"/>
  <c r="I58" i="1"/>
  <c r="J58" i="1"/>
  <c r="K58" i="1"/>
  <c r="C55" i="1"/>
  <c r="D55" i="1"/>
  <c r="E55" i="1"/>
  <c r="F55" i="1"/>
  <c r="G55" i="1"/>
  <c r="H55" i="1"/>
  <c r="I55" i="1"/>
  <c r="J55" i="1"/>
  <c r="K55" i="1"/>
  <c r="C52" i="1"/>
  <c r="D52" i="1"/>
  <c r="E52" i="1"/>
  <c r="F52" i="1"/>
  <c r="G52" i="1"/>
  <c r="H52" i="1"/>
  <c r="I52" i="1"/>
  <c r="J52" i="1"/>
  <c r="K52" i="1"/>
  <c r="C49" i="1"/>
  <c r="D49" i="1"/>
  <c r="E49" i="1"/>
  <c r="F49" i="1"/>
  <c r="G49" i="1"/>
  <c r="H49" i="1"/>
  <c r="I49" i="1"/>
  <c r="J49" i="1"/>
  <c r="K49" i="1"/>
  <c r="C46" i="1"/>
  <c r="D46" i="1"/>
  <c r="E46" i="1"/>
  <c r="F46" i="1"/>
  <c r="G46" i="1"/>
  <c r="H46" i="1"/>
  <c r="I46" i="1"/>
  <c r="J46" i="1"/>
  <c r="K46" i="1"/>
  <c r="C43" i="1"/>
  <c r="D43" i="1"/>
  <c r="E43" i="1"/>
  <c r="F43" i="1"/>
  <c r="G43" i="1"/>
  <c r="H43" i="1"/>
  <c r="I43" i="1"/>
  <c r="J43" i="1"/>
  <c r="K43" i="1"/>
  <c r="C40" i="1"/>
  <c r="D40" i="1"/>
  <c r="E40" i="1"/>
  <c r="F40" i="1"/>
  <c r="G40" i="1"/>
  <c r="H40" i="1"/>
  <c r="I40" i="1"/>
  <c r="J40" i="1"/>
  <c r="K40" i="1"/>
  <c r="C37" i="1"/>
  <c r="D37" i="1"/>
  <c r="E37" i="1"/>
  <c r="F37" i="1"/>
  <c r="G37" i="1"/>
  <c r="H37" i="1"/>
  <c r="I37" i="1"/>
  <c r="J37" i="1"/>
  <c r="K37" i="1"/>
  <c r="C34" i="1"/>
  <c r="D34" i="1"/>
  <c r="E34" i="1"/>
  <c r="F34" i="1"/>
  <c r="G34" i="1"/>
  <c r="H34" i="1"/>
  <c r="I34" i="1"/>
  <c r="J34" i="1"/>
  <c r="K34" i="1"/>
  <c r="C30" i="1"/>
  <c r="D30" i="1"/>
  <c r="E30" i="1"/>
  <c r="F30" i="1"/>
  <c r="G30" i="1"/>
  <c r="H30" i="1"/>
  <c r="I30" i="1"/>
  <c r="J30" i="1"/>
  <c r="K30" i="1"/>
  <c r="B30" i="1"/>
  <c r="C27" i="1"/>
  <c r="D27" i="1"/>
  <c r="E27" i="1"/>
  <c r="F27" i="1"/>
  <c r="G27" i="1"/>
  <c r="H27" i="1"/>
  <c r="I27" i="1"/>
  <c r="J27" i="1"/>
  <c r="K27" i="1"/>
  <c r="C24" i="1"/>
  <c r="D24" i="1"/>
  <c r="E24" i="1"/>
  <c r="F24" i="1"/>
  <c r="G24" i="1"/>
  <c r="H24" i="1"/>
  <c r="I24" i="1"/>
  <c r="J24" i="1"/>
  <c r="K24" i="1"/>
  <c r="C17" i="1"/>
  <c r="D17" i="1"/>
  <c r="E17" i="1"/>
  <c r="F17" i="1"/>
  <c r="G17" i="1"/>
  <c r="H17" i="1"/>
  <c r="I17" i="1"/>
  <c r="J17" i="1"/>
  <c r="K17" i="1"/>
  <c r="B17" i="1"/>
  <c r="C12" i="1"/>
  <c r="D12" i="1"/>
  <c r="E12" i="1"/>
  <c r="F12" i="1"/>
  <c r="G12" i="1"/>
  <c r="H12" i="1"/>
  <c r="I12" i="1"/>
  <c r="J12" i="1"/>
  <c r="K12" i="1"/>
  <c r="B12" i="1"/>
  <c r="B58" i="1"/>
  <c r="B55" i="1"/>
  <c r="B52" i="1"/>
  <c r="B49" i="1"/>
  <c r="B46" i="1"/>
  <c r="B43" i="1"/>
  <c r="B40" i="1"/>
  <c r="B37" i="1"/>
  <c r="B34" i="1"/>
  <c r="B27" i="1"/>
  <c r="B24" i="1"/>
  <c r="F11" i="3" l="1"/>
  <c r="B31" i="3"/>
  <c r="J11" i="3"/>
  <c r="B18" i="3"/>
  <c r="I11" i="3"/>
  <c r="E11" i="3"/>
  <c r="B11" i="4"/>
  <c r="B13" i="3"/>
  <c r="H11" i="3"/>
  <c r="D11" i="3"/>
  <c r="K11" i="3"/>
  <c r="G11" i="3"/>
  <c r="C11" i="3"/>
  <c r="B11" i="3"/>
  <c r="K10" i="1"/>
  <c r="J10" i="1"/>
  <c r="F10" i="1"/>
  <c r="G10" i="1"/>
  <c r="D10" i="1"/>
  <c r="I10" i="1"/>
  <c r="E10" i="1"/>
  <c r="B10" i="1"/>
  <c r="C10" i="1"/>
  <c r="H10" i="1"/>
  <c r="N60" i="2"/>
  <c r="C54" i="2"/>
  <c r="N42" i="2"/>
  <c r="N41" i="2" s="1"/>
  <c r="M42" i="2"/>
  <c r="M41" i="2" s="1"/>
  <c r="C42" i="2"/>
  <c r="N39" i="2"/>
  <c r="N38" i="2" s="1"/>
  <c r="C39" i="2"/>
  <c r="N36" i="2"/>
  <c r="N35" i="2" s="1"/>
  <c r="C36" i="2"/>
  <c r="N32" i="2"/>
  <c r="P26" i="2"/>
  <c r="P25" i="2" s="1"/>
  <c r="N26" i="2"/>
  <c r="N25" i="2" s="1"/>
  <c r="M26" i="2"/>
  <c r="M25" i="2" s="1"/>
  <c r="C26" i="2"/>
  <c r="P23" i="2"/>
  <c r="C23" i="2"/>
  <c r="P22" i="2"/>
  <c r="N22" i="2"/>
  <c r="D22" i="2"/>
  <c r="C22" i="2"/>
  <c r="N21" i="2"/>
  <c r="D21" i="2"/>
  <c r="C21" i="2"/>
  <c r="P15" i="2"/>
  <c r="P13" i="2" s="1"/>
  <c r="N15" i="2"/>
  <c r="N13" i="2" s="1"/>
  <c r="M15" i="2"/>
  <c r="M13" i="2" s="1"/>
  <c r="D15" i="2"/>
  <c r="D13" i="2" s="1"/>
  <c r="C15" i="2"/>
  <c r="B14" i="2"/>
  <c r="B22" i="2" l="1"/>
  <c r="B23" i="2"/>
  <c r="B15" i="2"/>
  <c r="C13" i="2"/>
  <c r="B39" i="2"/>
  <c r="B38" i="2" s="1"/>
  <c r="C38" i="2"/>
  <c r="B13" i="2"/>
  <c r="N18" i="2"/>
  <c r="P18" i="2"/>
  <c r="P11" i="2" s="1"/>
  <c r="C35" i="2"/>
  <c r="B36" i="2"/>
  <c r="B35" i="2" s="1"/>
  <c r="C41" i="2"/>
  <c r="B42" i="2"/>
  <c r="B41" i="2" s="1"/>
  <c r="N59" i="2"/>
  <c r="B60" i="2"/>
  <c r="B59" i="2" s="1"/>
  <c r="B21" i="2"/>
  <c r="C18" i="2"/>
  <c r="M11" i="2"/>
  <c r="D18" i="2"/>
  <c r="D11" i="2" s="1"/>
  <c r="C25" i="2"/>
  <c r="B26" i="2"/>
  <c r="B25" i="2" s="1"/>
  <c r="N31" i="2"/>
  <c r="N11" i="2" s="1"/>
  <c r="B32" i="2"/>
  <c r="B31" i="2" s="1"/>
  <c r="B54" i="2"/>
  <c r="B53" i="2" s="1"/>
  <c r="C53" i="2"/>
  <c r="B18" i="2" l="1"/>
  <c r="B11" i="2" s="1"/>
  <c r="C11" i="2"/>
</calcChain>
</file>

<file path=xl/sharedStrings.xml><?xml version="1.0" encoding="utf-8"?>
<sst xmlns="http://schemas.openxmlformats.org/spreadsheetml/2006/main" count="248" uniqueCount="128">
  <si>
    <t>CUADRO N° 1</t>
  </si>
  <si>
    <t>CIRCUITO JUDICIAL Y OFICINA</t>
  </si>
  <si>
    <t>ACTIVOS AL INICIAR PERÍODO</t>
  </si>
  <si>
    <t>ENTRADOS</t>
  </si>
  <si>
    <t>REENTRADOS</t>
  </si>
  <si>
    <t>TERMINADOS</t>
  </si>
  <si>
    <t>INACTIVOS</t>
  </si>
  <si>
    <t>ACTIVOS AL FINALIZAR PERÍODO</t>
  </si>
  <si>
    <t>ESTADO DE LOS ACTIVOS</t>
  </si>
  <si>
    <t>En Trámite</t>
  </si>
  <si>
    <t>Suspendidos</t>
  </si>
  <si>
    <t>En Alzada</t>
  </si>
  <si>
    <t>En Consulta a Sala</t>
  </si>
  <si>
    <t xml:space="preserve">Total </t>
  </si>
  <si>
    <t>I Circuito Judicial de San José</t>
  </si>
  <si>
    <t>Juzgado Primero Especializado de Cobro I Circ. Jud. San José</t>
  </si>
  <si>
    <t>Juzgado Segundo Especializado de Cobro I Circ. Jud. San José</t>
  </si>
  <si>
    <t>Juzgado Tercero Especializado de Cobro I Circ. Jud. San José</t>
  </si>
  <si>
    <t>II Circuito Judicial de San José</t>
  </si>
  <si>
    <t>I Circuito Judicial de Alajuela</t>
  </si>
  <si>
    <t>Juzgado de Cobro y Civil de Menor Cuantía I Circ. Jud. Alajuela</t>
  </si>
  <si>
    <t>II Circuito Judicial de Alajuela</t>
  </si>
  <si>
    <t>Juzgado de Cobro y Menor Cuantía II Circ. Jud. Alajuela</t>
  </si>
  <si>
    <t>III Circuito Judicial de Alajuela</t>
  </si>
  <si>
    <t>Juzgado de Cobro y  Menor Cuantía III Circ. Jud. Alajuela (San Ramón)</t>
  </si>
  <si>
    <t>Juzgado de Cobro, Contravencional y  Menor Cuantía Grecia</t>
  </si>
  <si>
    <t>Circuito Judicial de Cartago</t>
  </si>
  <si>
    <t xml:space="preserve">Juzgado Especializado de Cobro Cartago </t>
  </si>
  <si>
    <t>Circuito Judicial de Heredia</t>
  </si>
  <si>
    <t>Juzgado de Cobro, Civil y Menor Cuantía Heredia</t>
  </si>
  <si>
    <t>I Circuito Judicial de Guanacaste</t>
  </si>
  <si>
    <t>Juzgado de Cobro, Menor Cuantía y Tránsito I Circ. Jud. Guanacaste</t>
  </si>
  <si>
    <t>II Circuito Judicial de Guanacaste</t>
  </si>
  <si>
    <t>Juzgado de Cobro y Tránsito II Circ. Jud. Guanacaste (Santa Cruz)</t>
  </si>
  <si>
    <t>Circuito Judicial de Puntarenas</t>
  </si>
  <si>
    <t>Juzgado de Cobro, Civil Menor Cuantía Puntarenas</t>
  </si>
  <si>
    <t>I Circuito Judicial de Zona Sur</t>
  </si>
  <si>
    <t>Juzgado de Cobro y Menor Cuantía I Circ. Jud. Zona Sur (Pérez Zeledón)</t>
  </si>
  <si>
    <t>II Circuito Judicial de Zona Sur</t>
  </si>
  <si>
    <t>Juzgado de Cobro, Menor Cuantía y Contravencional de Golfito</t>
  </si>
  <si>
    <t>I Circuito Judicial de la Zona Atlántica</t>
  </si>
  <si>
    <t>Juzgado de Cobro, Civil y Menor Cuantía I Circ. Jud. Zona Atlántica</t>
  </si>
  <si>
    <t>II Circuito Judicial de la Zona Atlántica</t>
  </si>
  <si>
    <t>Juzgado de Cobro y Menor Cuantía II Circ. Jud. Zona Atlántica</t>
  </si>
  <si>
    <t>1-/ Disminución en el circulante inicial debido a equiparación de carga laboral entre la Sección Primera, Segunda y Tercera.</t>
  </si>
  <si>
    <t>2-/  Aumento en el circulante inicial debido a  equiparación de carga laboral entre la Sección Primera, Segunda y Tercera.</t>
  </si>
  <si>
    <t>Elaborado por: Subproceso de Estadística, Dirección de Planificación.</t>
  </si>
  <si>
    <t>TOTAL</t>
  </si>
  <si>
    <t>CUADRO N° 3</t>
  </si>
  <si>
    <t>SEGÚN: CIRCUITO JUDICIAL Y OFICINA</t>
  </si>
  <si>
    <t>Monitorios</t>
  </si>
  <si>
    <t>Prendaria</t>
  </si>
  <si>
    <t>Hipotecaria</t>
  </si>
  <si>
    <t xml:space="preserve">Embargo Preventivo </t>
  </si>
  <si>
    <t>Asunto de otras Jurisdicciones</t>
  </si>
  <si>
    <t>Otros</t>
  </si>
  <si>
    <t xml:space="preserve">POR: MOTIVO DE TÉRMINO </t>
  </si>
  <si>
    <t>MOTIVO DE TÉRMINO</t>
  </si>
  <si>
    <t>Acumulación</t>
  </si>
  <si>
    <t>Demanda Inadmisible</t>
  </si>
  <si>
    <t xml:space="preserve">Rechazado de Plano </t>
  </si>
  <si>
    <t>Deserción</t>
  </si>
  <si>
    <t>Desistimiento</t>
  </si>
  <si>
    <t>Incompetencia</t>
  </si>
  <si>
    <t>Por Ejecución Cumplida</t>
  </si>
  <si>
    <t>Por Sentencia</t>
  </si>
  <si>
    <t>Solicitud de la parte actora</t>
  </si>
  <si>
    <t>Terminado por Concurrencia Acreedores</t>
  </si>
  <si>
    <t>Otras Razones</t>
  </si>
  <si>
    <r>
      <t xml:space="preserve">Juzgado Especializado de Cobro II Circ. Jud. San José, Sección Primera </t>
    </r>
    <r>
      <rPr>
        <vertAlign val="superscript"/>
        <sz val="12"/>
        <rFont val="Times New Roman"/>
        <family val="1"/>
      </rPr>
      <t>(2)</t>
    </r>
  </si>
  <si>
    <r>
      <t xml:space="preserve">Juzgado Especializado de Cobro II Circ. Jud. San José, Sección Segunda </t>
    </r>
    <r>
      <rPr>
        <vertAlign val="superscript"/>
        <sz val="12"/>
        <rFont val="Times New Roman"/>
        <family val="1"/>
      </rPr>
      <t>(2)</t>
    </r>
  </si>
  <si>
    <r>
      <t xml:space="preserve">Juzgado Especializado de Cobro II Circ. Jud. San José, Sección Tercera </t>
    </r>
    <r>
      <rPr>
        <vertAlign val="superscript"/>
        <sz val="12"/>
        <rFont val="Times New Roman"/>
        <family val="1"/>
      </rPr>
      <t>(2)</t>
    </r>
  </si>
  <si>
    <t>Juzgado Especializado de Cobro II Circ. Jud. San José</t>
  </si>
  <si>
    <t>Juzgado Especializado de Cobro II Circ. Jud. San José, sección Penal de Hacienda y Asuntos Sumarios</t>
  </si>
  <si>
    <t>Juzgado Especializado de Cobro II Circ. Jud. San José, Sección Segunda</t>
  </si>
  <si>
    <t>Juzgado Especializado de Cobro II Circ. Jud. San José, Sección Tercera</t>
  </si>
  <si>
    <t>Monitorios arrendaticios</t>
  </si>
  <si>
    <t>Juzgado Especializado de Cobro II Circ. Jud. San José, Sección Primera</t>
  </si>
  <si>
    <r>
      <t>Juzgado Especializado de Cobro II Circ. Jud. San José</t>
    </r>
    <r>
      <rPr>
        <vertAlign val="superscript"/>
        <sz val="12"/>
        <rFont val="Times New Roman"/>
        <family val="1"/>
      </rPr>
      <t>(1)</t>
    </r>
  </si>
  <si>
    <r>
      <t xml:space="preserve">Juzgado Especializado de Cobro II Circ. Jud. San José, sección Penal de Hacienda y Asuntos Sumarios </t>
    </r>
    <r>
      <rPr>
        <vertAlign val="superscript"/>
        <sz val="12"/>
        <rFont val="Times New Roman"/>
        <family val="1"/>
      </rPr>
      <t>(1)</t>
    </r>
  </si>
  <si>
    <t>Acuerdo Homologado/ Conciliación</t>
  </si>
  <si>
    <t>Arreglo extrajudicial / Acuerdo de partes</t>
  </si>
  <si>
    <t>CUADRO N° 2</t>
  </si>
  <si>
    <t>FASE DE LOS ACTIVOS</t>
  </si>
  <si>
    <t>Demanda</t>
  </si>
  <si>
    <t>Inicial</t>
  </si>
  <si>
    <t>Audiencia Oral-rec prueba</t>
  </si>
  <si>
    <t>Sentencia</t>
  </si>
  <si>
    <t>Ejecución</t>
  </si>
  <si>
    <t>Total</t>
  </si>
  <si>
    <t>Inicial Ejecución</t>
  </si>
  <si>
    <t>Conclusiva</t>
  </si>
  <si>
    <t>Conclusiva Ejecución</t>
  </si>
  <si>
    <t>Demostrativa</t>
  </si>
  <si>
    <t>Audiencia Oral y Sentencia</t>
  </si>
  <si>
    <t>Ejecución del Convenio</t>
  </si>
  <si>
    <t>Ejecución especifica</t>
  </si>
  <si>
    <t>Ejecución específica / Saldos en descubierto</t>
  </si>
  <si>
    <t>Rehabilitación</t>
  </si>
  <si>
    <t>Remate / Oposición</t>
  </si>
  <si>
    <t xml:space="preserve">Juzgado Especializado de Cobro II Circ. Jud. San José, sección Penal de Hacienda y Asuntos Sumarios </t>
  </si>
  <si>
    <t>MATERIA DE COBRO JUDICIAL: MOVIMIENTO DE TRABAJO EN LOS JUZGADOS</t>
  </si>
  <si>
    <t>DURANTE: EL 2017</t>
  </si>
  <si>
    <t>Reposesión de garantía mobiliaria</t>
  </si>
  <si>
    <t>Ejecución de garantía mobiliaria</t>
  </si>
  <si>
    <t>MATERIA DE COBRO JUDICIAL: CASOS ENTRADOS EN LOS JUZGADOS</t>
  </si>
  <si>
    <t>POR: TIPO DE ASUNTO</t>
  </si>
  <si>
    <t>TIPO DE ASUNTO</t>
  </si>
  <si>
    <t>MATERIA DE COBRO JUDICIAL: CASOS TERMINADOS EN LOS JUZGADOS</t>
  </si>
  <si>
    <t>CUADRO N° 4</t>
  </si>
  <si>
    <t>MATERIA DE COBRO JUDICIAL: CIRCULANTE AL FINALIZAR EL AÑO</t>
  </si>
  <si>
    <t>POR: FASE DE LOS EXPEDIENTES</t>
  </si>
  <si>
    <t>Demostrativa y Ejecución</t>
  </si>
  <si>
    <t>Índice de Cuadros Estadísticos</t>
  </si>
  <si>
    <t>Cuadro Nº</t>
  </si>
  <si>
    <t xml:space="preserve">Descripción </t>
  </si>
  <si>
    <t xml:space="preserve">Durante: el 2017 </t>
  </si>
  <si>
    <t>Durante: el 2017</t>
  </si>
  <si>
    <t>Juzgados de Cobro Judicial 2017</t>
  </si>
  <si>
    <t>Materia de Cobro Judicial: Movimiento de trabajo en los juzgados</t>
  </si>
  <si>
    <t>Según: Circuito Judicial y oficina</t>
  </si>
  <si>
    <t>Materia de Cobro Judicial: Casos entrados en los juzgados</t>
  </si>
  <si>
    <t>Por: Tipo de asunto</t>
  </si>
  <si>
    <t>Materia de Cobro Judicial: Casos terminados en los juzgados</t>
  </si>
  <si>
    <t xml:space="preserve">Por: Motivo de término </t>
  </si>
  <si>
    <t>Materia de Cobro Judicial: Circulante al finalizar el año</t>
  </si>
  <si>
    <t>Por: Fase de los expedientes</t>
  </si>
  <si>
    <t>Discusión y Aprobación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</si>
</sst>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_([$€]* #,##0.00_);_([$€]* \(#,##0.00\);_([$€]* \-??_);_(@_)"/>
  </numFmts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vertAlign val="superscript"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5" fillId="0" borderId="0"/>
    <xf numFmtId="0" fontId="5" fillId="0" borderId="0"/>
    <xf numFmtId="0" fontId="9" fillId="0" borderId="0"/>
    <xf numFmtId="0" fontId="9" fillId="0" borderId="0" applyNumberFormat="0" applyFill="0" applyBorder="0" applyProtection="0">
      <alignment horizontal="left"/>
    </xf>
    <xf numFmtId="165" fontId="9" fillId="0" borderId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165" fontId="5" fillId="0" borderId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12" fillId="0" borderId="0"/>
    <xf numFmtId="0" fontId="11" fillId="0" borderId="0"/>
  </cellStyleXfs>
  <cellXfs count="163">
    <xf numFmtId="0" fontId="0" fillId="0" borderId="0" xfId="0"/>
    <xf numFmtId="0" fontId="0" fillId="0" borderId="0" xfId="0" applyFill="1"/>
    <xf numFmtId="3" fontId="6" fillId="0" borderId="9" xfId="1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10" xfId="1" applyFont="1" applyFill="1" applyBorder="1" applyAlignment="1" applyProtection="1">
      <alignment horizontal="left"/>
    </xf>
    <xf numFmtId="0" fontId="2" fillId="0" borderId="0" xfId="1" applyFont="1" applyFill="1" applyBorder="1" applyAlignment="1"/>
    <xf numFmtId="0" fontId="2" fillId="0" borderId="10" xfId="1" applyFont="1" applyFill="1" applyBorder="1" applyAlignment="1" applyProtection="1">
      <alignment horizontal="left"/>
      <protection locked="0"/>
    </xf>
    <xf numFmtId="0" fontId="2" fillId="0" borderId="10" xfId="1" applyFont="1" applyFill="1" applyBorder="1" applyProtection="1">
      <protection locked="0"/>
    </xf>
    <xf numFmtId="0" fontId="1" fillId="0" borderId="10" xfId="3" applyFont="1" applyFill="1" applyBorder="1" applyAlignment="1" applyProtection="1">
      <alignment horizontal="left"/>
    </xf>
    <xf numFmtId="0" fontId="2" fillId="0" borderId="10" xfId="3" applyFont="1" applyFill="1" applyBorder="1" applyAlignment="1" applyProtection="1">
      <alignment horizontal="left"/>
      <protection locked="0"/>
    </xf>
    <xf numFmtId="0" fontId="2" fillId="0" borderId="10" xfId="3" applyFont="1" applyFill="1" applyBorder="1" applyAlignment="1" applyProtection="1">
      <protection locked="0"/>
    </xf>
    <xf numFmtId="3" fontId="1" fillId="0" borderId="8" xfId="3" applyNumberFormat="1" applyFont="1" applyFill="1" applyBorder="1" applyAlignment="1" applyProtection="1">
      <alignment horizontal="center"/>
      <protection locked="0"/>
    </xf>
    <xf numFmtId="3" fontId="1" fillId="0" borderId="9" xfId="3" applyNumberFormat="1" applyFont="1" applyFill="1" applyBorder="1" applyAlignment="1" applyProtection="1">
      <alignment horizontal="center"/>
      <protection locked="0"/>
    </xf>
    <xf numFmtId="3" fontId="2" fillId="0" borderId="8" xfId="3" applyNumberFormat="1" applyFont="1" applyFill="1" applyBorder="1" applyAlignment="1" applyProtection="1">
      <alignment horizontal="center"/>
      <protection locked="0"/>
    </xf>
    <xf numFmtId="3" fontId="2" fillId="0" borderId="9" xfId="3" applyNumberFormat="1" applyFont="1" applyFill="1" applyBorder="1" applyAlignment="1" applyProtection="1">
      <alignment horizontal="center"/>
      <protection locked="0"/>
    </xf>
    <xf numFmtId="0" fontId="1" fillId="0" borderId="5" xfId="3" applyFont="1" applyFill="1" applyBorder="1"/>
    <xf numFmtId="0" fontId="2" fillId="0" borderId="0" xfId="1" applyFont="1" applyFill="1" applyBorder="1"/>
    <xf numFmtId="0" fontId="2" fillId="0" borderId="0" xfId="1" applyFont="1" applyFill="1" applyProtection="1">
      <protection locked="0"/>
    </xf>
    <xf numFmtId="0" fontId="1" fillId="0" borderId="0" xfId="3" applyFont="1" applyFill="1" applyBorder="1"/>
    <xf numFmtId="0" fontId="1" fillId="0" borderId="0" xfId="3" applyFont="1" applyFill="1" applyBorder="1" applyProtection="1">
      <protection locked="0"/>
    </xf>
    <xf numFmtId="0" fontId="1" fillId="0" borderId="0" xfId="3" applyFont="1" applyFill="1" applyBorder="1" applyAlignment="1" applyProtection="1">
      <alignment horizontal="center"/>
      <protection locked="0"/>
    </xf>
    <xf numFmtId="0" fontId="1" fillId="0" borderId="0" xfId="3" applyFont="1" applyFill="1" applyBorder="1" applyAlignment="1" applyProtection="1">
      <alignment horizontal="fill"/>
      <protection locked="0"/>
    </xf>
    <xf numFmtId="0" fontId="2" fillId="0" borderId="0" xfId="3" applyFont="1" applyFill="1" applyBorder="1" applyAlignment="1" applyProtection="1">
      <alignment horizontal="fill"/>
      <protection locked="0"/>
    </xf>
    <xf numFmtId="14" fontId="1" fillId="0" borderId="7" xfId="3" applyNumberFormat="1" applyFont="1" applyFill="1" applyBorder="1" applyAlignment="1" applyProtection="1">
      <alignment horizontal="center" vertical="center" wrapText="1"/>
    </xf>
    <xf numFmtId="14" fontId="1" fillId="0" borderId="3" xfId="3" applyNumberFormat="1" applyFont="1" applyFill="1" applyBorder="1" applyAlignment="1" applyProtection="1">
      <alignment horizontal="center" vertical="center" wrapText="1"/>
    </xf>
    <xf numFmtId="3" fontId="4" fillId="0" borderId="8" xfId="3" applyNumberFormat="1" applyFont="1" applyFill="1" applyBorder="1" applyAlignment="1" applyProtection="1">
      <alignment horizontal="center"/>
      <protection locked="0"/>
    </xf>
    <xf numFmtId="3" fontId="4" fillId="0" borderId="9" xfId="3" applyNumberFormat="1" applyFont="1" applyFill="1" applyBorder="1" applyAlignment="1" applyProtection="1">
      <alignment horizontal="center"/>
      <protection locked="0"/>
    </xf>
    <xf numFmtId="3" fontId="6" fillId="0" borderId="8" xfId="3" applyNumberFormat="1" applyFont="1" applyFill="1" applyBorder="1" applyAlignment="1" applyProtection="1">
      <alignment horizontal="center"/>
      <protection locked="0"/>
    </xf>
    <xf numFmtId="3" fontId="2" fillId="0" borderId="8" xfId="3" applyNumberFormat="1" applyFont="1" applyFill="1" applyBorder="1" applyProtection="1">
      <protection locked="0"/>
    </xf>
    <xf numFmtId="3" fontId="2" fillId="0" borderId="9" xfId="3" applyNumberFormat="1" applyFont="1" applyFill="1" applyBorder="1" applyProtection="1">
      <protection locked="0"/>
    </xf>
    <xf numFmtId="3" fontId="2" fillId="0" borderId="6" xfId="3" applyNumberFormat="1" applyFont="1" applyFill="1" applyBorder="1" applyAlignment="1" applyProtection="1">
      <alignment horizontal="center"/>
      <protection locked="0"/>
    </xf>
    <xf numFmtId="3" fontId="2" fillId="0" borderId="11" xfId="3" applyNumberFormat="1" applyFont="1" applyFill="1" applyBorder="1" applyAlignment="1" applyProtection="1">
      <alignment horizontal="center"/>
      <protection locked="0"/>
    </xf>
    <xf numFmtId="3" fontId="3" fillId="0" borderId="8" xfId="3" applyNumberFormat="1" applyFont="1" applyFill="1" applyBorder="1" applyAlignment="1" applyProtection="1">
      <alignment horizontal="center"/>
      <protection locked="0"/>
    </xf>
    <xf numFmtId="3" fontId="4" fillId="0" borderId="9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/>
    <xf numFmtId="0" fontId="10" fillId="0" borderId="0" xfId="0" applyFont="1" applyBorder="1"/>
    <xf numFmtId="0" fontId="10" fillId="0" borderId="0" xfId="0" applyFont="1"/>
    <xf numFmtId="3" fontId="3" fillId="0" borderId="9" xfId="1" applyNumberFormat="1" applyFont="1" applyFill="1" applyBorder="1" applyAlignment="1">
      <alignment horizontal="center"/>
    </xf>
    <xf numFmtId="0" fontId="5" fillId="0" borderId="0" xfId="1" applyFill="1"/>
    <xf numFmtId="3" fontId="3" fillId="0" borderId="13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>
      <alignment wrapText="1"/>
    </xf>
    <xf numFmtId="0" fontId="5" fillId="0" borderId="0" xfId="1"/>
    <xf numFmtId="0" fontId="1" fillId="0" borderId="10" xfId="1" applyFont="1" applyFill="1" applyBorder="1" applyAlignment="1" applyProtection="1">
      <alignment horizontal="left"/>
    </xf>
    <xf numFmtId="0" fontId="2" fillId="0" borderId="0" xfId="1" applyFont="1" applyFill="1" applyBorder="1" applyAlignment="1"/>
    <xf numFmtId="0" fontId="2" fillId="0" borderId="10" xfId="1" applyFont="1" applyFill="1" applyBorder="1" applyAlignment="1" applyProtection="1">
      <alignment horizontal="left"/>
      <protection locked="0"/>
    </xf>
    <xf numFmtId="0" fontId="2" fillId="0" borderId="10" xfId="1" applyFont="1" applyFill="1" applyBorder="1" applyProtection="1">
      <protection locked="0"/>
    </xf>
    <xf numFmtId="0" fontId="1" fillId="0" borderId="10" xfId="1" applyFont="1" applyFill="1" applyBorder="1" applyAlignment="1" applyProtection="1">
      <alignment horizontal="left"/>
    </xf>
    <xf numFmtId="0" fontId="2" fillId="0" borderId="10" xfId="1" applyFont="1" applyFill="1" applyBorder="1" applyAlignment="1" applyProtection="1">
      <alignment horizontal="left"/>
      <protection locked="0"/>
    </xf>
    <xf numFmtId="0" fontId="1" fillId="0" borderId="5" xfId="1" applyFont="1" applyFill="1" applyBorder="1"/>
    <xf numFmtId="0" fontId="2" fillId="0" borderId="10" xfId="1" applyFont="1" applyFill="1" applyBorder="1" applyAlignment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0" fontId="2" fillId="0" borderId="0" xfId="1" applyFont="1" applyFill="1" applyProtection="1">
      <protection locked="0"/>
    </xf>
    <xf numFmtId="0" fontId="8" fillId="0" borderId="0" xfId="1" applyFont="1" applyFill="1" applyBorder="1" applyAlignment="1"/>
    <xf numFmtId="0" fontId="8" fillId="0" borderId="6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center"/>
    </xf>
    <xf numFmtId="0" fontId="6" fillId="0" borderId="12" xfId="1" applyFont="1" applyFill="1" applyBorder="1"/>
    <xf numFmtId="0" fontId="6" fillId="0" borderId="11" xfId="1" applyFont="1" applyFill="1" applyBorder="1"/>
    <xf numFmtId="0" fontId="6" fillId="0" borderId="6" xfId="1" applyFont="1" applyFill="1" applyBorder="1"/>
    <xf numFmtId="0" fontId="1" fillId="0" borderId="0" xfId="1" applyFont="1" applyFill="1" applyBorder="1"/>
    <xf numFmtId="0" fontId="6" fillId="0" borderId="0" xfId="1" applyFont="1" applyFill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/>
    </xf>
    <xf numFmtId="0" fontId="1" fillId="0" borderId="10" xfId="1" applyFont="1" applyFill="1" applyBorder="1" applyAlignment="1" applyProtection="1">
      <alignment horizontal="left"/>
    </xf>
    <xf numFmtId="0" fontId="2" fillId="0" borderId="0" xfId="1" applyFont="1" applyFill="1" applyBorder="1" applyAlignment="1"/>
    <xf numFmtId="0" fontId="2" fillId="0" borderId="10" xfId="1" applyFont="1" applyFill="1" applyBorder="1" applyAlignment="1" applyProtection="1">
      <alignment horizontal="left"/>
      <protection locked="0"/>
    </xf>
    <xf numFmtId="0" fontId="2" fillId="0" borderId="10" xfId="1" applyFont="1" applyFill="1" applyBorder="1" applyProtection="1">
      <protection locked="0"/>
    </xf>
    <xf numFmtId="0" fontId="8" fillId="0" borderId="0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Fill="1" applyAlignment="1" applyProtection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fill"/>
      <protection locked="0"/>
    </xf>
    <xf numFmtId="3" fontId="8" fillId="0" borderId="9" xfId="1" applyNumberFormat="1" applyFont="1" applyFill="1" applyBorder="1" applyAlignment="1" applyProtection="1">
      <alignment horizontal="center"/>
      <protection locked="0"/>
    </xf>
    <xf numFmtId="3" fontId="4" fillId="0" borderId="8" xfId="1" applyNumberFormat="1" applyFont="1" applyFill="1" applyBorder="1" applyAlignment="1" applyProtection="1">
      <alignment horizontal="center"/>
      <protection locked="0"/>
    </xf>
    <xf numFmtId="3" fontId="4" fillId="0" borderId="9" xfId="1" applyNumberFormat="1" applyFont="1" applyFill="1" applyBorder="1" applyAlignment="1" applyProtection="1">
      <alignment horizontal="center"/>
      <protection locked="0"/>
    </xf>
    <xf numFmtId="3" fontId="3" fillId="0" borderId="2" xfId="1" applyNumberFormat="1" applyFont="1" applyFill="1" applyBorder="1" applyAlignment="1" applyProtection="1">
      <alignment horizontal="center"/>
      <protection locked="0"/>
    </xf>
    <xf numFmtId="3" fontId="1" fillId="0" borderId="8" xfId="1" applyNumberFormat="1" applyFont="1" applyFill="1" applyBorder="1" applyAlignment="1" applyProtection="1">
      <alignment horizontal="center"/>
      <protection locked="0"/>
    </xf>
    <xf numFmtId="3" fontId="1" fillId="0" borderId="9" xfId="1" applyNumberFormat="1" applyFont="1" applyFill="1" applyBorder="1" applyAlignment="1" applyProtection="1">
      <alignment horizontal="center"/>
      <protection locked="0"/>
    </xf>
    <xf numFmtId="0" fontId="2" fillId="0" borderId="10" xfId="1" applyFont="1" applyFill="1" applyBorder="1" applyAlignment="1" applyProtection="1">
      <protection locked="0"/>
    </xf>
    <xf numFmtId="3" fontId="2" fillId="0" borderId="9" xfId="1" applyNumberFormat="1" applyFont="1" applyFill="1" applyBorder="1" applyAlignment="1" applyProtection="1">
      <alignment horizontal="center"/>
      <protection locked="0"/>
    </xf>
    <xf numFmtId="3" fontId="2" fillId="0" borderId="8" xfId="1" applyNumberFormat="1" applyFont="1" applyFill="1" applyBorder="1" applyAlignment="1" applyProtection="1">
      <alignment horizontal="center"/>
      <protection locked="0"/>
    </xf>
    <xf numFmtId="0" fontId="1" fillId="0" borderId="5" xfId="1" applyFont="1" applyFill="1" applyBorder="1"/>
    <xf numFmtId="0" fontId="2" fillId="0" borderId="6" xfId="1" applyFont="1" applyFill="1" applyBorder="1" applyAlignment="1" applyProtection="1">
      <alignment horizontal="center"/>
      <protection locked="0"/>
    </xf>
    <xf numFmtId="0" fontId="2" fillId="0" borderId="0" xfId="1" applyFont="1" applyFill="1" applyProtection="1">
      <protection locked="0"/>
    </xf>
    <xf numFmtId="0" fontId="6" fillId="0" borderId="12" xfId="1" applyFont="1" applyFill="1" applyBorder="1"/>
    <xf numFmtId="0" fontId="6" fillId="0" borderId="11" xfId="1" applyFont="1" applyFill="1" applyBorder="1"/>
    <xf numFmtId="0" fontId="6" fillId="0" borderId="6" xfId="1" applyFont="1" applyFill="1" applyBorder="1"/>
    <xf numFmtId="0" fontId="2" fillId="0" borderId="0" xfId="1" applyFont="1" applyFill="1" applyBorder="1" applyAlignment="1" applyProtection="1">
      <alignment horizontal="left"/>
    </xf>
    <xf numFmtId="0" fontId="1" fillId="0" borderId="0" xfId="1" applyFont="1" applyFill="1" applyBorder="1" applyProtection="1">
      <protection locked="0"/>
    </xf>
    <xf numFmtId="0" fontId="2" fillId="0" borderId="0" xfId="1" applyFont="1" applyFill="1" applyBorder="1" applyAlignment="1">
      <alignment horizontal="center"/>
    </xf>
    <xf numFmtId="0" fontId="1" fillId="0" borderId="0" xfId="1" applyFont="1" applyFill="1" applyBorder="1" applyAlignment="1" applyProtection="1">
      <alignment horizontal="fill"/>
      <protection locked="0"/>
    </xf>
    <xf numFmtId="0" fontId="1" fillId="0" borderId="0" xfId="1" applyFont="1" applyFill="1" applyBorder="1" applyAlignment="1" applyProtection="1">
      <alignment horizontal="center"/>
      <protection locked="0"/>
    </xf>
    <xf numFmtId="14" fontId="1" fillId="0" borderId="7" xfId="1" applyNumberFormat="1" applyFont="1" applyFill="1" applyBorder="1" applyAlignment="1" applyProtection="1">
      <alignment horizontal="center" vertical="center" wrapText="1"/>
    </xf>
    <xf numFmtId="0" fontId="1" fillId="0" borderId="7" xfId="1" applyFont="1" applyFill="1" applyBorder="1" applyAlignment="1" applyProtection="1">
      <alignment horizontal="center" vertical="center" wrapText="1"/>
    </xf>
    <xf numFmtId="3" fontId="3" fillId="0" borderId="9" xfId="1" applyNumberFormat="1" applyFont="1" applyFill="1" applyBorder="1" applyAlignment="1" applyProtection="1">
      <alignment horizontal="center"/>
      <protection locked="0"/>
    </xf>
    <xf numFmtId="3" fontId="6" fillId="0" borderId="8" xfId="1" applyNumberFormat="1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11" xfId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1" fillId="0" borderId="0" xfId="1" applyFont="1" applyFill="1" applyBorder="1" applyAlignment="1">
      <alignment horizontal="center"/>
    </xf>
    <xf numFmtId="0" fontId="1" fillId="0" borderId="3" xfId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" fillId="0" borderId="10" xfId="3" applyFont="1" applyFill="1" applyBorder="1" applyAlignment="1" applyProtection="1">
      <alignment horizontal="left"/>
      <protection locked="0"/>
    </xf>
    <xf numFmtId="0" fontId="1" fillId="0" borderId="0" xfId="3" applyFont="1" applyFill="1" applyBorder="1" applyAlignment="1" applyProtection="1">
      <alignment horizontal="centerContinuous"/>
      <protection locked="0"/>
    </xf>
    <xf numFmtId="0" fontId="1" fillId="0" borderId="1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Alignment="1">
      <alignment horizontal="centerContinuous"/>
    </xf>
    <xf numFmtId="0" fontId="8" fillId="0" borderId="0" xfId="1" applyFont="1" applyFill="1" applyAlignment="1" applyProtection="1">
      <alignment horizontal="centerContinuous" vertical="center"/>
    </xf>
    <xf numFmtId="0" fontId="6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Continuous"/>
    </xf>
    <xf numFmtId="0" fontId="1" fillId="0" borderId="0" xfId="1" applyFont="1" applyFill="1" applyBorder="1" applyAlignment="1" applyProtection="1">
      <alignment horizontal="centerContinuous"/>
      <protection locked="0"/>
    </xf>
    <xf numFmtId="0" fontId="13" fillId="0" borderId="0" xfId="19" applyFont="1" applyFill="1" applyAlignment="1">
      <alignment horizontal="centerContinuous"/>
    </xf>
    <xf numFmtId="0" fontId="1" fillId="0" borderId="0" xfId="19" applyFont="1" applyFill="1" applyAlignment="1">
      <alignment horizontal="centerContinuous"/>
    </xf>
    <xf numFmtId="0" fontId="2" fillId="0" borderId="0" xfId="19" applyFont="1" applyFill="1"/>
    <xf numFmtId="0" fontId="2" fillId="0" borderId="0" xfId="6" applyFont="1" applyFill="1"/>
    <xf numFmtId="0" fontId="2" fillId="0" borderId="14" xfId="6" applyFont="1" applyFill="1" applyBorder="1"/>
    <xf numFmtId="0" fontId="2" fillId="0" borderId="13" xfId="6" applyFont="1" applyFill="1" applyBorder="1"/>
    <xf numFmtId="0" fontId="1" fillId="0" borderId="0" xfId="20" applyFont="1" applyFill="1" applyBorder="1" applyAlignment="1">
      <alignment horizontal="center"/>
    </xf>
    <xf numFmtId="0" fontId="1" fillId="0" borderId="9" xfId="20" applyFont="1" applyFill="1" applyBorder="1" applyAlignment="1">
      <alignment horizontal="center"/>
    </xf>
    <xf numFmtId="0" fontId="1" fillId="0" borderId="12" xfId="20" applyFont="1" applyFill="1" applyBorder="1" applyAlignment="1">
      <alignment horizontal="center"/>
    </xf>
    <xf numFmtId="0" fontId="1" fillId="0" borderId="11" xfId="20" applyFont="1" applyFill="1" applyBorder="1" applyAlignment="1">
      <alignment horizontal="center"/>
    </xf>
    <xf numFmtId="0" fontId="2" fillId="0" borderId="0" xfId="19" applyFont="1" applyFill="1" applyBorder="1"/>
    <xf numFmtId="0" fontId="10" fillId="0" borderId="9" xfId="0" applyFont="1" applyBorder="1" applyAlignment="1">
      <alignment horizontal="justify" vertical="center"/>
    </xf>
    <xf numFmtId="0" fontId="10" fillId="0" borderId="11" xfId="0" applyFont="1" applyBorder="1" applyAlignment="1">
      <alignment horizontal="justify" vertical="center"/>
    </xf>
    <xf numFmtId="0" fontId="10" fillId="0" borderId="11" xfId="0" applyFont="1" applyBorder="1"/>
    <xf numFmtId="3" fontId="2" fillId="0" borderId="0" xfId="3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  <protection locked="0"/>
    </xf>
    <xf numFmtId="3" fontId="6" fillId="0" borderId="0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0" fontId="2" fillId="0" borderId="14" xfId="19" applyFont="1" applyFill="1" applyBorder="1" applyAlignment="1">
      <alignment horizontal="center" vertical="center"/>
    </xf>
    <xf numFmtId="0" fontId="2" fillId="0" borderId="0" xfId="19" applyFont="1" applyFill="1" applyBorder="1" applyAlignment="1">
      <alignment horizontal="center" vertical="center"/>
    </xf>
    <xf numFmtId="0" fontId="2" fillId="0" borderId="12" xfId="19" applyFont="1" applyFill="1" applyBorder="1" applyAlignment="1">
      <alignment horizontal="center" vertical="center"/>
    </xf>
    <xf numFmtId="0" fontId="1" fillId="0" borderId="2" xfId="3" applyFont="1" applyFill="1" applyBorder="1" applyAlignment="1" applyProtection="1">
      <alignment horizontal="center" vertical="center" wrapText="1"/>
      <protection locked="0"/>
    </xf>
    <xf numFmtId="0" fontId="1" fillId="0" borderId="6" xfId="3" applyFont="1" applyFill="1" applyBorder="1" applyAlignment="1" applyProtection="1">
      <alignment horizontal="center" vertical="center" wrapText="1"/>
      <protection locked="0"/>
    </xf>
    <xf numFmtId="0" fontId="1" fillId="0" borderId="3" xfId="3" applyFont="1" applyFill="1" applyBorder="1" applyAlignment="1" applyProtection="1">
      <alignment horizontal="center" vertical="center" wrapText="1"/>
      <protection locked="0"/>
    </xf>
    <xf numFmtId="0" fontId="1" fillId="0" borderId="4" xfId="3" applyFont="1" applyFill="1" applyBorder="1" applyAlignment="1" applyProtection="1">
      <alignment horizontal="center" vertical="center" wrapText="1"/>
      <protection locked="0"/>
    </xf>
    <xf numFmtId="164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3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/>
      <protection locked="0"/>
    </xf>
    <xf numFmtId="164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/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>
      <alignment horizontal="center"/>
    </xf>
  </cellXfs>
  <cellStyles count="21">
    <cellStyle name="Categoría del Piloto de Datos" xfId="4" xr:uid="{00000000-0005-0000-0000-000000000000}"/>
    <cellStyle name="Categoría del Piloto de Datos 2" xfId="12" xr:uid="{00000000-0005-0000-0000-000001000000}"/>
    <cellStyle name="Euro" xfId="5" xr:uid="{00000000-0005-0000-0000-000002000000}"/>
    <cellStyle name="Euro 2" xfId="13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6" xr:uid="{00000000-0005-0000-0000-000007000000}"/>
    <cellStyle name="Normal 4" xfId="3" xr:uid="{00000000-0005-0000-0000-000008000000}"/>
    <cellStyle name="Normal 4 2" xfId="20" xr:uid="{00000000-0005-0000-0000-000009000000}"/>
    <cellStyle name="Normal 5" xfId="19" xr:uid="{00000000-0005-0000-0000-00000A000000}"/>
    <cellStyle name="Piloto de Datos Ángulo" xfId="7" xr:uid="{00000000-0005-0000-0000-00000B000000}"/>
    <cellStyle name="Piloto de Datos Ángulo 2" xfId="14" xr:uid="{00000000-0005-0000-0000-00000C000000}"/>
    <cellStyle name="Piloto de Datos Campo" xfId="8" xr:uid="{00000000-0005-0000-0000-00000D000000}"/>
    <cellStyle name="Piloto de Datos Campo 2" xfId="15" xr:uid="{00000000-0005-0000-0000-00000E000000}"/>
    <cellStyle name="Piloto de Datos Resultado" xfId="9" xr:uid="{00000000-0005-0000-0000-00000F000000}"/>
    <cellStyle name="Piloto de Datos Resultado 2" xfId="16" xr:uid="{00000000-0005-0000-0000-000010000000}"/>
    <cellStyle name="Piloto de Datos Título" xfId="10" xr:uid="{00000000-0005-0000-0000-000011000000}"/>
    <cellStyle name="Piloto de Datos Título 2" xfId="17" xr:uid="{00000000-0005-0000-0000-000012000000}"/>
    <cellStyle name="Piloto de Datos Valor" xfId="11" xr:uid="{00000000-0005-0000-0000-000013000000}"/>
    <cellStyle name="Piloto de Datos Valor 2" xfId="18" xr:uid="{00000000-0005-0000-0000-000014000000}"/>
  </cellStyles>
  <dxfs count="0"/>
  <tableStyles count="0" defaultTableStyle="TableStyleMedium2" defaultPivotStyle="PivotStyleLight16"/>
  <colors>
    <mruColors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tabSelected="1" zoomScaleSheetLayoutView="100" workbookViewId="0"/>
  </sheetViews>
  <sheetFormatPr baseColWidth="10" defaultColWidth="0" defaultRowHeight="15.75" zeroHeight="1" x14ac:dyDescent="0.25"/>
  <cols>
    <col min="1" max="1" width="13.140625" style="118" customWidth="1"/>
    <col min="2" max="2" width="88" style="118" customWidth="1"/>
    <col min="3" max="16384" width="11.42578125" style="118" hidden="1"/>
  </cols>
  <sheetData>
    <row r="1" spans="1:2" ht="18.75" x14ac:dyDescent="0.3">
      <c r="A1" s="116" t="s">
        <v>113</v>
      </c>
      <c r="B1" s="117"/>
    </row>
    <row r="2" spans="1:2" ht="18.75" x14ac:dyDescent="0.3">
      <c r="A2" s="116" t="s">
        <v>118</v>
      </c>
      <c r="B2" s="117"/>
    </row>
    <row r="3" spans="1:2" x14ac:dyDescent="0.25">
      <c r="A3" s="119"/>
      <c r="B3" s="119"/>
    </row>
    <row r="4" spans="1:2" x14ac:dyDescent="0.25">
      <c r="A4" s="120"/>
      <c r="B4" s="121"/>
    </row>
    <row r="5" spans="1:2" x14ac:dyDescent="0.25">
      <c r="A5" s="122" t="s">
        <v>114</v>
      </c>
      <c r="B5" s="123" t="s">
        <v>115</v>
      </c>
    </row>
    <row r="6" spans="1:2" s="126" customFormat="1" x14ac:dyDescent="0.25">
      <c r="A6" s="124"/>
      <c r="B6" s="125"/>
    </row>
    <row r="7" spans="1:2" x14ac:dyDescent="0.25">
      <c r="A7" s="135">
        <v>1</v>
      </c>
      <c r="B7" s="127" t="s">
        <v>119</v>
      </c>
    </row>
    <row r="8" spans="1:2" x14ac:dyDescent="0.25">
      <c r="A8" s="136"/>
      <c r="B8" s="127" t="s">
        <v>120</v>
      </c>
    </row>
    <row r="9" spans="1:2" x14ac:dyDescent="0.25">
      <c r="A9" s="137"/>
      <c r="B9" s="128" t="s">
        <v>116</v>
      </c>
    </row>
    <row r="10" spans="1:2" x14ac:dyDescent="0.25">
      <c r="A10" s="136">
        <v>2</v>
      </c>
      <c r="B10" s="127" t="s">
        <v>121</v>
      </c>
    </row>
    <row r="11" spans="1:2" x14ac:dyDescent="0.25">
      <c r="A11" s="136"/>
      <c r="B11" s="127" t="s">
        <v>120</v>
      </c>
    </row>
    <row r="12" spans="1:2" x14ac:dyDescent="0.25">
      <c r="A12" s="136"/>
      <c r="B12" s="127" t="s">
        <v>122</v>
      </c>
    </row>
    <row r="13" spans="1:2" x14ac:dyDescent="0.25">
      <c r="A13" s="137"/>
      <c r="B13" s="128" t="s">
        <v>116</v>
      </c>
    </row>
    <row r="14" spans="1:2" x14ac:dyDescent="0.25">
      <c r="A14" s="136">
        <v>3</v>
      </c>
      <c r="B14" s="127" t="s">
        <v>123</v>
      </c>
    </row>
    <row r="15" spans="1:2" x14ac:dyDescent="0.25">
      <c r="A15" s="136"/>
      <c r="B15" s="127" t="s">
        <v>120</v>
      </c>
    </row>
    <row r="16" spans="1:2" x14ac:dyDescent="0.25">
      <c r="A16" s="136"/>
      <c r="B16" s="127" t="s">
        <v>124</v>
      </c>
    </row>
    <row r="17" spans="1:2" x14ac:dyDescent="0.25">
      <c r="A17" s="137"/>
      <c r="B17" s="128" t="s">
        <v>116</v>
      </c>
    </row>
    <row r="18" spans="1:2" x14ac:dyDescent="0.25">
      <c r="A18" s="136">
        <v>4</v>
      </c>
      <c r="B18" s="127" t="s">
        <v>125</v>
      </c>
    </row>
    <row r="19" spans="1:2" x14ac:dyDescent="0.25">
      <c r="A19" s="136"/>
      <c r="B19" s="127" t="s">
        <v>120</v>
      </c>
    </row>
    <row r="20" spans="1:2" x14ac:dyDescent="0.25">
      <c r="A20" s="136"/>
      <c r="B20" s="127" t="s">
        <v>126</v>
      </c>
    </row>
    <row r="21" spans="1:2" x14ac:dyDescent="0.25">
      <c r="A21" s="137"/>
      <c r="B21" s="129" t="s">
        <v>117</v>
      </c>
    </row>
    <row r="22" spans="1:2" x14ac:dyDescent="0.25"/>
  </sheetData>
  <mergeCells count="4">
    <mergeCell ref="A7:A9"/>
    <mergeCell ref="A10:A13"/>
    <mergeCell ref="A14:A17"/>
    <mergeCell ref="A18:A21"/>
  </mergeCells>
  <printOptions horizontalCentered="1" verticalCentered="1"/>
  <pageMargins left="0" right="0" top="0" bottom="0" header="0" footer="0"/>
  <pageSetup scale="8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4"/>
  <sheetViews>
    <sheetView zoomScale="80" zoomScaleNormal="80" zoomScaleSheetLayoutView="80" workbookViewId="0">
      <pane ySplit="8" topLeftCell="A9" activePane="bottomLeft" state="frozen"/>
      <selection pane="bottomLeft" activeCell="A23" sqref="A23"/>
    </sheetView>
  </sheetViews>
  <sheetFormatPr baseColWidth="10" defaultColWidth="0" defaultRowHeight="15.75" zeroHeight="1" x14ac:dyDescent="0.25"/>
  <cols>
    <col min="1" max="1" width="102.85546875" style="36" customWidth="1"/>
    <col min="2" max="2" width="16.5703125" style="36" customWidth="1"/>
    <col min="3" max="3" width="14.85546875" style="36" customWidth="1"/>
    <col min="4" max="4" width="17.140625" style="36" customWidth="1"/>
    <col min="5" max="5" width="17" style="36" customWidth="1"/>
    <col min="6" max="6" width="16.28515625" style="36" customWidth="1"/>
    <col min="7" max="7" width="15.28515625" style="36" customWidth="1"/>
    <col min="8" max="8" width="13.42578125" style="36" customWidth="1"/>
    <col min="9" max="9" width="14.140625" style="36" customWidth="1"/>
    <col min="10" max="10" width="12.85546875" style="36" customWidth="1"/>
    <col min="11" max="11" width="14" style="35" customWidth="1"/>
    <col min="12" max="15" width="11.42578125" style="36" hidden="1" customWidth="1"/>
    <col min="16" max="16" width="0" style="36" hidden="1" customWidth="1"/>
    <col min="17" max="16384" width="11.42578125" style="36" hidden="1"/>
  </cols>
  <sheetData>
    <row r="1" spans="1:11" x14ac:dyDescent="0.25">
      <c r="A1" s="1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5">
      <c r="A2" s="34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x14ac:dyDescent="0.25">
      <c r="A3" s="109" t="s">
        <v>101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1" x14ac:dyDescent="0.25">
      <c r="A4" s="109" t="s">
        <v>49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x14ac:dyDescent="0.25">
      <c r="A5" s="109" t="s">
        <v>102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1:11" x14ac:dyDescent="0.25">
      <c r="A6" s="21"/>
      <c r="B6" s="21"/>
      <c r="C6" s="20"/>
      <c r="D6" s="20"/>
      <c r="E6" s="21"/>
      <c r="F6" s="21"/>
      <c r="G6" s="22"/>
      <c r="H6" s="21"/>
      <c r="I6" s="21"/>
      <c r="J6" s="21"/>
      <c r="K6" s="21"/>
    </row>
    <row r="7" spans="1:11" ht="15.75" customHeight="1" x14ac:dyDescent="0.25">
      <c r="A7" s="142" t="s">
        <v>1</v>
      </c>
      <c r="B7" s="138" t="s">
        <v>2</v>
      </c>
      <c r="C7" s="138" t="s">
        <v>3</v>
      </c>
      <c r="D7" s="138" t="s">
        <v>4</v>
      </c>
      <c r="E7" s="138" t="s">
        <v>5</v>
      </c>
      <c r="F7" s="138" t="s">
        <v>6</v>
      </c>
      <c r="G7" s="138" t="s">
        <v>7</v>
      </c>
      <c r="H7" s="140" t="s">
        <v>8</v>
      </c>
      <c r="I7" s="141"/>
      <c r="J7" s="141"/>
      <c r="K7" s="141"/>
    </row>
    <row r="8" spans="1:11" ht="35.25" customHeight="1" x14ac:dyDescent="0.25">
      <c r="A8" s="143"/>
      <c r="B8" s="139"/>
      <c r="C8" s="139"/>
      <c r="D8" s="139"/>
      <c r="E8" s="139"/>
      <c r="F8" s="139"/>
      <c r="G8" s="139"/>
      <c r="H8" s="23" t="s">
        <v>9</v>
      </c>
      <c r="I8" s="24" t="s">
        <v>10</v>
      </c>
      <c r="J8" s="24" t="s">
        <v>11</v>
      </c>
      <c r="K8" s="24" t="s">
        <v>12</v>
      </c>
    </row>
    <row r="9" spans="1:11" x14ac:dyDescent="0.25">
      <c r="A9" s="21"/>
      <c r="B9" s="32"/>
      <c r="C9" s="32"/>
      <c r="D9" s="32"/>
      <c r="E9" s="32"/>
      <c r="F9" s="32"/>
      <c r="G9" s="26"/>
      <c r="H9" s="33"/>
      <c r="I9" s="33"/>
      <c r="J9" s="33"/>
      <c r="K9" s="33"/>
    </row>
    <row r="10" spans="1:11" x14ac:dyDescent="0.25">
      <c r="A10" s="108" t="s">
        <v>13</v>
      </c>
      <c r="B10" s="11">
        <f>SUM(B12,B17,B24,B27,B30,B34,B37,B40,B43,B46,B49,B52,B55,B58)</f>
        <v>453597</v>
      </c>
      <c r="C10" s="11">
        <f t="shared" ref="C10:K10" si="0">SUM(C12,C17,C24,C27,C30,C34,C37,C40,C43,C46,C49,C52,C55,C58)</f>
        <v>199706</v>
      </c>
      <c r="D10" s="11">
        <f t="shared" si="0"/>
        <v>79491</v>
      </c>
      <c r="E10" s="11">
        <f t="shared" si="0"/>
        <v>71290</v>
      </c>
      <c r="F10" s="11">
        <f t="shared" si="0"/>
        <v>124658</v>
      </c>
      <c r="G10" s="11">
        <f t="shared" si="0"/>
        <v>536846</v>
      </c>
      <c r="H10" s="11">
        <f t="shared" si="0"/>
        <v>535281</v>
      </c>
      <c r="I10" s="11">
        <f t="shared" si="0"/>
        <v>384</v>
      </c>
      <c r="J10" s="11">
        <f t="shared" si="0"/>
        <v>1180</v>
      </c>
      <c r="K10" s="12">
        <f t="shared" si="0"/>
        <v>1</v>
      </c>
    </row>
    <row r="11" spans="1:11" x14ac:dyDescent="0.25">
      <c r="A11" s="10"/>
      <c r="B11" s="25"/>
      <c r="C11" s="25"/>
      <c r="D11" s="25"/>
      <c r="E11" s="25"/>
      <c r="F11" s="25"/>
      <c r="G11" s="25"/>
      <c r="H11" s="25"/>
      <c r="I11" s="25"/>
      <c r="J11" s="25"/>
      <c r="K11" s="26"/>
    </row>
    <row r="12" spans="1:11" x14ac:dyDescent="0.25">
      <c r="A12" s="4" t="s">
        <v>14</v>
      </c>
      <c r="B12" s="11">
        <f>SUM(B13:B15)</f>
        <v>177730</v>
      </c>
      <c r="C12" s="11">
        <f t="shared" ref="C12:K12" si="1">SUM(C13:C15)</f>
        <v>53478</v>
      </c>
      <c r="D12" s="11">
        <f t="shared" si="1"/>
        <v>20921</v>
      </c>
      <c r="E12" s="11">
        <f t="shared" si="1"/>
        <v>21035</v>
      </c>
      <c r="F12" s="11">
        <f t="shared" si="1"/>
        <v>26025</v>
      </c>
      <c r="G12" s="11">
        <f t="shared" si="1"/>
        <v>205069</v>
      </c>
      <c r="H12" s="11">
        <f t="shared" si="1"/>
        <v>204735</v>
      </c>
      <c r="I12" s="11">
        <f t="shared" si="1"/>
        <v>220</v>
      </c>
      <c r="J12" s="11">
        <f t="shared" si="1"/>
        <v>114</v>
      </c>
      <c r="K12" s="12">
        <f t="shared" si="1"/>
        <v>0</v>
      </c>
    </row>
    <row r="13" spans="1:11" x14ac:dyDescent="0.25">
      <c r="A13" s="5" t="s">
        <v>15</v>
      </c>
      <c r="B13" s="13">
        <v>61825</v>
      </c>
      <c r="C13" s="13">
        <v>19921</v>
      </c>
      <c r="D13" s="13">
        <v>9472</v>
      </c>
      <c r="E13" s="13">
        <v>9712</v>
      </c>
      <c r="F13" s="13">
        <v>4445</v>
      </c>
      <c r="G13" s="27">
        <v>77061</v>
      </c>
      <c r="H13" s="13">
        <v>76874</v>
      </c>
      <c r="I13" s="13">
        <v>163</v>
      </c>
      <c r="J13" s="13">
        <v>24</v>
      </c>
      <c r="K13" s="14">
        <v>0</v>
      </c>
    </row>
    <row r="14" spans="1:11" x14ac:dyDescent="0.25">
      <c r="A14" s="5" t="s">
        <v>16</v>
      </c>
      <c r="B14" s="13">
        <v>60021</v>
      </c>
      <c r="C14" s="13">
        <v>16771</v>
      </c>
      <c r="D14" s="13">
        <v>6952</v>
      </c>
      <c r="E14" s="13">
        <v>4366</v>
      </c>
      <c r="F14" s="13">
        <v>10206</v>
      </c>
      <c r="G14" s="27">
        <v>69172</v>
      </c>
      <c r="H14" s="13">
        <v>69071</v>
      </c>
      <c r="I14" s="13">
        <v>28</v>
      </c>
      <c r="J14" s="13">
        <v>73</v>
      </c>
      <c r="K14" s="14">
        <v>0</v>
      </c>
    </row>
    <row r="15" spans="1:11" x14ac:dyDescent="0.25">
      <c r="A15" s="5" t="s">
        <v>17</v>
      </c>
      <c r="B15" s="13">
        <v>55884</v>
      </c>
      <c r="C15" s="13">
        <v>16786</v>
      </c>
      <c r="D15" s="13">
        <v>4497</v>
      </c>
      <c r="E15" s="13">
        <v>6957</v>
      </c>
      <c r="F15" s="13">
        <v>11374</v>
      </c>
      <c r="G15" s="27">
        <v>58836</v>
      </c>
      <c r="H15" s="13">
        <v>58790</v>
      </c>
      <c r="I15" s="13">
        <v>29</v>
      </c>
      <c r="J15" s="13">
        <v>17</v>
      </c>
      <c r="K15" s="14">
        <v>0</v>
      </c>
    </row>
    <row r="16" spans="1:11" x14ac:dyDescent="0.25">
      <c r="A16" s="6"/>
      <c r="B16" s="13"/>
      <c r="C16" s="13"/>
      <c r="D16" s="13"/>
      <c r="E16" s="13"/>
      <c r="F16" s="13"/>
      <c r="G16" s="13"/>
      <c r="H16" s="13"/>
      <c r="I16" s="13"/>
      <c r="J16" s="13"/>
      <c r="K16" s="14"/>
    </row>
    <row r="17" spans="1:11" x14ac:dyDescent="0.25">
      <c r="A17" s="4" t="s">
        <v>18</v>
      </c>
      <c r="B17" s="11">
        <f>SUM(B18:B22)</f>
        <v>135497</v>
      </c>
      <c r="C17" s="11">
        <f t="shared" ref="C17:K17" si="2">SUM(C18:C22)</f>
        <v>37963</v>
      </c>
      <c r="D17" s="11">
        <f t="shared" si="2"/>
        <v>31532</v>
      </c>
      <c r="E17" s="11">
        <f t="shared" si="2"/>
        <v>22269</v>
      </c>
      <c r="F17" s="11">
        <f t="shared" si="2"/>
        <v>54133</v>
      </c>
      <c r="G17" s="11">
        <f t="shared" si="2"/>
        <v>128590</v>
      </c>
      <c r="H17" s="11">
        <f t="shared" si="2"/>
        <v>127869</v>
      </c>
      <c r="I17" s="11">
        <f t="shared" si="2"/>
        <v>32</v>
      </c>
      <c r="J17" s="11">
        <f t="shared" si="2"/>
        <v>688</v>
      </c>
      <c r="K17" s="12">
        <f t="shared" si="2"/>
        <v>1</v>
      </c>
    </row>
    <row r="18" spans="1:11" ht="18.75" x14ac:dyDescent="0.25">
      <c r="A18" s="40" t="s">
        <v>78</v>
      </c>
      <c r="B18" s="13">
        <v>1335</v>
      </c>
      <c r="C18" s="13">
        <v>21</v>
      </c>
      <c r="D18" s="13">
        <v>7902</v>
      </c>
      <c r="E18" s="13">
        <v>5210</v>
      </c>
      <c r="F18" s="13">
        <v>4048</v>
      </c>
      <c r="G18" s="27">
        <v>0</v>
      </c>
      <c r="H18" s="13">
        <v>0</v>
      </c>
      <c r="I18" s="13">
        <v>0</v>
      </c>
      <c r="J18" s="13">
        <v>0</v>
      </c>
      <c r="K18" s="14">
        <v>0</v>
      </c>
    </row>
    <row r="19" spans="1:11" ht="18.75" x14ac:dyDescent="0.25">
      <c r="A19" s="5" t="s">
        <v>79</v>
      </c>
      <c r="B19" s="13">
        <v>0</v>
      </c>
      <c r="C19" s="13">
        <v>0</v>
      </c>
      <c r="D19" s="13">
        <v>909</v>
      </c>
      <c r="E19" s="13">
        <v>380</v>
      </c>
      <c r="F19" s="13">
        <v>529</v>
      </c>
      <c r="G19" s="27">
        <v>0</v>
      </c>
      <c r="H19" s="13">
        <v>0</v>
      </c>
      <c r="I19" s="13">
        <v>0</v>
      </c>
      <c r="J19" s="13">
        <v>0</v>
      </c>
      <c r="K19" s="14">
        <v>0</v>
      </c>
    </row>
    <row r="20" spans="1:11" ht="18.75" x14ac:dyDescent="0.25">
      <c r="A20" s="5" t="s">
        <v>69</v>
      </c>
      <c r="B20" s="13">
        <v>44720</v>
      </c>
      <c r="C20" s="13">
        <v>13088</v>
      </c>
      <c r="D20" s="13">
        <v>9176</v>
      </c>
      <c r="E20" s="13">
        <v>5659</v>
      </c>
      <c r="F20" s="13">
        <v>21204</v>
      </c>
      <c r="G20" s="27">
        <v>40121</v>
      </c>
      <c r="H20" s="13">
        <v>39814</v>
      </c>
      <c r="I20" s="13">
        <v>15</v>
      </c>
      <c r="J20" s="13">
        <v>291</v>
      </c>
      <c r="K20" s="14">
        <v>1</v>
      </c>
    </row>
    <row r="21" spans="1:11" ht="18.75" x14ac:dyDescent="0.25">
      <c r="A21" s="7" t="s">
        <v>70</v>
      </c>
      <c r="B21" s="13">
        <v>44721</v>
      </c>
      <c r="C21" s="13">
        <v>12427</v>
      </c>
      <c r="D21" s="13">
        <v>10771</v>
      </c>
      <c r="E21" s="13">
        <v>6730</v>
      </c>
      <c r="F21" s="13">
        <v>22755</v>
      </c>
      <c r="G21" s="27">
        <v>38434</v>
      </c>
      <c r="H21" s="13">
        <v>38185</v>
      </c>
      <c r="I21" s="13">
        <v>10</v>
      </c>
      <c r="J21" s="13">
        <v>239</v>
      </c>
      <c r="K21" s="14">
        <v>0</v>
      </c>
    </row>
    <row r="22" spans="1:11" ht="18.75" x14ac:dyDescent="0.25">
      <c r="A22" s="7" t="s">
        <v>71</v>
      </c>
      <c r="B22" s="13">
        <v>44721</v>
      </c>
      <c r="C22" s="13">
        <v>12427</v>
      </c>
      <c r="D22" s="13">
        <v>2774</v>
      </c>
      <c r="E22" s="13">
        <v>4290</v>
      </c>
      <c r="F22" s="13">
        <v>5597</v>
      </c>
      <c r="G22" s="27">
        <v>50035</v>
      </c>
      <c r="H22" s="13">
        <v>49870</v>
      </c>
      <c r="I22" s="13">
        <v>7</v>
      </c>
      <c r="J22" s="13">
        <v>158</v>
      </c>
      <c r="K22" s="14">
        <v>0</v>
      </c>
    </row>
    <row r="23" spans="1:11" x14ac:dyDescent="0.25">
      <c r="A23" s="7"/>
      <c r="B23" s="28"/>
      <c r="C23" s="13"/>
      <c r="D23" s="13"/>
      <c r="E23" s="28"/>
      <c r="F23" s="28"/>
      <c r="G23" s="28"/>
      <c r="H23" s="28"/>
      <c r="I23" s="28"/>
      <c r="J23" s="28"/>
      <c r="K23" s="29"/>
    </row>
    <row r="24" spans="1:11" x14ac:dyDescent="0.25">
      <c r="A24" s="4" t="s">
        <v>19</v>
      </c>
      <c r="B24" s="11">
        <f>SUM(B25)</f>
        <v>25146</v>
      </c>
      <c r="C24" s="11">
        <f t="shared" ref="C24:K24" si="3">SUM(C25)</f>
        <v>24271</v>
      </c>
      <c r="D24" s="11">
        <f t="shared" si="3"/>
        <v>5579</v>
      </c>
      <c r="E24" s="11">
        <f t="shared" si="3"/>
        <v>5098</v>
      </c>
      <c r="F24" s="11">
        <f t="shared" si="3"/>
        <v>9554</v>
      </c>
      <c r="G24" s="11">
        <f t="shared" si="3"/>
        <v>40344</v>
      </c>
      <c r="H24" s="11">
        <f t="shared" si="3"/>
        <v>40293</v>
      </c>
      <c r="I24" s="11">
        <f t="shared" si="3"/>
        <v>11</v>
      </c>
      <c r="J24" s="11">
        <f t="shared" si="3"/>
        <v>40</v>
      </c>
      <c r="K24" s="12">
        <f t="shared" si="3"/>
        <v>0</v>
      </c>
    </row>
    <row r="25" spans="1:11" x14ac:dyDescent="0.25">
      <c r="A25" s="5" t="s">
        <v>20</v>
      </c>
      <c r="B25" s="13">
        <v>25146</v>
      </c>
      <c r="C25" s="13">
        <v>24271</v>
      </c>
      <c r="D25" s="13">
        <v>5579</v>
      </c>
      <c r="E25" s="13">
        <v>5098</v>
      </c>
      <c r="F25" s="13">
        <v>9554</v>
      </c>
      <c r="G25" s="27">
        <v>40344</v>
      </c>
      <c r="H25" s="13">
        <v>40293</v>
      </c>
      <c r="I25" s="13">
        <v>11</v>
      </c>
      <c r="J25" s="13">
        <v>40</v>
      </c>
      <c r="K25" s="14">
        <v>0</v>
      </c>
    </row>
    <row r="26" spans="1:11" x14ac:dyDescent="0.25">
      <c r="A26" s="6"/>
      <c r="B26" s="13"/>
      <c r="C26" s="13"/>
      <c r="D26" s="13"/>
      <c r="E26" s="13"/>
      <c r="F26" s="13"/>
      <c r="G26" s="27"/>
      <c r="H26" s="13"/>
      <c r="I26" s="13"/>
      <c r="J26" s="13"/>
      <c r="K26" s="14"/>
    </row>
    <row r="27" spans="1:11" x14ac:dyDescent="0.25">
      <c r="A27" s="4" t="s">
        <v>21</v>
      </c>
      <c r="B27" s="11">
        <f>SUM(B28)</f>
        <v>4410</v>
      </c>
      <c r="C27" s="11">
        <f t="shared" ref="C27:K27" si="4">SUM(C28)</f>
        <v>5831</v>
      </c>
      <c r="D27" s="11">
        <f t="shared" si="4"/>
        <v>1801</v>
      </c>
      <c r="E27" s="11">
        <f t="shared" si="4"/>
        <v>1700</v>
      </c>
      <c r="F27" s="11">
        <f t="shared" si="4"/>
        <v>2399</v>
      </c>
      <c r="G27" s="11">
        <f t="shared" si="4"/>
        <v>7943</v>
      </c>
      <c r="H27" s="11">
        <f t="shared" si="4"/>
        <v>7921</v>
      </c>
      <c r="I27" s="11">
        <f t="shared" si="4"/>
        <v>2</v>
      </c>
      <c r="J27" s="11">
        <f t="shared" si="4"/>
        <v>20</v>
      </c>
      <c r="K27" s="12">
        <f t="shared" si="4"/>
        <v>0</v>
      </c>
    </row>
    <row r="28" spans="1:11" x14ac:dyDescent="0.25">
      <c r="A28" s="5" t="s">
        <v>22</v>
      </c>
      <c r="B28" s="13">
        <v>4410</v>
      </c>
      <c r="C28" s="13">
        <v>5831</v>
      </c>
      <c r="D28" s="13">
        <v>1801</v>
      </c>
      <c r="E28" s="13">
        <v>1700</v>
      </c>
      <c r="F28" s="13">
        <v>2399</v>
      </c>
      <c r="G28" s="27">
        <v>7943</v>
      </c>
      <c r="H28" s="13">
        <v>7921</v>
      </c>
      <c r="I28" s="13">
        <v>2</v>
      </c>
      <c r="J28" s="13">
        <v>20</v>
      </c>
      <c r="K28" s="14">
        <v>0</v>
      </c>
    </row>
    <row r="29" spans="1:11" x14ac:dyDescent="0.25">
      <c r="A29" s="6"/>
      <c r="B29" s="13"/>
      <c r="C29" s="13"/>
      <c r="D29" s="13"/>
      <c r="E29" s="13"/>
      <c r="F29" s="13"/>
      <c r="G29" s="27"/>
      <c r="H29" s="13"/>
      <c r="I29" s="13"/>
      <c r="J29" s="13"/>
      <c r="K29" s="14"/>
    </row>
    <row r="30" spans="1:11" x14ac:dyDescent="0.25">
      <c r="A30" s="4" t="s">
        <v>23</v>
      </c>
      <c r="B30" s="11">
        <f>SUM(B31:B32)</f>
        <v>18925</v>
      </c>
      <c r="C30" s="11">
        <f t="shared" ref="C30:K30" si="5">SUM(C31:C32)</f>
        <v>14833</v>
      </c>
      <c r="D30" s="11">
        <f t="shared" si="5"/>
        <v>2198</v>
      </c>
      <c r="E30" s="11">
        <f t="shared" si="5"/>
        <v>3169</v>
      </c>
      <c r="F30" s="11">
        <f t="shared" si="5"/>
        <v>3250</v>
      </c>
      <c r="G30" s="11">
        <f t="shared" si="5"/>
        <v>29537</v>
      </c>
      <c r="H30" s="11">
        <f t="shared" si="5"/>
        <v>29499</v>
      </c>
      <c r="I30" s="11">
        <f t="shared" si="5"/>
        <v>17</v>
      </c>
      <c r="J30" s="11">
        <f t="shared" si="5"/>
        <v>21</v>
      </c>
      <c r="K30" s="12">
        <f t="shared" si="5"/>
        <v>0</v>
      </c>
    </row>
    <row r="31" spans="1:11" x14ac:dyDescent="0.25">
      <c r="A31" s="5" t="s">
        <v>24</v>
      </c>
      <c r="B31" s="13">
        <v>9666</v>
      </c>
      <c r="C31" s="13">
        <v>1601</v>
      </c>
      <c r="D31" s="13">
        <v>538</v>
      </c>
      <c r="E31" s="13">
        <v>1033</v>
      </c>
      <c r="F31" s="13">
        <v>1718</v>
      </c>
      <c r="G31" s="27">
        <v>9054</v>
      </c>
      <c r="H31" s="13">
        <v>9038</v>
      </c>
      <c r="I31" s="13">
        <v>16</v>
      </c>
      <c r="J31" s="13">
        <v>0</v>
      </c>
      <c r="K31" s="14">
        <v>0</v>
      </c>
    </row>
    <row r="32" spans="1:11" x14ac:dyDescent="0.25">
      <c r="A32" s="5" t="s">
        <v>25</v>
      </c>
      <c r="B32" s="13">
        <v>9259</v>
      </c>
      <c r="C32" s="13">
        <v>13232</v>
      </c>
      <c r="D32" s="13">
        <v>1660</v>
      </c>
      <c r="E32" s="13">
        <v>2136</v>
      </c>
      <c r="F32" s="13">
        <v>1532</v>
      </c>
      <c r="G32" s="27">
        <v>20483</v>
      </c>
      <c r="H32" s="13">
        <v>20461</v>
      </c>
      <c r="I32" s="13">
        <v>1</v>
      </c>
      <c r="J32" s="13">
        <v>21</v>
      </c>
      <c r="K32" s="14">
        <v>0</v>
      </c>
    </row>
    <row r="33" spans="1:11" x14ac:dyDescent="0.25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14"/>
    </row>
    <row r="34" spans="1:11" x14ac:dyDescent="0.25">
      <c r="A34" s="4" t="s">
        <v>26</v>
      </c>
      <c r="B34" s="11">
        <f>SUM(B35)</f>
        <v>17699</v>
      </c>
      <c r="C34" s="11">
        <f t="shared" ref="C34:K34" si="6">SUM(C35)</f>
        <v>23599</v>
      </c>
      <c r="D34" s="11">
        <f t="shared" si="6"/>
        <v>3538</v>
      </c>
      <c r="E34" s="11">
        <f t="shared" si="6"/>
        <v>3391</v>
      </c>
      <c r="F34" s="11">
        <f t="shared" si="6"/>
        <v>6318</v>
      </c>
      <c r="G34" s="11">
        <f t="shared" si="6"/>
        <v>35127</v>
      </c>
      <c r="H34" s="11">
        <f t="shared" si="6"/>
        <v>35040</v>
      </c>
      <c r="I34" s="11">
        <f t="shared" si="6"/>
        <v>3</v>
      </c>
      <c r="J34" s="11">
        <f t="shared" si="6"/>
        <v>84</v>
      </c>
      <c r="K34" s="12">
        <f t="shared" si="6"/>
        <v>0</v>
      </c>
    </row>
    <row r="35" spans="1:11" x14ac:dyDescent="0.25">
      <c r="A35" s="6" t="s">
        <v>27</v>
      </c>
      <c r="B35" s="13">
        <v>17699</v>
      </c>
      <c r="C35" s="13">
        <v>23599</v>
      </c>
      <c r="D35" s="13">
        <v>3538</v>
      </c>
      <c r="E35" s="13">
        <v>3391</v>
      </c>
      <c r="F35" s="13">
        <v>6318</v>
      </c>
      <c r="G35" s="27">
        <v>35127</v>
      </c>
      <c r="H35" s="13">
        <v>35040</v>
      </c>
      <c r="I35" s="13">
        <v>3</v>
      </c>
      <c r="J35" s="13">
        <v>84</v>
      </c>
      <c r="K35" s="14">
        <v>0</v>
      </c>
    </row>
    <row r="36" spans="1:11" x14ac:dyDescent="0.25">
      <c r="A36" s="6"/>
      <c r="B36" s="13"/>
      <c r="C36" s="13"/>
      <c r="D36" s="13"/>
      <c r="E36" s="13"/>
      <c r="F36" s="13"/>
      <c r="G36" s="13"/>
      <c r="H36" s="13"/>
      <c r="I36" s="13"/>
      <c r="J36" s="13"/>
      <c r="K36" s="14"/>
    </row>
    <row r="37" spans="1:11" x14ac:dyDescent="0.25">
      <c r="A37" s="4" t="s">
        <v>28</v>
      </c>
      <c r="B37" s="11">
        <f>SUM(B38)</f>
        <v>19149</v>
      </c>
      <c r="C37" s="11">
        <f t="shared" ref="C37:K37" si="7">SUM(C38)</f>
        <v>9499</v>
      </c>
      <c r="D37" s="11">
        <f t="shared" si="7"/>
        <v>4588</v>
      </c>
      <c r="E37" s="11">
        <f t="shared" si="7"/>
        <v>3474</v>
      </c>
      <c r="F37" s="11">
        <f t="shared" si="7"/>
        <v>9480</v>
      </c>
      <c r="G37" s="11">
        <f t="shared" si="7"/>
        <v>20282</v>
      </c>
      <c r="H37" s="11">
        <f t="shared" si="7"/>
        <v>20179</v>
      </c>
      <c r="I37" s="11">
        <f t="shared" si="7"/>
        <v>31</v>
      </c>
      <c r="J37" s="11">
        <f t="shared" si="7"/>
        <v>72</v>
      </c>
      <c r="K37" s="12">
        <f t="shared" si="7"/>
        <v>0</v>
      </c>
    </row>
    <row r="38" spans="1:11" x14ac:dyDescent="0.25">
      <c r="A38" s="6" t="s">
        <v>29</v>
      </c>
      <c r="B38" s="13">
        <v>19149</v>
      </c>
      <c r="C38" s="13">
        <v>9499</v>
      </c>
      <c r="D38" s="13">
        <v>4588</v>
      </c>
      <c r="E38" s="13">
        <v>3474</v>
      </c>
      <c r="F38" s="13">
        <v>9480</v>
      </c>
      <c r="G38" s="27">
        <v>20282</v>
      </c>
      <c r="H38" s="13">
        <v>20179</v>
      </c>
      <c r="I38" s="13">
        <v>31</v>
      </c>
      <c r="J38" s="13">
        <v>72</v>
      </c>
      <c r="K38" s="14">
        <v>0</v>
      </c>
    </row>
    <row r="39" spans="1:11" x14ac:dyDescent="0.25">
      <c r="A39" s="6"/>
      <c r="B39" s="13"/>
      <c r="C39" s="13"/>
      <c r="D39" s="13"/>
      <c r="E39" s="13"/>
      <c r="F39" s="13"/>
      <c r="G39" s="27"/>
      <c r="H39" s="13"/>
      <c r="I39" s="13"/>
      <c r="J39" s="13"/>
      <c r="K39" s="14"/>
    </row>
    <row r="40" spans="1:11" x14ac:dyDescent="0.25">
      <c r="A40" s="8" t="s">
        <v>30</v>
      </c>
      <c r="B40" s="11">
        <f>SUM(B41)</f>
        <v>4879</v>
      </c>
      <c r="C40" s="11">
        <f t="shared" ref="C40:K40" si="8">SUM(C41)</f>
        <v>4807</v>
      </c>
      <c r="D40" s="11">
        <f t="shared" si="8"/>
        <v>1225</v>
      </c>
      <c r="E40" s="11">
        <f t="shared" si="8"/>
        <v>1172</v>
      </c>
      <c r="F40" s="11">
        <f t="shared" si="8"/>
        <v>1148</v>
      </c>
      <c r="G40" s="11">
        <f t="shared" si="8"/>
        <v>8591</v>
      </c>
      <c r="H40" s="11">
        <f t="shared" si="8"/>
        <v>8571</v>
      </c>
      <c r="I40" s="11">
        <f t="shared" si="8"/>
        <v>6</v>
      </c>
      <c r="J40" s="11">
        <f t="shared" si="8"/>
        <v>14</v>
      </c>
      <c r="K40" s="12">
        <f t="shared" si="8"/>
        <v>0</v>
      </c>
    </row>
    <row r="41" spans="1:11" x14ac:dyDescent="0.25">
      <c r="A41" s="5" t="s">
        <v>31</v>
      </c>
      <c r="B41" s="13">
        <v>4879</v>
      </c>
      <c r="C41" s="13">
        <v>4807</v>
      </c>
      <c r="D41" s="13">
        <v>1225</v>
      </c>
      <c r="E41" s="13">
        <v>1172</v>
      </c>
      <c r="F41" s="13">
        <v>1148</v>
      </c>
      <c r="G41" s="27">
        <v>8591</v>
      </c>
      <c r="H41" s="13">
        <v>8571</v>
      </c>
      <c r="I41" s="13">
        <v>6</v>
      </c>
      <c r="J41" s="13">
        <v>14</v>
      </c>
      <c r="K41" s="14">
        <v>0</v>
      </c>
    </row>
    <row r="42" spans="1:11" x14ac:dyDescent="0.25">
      <c r="A42" s="6"/>
      <c r="B42" s="13"/>
      <c r="C42" s="13"/>
      <c r="D42" s="13"/>
      <c r="E42" s="13"/>
      <c r="F42" s="13"/>
      <c r="G42" s="27"/>
      <c r="H42" s="13"/>
      <c r="I42" s="13"/>
      <c r="J42" s="13"/>
      <c r="K42" s="14"/>
    </row>
    <row r="43" spans="1:11" x14ac:dyDescent="0.25">
      <c r="A43" s="4" t="s">
        <v>32</v>
      </c>
      <c r="B43" s="11">
        <f>SUM(B44)</f>
        <v>8323</v>
      </c>
      <c r="C43" s="11">
        <f t="shared" ref="C43:K43" si="9">SUM(C44)</f>
        <v>3795</v>
      </c>
      <c r="D43" s="11">
        <f t="shared" si="9"/>
        <v>305</v>
      </c>
      <c r="E43" s="11">
        <f t="shared" si="9"/>
        <v>1688</v>
      </c>
      <c r="F43" s="11">
        <f t="shared" si="9"/>
        <v>5</v>
      </c>
      <c r="G43" s="11">
        <f t="shared" si="9"/>
        <v>10730</v>
      </c>
      <c r="H43" s="11">
        <f t="shared" si="9"/>
        <v>10706</v>
      </c>
      <c r="I43" s="11">
        <f t="shared" si="9"/>
        <v>24</v>
      </c>
      <c r="J43" s="11">
        <f t="shared" si="9"/>
        <v>0</v>
      </c>
      <c r="K43" s="12">
        <f t="shared" si="9"/>
        <v>0</v>
      </c>
    </row>
    <row r="44" spans="1:11" x14ac:dyDescent="0.25">
      <c r="A44" s="5" t="s">
        <v>33</v>
      </c>
      <c r="B44" s="13">
        <v>8323</v>
      </c>
      <c r="C44" s="13">
        <v>3795</v>
      </c>
      <c r="D44" s="13">
        <v>305</v>
      </c>
      <c r="E44" s="13">
        <v>1688</v>
      </c>
      <c r="F44" s="13">
        <v>5</v>
      </c>
      <c r="G44" s="27">
        <v>10730</v>
      </c>
      <c r="H44" s="13">
        <v>10706</v>
      </c>
      <c r="I44" s="13">
        <v>24</v>
      </c>
      <c r="J44" s="13">
        <v>0</v>
      </c>
      <c r="K44" s="14">
        <v>0</v>
      </c>
    </row>
    <row r="45" spans="1:11" x14ac:dyDescent="0.25">
      <c r="A45" s="6"/>
      <c r="B45" s="13"/>
      <c r="C45" s="13"/>
      <c r="D45" s="13"/>
      <c r="E45" s="13"/>
      <c r="F45" s="13"/>
      <c r="G45" s="27"/>
      <c r="H45" s="13"/>
      <c r="I45" s="13"/>
      <c r="J45" s="13"/>
      <c r="K45" s="14"/>
    </row>
    <row r="46" spans="1:11" x14ac:dyDescent="0.25">
      <c r="A46" s="4" t="s">
        <v>34</v>
      </c>
      <c r="B46" s="11">
        <f>SUM(B47)</f>
        <v>8607</v>
      </c>
      <c r="C46" s="11">
        <f t="shared" ref="C46:K46" si="10">SUM(C47)</f>
        <v>4242</v>
      </c>
      <c r="D46" s="11">
        <f t="shared" si="10"/>
        <v>2422</v>
      </c>
      <c r="E46" s="11">
        <f t="shared" si="10"/>
        <v>1524</v>
      </c>
      <c r="F46" s="11">
        <f t="shared" si="10"/>
        <v>1661</v>
      </c>
      <c r="G46" s="11">
        <f t="shared" si="10"/>
        <v>12086</v>
      </c>
      <c r="H46" s="11">
        <f t="shared" si="10"/>
        <v>12055</v>
      </c>
      <c r="I46" s="11">
        <f t="shared" si="10"/>
        <v>6</v>
      </c>
      <c r="J46" s="11">
        <f t="shared" si="10"/>
        <v>25</v>
      </c>
      <c r="K46" s="12">
        <f t="shared" si="10"/>
        <v>0</v>
      </c>
    </row>
    <row r="47" spans="1:11" x14ac:dyDescent="0.25">
      <c r="A47" s="5" t="s">
        <v>35</v>
      </c>
      <c r="B47" s="13">
        <v>8607</v>
      </c>
      <c r="C47" s="13">
        <v>4242</v>
      </c>
      <c r="D47" s="13">
        <v>2422</v>
      </c>
      <c r="E47" s="13">
        <v>1524</v>
      </c>
      <c r="F47" s="13">
        <v>1661</v>
      </c>
      <c r="G47" s="27">
        <v>12086</v>
      </c>
      <c r="H47" s="13">
        <v>12055</v>
      </c>
      <c r="I47" s="13">
        <v>6</v>
      </c>
      <c r="J47" s="13">
        <v>25</v>
      </c>
      <c r="K47" s="14">
        <v>0</v>
      </c>
    </row>
    <row r="48" spans="1:11" x14ac:dyDescent="0.25">
      <c r="A48" s="6"/>
      <c r="B48" s="13"/>
      <c r="C48" s="13"/>
      <c r="D48" s="13"/>
      <c r="E48" s="13"/>
      <c r="F48" s="13"/>
      <c r="G48" s="27"/>
      <c r="H48" s="13"/>
      <c r="I48" s="13"/>
      <c r="J48" s="13"/>
      <c r="K48" s="14"/>
    </row>
    <row r="49" spans="1:11" x14ac:dyDescent="0.25">
      <c r="A49" s="4" t="s">
        <v>36</v>
      </c>
      <c r="B49" s="11">
        <f>SUM(B50)</f>
        <v>14413</v>
      </c>
      <c r="C49" s="11">
        <f t="shared" ref="C49:K49" si="11">SUM(C50)</f>
        <v>7424</v>
      </c>
      <c r="D49" s="11">
        <f t="shared" si="11"/>
        <v>4145</v>
      </c>
      <c r="E49" s="11">
        <f t="shared" si="11"/>
        <v>4043</v>
      </c>
      <c r="F49" s="11">
        <f t="shared" si="11"/>
        <v>6292</v>
      </c>
      <c r="G49" s="11">
        <f t="shared" si="11"/>
        <v>15647</v>
      </c>
      <c r="H49" s="11">
        <f t="shared" si="11"/>
        <v>15624</v>
      </c>
      <c r="I49" s="11">
        <f t="shared" si="11"/>
        <v>0</v>
      </c>
      <c r="J49" s="11">
        <f t="shared" si="11"/>
        <v>23</v>
      </c>
      <c r="K49" s="12">
        <f t="shared" si="11"/>
        <v>0</v>
      </c>
    </row>
    <row r="50" spans="1:11" x14ac:dyDescent="0.25">
      <c r="A50" s="6" t="s">
        <v>37</v>
      </c>
      <c r="B50" s="13">
        <v>14413</v>
      </c>
      <c r="C50" s="13">
        <v>7424</v>
      </c>
      <c r="D50" s="13">
        <v>4145</v>
      </c>
      <c r="E50" s="13">
        <v>4043</v>
      </c>
      <c r="F50" s="13">
        <v>6292</v>
      </c>
      <c r="G50" s="27">
        <v>15647</v>
      </c>
      <c r="H50" s="13">
        <v>15624</v>
      </c>
      <c r="I50" s="13">
        <v>0</v>
      </c>
      <c r="J50" s="13">
        <v>23</v>
      </c>
      <c r="K50" s="14">
        <v>0</v>
      </c>
    </row>
    <row r="51" spans="1:11" x14ac:dyDescent="0.25">
      <c r="A51" s="6"/>
      <c r="B51" s="13"/>
      <c r="C51" s="13"/>
      <c r="D51" s="13"/>
      <c r="E51" s="13"/>
      <c r="F51" s="13"/>
      <c r="G51" s="27"/>
      <c r="H51" s="13"/>
      <c r="I51" s="13"/>
      <c r="J51" s="13"/>
      <c r="K51" s="14"/>
    </row>
    <row r="52" spans="1:11" x14ac:dyDescent="0.25">
      <c r="A52" s="4" t="s">
        <v>38</v>
      </c>
      <c r="B52" s="11">
        <f>SUM(B53)</f>
        <v>2289</v>
      </c>
      <c r="C52" s="11">
        <f t="shared" ref="C52:K52" si="12">SUM(C53)</f>
        <v>1290</v>
      </c>
      <c r="D52" s="11">
        <f t="shared" si="12"/>
        <v>117</v>
      </c>
      <c r="E52" s="11">
        <f t="shared" si="12"/>
        <v>394</v>
      </c>
      <c r="F52" s="11">
        <f t="shared" si="12"/>
        <v>452</v>
      </c>
      <c r="G52" s="11">
        <f t="shared" si="12"/>
        <v>2850</v>
      </c>
      <c r="H52" s="11">
        <f t="shared" si="12"/>
        <v>2847</v>
      </c>
      <c r="I52" s="11">
        <f t="shared" si="12"/>
        <v>3</v>
      </c>
      <c r="J52" s="11">
        <f t="shared" si="12"/>
        <v>0</v>
      </c>
      <c r="K52" s="12">
        <f t="shared" si="12"/>
        <v>0</v>
      </c>
    </row>
    <row r="53" spans="1:11" x14ac:dyDescent="0.25">
      <c r="A53" s="6" t="s">
        <v>39</v>
      </c>
      <c r="B53" s="13">
        <v>2289</v>
      </c>
      <c r="C53" s="13">
        <v>1290</v>
      </c>
      <c r="D53" s="13">
        <v>117</v>
      </c>
      <c r="E53" s="13">
        <v>394</v>
      </c>
      <c r="F53" s="13">
        <v>452</v>
      </c>
      <c r="G53" s="27">
        <v>2850</v>
      </c>
      <c r="H53" s="13">
        <v>2847</v>
      </c>
      <c r="I53" s="13">
        <v>3</v>
      </c>
      <c r="J53" s="13">
        <v>0</v>
      </c>
      <c r="K53" s="14">
        <v>0</v>
      </c>
    </row>
    <row r="54" spans="1:11" x14ac:dyDescent="0.25">
      <c r="A54" s="6"/>
      <c r="B54" s="13"/>
      <c r="C54" s="13"/>
      <c r="D54" s="13"/>
      <c r="E54" s="13"/>
      <c r="F54" s="13"/>
      <c r="G54" s="27"/>
      <c r="H54" s="13"/>
      <c r="I54" s="13"/>
      <c r="J54" s="13"/>
      <c r="K54" s="14"/>
    </row>
    <row r="55" spans="1:11" x14ac:dyDescent="0.25">
      <c r="A55" s="8" t="s">
        <v>40</v>
      </c>
      <c r="B55" s="11">
        <f>SUM(B56)</f>
        <v>9321</v>
      </c>
      <c r="C55" s="11">
        <f t="shared" ref="C55:K55" si="13">SUM(C56)</f>
        <v>4239</v>
      </c>
      <c r="D55" s="11">
        <f t="shared" si="13"/>
        <v>921</v>
      </c>
      <c r="E55" s="11">
        <f t="shared" si="13"/>
        <v>1185</v>
      </c>
      <c r="F55" s="11">
        <f t="shared" si="13"/>
        <v>3935</v>
      </c>
      <c r="G55" s="11">
        <f t="shared" si="13"/>
        <v>9361</v>
      </c>
      <c r="H55" s="11">
        <f t="shared" si="13"/>
        <v>9288</v>
      </c>
      <c r="I55" s="11">
        <f t="shared" si="13"/>
        <v>25</v>
      </c>
      <c r="J55" s="11">
        <f t="shared" si="13"/>
        <v>48</v>
      </c>
      <c r="K55" s="12">
        <f t="shared" si="13"/>
        <v>0</v>
      </c>
    </row>
    <row r="56" spans="1:11" x14ac:dyDescent="0.25">
      <c r="A56" s="9" t="s">
        <v>41</v>
      </c>
      <c r="B56" s="13">
        <v>9321</v>
      </c>
      <c r="C56" s="13">
        <v>4239</v>
      </c>
      <c r="D56" s="13">
        <v>921</v>
      </c>
      <c r="E56" s="13">
        <v>1185</v>
      </c>
      <c r="F56" s="13">
        <v>3935</v>
      </c>
      <c r="G56" s="27">
        <v>9361</v>
      </c>
      <c r="H56" s="13">
        <v>9288</v>
      </c>
      <c r="I56" s="13">
        <v>25</v>
      </c>
      <c r="J56" s="13">
        <v>48</v>
      </c>
      <c r="K56" s="14">
        <v>0</v>
      </c>
    </row>
    <row r="57" spans="1:11" x14ac:dyDescent="0.25">
      <c r="A57" s="9"/>
      <c r="B57" s="13"/>
      <c r="C57" s="13"/>
      <c r="D57" s="13"/>
      <c r="E57" s="13"/>
      <c r="F57" s="13"/>
      <c r="G57" s="27"/>
      <c r="H57" s="13"/>
      <c r="I57" s="13"/>
      <c r="J57" s="13"/>
      <c r="K57" s="14"/>
    </row>
    <row r="58" spans="1:11" x14ac:dyDescent="0.25">
      <c r="A58" s="8" t="s">
        <v>42</v>
      </c>
      <c r="B58" s="11">
        <f>SUM(B59)</f>
        <v>7209</v>
      </c>
      <c r="C58" s="11">
        <f t="shared" ref="C58:K58" si="14">SUM(C59)</f>
        <v>4435</v>
      </c>
      <c r="D58" s="11">
        <f t="shared" si="14"/>
        <v>199</v>
      </c>
      <c r="E58" s="11">
        <f t="shared" si="14"/>
        <v>1148</v>
      </c>
      <c r="F58" s="11">
        <f t="shared" si="14"/>
        <v>6</v>
      </c>
      <c r="G58" s="11">
        <f t="shared" si="14"/>
        <v>10689</v>
      </c>
      <c r="H58" s="11">
        <f t="shared" si="14"/>
        <v>10654</v>
      </c>
      <c r="I58" s="11">
        <f t="shared" si="14"/>
        <v>4</v>
      </c>
      <c r="J58" s="11">
        <f t="shared" si="14"/>
        <v>31</v>
      </c>
      <c r="K58" s="12">
        <f t="shared" si="14"/>
        <v>0</v>
      </c>
    </row>
    <row r="59" spans="1:11" x14ac:dyDescent="0.25">
      <c r="A59" s="9" t="s">
        <v>43</v>
      </c>
      <c r="B59" s="13">
        <v>7209</v>
      </c>
      <c r="C59" s="13">
        <v>4435</v>
      </c>
      <c r="D59" s="13">
        <v>199</v>
      </c>
      <c r="E59" s="13">
        <v>1148</v>
      </c>
      <c r="F59" s="13">
        <v>6</v>
      </c>
      <c r="G59" s="27">
        <v>10689</v>
      </c>
      <c r="H59" s="13">
        <v>10654</v>
      </c>
      <c r="I59" s="13">
        <v>4</v>
      </c>
      <c r="J59" s="13">
        <v>31</v>
      </c>
      <c r="K59" s="14">
        <v>0</v>
      </c>
    </row>
    <row r="60" spans="1:11" x14ac:dyDescent="0.25">
      <c r="A60" s="15"/>
      <c r="B60" s="30"/>
      <c r="C60" s="30"/>
      <c r="D60" s="30"/>
      <c r="E60" s="30"/>
      <c r="F60" s="30"/>
      <c r="G60" s="30"/>
      <c r="H60" s="30"/>
      <c r="I60" s="30"/>
      <c r="J60" s="30"/>
      <c r="K60" s="31"/>
    </row>
    <row r="61" spans="1:11" x14ac:dyDescent="0.25">
      <c r="A61" s="17" t="s">
        <v>44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 x14ac:dyDescent="0.25">
      <c r="A62" s="16" t="s">
        <v>45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1:11" x14ac:dyDescent="0.25">
      <c r="A63" s="17" t="s">
        <v>46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</row>
    <row r="64" spans="1:11" x14ac:dyDescent="0.25"/>
  </sheetData>
  <mergeCells count="8">
    <mergeCell ref="G7:G8"/>
    <mergeCell ref="H7:K7"/>
    <mergeCell ref="F7:F8"/>
    <mergeCell ref="A7:A8"/>
    <mergeCell ref="B7:B8"/>
    <mergeCell ref="C7:C8"/>
    <mergeCell ref="D7:D8"/>
    <mergeCell ref="E7:E8"/>
  </mergeCells>
  <printOptions horizontalCentered="1" verticalCentered="1"/>
  <pageMargins left="0" right="0" top="0" bottom="0" header="0" footer="0"/>
  <pageSetup scale="35" orientation="portrait" horizontalDpi="4294967295" verticalDpi="4294967295" r:id="rId1"/>
  <ignoredErrors>
    <ignoredError sqref="B10:K5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3"/>
  <sheetViews>
    <sheetView zoomScale="80" zoomScaleNormal="80" zoomScaleSheetLayoutView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101.5703125" style="1" customWidth="1"/>
    <col min="2" max="2" width="13.42578125" style="1" customWidth="1"/>
    <col min="3" max="3" width="14.140625" style="1" customWidth="1"/>
    <col min="4" max="4" width="14.5703125" style="1" customWidth="1"/>
    <col min="5" max="5" width="13.42578125" style="1" customWidth="1"/>
    <col min="6" max="6" width="14.7109375" style="1" customWidth="1"/>
    <col min="7" max="7" width="14.28515625" style="1" customWidth="1"/>
    <col min="8" max="8" width="15.85546875" style="1" customWidth="1"/>
    <col min="9" max="9" width="15.140625" style="3" customWidth="1"/>
    <col min="10" max="10" width="15.85546875" style="1" customWidth="1"/>
    <col min="11" max="11" width="12.42578125" style="3" customWidth="1"/>
    <col min="12" max="12" width="11.42578125" style="3" hidden="1" customWidth="1"/>
    <col min="13" max="16384" width="11.42578125" style="1" hidden="1"/>
  </cols>
  <sheetData>
    <row r="1" spans="1:11" ht="15.75" x14ac:dyDescent="0.25">
      <c r="A1" s="52" t="s">
        <v>82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5.75" x14ac:dyDescent="0.25">
      <c r="A2" s="41"/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5.75" x14ac:dyDescent="0.25">
      <c r="A3" s="111" t="s">
        <v>105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15.75" x14ac:dyDescent="0.25">
      <c r="A4" s="111" t="s">
        <v>49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ht="15.75" x14ac:dyDescent="0.25">
      <c r="A5" s="111" t="s">
        <v>106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ht="15.75" x14ac:dyDescent="0.25">
      <c r="A6" s="111" t="s">
        <v>102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ht="15.75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60"/>
    </row>
    <row r="8" spans="1:11" ht="15.75" x14ac:dyDescent="0.25">
      <c r="A8" s="144" t="s">
        <v>1</v>
      </c>
      <c r="B8" s="146" t="s">
        <v>47</v>
      </c>
      <c r="C8" s="148" t="s">
        <v>107</v>
      </c>
      <c r="D8" s="148"/>
      <c r="E8" s="148"/>
      <c r="F8" s="148"/>
      <c r="G8" s="148"/>
      <c r="H8" s="148"/>
      <c r="I8" s="148"/>
      <c r="J8" s="148"/>
      <c r="K8" s="149"/>
    </row>
    <row r="9" spans="1:11" ht="54" customHeight="1" x14ac:dyDescent="0.25">
      <c r="A9" s="145"/>
      <c r="B9" s="147"/>
      <c r="C9" s="53" t="s">
        <v>50</v>
      </c>
      <c r="D9" s="53" t="s">
        <v>76</v>
      </c>
      <c r="E9" s="53" t="s">
        <v>51</v>
      </c>
      <c r="F9" s="53" t="s">
        <v>52</v>
      </c>
      <c r="G9" s="53" t="s">
        <v>53</v>
      </c>
      <c r="H9" s="53" t="s">
        <v>103</v>
      </c>
      <c r="I9" s="53" t="s">
        <v>104</v>
      </c>
      <c r="J9" s="62" t="s">
        <v>54</v>
      </c>
      <c r="K9" s="54" t="s">
        <v>55</v>
      </c>
    </row>
    <row r="10" spans="1:11" ht="15.75" x14ac:dyDescent="0.25">
      <c r="A10" s="41"/>
      <c r="B10" s="55"/>
      <c r="C10" s="55"/>
      <c r="D10" s="55"/>
      <c r="E10" s="55"/>
      <c r="F10" s="55"/>
      <c r="G10" s="55"/>
      <c r="H10" s="55"/>
      <c r="I10" s="55"/>
      <c r="J10" s="55"/>
      <c r="K10" s="37"/>
    </row>
    <row r="11" spans="1:11" ht="15.75" x14ac:dyDescent="0.25">
      <c r="A11" s="110" t="s">
        <v>13</v>
      </c>
      <c r="B11" s="76">
        <f>SUM(B13,B18,B25,B28,B31,B35,B38,B41,B44,B47,B50,B53,B56,B59)</f>
        <v>199706</v>
      </c>
      <c r="C11" s="76">
        <f t="shared" ref="C11:K11" si="0">SUM(C13,C18,C25,C28,C31,C35,C38,C41,C44,C47,C50,C53,C56,C59)</f>
        <v>179913</v>
      </c>
      <c r="D11" s="76">
        <f t="shared" si="0"/>
        <v>1</v>
      </c>
      <c r="E11" s="76">
        <f t="shared" si="0"/>
        <v>6697</v>
      </c>
      <c r="F11" s="76">
        <f t="shared" si="0"/>
        <v>12830</v>
      </c>
      <c r="G11" s="76">
        <f t="shared" si="0"/>
        <v>104</v>
      </c>
      <c r="H11" s="76">
        <f t="shared" si="0"/>
        <v>49</v>
      </c>
      <c r="I11" s="76">
        <f t="shared" si="0"/>
        <v>13</v>
      </c>
      <c r="J11" s="76">
        <f t="shared" si="0"/>
        <v>64</v>
      </c>
      <c r="K11" s="76">
        <f t="shared" si="0"/>
        <v>35</v>
      </c>
    </row>
    <row r="12" spans="1:11" ht="15.75" x14ac:dyDescent="0.25">
      <c r="A12" s="49"/>
      <c r="B12" s="77"/>
      <c r="C12" s="77"/>
      <c r="D12" s="77"/>
      <c r="E12" s="77"/>
      <c r="F12" s="77"/>
      <c r="G12" s="78"/>
      <c r="H12" s="78"/>
      <c r="I12" s="78"/>
      <c r="J12" s="77"/>
      <c r="K12" s="2"/>
    </row>
    <row r="13" spans="1:11" ht="15.75" x14ac:dyDescent="0.25">
      <c r="A13" s="42" t="s">
        <v>14</v>
      </c>
      <c r="B13" s="80">
        <f>SUM(B14:B16)</f>
        <v>53478</v>
      </c>
      <c r="C13" s="80">
        <f t="shared" ref="C13:K13" si="1">SUM(C14:C16)</f>
        <v>49087</v>
      </c>
      <c r="D13" s="80">
        <f t="shared" si="1"/>
        <v>0</v>
      </c>
      <c r="E13" s="80">
        <f t="shared" si="1"/>
        <v>2912</v>
      </c>
      <c r="F13" s="80">
        <f t="shared" si="1"/>
        <v>1278</v>
      </c>
      <c r="G13" s="80">
        <f t="shared" si="1"/>
        <v>89</v>
      </c>
      <c r="H13" s="80">
        <f t="shared" si="1"/>
        <v>47</v>
      </c>
      <c r="I13" s="80">
        <f t="shared" si="1"/>
        <v>8</v>
      </c>
      <c r="J13" s="80">
        <f t="shared" si="1"/>
        <v>52</v>
      </c>
      <c r="K13" s="81">
        <f t="shared" si="1"/>
        <v>5</v>
      </c>
    </row>
    <row r="14" spans="1:11" ht="15.75" x14ac:dyDescent="0.25">
      <c r="A14" s="43" t="s">
        <v>15</v>
      </c>
      <c r="B14" s="84">
        <f>SUM(C14:K14)</f>
        <v>19921</v>
      </c>
      <c r="C14" s="63">
        <v>18308</v>
      </c>
      <c r="D14" s="63">
        <v>0</v>
      </c>
      <c r="E14" s="63">
        <v>1116</v>
      </c>
      <c r="F14" s="63">
        <v>434</v>
      </c>
      <c r="G14" s="63">
        <v>43</v>
      </c>
      <c r="H14" s="63">
        <v>13</v>
      </c>
      <c r="I14" s="63">
        <v>4</v>
      </c>
      <c r="J14" s="63">
        <v>1</v>
      </c>
      <c r="K14" s="2">
        <v>2</v>
      </c>
    </row>
    <row r="15" spans="1:11" ht="15.75" x14ac:dyDescent="0.25">
      <c r="A15" s="43" t="s">
        <v>16</v>
      </c>
      <c r="B15" s="84">
        <f t="shared" ref="B15:B60" si="2">SUM(C15:K15)</f>
        <v>16771</v>
      </c>
      <c r="C15" s="63">
        <v>15375</v>
      </c>
      <c r="D15" s="63">
        <v>0</v>
      </c>
      <c r="E15" s="63">
        <v>896</v>
      </c>
      <c r="F15" s="63">
        <v>439</v>
      </c>
      <c r="G15" s="63">
        <v>7</v>
      </c>
      <c r="H15" s="63">
        <v>18</v>
      </c>
      <c r="I15" s="63">
        <v>3</v>
      </c>
      <c r="J15" s="63">
        <v>32</v>
      </c>
      <c r="K15" s="2">
        <v>1</v>
      </c>
    </row>
    <row r="16" spans="1:11" ht="15.75" x14ac:dyDescent="0.25">
      <c r="A16" s="43" t="s">
        <v>17</v>
      </c>
      <c r="B16" s="84">
        <f t="shared" si="2"/>
        <v>16786</v>
      </c>
      <c r="C16" s="63">
        <v>15404</v>
      </c>
      <c r="D16" s="63">
        <v>0</v>
      </c>
      <c r="E16" s="63">
        <v>900</v>
      </c>
      <c r="F16" s="63">
        <v>405</v>
      </c>
      <c r="G16" s="63">
        <v>39</v>
      </c>
      <c r="H16" s="63">
        <v>16</v>
      </c>
      <c r="I16" s="63">
        <v>1</v>
      </c>
      <c r="J16" s="63">
        <v>19</v>
      </c>
      <c r="K16" s="2">
        <v>2</v>
      </c>
    </row>
    <row r="17" spans="1:11" ht="15.75" x14ac:dyDescent="0.25">
      <c r="A17" s="44"/>
      <c r="B17" s="84"/>
      <c r="C17" s="84"/>
      <c r="D17" s="84"/>
      <c r="E17" s="84"/>
      <c r="F17" s="84"/>
      <c r="G17" s="83"/>
      <c r="H17" s="83"/>
      <c r="I17" s="83"/>
      <c r="J17" s="84"/>
      <c r="K17" s="2"/>
    </row>
    <row r="18" spans="1:11" ht="15.75" x14ac:dyDescent="0.25">
      <c r="A18" s="42" t="s">
        <v>18</v>
      </c>
      <c r="B18" s="80">
        <f>SUM(B19:B23)</f>
        <v>37963</v>
      </c>
      <c r="C18" s="80">
        <f t="shared" ref="C18:K18" si="3">SUM(C19:C23)</f>
        <v>35079</v>
      </c>
      <c r="D18" s="80">
        <f t="shared" si="3"/>
        <v>0</v>
      </c>
      <c r="E18" s="80">
        <f t="shared" si="3"/>
        <v>243</v>
      </c>
      <c r="F18" s="80">
        <f t="shared" si="3"/>
        <v>2623</v>
      </c>
      <c r="G18" s="80">
        <f t="shared" si="3"/>
        <v>1</v>
      </c>
      <c r="H18" s="80">
        <f t="shared" si="3"/>
        <v>1</v>
      </c>
      <c r="I18" s="80">
        <f t="shared" si="3"/>
        <v>1</v>
      </c>
      <c r="J18" s="80">
        <f t="shared" si="3"/>
        <v>3</v>
      </c>
      <c r="K18" s="81">
        <f t="shared" si="3"/>
        <v>12</v>
      </c>
    </row>
    <row r="19" spans="1:11" ht="15.75" x14ac:dyDescent="0.25">
      <c r="A19" s="43" t="s">
        <v>72</v>
      </c>
      <c r="B19" s="84">
        <f t="shared" si="2"/>
        <v>21</v>
      </c>
      <c r="C19" s="63">
        <v>13</v>
      </c>
      <c r="D19" s="63">
        <v>0</v>
      </c>
      <c r="E19" s="63">
        <v>1</v>
      </c>
      <c r="F19" s="63">
        <v>3</v>
      </c>
      <c r="G19" s="63">
        <v>0</v>
      </c>
      <c r="H19" s="63">
        <v>0</v>
      </c>
      <c r="I19" s="63">
        <v>0</v>
      </c>
      <c r="J19" s="63">
        <v>1</v>
      </c>
      <c r="K19" s="2">
        <v>3</v>
      </c>
    </row>
    <row r="20" spans="1:11" ht="15.75" x14ac:dyDescent="0.25">
      <c r="A20" s="43" t="s">
        <v>73</v>
      </c>
      <c r="B20" s="84">
        <f t="shared" si="2"/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2">
        <v>0</v>
      </c>
    </row>
    <row r="21" spans="1:11" ht="15.75" x14ac:dyDescent="0.25">
      <c r="A21" s="45" t="s">
        <v>77</v>
      </c>
      <c r="B21" s="84">
        <f t="shared" si="2"/>
        <v>13088</v>
      </c>
      <c r="C21" s="63">
        <v>12072</v>
      </c>
      <c r="D21" s="63">
        <v>0</v>
      </c>
      <c r="E21" s="63">
        <v>86</v>
      </c>
      <c r="F21" s="63">
        <v>925</v>
      </c>
      <c r="G21" s="63">
        <v>0</v>
      </c>
      <c r="H21" s="63">
        <v>0</v>
      </c>
      <c r="I21" s="63">
        <v>1</v>
      </c>
      <c r="J21" s="63">
        <v>1</v>
      </c>
      <c r="K21" s="2">
        <v>3</v>
      </c>
    </row>
    <row r="22" spans="1:11" ht="15.75" x14ac:dyDescent="0.25">
      <c r="A22" s="45" t="s">
        <v>74</v>
      </c>
      <c r="B22" s="84">
        <f t="shared" si="2"/>
        <v>12427</v>
      </c>
      <c r="C22" s="63">
        <v>11503</v>
      </c>
      <c r="D22" s="63">
        <v>0</v>
      </c>
      <c r="E22" s="63">
        <v>79</v>
      </c>
      <c r="F22" s="63">
        <v>843</v>
      </c>
      <c r="G22" s="63">
        <v>0</v>
      </c>
      <c r="H22" s="63">
        <v>0</v>
      </c>
      <c r="I22" s="63">
        <v>0</v>
      </c>
      <c r="J22" s="63">
        <v>0</v>
      </c>
      <c r="K22" s="2">
        <v>2</v>
      </c>
    </row>
    <row r="23" spans="1:11" ht="15.75" x14ac:dyDescent="0.25">
      <c r="A23" s="45" t="s">
        <v>75</v>
      </c>
      <c r="B23" s="84">
        <f t="shared" si="2"/>
        <v>12427</v>
      </c>
      <c r="C23" s="63">
        <v>11491</v>
      </c>
      <c r="D23" s="63">
        <v>0</v>
      </c>
      <c r="E23" s="63">
        <v>77</v>
      </c>
      <c r="F23" s="63">
        <v>852</v>
      </c>
      <c r="G23" s="63">
        <v>1</v>
      </c>
      <c r="H23" s="63">
        <v>1</v>
      </c>
      <c r="I23" s="63">
        <v>0</v>
      </c>
      <c r="J23" s="63">
        <v>1</v>
      </c>
      <c r="K23" s="2">
        <v>4</v>
      </c>
    </row>
    <row r="24" spans="1:11" ht="15.75" x14ac:dyDescent="0.25">
      <c r="A24" s="45"/>
      <c r="B24" s="84"/>
      <c r="C24" s="84"/>
      <c r="D24" s="84"/>
      <c r="E24" s="84"/>
      <c r="F24" s="84"/>
      <c r="G24" s="83"/>
      <c r="H24" s="83"/>
      <c r="I24" s="83"/>
      <c r="J24" s="84"/>
      <c r="K24" s="2"/>
    </row>
    <row r="25" spans="1:11" ht="15.75" x14ac:dyDescent="0.25">
      <c r="A25" s="42" t="s">
        <v>19</v>
      </c>
      <c r="B25" s="80">
        <f>SUM(B26)</f>
        <v>24271</v>
      </c>
      <c r="C25" s="80">
        <f t="shared" ref="C25:K25" si="4">SUM(C26)</f>
        <v>22454</v>
      </c>
      <c r="D25" s="80">
        <f t="shared" si="4"/>
        <v>0</v>
      </c>
      <c r="E25" s="80">
        <f t="shared" si="4"/>
        <v>298</v>
      </c>
      <c r="F25" s="80">
        <f t="shared" si="4"/>
        <v>1512</v>
      </c>
      <c r="G25" s="80">
        <f t="shared" si="4"/>
        <v>4</v>
      </c>
      <c r="H25" s="80">
        <f t="shared" si="4"/>
        <v>0</v>
      </c>
      <c r="I25" s="80">
        <f t="shared" si="4"/>
        <v>0</v>
      </c>
      <c r="J25" s="80">
        <f t="shared" si="4"/>
        <v>0</v>
      </c>
      <c r="K25" s="81">
        <f t="shared" si="4"/>
        <v>3</v>
      </c>
    </row>
    <row r="26" spans="1:11" ht="15.75" x14ac:dyDescent="0.25">
      <c r="A26" s="43" t="s">
        <v>20</v>
      </c>
      <c r="B26" s="84">
        <f t="shared" si="2"/>
        <v>24271</v>
      </c>
      <c r="C26" s="63">
        <v>22454</v>
      </c>
      <c r="D26" s="63">
        <v>0</v>
      </c>
      <c r="E26" s="63">
        <v>298</v>
      </c>
      <c r="F26" s="63">
        <v>1512</v>
      </c>
      <c r="G26" s="63">
        <v>4</v>
      </c>
      <c r="H26" s="63">
        <v>0</v>
      </c>
      <c r="I26" s="63">
        <v>0</v>
      </c>
      <c r="J26" s="63">
        <v>0</v>
      </c>
      <c r="K26" s="2">
        <v>3</v>
      </c>
    </row>
    <row r="27" spans="1:11" ht="15.75" x14ac:dyDescent="0.25">
      <c r="A27" s="44"/>
      <c r="B27" s="84"/>
      <c r="C27" s="84"/>
      <c r="D27" s="84"/>
      <c r="E27" s="84"/>
      <c r="F27" s="84"/>
      <c r="G27" s="83"/>
      <c r="H27" s="83"/>
      <c r="I27" s="83"/>
      <c r="J27" s="84"/>
      <c r="K27" s="2"/>
    </row>
    <row r="28" spans="1:11" ht="15.75" x14ac:dyDescent="0.25">
      <c r="A28" s="42" t="s">
        <v>21</v>
      </c>
      <c r="B28" s="80">
        <f>SUM(B29)</f>
        <v>5831</v>
      </c>
      <c r="C28" s="80">
        <f t="shared" ref="C28:K28" si="5">SUM(C29)</f>
        <v>4970</v>
      </c>
      <c r="D28" s="80">
        <f t="shared" si="5"/>
        <v>0</v>
      </c>
      <c r="E28" s="80">
        <f t="shared" si="5"/>
        <v>226</v>
      </c>
      <c r="F28" s="80">
        <f t="shared" si="5"/>
        <v>635</v>
      </c>
      <c r="G28" s="80">
        <f t="shared" si="5"/>
        <v>0</v>
      </c>
      <c r="H28" s="80">
        <f t="shared" si="5"/>
        <v>0</v>
      </c>
      <c r="I28" s="80">
        <f t="shared" si="5"/>
        <v>0</v>
      </c>
      <c r="J28" s="80">
        <f t="shared" si="5"/>
        <v>0</v>
      </c>
      <c r="K28" s="81">
        <f t="shared" si="5"/>
        <v>0</v>
      </c>
    </row>
    <row r="29" spans="1:11" ht="15.75" x14ac:dyDescent="0.25">
      <c r="A29" s="43" t="s">
        <v>22</v>
      </c>
      <c r="B29" s="84">
        <f t="shared" si="2"/>
        <v>5831</v>
      </c>
      <c r="C29" s="63">
        <v>4970</v>
      </c>
      <c r="D29" s="63">
        <v>0</v>
      </c>
      <c r="E29" s="63">
        <v>226</v>
      </c>
      <c r="F29" s="63">
        <v>635</v>
      </c>
      <c r="G29" s="63">
        <v>0</v>
      </c>
      <c r="H29" s="63">
        <v>0</v>
      </c>
      <c r="I29" s="63">
        <v>0</v>
      </c>
      <c r="J29" s="63">
        <v>0</v>
      </c>
      <c r="K29" s="2">
        <v>0</v>
      </c>
    </row>
    <row r="30" spans="1:11" ht="15.75" x14ac:dyDescent="0.25">
      <c r="A30" s="44"/>
      <c r="B30" s="84"/>
      <c r="C30" s="84"/>
      <c r="D30" s="84"/>
      <c r="E30" s="84"/>
      <c r="F30" s="84"/>
      <c r="G30" s="83"/>
      <c r="H30" s="83"/>
      <c r="I30" s="83"/>
      <c r="J30" s="84"/>
      <c r="K30" s="2"/>
    </row>
    <row r="31" spans="1:11" ht="15.75" x14ac:dyDescent="0.25">
      <c r="A31" s="42" t="s">
        <v>23</v>
      </c>
      <c r="B31" s="80">
        <f>SUM(B32:B33)</f>
        <v>14833</v>
      </c>
      <c r="C31" s="80">
        <f t="shared" ref="C31:K31" si="6">SUM(C32:C33)</f>
        <v>13835</v>
      </c>
      <c r="D31" s="80">
        <f t="shared" si="6"/>
        <v>0</v>
      </c>
      <c r="E31" s="80">
        <f t="shared" si="6"/>
        <v>393</v>
      </c>
      <c r="F31" s="80">
        <f t="shared" si="6"/>
        <v>602</v>
      </c>
      <c r="G31" s="80">
        <f t="shared" si="6"/>
        <v>0</v>
      </c>
      <c r="H31" s="80">
        <f t="shared" si="6"/>
        <v>0</v>
      </c>
      <c r="I31" s="80">
        <f t="shared" si="6"/>
        <v>0</v>
      </c>
      <c r="J31" s="80">
        <f t="shared" si="6"/>
        <v>2</v>
      </c>
      <c r="K31" s="81">
        <f t="shared" si="6"/>
        <v>1</v>
      </c>
    </row>
    <row r="32" spans="1:11" ht="15.75" x14ac:dyDescent="0.25">
      <c r="A32" s="43" t="s">
        <v>24</v>
      </c>
      <c r="B32" s="84">
        <f t="shared" si="2"/>
        <v>1601</v>
      </c>
      <c r="C32" s="63">
        <v>1318</v>
      </c>
      <c r="D32" s="63">
        <v>0</v>
      </c>
      <c r="E32" s="63">
        <v>57</v>
      </c>
      <c r="F32" s="63">
        <v>225</v>
      </c>
      <c r="G32" s="63">
        <v>0</v>
      </c>
      <c r="H32" s="63">
        <v>0</v>
      </c>
      <c r="I32" s="63">
        <v>0</v>
      </c>
      <c r="J32" s="63">
        <v>1</v>
      </c>
      <c r="K32" s="2">
        <v>0</v>
      </c>
    </row>
    <row r="33" spans="1:11" ht="15.75" x14ac:dyDescent="0.25">
      <c r="A33" s="43" t="s">
        <v>25</v>
      </c>
      <c r="B33" s="84">
        <f t="shared" si="2"/>
        <v>13232</v>
      </c>
      <c r="C33" s="63">
        <v>12517</v>
      </c>
      <c r="D33" s="63">
        <v>0</v>
      </c>
      <c r="E33" s="63">
        <v>336</v>
      </c>
      <c r="F33" s="63">
        <v>377</v>
      </c>
      <c r="G33" s="63">
        <v>0</v>
      </c>
      <c r="H33" s="63">
        <v>0</v>
      </c>
      <c r="I33" s="63">
        <v>0</v>
      </c>
      <c r="J33" s="63">
        <v>1</v>
      </c>
      <c r="K33" s="2">
        <v>1</v>
      </c>
    </row>
    <row r="34" spans="1:11" ht="15.75" x14ac:dyDescent="0.25">
      <c r="A34" s="44"/>
      <c r="B34" s="84"/>
      <c r="C34" s="84"/>
      <c r="D34" s="84"/>
      <c r="E34" s="84"/>
      <c r="F34" s="84"/>
      <c r="G34" s="83"/>
      <c r="H34" s="83"/>
      <c r="I34" s="83"/>
      <c r="J34" s="84"/>
      <c r="K34" s="2"/>
    </row>
    <row r="35" spans="1:11" ht="15.75" x14ac:dyDescent="0.25">
      <c r="A35" s="42" t="s">
        <v>26</v>
      </c>
      <c r="B35" s="80">
        <f>SUM(B36)</f>
        <v>23599</v>
      </c>
      <c r="C35" s="80">
        <f t="shared" ref="C35:K35" si="7">SUM(C36)</f>
        <v>21610</v>
      </c>
      <c r="D35" s="80">
        <f t="shared" si="7"/>
        <v>0</v>
      </c>
      <c r="E35" s="80">
        <f t="shared" si="7"/>
        <v>861</v>
      </c>
      <c r="F35" s="80">
        <f t="shared" si="7"/>
        <v>1123</v>
      </c>
      <c r="G35" s="80">
        <f t="shared" si="7"/>
        <v>1</v>
      </c>
      <c r="H35" s="80">
        <f t="shared" si="7"/>
        <v>0</v>
      </c>
      <c r="I35" s="80">
        <f t="shared" si="7"/>
        <v>2</v>
      </c>
      <c r="J35" s="80">
        <f t="shared" si="7"/>
        <v>2</v>
      </c>
      <c r="K35" s="81">
        <f t="shared" si="7"/>
        <v>0</v>
      </c>
    </row>
    <row r="36" spans="1:11" ht="15.75" x14ac:dyDescent="0.25">
      <c r="A36" s="44" t="s">
        <v>27</v>
      </c>
      <c r="B36" s="84">
        <f t="shared" si="2"/>
        <v>23599</v>
      </c>
      <c r="C36" s="63">
        <v>21610</v>
      </c>
      <c r="D36" s="63">
        <v>0</v>
      </c>
      <c r="E36" s="63">
        <v>861</v>
      </c>
      <c r="F36" s="63">
        <v>1123</v>
      </c>
      <c r="G36" s="63">
        <v>1</v>
      </c>
      <c r="H36" s="63">
        <v>0</v>
      </c>
      <c r="I36" s="63">
        <v>2</v>
      </c>
      <c r="J36" s="63">
        <v>2</v>
      </c>
      <c r="K36" s="2">
        <v>0</v>
      </c>
    </row>
    <row r="37" spans="1:11" ht="15.75" x14ac:dyDescent="0.25">
      <c r="A37" s="44"/>
      <c r="B37" s="84"/>
      <c r="C37" s="84"/>
      <c r="D37" s="84"/>
      <c r="E37" s="84"/>
      <c r="F37" s="84"/>
      <c r="G37" s="83"/>
      <c r="H37" s="83"/>
      <c r="I37" s="83"/>
      <c r="J37" s="84"/>
      <c r="K37" s="2"/>
    </row>
    <row r="38" spans="1:11" ht="15.75" x14ac:dyDescent="0.25">
      <c r="A38" s="42" t="s">
        <v>28</v>
      </c>
      <c r="B38" s="80">
        <f>SUM(B39)</f>
        <v>9499</v>
      </c>
      <c r="C38" s="80">
        <f t="shared" ref="C38:K38" si="8">SUM(C39)</f>
        <v>8179</v>
      </c>
      <c r="D38" s="80">
        <f t="shared" si="8"/>
        <v>0</v>
      </c>
      <c r="E38" s="80">
        <f t="shared" si="8"/>
        <v>378</v>
      </c>
      <c r="F38" s="80">
        <f t="shared" si="8"/>
        <v>926</v>
      </c>
      <c r="G38" s="80">
        <f t="shared" si="8"/>
        <v>1</v>
      </c>
      <c r="H38" s="80">
        <f t="shared" si="8"/>
        <v>0</v>
      </c>
      <c r="I38" s="80">
        <f t="shared" si="8"/>
        <v>0</v>
      </c>
      <c r="J38" s="80">
        <f t="shared" si="8"/>
        <v>5</v>
      </c>
      <c r="K38" s="81">
        <f t="shared" si="8"/>
        <v>10</v>
      </c>
    </row>
    <row r="39" spans="1:11" ht="15.75" x14ac:dyDescent="0.25">
      <c r="A39" s="44" t="s">
        <v>29</v>
      </c>
      <c r="B39" s="84">
        <f t="shared" si="2"/>
        <v>9499</v>
      </c>
      <c r="C39" s="63">
        <v>8179</v>
      </c>
      <c r="D39" s="63">
        <v>0</v>
      </c>
      <c r="E39" s="63">
        <v>378</v>
      </c>
      <c r="F39" s="63">
        <v>926</v>
      </c>
      <c r="G39" s="63">
        <v>1</v>
      </c>
      <c r="H39" s="63">
        <v>0</v>
      </c>
      <c r="I39" s="63">
        <v>0</v>
      </c>
      <c r="J39" s="63">
        <v>5</v>
      </c>
      <c r="K39" s="2">
        <v>10</v>
      </c>
    </row>
    <row r="40" spans="1:11" ht="15.75" x14ac:dyDescent="0.25">
      <c r="A40" s="44"/>
      <c r="B40" s="84"/>
      <c r="C40" s="84"/>
      <c r="D40" s="84"/>
      <c r="E40" s="84"/>
      <c r="F40" s="84"/>
      <c r="G40" s="83"/>
      <c r="H40" s="83"/>
      <c r="I40" s="83"/>
      <c r="J40" s="84"/>
      <c r="K40" s="2"/>
    </row>
    <row r="41" spans="1:11" ht="15.75" x14ac:dyDescent="0.25">
      <c r="A41" s="46" t="s">
        <v>30</v>
      </c>
      <c r="B41" s="80">
        <f>SUM(B42)</f>
        <v>4807</v>
      </c>
      <c r="C41" s="80">
        <f t="shared" ref="C41:K41" si="9">SUM(C42)</f>
        <v>3827</v>
      </c>
      <c r="D41" s="80">
        <f t="shared" si="9"/>
        <v>0</v>
      </c>
      <c r="E41" s="80">
        <f t="shared" si="9"/>
        <v>198</v>
      </c>
      <c r="F41" s="80">
        <f t="shared" si="9"/>
        <v>782</v>
      </c>
      <c r="G41" s="80">
        <f t="shared" si="9"/>
        <v>0</v>
      </c>
      <c r="H41" s="80">
        <f t="shared" si="9"/>
        <v>0</v>
      </c>
      <c r="I41" s="80">
        <f t="shared" si="9"/>
        <v>0</v>
      </c>
      <c r="J41" s="80">
        <f t="shared" si="9"/>
        <v>0</v>
      </c>
      <c r="K41" s="81">
        <f t="shared" si="9"/>
        <v>0</v>
      </c>
    </row>
    <row r="42" spans="1:11" ht="15.75" x14ac:dyDescent="0.25">
      <c r="A42" s="43" t="s">
        <v>31</v>
      </c>
      <c r="B42" s="84">
        <f t="shared" si="2"/>
        <v>4807</v>
      </c>
      <c r="C42" s="63">
        <v>3827</v>
      </c>
      <c r="D42" s="63">
        <v>0</v>
      </c>
      <c r="E42" s="63">
        <v>198</v>
      </c>
      <c r="F42" s="63">
        <v>782</v>
      </c>
      <c r="G42" s="63">
        <v>0</v>
      </c>
      <c r="H42" s="63">
        <v>0</v>
      </c>
      <c r="I42" s="63">
        <v>0</v>
      </c>
      <c r="J42" s="63">
        <v>0</v>
      </c>
      <c r="K42" s="2">
        <v>0</v>
      </c>
    </row>
    <row r="43" spans="1:11" ht="15.75" x14ac:dyDescent="0.25">
      <c r="A43" s="44"/>
      <c r="B43" s="84"/>
      <c r="C43" s="84"/>
      <c r="D43" s="84"/>
      <c r="E43" s="84"/>
      <c r="F43" s="84"/>
      <c r="G43" s="83"/>
      <c r="H43" s="83"/>
      <c r="I43" s="83"/>
      <c r="J43" s="84"/>
      <c r="K43" s="2"/>
    </row>
    <row r="44" spans="1:11" ht="15.75" x14ac:dyDescent="0.25">
      <c r="A44" s="42" t="s">
        <v>32</v>
      </c>
      <c r="B44" s="80">
        <f>SUM(B45)</f>
        <v>3795</v>
      </c>
      <c r="C44" s="80">
        <f t="shared" ref="C44:K44" si="10">SUM(C45)</f>
        <v>3124</v>
      </c>
      <c r="D44" s="80">
        <f t="shared" si="10"/>
        <v>0</v>
      </c>
      <c r="E44" s="80">
        <f t="shared" si="10"/>
        <v>106</v>
      </c>
      <c r="F44" s="80">
        <f t="shared" si="10"/>
        <v>563</v>
      </c>
      <c r="G44" s="80">
        <f t="shared" si="10"/>
        <v>0</v>
      </c>
      <c r="H44" s="80">
        <f t="shared" si="10"/>
        <v>0</v>
      </c>
      <c r="I44" s="80">
        <f t="shared" si="10"/>
        <v>1</v>
      </c>
      <c r="J44" s="80">
        <f t="shared" si="10"/>
        <v>0</v>
      </c>
      <c r="K44" s="81">
        <f t="shared" si="10"/>
        <v>1</v>
      </c>
    </row>
    <row r="45" spans="1:11" ht="15.75" x14ac:dyDescent="0.25">
      <c r="A45" s="43" t="s">
        <v>33</v>
      </c>
      <c r="B45" s="84">
        <f t="shared" si="2"/>
        <v>3795</v>
      </c>
      <c r="C45" s="63">
        <v>3124</v>
      </c>
      <c r="D45" s="63">
        <v>0</v>
      </c>
      <c r="E45" s="63">
        <v>106</v>
      </c>
      <c r="F45" s="63">
        <v>563</v>
      </c>
      <c r="G45" s="63">
        <v>0</v>
      </c>
      <c r="H45" s="63">
        <v>0</v>
      </c>
      <c r="I45" s="63">
        <v>1</v>
      </c>
      <c r="J45" s="63">
        <v>0</v>
      </c>
      <c r="K45" s="2">
        <v>1</v>
      </c>
    </row>
    <row r="46" spans="1:11" ht="15.75" x14ac:dyDescent="0.25">
      <c r="A46" s="44"/>
      <c r="B46" s="84"/>
      <c r="C46" s="84"/>
      <c r="D46" s="84"/>
      <c r="E46" s="84"/>
      <c r="F46" s="84"/>
      <c r="G46" s="83"/>
      <c r="H46" s="83"/>
      <c r="I46" s="83"/>
      <c r="J46" s="84"/>
      <c r="K46" s="2"/>
    </row>
    <row r="47" spans="1:11" ht="15.75" x14ac:dyDescent="0.25">
      <c r="A47" s="42" t="s">
        <v>34</v>
      </c>
      <c r="B47" s="80">
        <f>SUM(B48)</f>
        <v>4242</v>
      </c>
      <c r="C47" s="80">
        <f t="shared" ref="C47:K47" si="11">SUM(C48)</f>
        <v>3579</v>
      </c>
      <c r="D47" s="80">
        <f t="shared" si="11"/>
        <v>1</v>
      </c>
      <c r="E47" s="80">
        <f t="shared" si="11"/>
        <v>184</v>
      </c>
      <c r="F47" s="80">
        <f t="shared" si="11"/>
        <v>476</v>
      </c>
      <c r="G47" s="80">
        <f t="shared" si="11"/>
        <v>0</v>
      </c>
      <c r="H47" s="80">
        <f t="shared" si="11"/>
        <v>0</v>
      </c>
      <c r="I47" s="80">
        <f t="shared" si="11"/>
        <v>0</v>
      </c>
      <c r="J47" s="80">
        <f t="shared" si="11"/>
        <v>0</v>
      </c>
      <c r="K47" s="81">
        <f t="shared" si="11"/>
        <v>2</v>
      </c>
    </row>
    <row r="48" spans="1:11" ht="15.75" x14ac:dyDescent="0.25">
      <c r="A48" s="43" t="s">
        <v>35</v>
      </c>
      <c r="B48" s="84">
        <f t="shared" si="2"/>
        <v>4242</v>
      </c>
      <c r="C48" s="63">
        <v>3579</v>
      </c>
      <c r="D48" s="63">
        <v>1</v>
      </c>
      <c r="E48" s="63">
        <v>184</v>
      </c>
      <c r="F48" s="63">
        <v>476</v>
      </c>
      <c r="G48" s="63">
        <v>0</v>
      </c>
      <c r="H48" s="63">
        <v>0</v>
      </c>
      <c r="I48" s="63">
        <v>0</v>
      </c>
      <c r="J48" s="63">
        <v>0</v>
      </c>
      <c r="K48" s="2">
        <v>2</v>
      </c>
    </row>
    <row r="49" spans="1:11" ht="15.75" x14ac:dyDescent="0.25">
      <c r="A49" s="44"/>
      <c r="B49" s="84"/>
      <c r="C49" s="84"/>
      <c r="D49" s="84"/>
      <c r="E49" s="84"/>
      <c r="F49" s="84"/>
      <c r="G49" s="83"/>
      <c r="H49" s="83"/>
      <c r="I49" s="83"/>
      <c r="J49" s="84"/>
      <c r="K49" s="2"/>
    </row>
    <row r="50" spans="1:11" ht="15.75" x14ac:dyDescent="0.25">
      <c r="A50" s="42" t="s">
        <v>36</v>
      </c>
      <c r="B50" s="80">
        <f>SUM(B51)</f>
        <v>7424</v>
      </c>
      <c r="C50" s="80">
        <f t="shared" ref="C50:K50" si="12">SUM(C51)</f>
        <v>5764</v>
      </c>
      <c r="D50" s="80">
        <f t="shared" si="12"/>
        <v>0</v>
      </c>
      <c r="E50" s="80">
        <f t="shared" si="12"/>
        <v>487</v>
      </c>
      <c r="F50" s="80">
        <f t="shared" si="12"/>
        <v>1171</v>
      </c>
      <c r="G50" s="80">
        <f t="shared" si="12"/>
        <v>2</v>
      </c>
      <c r="H50" s="80">
        <f t="shared" si="12"/>
        <v>0</v>
      </c>
      <c r="I50" s="80">
        <f t="shared" si="12"/>
        <v>0</v>
      </c>
      <c r="J50" s="80">
        <f t="shared" si="12"/>
        <v>0</v>
      </c>
      <c r="K50" s="81">
        <f t="shared" si="12"/>
        <v>0</v>
      </c>
    </row>
    <row r="51" spans="1:11" ht="15.75" x14ac:dyDescent="0.25">
      <c r="A51" s="44" t="s">
        <v>37</v>
      </c>
      <c r="B51" s="84">
        <f t="shared" si="2"/>
        <v>7424</v>
      </c>
      <c r="C51" s="63">
        <v>5764</v>
      </c>
      <c r="D51" s="63">
        <v>0</v>
      </c>
      <c r="E51" s="63">
        <v>487</v>
      </c>
      <c r="F51" s="63">
        <v>1171</v>
      </c>
      <c r="G51" s="63">
        <v>2</v>
      </c>
      <c r="H51" s="63">
        <v>0</v>
      </c>
      <c r="I51" s="63">
        <v>0</v>
      </c>
      <c r="J51" s="63">
        <v>0</v>
      </c>
      <c r="K51" s="2">
        <v>0</v>
      </c>
    </row>
    <row r="52" spans="1:11" ht="15.75" x14ac:dyDescent="0.25">
      <c r="A52" s="44"/>
      <c r="B52" s="84"/>
      <c r="C52" s="84"/>
      <c r="D52" s="84"/>
      <c r="E52" s="84"/>
      <c r="F52" s="84"/>
      <c r="G52" s="83"/>
      <c r="H52" s="83"/>
      <c r="I52" s="83"/>
      <c r="J52" s="84"/>
      <c r="K52" s="2"/>
    </row>
    <row r="53" spans="1:11" ht="15.75" x14ac:dyDescent="0.25">
      <c r="A53" s="42" t="s">
        <v>38</v>
      </c>
      <c r="B53" s="80">
        <f>SUM(B54)</f>
        <v>1290</v>
      </c>
      <c r="C53" s="80">
        <f t="shared" ref="C53:K53" si="13">SUM(C54)</f>
        <v>977</v>
      </c>
      <c r="D53" s="80">
        <f t="shared" si="13"/>
        <v>0</v>
      </c>
      <c r="E53" s="80">
        <f t="shared" si="13"/>
        <v>62</v>
      </c>
      <c r="F53" s="80">
        <f t="shared" si="13"/>
        <v>250</v>
      </c>
      <c r="G53" s="80">
        <f t="shared" si="13"/>
        <v>1</v>
      </c>
      <c r="H53" s="80">
        <f t="shared" si="13"/>
        <v>0</v>
      </c>
      <c r="I53" s="80">
        <f t="shared" si="13"/>
        <v>0</v>
      </c>
      <c r="J53" s="80">
        <f t="shared" si="13"/>
        <v>0</v>
      </c>
      <c r="K53" s="81">
        <f t="shared" si="13"/>
        <v>0</v>
      </c>
    </row>
    <row r="54" spans="1:11" ht="15.75" x14ac:dyDescent="0.25">
      <c r="A54" s="44" t="s">
        <v>39</v>
      </c>
      <c r="B54" s="84">
        <f t="shared" si="2"/>
        <v>1290</v>
      </c>
      <c r="C54" s="63">
        <v>977</v>
      </c>
      <c r="D54" s="63">
        <v>0</v>
      </c>
      <c r="E54" s="63">
        <v>62</v>
      </c>
      <c r="F54" s="63">
        <v>250</v>
      </c>
      <c r="G54" s="63">
        <v>1</v>
      </c>
      <c r="H54" s="63">
        <v>0</v>
      </c>
      <c r="I54" s="63">
        <v>0</v>
      </c>
      <c r="J54" s="63">
        <v>0</v>
      </c>
      <c r="K54" s="2">
        <v>0</v>
      </c>
    </row>
    <row r="55" spans="1:11" ht="15.75" x14ac:dyDescent="0.25">
      <c r="A55" s="44"/>
      <c r="B55" s="84"/>
      <c r="C55" s="84"/>
      <c r="D55" s="84"/>
      <c r="E55" s="84"/>
      <c r="F55" s="84"/>
      <c r="G55" s="83"/>
      <c r="H55" s="83"/>
      <c r="I55" s="83"/>
      <c r="J55" s="84"/>
      <c r="K55" s="2"/>
    </row>
    <row r="56" spans="1:11" ht="15.75" x14ac:dyDescent="0.25">
      <c r="A56" s="46" t="s">
        <v>40</v>
      </c>
      <c r="B56" s="80">
        <f>SUM(B57)</f>
        <v>4239</v>
      </c>
      <c r="C56" s="80">
        <f t="shared" ref="C56:K56" si="14">SUM(C57)</f>
        <v>3858</v>
      </c>
      <c r="D56" s="80">
        <f t="shared" si="14"/>
        <v>0</v>
      </c>
      <c r="E56" s="80">
        <f t="shared" si="14"/>
        <v>176</v>
      </c>
      <c r="F56" s="80">
        <f t="shared" si="14"/>
        <v>202</v>
      </c>
      <c r="G56" s="80">
        <f t="shared" si="14"/>
        <v>2</v>
      </c>
      <c r="H56" s="80">
        <f t="shared" si="14"/>
        <v>0</v>
      </c>
      <c r="I56" s="80">
        <f t="shared" si="14"/>
        <v>1</v>
      </c>
      <c r="J56" s="80">
        <f t="shared" si="14"/>
        <v>0</v>
      </c>
      <c r="K56" s="81">
        <f t="shared" si="14"/>
        <v>0</v>
      </c>
    </row>
    <row r="57" spans="1:11" ht="15.75" x14ac:dyDescent="0.25">
      <c r="A57" s="47" t="s">
        <v>41</v>
      </c>
      <c r="B57" s="84">
        <f t="shared" si="2"/>
        <v>4239</v>
      </c>
      <c r="C57" s="63">
        <v>3858</v>
      </c>
      <c r="D57" s="63">
        <v>0</v>
      </c>
      <c r="E57" s="63">
        <v>176</v>
      </c>
      <c r="F57" s="63">
        <v>202</v>
      </c>
      <c r="G57" s="63">
        <v>2</v>
      </c>
      <c r="H57" s="63">
        <v>0</v>
      </c>
      <c r="I57" s="63">
        <v>1</v>
      </c>
      <c r="J57" s="63">
        <v>0</v>
      </c>
      <c r="K57" s="2">
        <v>0</v>
      </c>
    </row>
    <row r="58" spans="1:11" ht="15.75" x14ac:dyDescent="0.25">
      <c r="A58" s="47"/>
      <c r="B58" s="84"/>
      <c r="C58" s="84"/>
      <c r="D58" s="84"/>
      <c r="E58" s="84"/>
      <c r="F58" s="84"/>
      <c r="G58" s="83"/>
      <c r="H58" s="83"/>
      <c r="I58" s="83"/>
      <c r="J58" s="84"/>
      <c r="K58" s="2"/>
    </row>
    <row r="59" spans="1:11" ht="15.75" x14ac:dyDescent="0.25">
      <c r="A59" s="46" t="s">
        <v>42</v>
      </c>
      <c r="B59" s="80">
        <f>SUM(B60)</f>
        <v>4435</v>
      </c>
      <c r="C59" s="80">
        <f t="shared" ref="C59:K59" si="15">SUM(C60)</f>
        <v>3570</v>
      </c>
      <c r="D59" s="80">
        <f t="shared" si="15"/>
        <v>0</v>
      </c>
      <c r="E59" s="80">
        <f t="shared" si="15"/>
        <v>173</v>
      </c>
      <c r="F59" s="80">
        <f t="shared" si="15"/>
        <v>687</v>
      </c>
      <c r="G59" s="80">
        <f t="shared" si="15"/>
        <v>3</v>
      </c>
      <c r="H59" s="80">
        <f t="shared" si="15"/>
        <v>1</v>
      </c>
      <c r="I59" s="80">
        <f t="shared" si="15"/>
        <v>0</v>
      </c>
      <c r="J59" s="80">
        <f t="shared" si="15"/>
        <v>0</v>
      </c>
      <c r="K59" s="81">
        <f t="shared" si="15"/>
        <v>1</v>
      </c>
    </row>
    <row r="60" spans="1:11" ht="15.75" x14ac:dyDescent="0.25">
      <c r="A60" s="47" t="s">
        <v>43</v>
      </c>
      <c r="B60" s="84">
        <f t="shared" si="2"/>
        <v>4435</v>
      </c>
      <c r="C60" s="63">
        <v>3570</v>
      </c>
      <c r="D60" s="63">
        <v>0</v>
      </c>
      <c r="E60" s="63">
        <v>173</v>
      </c>
      <c r="F60" s="63">
        <v>687</v>
      </c>
      <c r="G60" s="63">
        <v>3</v>
      </c>
      <c r="H60" s="63">
        <v>1</v>
      </c>
      <c r="I60" s="63">
        <v>0</v>
      </c>
      <c r="J60" s="63">
        <v>0</v>
      </c>
      <c r="K60" s="2">
        <v>1</v>
      </c>
    </row>
    <row r="61" spans="1:11" ht="15.75" x14ac:dyDescent="0.25">
      <c r="A61" s="48"/>
      <c r="B61" s="50"/>
      <c r="C61" s="56"/>
      <c r="D61" s="56"/>
      <c r="E61" s="57"/>
      <c r="F61" s="58"/>
      <c r="G61" s="57"/>
      <c r="H61" s="57"/>
      <c r="I61" s="57"/>
      <c r="J61" s="58"/>
      <c r="K61" s="61"/>
    </row>
    <row r="62" spans="1:11" ht="15.75" x14ac:dyDescent="0.25">
      <c r="A62" s="51" t="s">
        <v>46</v>
      </c>
      <c r="B62" s="59"/>
      <c r="C62" s="59"/>
      <c r="D62" s="59"/>
      <c r="E62" s="59"/>
      <c r="F62" s="59"/>
      <c r="G62" s="59"/>
      <c r="H62" s="59"/>
      <c r="I62" s="59"/>
      <c r="J62" s="59"/>
      <c r="K62" s="60"/>
    </row>
    <row r="63" spans="1:11" x14ac:dyDescent="0.25"/>
  </sheetData>
  <mergeCells count="3">
    <mergeCell ref="A8:A9"/>
    <mergeCell ref="B8:B9"/>
    <mergeCell ref="C8:K8"/>
  </mergeCells>
  <printOptions horizontalCentered="1" verticalCentered="1"/>
  <pageMargins left="0" right="0" top="0" bottom="0" header="0" footer="0"/>
  <pageSetup scale="36" orientation="portrait" horizontalDpi="4294967294" verticalDpi="4294967294" r:id="rId1"/>
  <ignoredErrors>
    <ignoredError sqref="B11:K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3"/>
  <sheetViews>
    <sheetView zoomScale="80" zoomScaleNormal="80" zoomScaleSheetLayoutView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100.140625" style="1" customWidth="1"/>
    <col min="2" max="2" width="13.5703125" style="1" customWidth="1"/>
    <col min="3" max="3" width="15" style="1" customWidth="1"/>
    <col min="4" max="4" width="16.140625" style="1" customWidth="1"/>
    <col min="5" max="5" width="15.85546875" style="1" customWidth="1"/>
    <col min="6" max="6" width="14.140625" style="1" customWidth="1"/>
    <col min="7" max="7" width="13.42578125" style="1" customWidth="1"/>
    <col min="8" max="8" width="12.85546875" style="1" customWidth="1"/>
    <col min="9" max="9" width="15.140625" style="1" customWidth="1"/>
    <col min="10" max="10" width="15.5703125" style="1" customWidth="1"/>
    <col min="11" max="11" width="15.140625" style="1" customWidth="1"/>
    <col min="12" max="12" width="15.28515625" style="1" customWidth="1"/>
    <col min="13" max="13" width="13.42578125" style="1" customWidth="1"/>
    <col min="14" max="14" width="15.85546875" style="1" customWidth="1"/>
    <col min="15" max="15" width="13" style="1" customWidth="1"/>
    <col min="16" max="16" width="11.42578125" style="3" hidden="1" customWidth="1"/>
    <col min="17" max="16384" width="11.42578125" style="1" hidden="1"/>
  </cols>
  <sheetData>
    <row r="1" spans="1:15" ht="15.75" x14ac:dyDescent="0.25">
      <c r="A1" s="68" t="s">
        <v>48</v>
      </c>
      <c r="B1" s="131"/>
      <c r="C1" s="131"/>
      <c r="D1" s="132"/>
      <c r="E1" s="132"/>
      <c r="F1" s="133"/>
      <c r="G1" s="133"/>
      <c r="H1" s="133"/>
      <c r="I1" s="132"/>
      <c r="J1" s="132"/>
      <c r="K1" s="132"/>
      <c r="L1" s="132"/>
      <c r="M1" s="132"/>
      <c r="N1" s="132"/>
      <c r="O1" s="132"/>
    </row>
    <row r="2" spans="1:15" ht="15.75" x14ac:dyDescent="0.25">
      <c r="A2" s="69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5.75" x14ac:dyDescent="0.25">
      <c r="A3" s="112" t="s">
        <v>108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14"/>
      <c r="O3" s="114"/>
    </row>
    <row r="4" spans="1:15" ht="15.75" x14ac:dyDescent="0.25">
      <c r="A4" s="112" t="s">
        <v>49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  <c r="N4" s="114"/>
      <c r="O4" s="114"/>
    </row>
    <row r="5" spans="1:15" ht="15.75" x14ac:dyDescent="0.25">
      <c r="A5" s="112" t="s">
        <v>56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4"/>
      <c r="N5" s="114"/>
      <c r="O5" s="114"/>
    </row>
    <row r="6" spans="1:15" ht="15.75" x14ac:dyDescent="0.25">
      <c r="A6" s="112" t="s">
        <v>102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  <c r="N6" s="114"/>
      <c r="O6" s="114"/>
    </row>
    <row r="7" spans="1:15" ht="15.75" x14ac:dyDescent="0.2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1:15" ht="15.75" x14ac:dyDescent="0.25">
      <c r="A8" s="150" t="s">
        <v>1</v>
      </c>
      <c r="B8" s="152" t="s">
        <v>47</v>
      </c>
      <c r="C8" s="154" t="s">
        <v>57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1:15" ht="69" customHeight="1" x14ac:dyDescent="0.25">
      <c r="A9" s="151"/>
      <c r="B9" s="153"/>
      <c r="C9" s="72" t="s">
        <v>58</v>
      </c>
      <c r="D9" s="72" t="s">
        <v>80</v>
      </c>
      <c r="E9" s="72" t="s">
        <v>81</v>
      </c>
      <c r="F9" s="72" t="s">
        <v>59</v>
      </c>
      <c r="G9" s="74" t="s">
        <v>60</v>
      </c>
      <c r="H9" s="74" t="s">
        <v>61</v>
      </c>
      <c r="I9" s="72" t="s">
        <v>62</v>
      </c>
      <c r="J9" s="74" t="s">
        <v>63</v>
      </c>
      <c r="K9" s="73" t="s">
        <v>64</v>
      </c>
      <c r="L9" s="73" t="s">
        <v>65</v>
      </c>
      <c r="M9" s="73" t="s">
        <v>66</v>
      </c>
      <c r="N9" s="73" t="s">
        <v>67</v>
      </c>
      <c r="O9" s="72" t="s">
        <v>68</v>
      </c>
    </row>
    <row r="10" spans="1:15" ht="15.75" x14ac:dyDescent="0.25">
      <c r="A10" s="75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39"/>
    </row>
    <row r="11" spans="1:15" ht="15.75" x14ac:dyDescent="0.25">
      <c r="A11" s="110" t="s">
        <v>13</v>
      </c>
      <c r="B11" s="76">
        <f>SUM(B13,B18,B25,B28,B31,B35,B38,B41,B44,B47,B50,B53,B56,B59)</f>
        <v>71290</v>
      </c>
      <c r="C11" s="76">
        <f t="shared" ref="C11:O11" si="0">SUM(C13,C18,C25,C28,C31,C35,C38,C41,C44,C47,C50,C53,C56,C59)</f>
        <v>258</v>
      </c>
      <c r="D11" s="76">
        <f t="shared" si="0"/>
        <v>46</v>
      </c>
      <c r="E11" s="76">
        <f t="shared" si="0"/>
        <v>35740</v>
      </c>
      <c r="F11" s="76">
        <f t="shared" si="0"/>
        <v>5026</v>
      </c>
      <c r="G11" s="76">
        <f t="shared" si="0"/>
        <v>4136</v>
      </c>
      <c r="H11" s="76">
        <f t="shared" si="0"/>
        <v>1348</v>
      </c>
      <c r="I11" s="76">
        <f t="shared" si="0"/>
        <v>5136</v>
      </c>
      <c r="J11" s="76">
        <f t="shared" si="0"/>
        <v>683</v>
      </c>
      <c r="K11" s="76">
        <f t="shared" si="0"/>
        <v>841</v>
      </c>
      <c r="L11" s="76">
        <f t="shared" si="0"/>
        <v>1163</v>
      </c>
      <c r="M11" s="76">
        <f t="shared" si="0"/>
        <v>16617</v>
      </c>
      <c r="N11" s="76">
        <f t="shared" si="0"/>
        <v>53</v>
      </c>
      <c r="O11" s="76">
        <f t="shared" si="0"/>
        <v>243</v>
      </c>
    </row>
    <row r="12" spans="1:15" ht="15.75" x14ac:dyDescent="0.25">
      <c r="A12" s="82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8"/>
    </row>
    <row r="13" spans="1:15" ht="15.75" x14ac:dyDescent="0.25">
      <c r="A13" s="64" t="s">
        <v>14</v>
      </c>
      <c r="B13" s="80">
        <f>SUM(B14:B16)</f>
        <v>21035</v>
      </c>
      <c r="C13" s="80">
        <f t="shared" ref="C13:O13" si="1">SUM(C14:C16)</f>
        <v>195</v>
      </c>
      <c r="D13" s="80">
        <f t="shared" si="1"/>
        <v>14</v>
      </c>
      <c r="E13" s="80">
        <f t="shared" si="1"/>
        <v>9660</v>
      </c>
      <c r="F13" s="80">
        <f t="shared" si="1"/>
        <v>1958</v>
      </c>
      <c r="G13" s="80">
        <f t="shared" si="1"/>
        <v>2079</v>
      </c>
      <c r="H13" s="80">
        <f t="shared" si="1"/>
        <v>111</v>
      </c>
      <c r="I13" s="80">
        <f t="shared" si="1"/>
        <v>94</v>
      </c>
      <c r="J13" s="80">
        <f t="shared" si="1"/>
        <v>214</v>
      </c>
      <c r="K13" s="80">
        <f t="shared" si="1"/>
        <v>23</v>
      </c>
      <c r="L13" s="80">
        <f t="shared" si="1"/>
        <v>749</v>
      </c>
      <c r="M13" s="80">
        <f t="shared" si="1"/>
        <v>5910</v>
      </c>
      <c r="N13" s="80">
        <f t="shared" si="1"/>
        <v>24</v>
      </c>
      <c r="O13" s="81">
        <f t="shared" si="1"/>
        <v>4</v>
      </c>
    </row>
    <row r="14" spans="1:15" ht="15.75" x14ac:dyDescent="0.25">
      <c r="A14" s="65" t="s">
        <v>15</v>
      </c>
      <c r="B14" s="84">
        <f>SUM(C14:O14)</f>
        <v>9712</v>
      </c>
      <c r="C14" s="84">
        <v>88</v>
      </c>
      <c r="D14" s="84">
        <v>9</v>
      </c>
      <c r="E14" s="84">
        <v>6442</v>
      </c>
      <c r="F14" s="84">
        <v>839</v>
      </c>
      <c r="G14" s="84">
        <v>1182</v>
      </c>
      <c r="H14" s="84">
        <v>50</v>
      </c>
      <c r="I14" s="84">
        <v>58</v>
      </c>
      <c r="J14" s="84">
        <v>88</v>
      </c>
      <c r="K14" s="84">
        <v>4</v>
      </c>
      <c r="L14" s="84">
        <v>439</v>
      </c>
      <c r="M14" s="84">
        <v>503</v>
      </c>
      <c r="N14" s="84">
        <v>7</v>
      </c>
      <c r="O14" s="83">
        <v>3</v>
      </c>
    </row>
    <row r="15" spans="1:15" ht="15.75" x14ac:dyDescent="0.25">
      <c r="A15" s="65" t="s">
        <v>16</v>
      </c>
      <c r="B15" s="84">
        <f t="shared" ref="B15:B60" si="2">SUM(C15:O15)</f>
        <v>4366</v>
      </c>
      <c r="C15" s="84">
        <v>42</v>
      </c>
      <c r="D15" s="84">
        <v>1</v>
      </c>
      <c r="E15" s="84">
        <v>1751</v>
      </c>
      <c r="F15" s="84">
        <v>339</v>
      </c>
      <c r="G15" s="84">
        <v>110</v>
      </c>
      <c r="H15" s="84">
        <v>34</v>
      </c>
      <c r="I15" s="84">
        <v>20</v>
      </c>
      <c r="J15" s="84">
        <v>30</v>
      </c>
      <c r="K15" s="84">
        <v>0</v>
      </c>
      <c r="L15" s="84">
        <v>204</v>
      </c>
      <c r="M15" s="84">
        <v>1834</v>
      </c>
      <c r="N15" s="84">
        <v>1</v>
      </c>
      <c r="O15" s="83">
        <v>0</v>
      </c>
    </row>
    <row r="16" spans="1:15" ht="15.75" x14ac:dyDescent="0.25">
      <c r="A16" s="65" t="s">
        <v>17</v>
      </c>
      <c r="B16" s="84">
        <f t="shared" si="2"/>
        <v>6957</v>
      </c>
      <c r="C16" s="84">
        <v>65</v>
      </c>
      <c r="D16" s="84">
        <v>4</v>
      </c>
      <c r="E16" s="84">
        <v>1467</v>
      </c>
      <c r="F16" s="84">
        <v>780</v>
      </c>
      <c r="G16" s="84">
        <v>787</v>
      </c>
      <c r="H16" s="84">
        <v>27</v>
      </c>
      <c r="I16" s="84">
        <v>16</v>
      </c>
      <c r="J16" s="84">
        <v>96</v>
      </c>
      <c r="K16" s="84">
        <v>19</v>
      </c>
      <c r="L16" s="84">
        <v>106</v>
      </c>
      <c r="M16" s="84">
        <v>3573</v>
      </c>
      <c r="N16" s="84">
        <v>16</v>
      </c>
      <c r="O16" s="83">
        <v>1</v>
      </c>
    </row>
    <row r="17" spans="1:15" ht="15.75" x14ac:dyDescent="0.25">
      <c r="A17" s="66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3"/>
      <c r="M17" s="84"/>
      <c r="N17" s="84"/>
      <c r="O17" s="83"/>
    </row>
    <row r="18" spans="1:15" ht="15.75" x14ac:dyDescent="0.25">
      <c r="A18" s="64" t="s">
        <v>18</v>
      </c>
      <c r="B18" s="80">
        <f>SUM(B19:B23)</f>
        <v>22269</v>
      </c>
      <c r="C18" s="80">
        <f t="shared" ref="C18:O18" si="3">SUM(C19:C23)</f>
        <v>13</v>
      </c>
      <c r="D18" s="80">
        <f t="shared" si="3"/>
        <v>0</v>
      </c>
      <c r="E18" s="80">
        <f t="shared" si="3"/>
        <v>19474</v>
      </c>
      <c r="F18" s="80">
        <f t="shared" si="3"/>
        <v>816</v>
      </c>
      <c r="G18" s="80">
        <f t="shared" si="3"/>
        <v>687</v>
      </c>
      <c r="H18" s="80">
        <f t="shared" si="3"/>
        <v>461</v>
      </c>
      <c r="I18" s="80">
        <f t="shared" si="3"/>
        <v>257</v>
      </c>
      <c r="J18" s="80">
        <f t="shared" si="3"/>
        <v>129</v>
      </c>
      <c r="K18" s="80">
        <f t="shared" si="3"/>
        <v>195</v>
      </c>
      <c r="L18" s="80">
        <f t="shared" si="3"/>
        <v>113</v>
      </c>
      <c r="M18" s="80">
        <f t="shared" si="3"/>
        <v>12</v>
      </c>
      <c r="N18" s="80">
        <f t="shared" si="3"/>
        <v>8</v>
      </c>
      <c r="O18" s="81">
        <f t="shared" si="3"/>
        <v>104</v>
      </c>
    </row>
    <row r="19" spans="1:15" ht="15.75" x14ac:dyDescent="0.25">
      <c r="A19" s="91" t="s">
        <v>72</v>
      </c>
      <c r="B19" s="84">
        <f t="shared" si="2"/>
        <v>5210</v>
      </c>
      <c r="C19" s="84">
        <v>2</v>
      </c>
      <c r="D19" s="84">
        <v>0</v>
      </c>
      <c r="E19" s="84">
        <v>4816</v>
      </c>
      <c r="F19" s="84">
        <v>108</v>
      </c>
      <c r="G19" s="84">
        <v>112</v>
      </c>
      <c r="H19" s="84">
        <v>69</v>
      </c>
      <c r="I19" s="84">
        <v>19</v>
      </c>
      <c r="J19" s="84">
        <v>27</v>
      </c>
      <c r="K19" s="84">
        <v>36</v>
      </c>
      <c r="L19" s="84">
        <v>11</v>
      </c>
      <c r="M19" s="84">
        <v>0</v>
      </c>
      <c r="N19" s="84">
        <v>1</v>
      </c>
      <c r="O19" s="83">
        <v>9</v>
      </c>
    </row>
    <row r="20" spans="1:15" ht="15.75" x14ac:dyDescent="0.25">
      <c r="A20" s="91" t="s">
        <v>73</v>
      </c>
      <c r="B20" s="84">
        <f t="shared" si="2"/>
        <v>380</v>
      </c>
      <c r="C20" s="84">
        <v>1</v>
      </c>
      <c r="D20" s="84">
        <v>0</v>
      </c>
      <c r="E20" s="84">
        <v>336</v>
      </c>
      <c r="F20" s="84">
        <v>9</v>
      </c>
      <c r="G20" s="84">
        <v>0</v>
      </c>
      <c r="H20" s="84">
        <v>24</v>
      </c>
      <c r="I20" s="84">
        <v>2</v>
      </c>
      <c r="J20" s="84">
        <v>0</v>
      </c>
      <c r="K20" s="84">
        <v>0</v>
      </c>
      <c r="L20" s="84">
        <v>6</v>
      </c>
      <c r="M20" s="84">
        <v>0</v>
      </c>
      <c r="N20" s="84">
        <v>0</v>
      </c>
      <c r="O20" s="83">
        <v>2</v>
      </c>
    </row>
    <row r="21" spans="1:15" ht="15.75" x14ac:dyDescent="0.25">
      <c r="A21" s="65" t="s">
        <v>77</v>
      </c>
      <c r="B21" s="84">
        <f t="shared" si="2"/>
        <v>5659</v>
      </c>
      <c r="C21" s="84">
        <v>2</v>
      </c>
      <c r="D21" s="84">
        <v>0</v>
      </c>
      <c r="E21" s="84">
        <v>4392</v>
      </c>
      <c r="F21" s="84">
        <v>516</v>
      </c>
      <c r="G21" s="84">
        <v>433</v>
      </c>
      <c r="H21" s="84">
        <v>65</v>
      </c>
      <c r="I21" s="84">
        <v>22</v>
      </c>
      <c r="J21" s="84">
        <v>63</v>
      </c>
      <c r="K21" s="84">
        <v>84</v>
      </c>
      <c r="L21" s="84">
        <v>46</v>
      </c>
      <c r="M21" s="84">
        <v>9</v>
      </c>
      <c r="N21" s="84">
        <v>1</v>
      </c>
      <c r="O21" s="83">
        <v>26</v>
      </c>
    </row>
    <row r="22" spans="1:15" ht="15.75" x14ac:dyDescent="0.25">
      <c r="A22" s="65" t="s">
        <v>74</v>
      </c>
      <c r="B22" s="84">
        <f t="shared" si="2"/>
        <v>6730</v>
      </c>
      <c r="C22" s="84">
        <v>6</v>
      </c>
      <c r="D22" s="84">
        <v>0</v>
      </c>
      <c r="E22" s="84">
        <v>5805</v>
      </c>
      <c r="F22" s="84">
        <v>133</v>
      </c>
      <c r="G22" s="84">
        <v>71</v>
      </c>
      <c r="H22" s="84">
        <v>283</v>
      </c>
      <c r="I22" s="84">
        <v>210</v>
      </c>
      <c r="J22" s="84">
        <v>37</v>
      </c>
      <c r="K22" s="84">
        <v>71</v>
      </c>
      <c r="L22" s="84">
        <v>49</v>
      </c>
      <c r="M22" s="84">
        <v>3</v>
      </c>
      <c r="N22" s="84">
        <v>5</v>
      </c>
      <c r="O22" s="83">
        <v>57</v>
      </c>
    </row>
    <row r="23" spans="1:15" ht="15.75" x14ac:dyDescent="0.25">
      <c r="A23" s="67" t="s">
        <v>75</v>
      </c>
      <c r="B23" s="84">
        <f t="shared" si="2"/>
        <v>4290</v>
      </c>
      <c r="C23" s="84">
        <v>2</v>
      </c>
      <c r="D23" s="84">
        <v>0</v>
      </c>
      <c r="E23" s="84">
        <v>4125</v>
      </c>
      <c r="F23" s="84">
        <v>50</v>
      </c>
      <c r="G23" s="84">
        <v>71</v>
      </c>
      <c r="H23" s="84">
        <v>20</v>
      </c>
      <c r="I23" s="84">
        <v>4</v>
      </c>
      <c r="J23" s="84">
        <v>2</v>
      </c>
      <c r="K23" s="84">
        <v>4</v>
      </c>
      <c r="L23" s="84">
        <v>1</v>
      </c>
      <c r="M23" s="84">
        <v>0</v>
      </c>
      <c r="N23" s="84">
        <v>1</v>
      </c>
      <c r="O23" s="83">
        <v>10</v>
      </c>
    </row>
    <row r="24" spans="1:15" ht="15.75" x14ac:dyDescent="0.25">
      <c r="A24" s="67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3"/>
      <c r="M24" s="84"/>
      <c r="N24" s="84"/>
      <c r="O24" s="83"/>
    </row>
    <row r="25" spans="1:15" ht="15.75" x14ac:dyDescent="0.25">
      <c r="A25" s="64" t="s">
        <v>19</v>
      </c>
      <c r="B25" s="80">
        <f>SUM(B26)</f>
        <v>5098</v>
      </c>
      <c r="C25" s="80">
        <f t="shared" ref="C25:O25" si="4">SUM(C26)</f>
        <v>9</v>
      </c>
      <c r="D25" s="80">
        <f t="shared" si="4"/>
        <v>1</v>
      </c>
      <c r="E25" s="80">
        <f t="shared" si="4"/>
        <v>3845</v>
      </c>
      <c r="F25" s="80">
        <f t="shared" si="4"/>
        <v>331</v>
      </c>
      <c r="G25" s="80">
        <f t="shared" si="4"/>
        <v>226</v>
      </c>
      <c r="H25" s="80">
        <f t="shared" si="4"/>
        <v>196</v>
      </c>
      <c r="I25" s="80">
        <f t="shared" si="4"/>
        <v>223</v>
      </c>
      <c r="J25" s="80">
        <f t="shared" si="4"/>
        <v>34</v>
      </c>
      <c r="K25" s="80">
        <f t="shared" si="4"/>
        <v>138</v>
      </c>
      <c r="L25" s="80">
        <f t="shared" si="4"/>
        <v>47</v>
      </c>
      <c r="M25" s="80">
        <f t="shared" si="4"/>
        <v>1</v>
      </c>
      <c r="N25" s="80">
        <f t="shared" si="4"/>
        <v>12</v>
      </c>
      <c r="O25" s="81">
        <f t="shared" si="4"/>
        <v>35</v>
      </c>
    </row>
    <row r="26" spans="1:15" ht="15.75" x14ac:dyDescent="0.25">
      <c r="A26" s="65" t="s">
        <v>20</v>
      </c>
      <c r="B26" s="84">
        <f t="shared" si="2"/>
        <v>5098</v>
      </c>
      <c r="C26" s="84">
        <v>9</v>
      </c>
      <c r="D26" s="84">
        <v>1</v>
      </c>
      <c r="E26" s="84">
        <v>3845</v>
      </c>
      <c r="F26" s="84">
        <v>331</v>
      </c>
      <c r="G26" s="84">
        <v>226</v>
      </c>
      <c r="H26" s="84">
        <v>196</v>
      </c>
      <c r="I26" s="84">
        <v>223</v>
      </c>
      <c r="J26" s="84">
        <v>34</v>
      </c>
      <c r="K26" s="84">
        <v>138</v>
      </c>
      <c r="L26" s="84">
        <v>47</v>
      </c>
      <c r="M26" s="84">
        <v>1</v>
      </c>
      <c r="N26" s="84">
        <v>12</v>
      </c>
      <c r="O26" s="83">
        <v>35</v>
      </c>
    </row>
    <row r="27" spans="1:15" ht="15.75" x14ac:dyDescent="0.25">
      <c r="A27" s="66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3"/>
      <c r="M27" s="84"/>
      <c r="N27" s="84"/>
      <c r="O27" s="83"/>
    </row>
    <row r="28" spans="1:15" ht="15.75" x14ac:dyDescent="0.25">
      <c r="A28" s="64" t="s">
        <v>21</v>
      </c>
      <c r="B28" s="80">
        <f>SUM(B29)</f>
        <v>1700</v>
      </c>
      <c r="C28" s="80">
        <f t="shared" ref="C28:O28" si="5">SUM(C29)</f>
        <v>0</v>
      </c>
      <c r="D28" s="80">
        <f t="shared" si="5"/>
        <v>7</v>
      </c>
      <c r="E28" s="80">
        <f t="shared" si="5"/>
        <v>3</v>
      </c>
      <c r="F28" s="80">
        <f t="shared" si="5"/>
        <v>137</v>
      </c>
      <c r="G28" s="80">
        <f t="shared" si="5"/>
        <v>76</v>
      </c>
      <c r="H28" s="80">
        <f t="shared" si="5"/>
        <v>5</v>
      </c>
      <c r="I28" s="80">
        <f t="shared" si="5"/>
        <v>2</v>
      </c>
      <c r="J28" s="80">
        <f t="shared" si="5"/>
        <v>9</v>
      </c>
      <c r="K28" s="80">
        <f t="shared" si="5"/>
        <v>19</v>
      </c>
      <c r="L28" s="80">
        <f t="shared" si="5"/>
        <v>20</v>
      </c>
      <c r="M28" s="80">
        <f t="shared" si="5"/>
        <v>1421</v>
      </c>
      <c r="N28" s="80">
        <f t="shared" si="5"/>
        <v>0</v>
      </c>
      <c r="O28" s="81">
        <f t="shared" si="5"/>
        <v>1</v>
      </c>
    </row>
    <row r="29" spans="1:15" ht="15.75" x14ac:dyDescent="0.25">
      <c r="A29" s="65" t="s">
        <v>22</v>
      </c>
      <c r="B29" s="84">
        <f t="shared" si="2"/>
        <v>1700</v>
      </c>
      <c r="C29" s="84">
        <v>0</v>
      </c>
      <c r="D29" s="84">
        <v>7</v>
      </c>
      <c r="E29" s="84">
        <v>3</v>
      </c>
      <c r="F29" s="84">
        <v>137</v>
      </c>
      <c r="G29" s="84">
        <v>76</v>
      </c>
      <c r="H29" s="84">
        <v>5</v>
      </c>
      <c r="I29" s="84">
        <v>2</v>
      </c>
      <c r="J29" s="84">
        <v>9</v>
      </c>
      <c r="K29" s="84">
        <v>19</v>
      </c>
      <c r="L29" s="84">
        <v>20</v>
      </c>
      <c r="M29" s="84">
        <v>1421</v>
      </c>
      <c r="N29" s="84">
        <v>0</v>
      </c>
      <c r="O29" s="83">
        <v>1</v>
      </c>
    </row>
    <row r="30" spans="1:15" ht="15.75" x14ac:dyDescent="0.25">
      <c r="A30" s="66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3"/>
      <c r="M30" s="84"/>
      <c r="N30" s="84"/>
      <c r="O30" s="83"/>
    </row>
    <row r="31" spans="1:15" ht="15.75" x14ac:dyDescent="0.25">
      <c r="A31" s="64" t="s">
        <v>23</v>
      </c>
      <c r="B31" s="80">
        <f>SUM(B32:B33)</f>
        <v>3169</v>
      </c>
      <c r="C31" s="80">
        <f t="shared" ref="C31:O31" si="6">SUM(C32:C33)</f>
        <v>0</v>
      </c>
      <c r="D31" s="80">
        <f t="shared" si="6"/>
        <v>5</v>
      </c>
      <c r="E31" s="80">
        <f t="shared" si="6"/>
        <v>38</v>
      </c>
      <c r="F31" s="80">
        <f t="shared" si="6"/>
        <v>140</v>
      </c>
      <c r="G31" s="80">
        <f t="shared" si="6"/>
        <v>92</v>
      </c>
      <c r="H31" s="80">
        <f t="shared" si="6"/>
        <v>47</v>
      </c>
      <c r="I31" s="80">
        <f t="shared" si="6"/>
        <v>144</v>
      </c>
      <c r="J31" s="80">
        <f t="shared" si="6"/>
        <v>60</v>
      </c>
      <c r="K31" s="80">
        <f t="shared" si="6"/>
        <v>78</v>
      </c>
      <c r="L31" s="80">
        <f t="shared" si="6"/>
        <v>26</v>
      </c>
      <c r="M31" s="80">
        <f t="shared" si="6"/>
        <v>2508</v>
      </c>
      <c r="N31" s="80">
        <f t="shared" si="6"/>
        <v>0</v>
      </c>
      <c r="O31" s="81">
        <f t="shared" si="6"/>
        <v>31</v>
      </c>
    </row>
    <row r="32" spans="1:15" ht="15.75" x14ac:dyDescent="0.25">
      <c r="A32" s="65" t="s">
        <v>24</v>
      </c>
      <c r="B32" s="84">
        <f t="shared" si="2"/>
        <v>1033</v>
      </c>
      <c r="C32" s="84">
        <v>0</v>
      </c>
      <c r="D32" s="84">
        <v>5</v>
      </c>
      <c r="E32" s="84">
        <v>37</v>
      </c>
      <c r="F32" s="84">
        <v>101</v>
      </c>
      <c r="G32" s="84">
        <v>68</v>
      </c>
      <c r="H32" s="84">
        <v>47</v>
      </c>
      <c r="I32" s="84">
        <v>3</v>
      </c>
      <c r="J32" s="84">
        <v>19</v>
      </c>
      <c r="K32" s="84">
        <v>31</v>
      </c>
      <c r="L32" s="84">
        <v>23</v>
      </c>
      <c r="M32" s="84">
        <v>685</v>
      </c>
      <c r="N32" s="84">
        <v>0</v>
      </c>
      <c r="O32" s="83">
        <v>14</v>
      </c>
    </row>
    <row r="33" spans="1:15" ht="15.75" x14ac:dyDescent="0.25">
      <c r="A33" s="65" t="s">
        <v>25</v>
      </c>
      <c r="B33" s="84">
        <f t="shared" si="2"/>
        <v>2136</v>
      </c>
      <c r="C33" s="84">
        <v>0</v>
      </c>
      <c r="D33" s="84">
        <v>0</v>
      </c>
      <c r="E33" s="84">
        <v>1</v>
      </c>
      <c r="F33" s="84">
        <v>39</v>
      </c>
      <c r="G33" s="84">
        <v>24</v>
      </c>
      <c r="H33" s="84">
        <v>0</v>
      </c>
      <c r="I33" s="84">
        <v>141</v>
      </c>
      <c r="J33" s="84">
        <v>41</v>
      </c>
      <c r="K33" s="84">
        <v>47</v>
      </c>
      <c r="L33" s="84">
        <v>3</v>
      </c>
      <c r="M33" s="84">
        <v>1823</v>
      </c>
      <c r="N33" s="84">
        <v>0</v>
      </c>
      <c r="O33" s="83">
        <v>17</v>
      </c>
    </row>
    <row r="34" spans="1:15" ht="15.75" x14ac:dyDescent="0.25">
      <c r="A34" s="66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3"/>
      <c r="M34" s="84"/>
      <c r="N34" s="84"/>
      <c r="O34" s="83"/>
    </row>
    <row r="35" spans="1:15" ht="15.75" x14ac:dyDescent="0.25">
      <c r="A35" s="64" t="s">
        <v>26</v>
      </c>
      <c r="B35" s="80">
        <f>SUM(B36)</f>
        <v>3391</v>
      </c>
      <c r="C35" s="80">
        <f t="shared" ref="C35:O35" si="7">SUM(C36)</f>
        <v>2</v>
      </c>
      <c r="D35" s="80">
        <f t="shared" si="7"/>
        <v>13</v>
      </c>
      <c r="E35" s="80">
        <f t="shared" si="7"/>
        <v>100</v>
      </c>
      <c r="F35" s="80">
        <f t="shared" si="7"/>
        <v>424</v>
      </c>
      <c r="G35" s="80">
        <f t="shared" si="7"/>
        <v>247</v>
      </c>
      <c r="H35" s="80">
        <f t="shared" si="7"/>
        <v>125</v>
      </c>
      <c r="I35" s="80">
        <f t="shared" si="7"/>
        <v>7</v>
      </c>
      <c r="J35" s="80">
        <f t="shared" si="7"/>
        <v>34</v>
      </c>
      <c r="K35" s="80">
        <f t="shared" si="7"/>
        <v>39</v>
      </c>
      <c r="L35" s="80">
        <f t="shared" si="7"/>
        <v>35</v>
      </c>
      <c r="M35" s="80">
        <f t="shared" si="7"/>
        <v>2342</v>
      </c>
      <c r="N35" s="80">
        <f t="shared" si="7"/>
        <v>2</v>
      </c>
      <c r="O35" s="81">
        <f t="shared" si="7"/>
        <v>21</v>
      </c>
    </row>
    <row r="36" spans="1:15" ht="15.75" x14ac:dyDescent="0.25">
      <c r="A36" s="66" t="s">
        <v>27</v>
      </c>
      <c r="B36" s="84">
        <f t="shared" si="2"/>
        <v>3391</v>
      </c>
      <c r="C36" s="84">
        <v>2</v>
      </c>
      <c r="D36" s="84">
        <v>13</v>
      </c>
      <c r="E36" s="84">
        <v>100</v>
      </c>
      <c r="F36" s="84">
        <v>424</v>
      </c>
      <c r="G36" s="84">
        <v>247</v>
      </c>
      <c r="H36" s="84">
        <v>125</v>
      </c>
      <c r="I36" s="84">
        <v>7</v>
      </c>
      <c r="J36" s="84">
        <v>34</v>
      </c>
      <c r="K36" s="84">
        <v>39</v>
      </c>
      <c r="L36" s="84">
        <v>35</v>
      </c>
      <c r="M36" s="84">
        <v>2342</v>
      </c>
      <c r="N36" s="84">
        <v>2</v>
      </c>
      <c r="O36" s="83">
        <v>21</v>
      </c>
    </row>
    <row r="37" spans="1:15" ht="15.75" x14ac:dyDescent="0.25">
      <c r="A37" s="66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3"/>
      <c r="M37" s="84"/>
      <c r="N37" s="84"/>
      <c r="O37" s="83"/>
    </row>
    <row r="38" spans="1:15" ht="15.75" x14ac:dyDescent="0.25">
      <c r="A38" s="64" t="s">
        <v>28</v>
      </c>
      <c r="B38" s="80">
        <f>SUM(B39)</f>
        <v>3474</v>
      </c>
      <c r="C38" s="80">
        <f t="shared" ref="C38:O38" si="8">SUM(C39)</f>
        <v>30</v>
      </c>
      <c r="D38" s="80">
        <f t="shared" si="8"/>
        <v>0</v>
      </c>
      <c r="E38" s="80">
        <f t="shared" si="8"/>
        <v>1672</v>
      </c>
      <c r="F38" s="80">
        <f t="shared" si="8"/>
        <v>478</v>
      </c>
      <c r="G38" s="80">
        <f t="shared" si="8"/>
        <v>257</v>
      </c>
      <c r="H38" s="80">
        <f t="shared" si="8"/>
        <v>17</v>
      </c>
      <c r="I38" s="80">
        <f t="shared" si="8"/>
        <v>4</v>
      </c>
      <c r="J38" s="80">
        <f t="shared" si="8"/>
        <v>42</v>
      </c>
      <c r="K38" s="80">
        <f t="shared" si="8"/>
        <v>13</v>
      </c>
      <c r="L38" s="80">
        <f t="shared" si="8"/>
        <v>98</v>
      </c>
      <c r="M38" s="80">
        <f t="shared" si="8"/>
        <v>836</v>
      </c>
      <c r="N38" s="80">
        <f t="shared" si="8"/>
        <v>7</v>
      </c>
      <c r="O38" s="81">
        <f t="shared" si="8"/>
        <v>20</v>
      </c>
    </row>
    <row r="39" spans="1:15" ht="15.75" x14ac:dyDescent="0.25">
      <c r="A39" s="66" t="s">
        <v>29</v>
      </c>
      <c r="B39" s="84">
        <f t="shared" si="2"/>
        <v>3474</v>
      </c>
      <c r="C39" s="84">
        <v>30</v>
      </c>
      <c r="D39" s="84">
        <v>0</v>
      </c>
      <c r="E39" s="84">
        <v>1672</v>
      </c>
      <c r="F39" s="84">
        <v>478</v>
      </c>
      <c r="G39" s="84">
        <v>257</v>
      </c>
      <c r="H39" s="84">
        <v>17</v>
      </c>
      <c r="I39" s="84">
        <v>4</v>
      </c>
      <c r="J39" s="84">
        <v>42</v>
      </c>
      <c r="K39" s="84">
        <v>13</v>
      </c>
      <c r="L39" s="84">
        <v>98</v>
      </c>
      <c r="M39" s="84">
        <v>836</v>
      </c>
      <c r="N39" s="84">
        <v>7</v>
      </c>
      <c r="O39" s="83">
        <v>20</v>
      </c>
    </row>
    <row r="40" spans="1:15" ht="15.75" x14ac:dyDescent="0.25">
      <c r="A40" s="66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3"/>
      <c r="M40" s="84"/>
      <c r="N40" s="84"/>
      <c r="O40" s="83"/>
    </row>
    <row r="41" spans="1:15" ht="15.75" x14ac:dyDescent="0.25">
      <c r="A41" s="64" t="s">
        <v>30</v>
      </c>
      <c r="B41" s="80">
        <f>SUM(B42)</f>
        <v>1172</v>
      </c>
      <c r="C41" s="80">
        <f t="shared" ref="C41:O41" si="9">SUM(C42)</f>
        <v>0</v>
      </c>
      <c r="D41" s="80">
        <f t="shared" si="9"/>
        <v>3</v>
      </c>
      <c r="E41" s="80">
        <f t="shared" si="9"/>
        <v>47</v>
      </c>
      <c r="F41" s="80">
        <f t="shared" si="9"/>
        <v>30</v>
      </c>
      <c r="G41" s="80">
        <f t="shared" si="9"/>
        <v>45</v>
      </c>
      <c r="H41" s="80">
        <f t="shared" si="9"/>
        <v>8</v>
      </c>
      <c r="I41" s="80">
        <f t="shared" si="9"/>
        <v>1005</v>
      </c>
      <c r="J41" s="80">
        <f t="shared" si="9"/>
        <v>14</v>
      </c>
      <c r="K41" s="80">
        <f t="shared" si="9"/>
        <v>0</v>
      </c>
      <c r="L41" s="80">
        <f t="shared" si="9"/>
        <v>15</v>
      </c>
      <c r="M41" s="80">
        <f t="shared" si="9"/>
        <v>0</v>
      </c>
      <c r="N41" s="80">
        <f t="shared" si="9"/>
        <v>0</v>
      </c>
      <c r="O41" s="81">
        <f t="shared" si="9"/>
        <v>5</v>
      </c>
    </row>
    <row r="42" spans="1:15" ht="15.75" x14ac:dyDescent="0.25">
      <c r="A42" s="65" t="s">
        <v>31</v>
      </c>
      <c r="B42" s="84">
        <f t="shared" si="2"/>
        <v>1172</v>
      </c>
      <c r="C42" s="84">
        <v>0</v>
      </c>
      <c r="D42" s="84">
        <v>3</v>
      </c>
      <c r="E42" s="84">
        <v>47</v>
      </c>
      <c r="F42" s="84">
        <v>30</v>
      </c>
      <c r="G42" s="84">
        <v>45</v>
      </c>
      <c r="H42" s="84">
        <v>8</v>
      </c>
      <c r="I42" s="84">
        <v>1005</v>
      </c>
      <c r="J42" s="84">
        <v>14</v>
      </c>
      <c r="K42" s="84">
        <v>0</v>
      </c>
      <c r="L42" s="84">
        <v>15</v>
      </c>
      <c r="M42" s="84">
        <v>0</v>
      </c>
      <c r="N42" s="84">
        <v>0</v>
      </c>
      <c r="O42" s="83">
        <v>5</v>
      </c>
    </row>
    <row r="43" spans="1:15" ht="15.75" x14ac:dyDescent="0.25">
      <c r="A43" s="66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3"/>
      <c r="M43" s="84"/>
      <c r="N43" s="84"/>
      <c r="O43" s="83"/>
    </row>
    <row r="44" spans="1:15" ht="15.75" x14ac:dyDescent="0.25">
      <c r="A44" s="64" t="s">
        <v>32</v>
      </c>
      <c r="B44" s="80">
        <f>SUM(B45)</f>
        <v>1688</v>
      </c>
      <c r="C44" s="80">
        <f t="shared" ref="C44:O44" si="10">SUM(C45)</f>
        <v>0</v>
      </c>
      <c r="D44" s="80">
        <f t="shared" si="10"/>
        <v>0</v>
      </c>
      <c r="E44" s="80">
        <f t="shared" si="10"/>
        <v>0</v>
      </c>
      <c r="F44" s="80">
        <f t="shared" si="10"/>
        <v>163</v>
      </c>
      <c r="G44" s="80">
        <f t="shared" si="10"/>
        <v>169</v>
      </c>
      <c r="H44" s="80">
        <f t="shared" si="10"/>
        <v>10</v>
      </c>
      <c r="I44" s="80">
        <f t="shared" si="10"/>
        <v>0</v>
      </c>
      <c r="J44" s="80">
        <f t="shared" si="10"/>
        <v>16</v>
      </c>
      <c r="K44" s="80">
        <f t="shared" si="10"/>
        <v>0</v>
      </c>
      <c r="L44" s="80">
        <f t="shared" si="10"/>
        <v>6</v>
      </c>
      <c r="M44" s="80">
        <f t="shared" si="10"/>
        <v>1323</v>
      </c>
      <c r="N44" s="80">
        <f t="shared" si="10"/>
        <v>0</v>
      </c>
      <c r="O44" s="81">
        <f t="shared" si="10"/>
        <v>1</v>
      </c>
    </row>
    <row r="45" spans="1:15" ht="15.75" x14ac:dyDescent="0.25">
      <c r="A45" s="65" t="s">
        <v>33</v>
      </c>
      <c r="B45" s="84">
        <f t="shared" si="2"/>
        <v>1688</v>
      </c>
      <c r="C45" s="84">
        <v>0</v>
      </c>
      <c r="D45" s="84">
        <v>0</v>
      </c>
      <c r="E45" s="84">
        <v>0</v>
      </c>
      <c r="F45" s="84">
        <v>163</v>
      </c>
      <c r="G45" s="84">
        <v>169</v>
      </c>
      <c r="H45" s="84">
        <v>10</v>
      </c>
      <c r="I45" s="84">
        <v>0</v>
      </c>
      <c r="J45" s="84">
        <v>16</v>
      </c>
      <c r="K45" s="84">
        <v>0</v>
      </c>
      <c r="L45" s="84">
        <v>6</v>
      </c>
      <c r="M45" s="84">
        <v>1323</v>
      </c>
      <c r="N45" s="84">
        <v>0</v>
      </c>
      <c r="O45" s="83">
        <v>1</v>
      </c>
    </row>
    <row r="46" spans="1:15" ht="15.75" x14ac:dyDescent="0.25">
      <c r="A46" s="66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3"/>
      <c r="M46" s="84"/>
      <c r="N46" s="84"/>
      <c r="O46" s="83"/>
    </row>
    <row r="47" spans="1:15" ht="15.75" x14ac:dyDescent="0.25">
      <c r="A47" s="64" t="s">
        <v>34</v>
      </c>
      <c r="B47" s="80">
        <f>SUM(B48)</f>
        <v>1524</v>
      </c>
      <c r="C47" s="80">
        <f t="shared" ref="C47:O47" si="11">SUM(C48)</f>
        <v>1</v>
      </c>
      <c r="D47" s="80">
        <f t="shared" si="11"/>
        <v>2</v>
      </c>
      <c r="E47" s="80">
        <f t="shared" si="11"/>
        <v>2</v>
      </c>
      <c r="F47" s="80">
        <f t="shared" si="11"/>
        <v>177</v>
      </c>
      <c r="G47" s="80">
        <f t="shared" si="11"/>
        <v>50</v>
      </c>
      <c r="H47" s="80">
        <f t="shared" si="11"/>
        <v>77</v>
      </c>
      <c r="I47" s="80">
        <f t="shared" si="11"/>
        <v>2</v>
      </c>
      <c r="J47" s="80">
        <f t="shared" si="11"/>
        <v>15</v>
      </c>
      <c r="K47" s="80">
        <f t="shared" si="11"/>
        <v>8</v>
      </c>
      <c r="L47" s="80">
        <f t="shared" si="11"/>
        <v>16</v>
      </c>
      <c r="M47" s="80">
        <f t="shared" si="11"/>
        <v>1173</v>
      </c>
      <c r="N47" s="80">
        <f t="shared" si="11"/>
        <v>0</v>
      </c>
      <c r="O47" s="81">
        <f t="shared" si="11"/>
        <v>1</v>
      </c>
    </row>
    <row r="48" spans="1:15" ht="15.75" x14ac:dyDescent="0.25">
      <c r="A48" s="65" t="s">
        <v>35</v>
      </c>
      <c r="B48" s="84">
        <f t="shared" si="2"/>
        <v>1524</v>
      </c>
      <c r="C48" s="84">
        <v>1</v>
      </c>
      <c r="D48" s="84">
        <v>2</v>
      </c>
      <c r="E48" s="84">
        <v>2</v>
      </c>
      <c r="F48" s="84">
        <v>177</v>
      </c>
      <c r="G48" s="84">
        <v>50</v>
      </c>
      <c r="H48" s="84">
        <v>77</v>
      </c>
      <c r="I48" s="84">
        <v>2</v>
      </c>
      <c r="J48" s="84">
        <v>15</v>
      </c>
      <c r="K48" s="84">
        <v>8</v>
      </c>
      <c r="L48" s="84">
        <v>16</v>
      </c>
      <c r="M48" s="84">
        <v>1173</v>
      </c>
      <c r="N48" s="84">
        <v>0</v>
      </c>
      <c r="O48" s="83">
        <v>1</v>
      </c>
    </row>
    <row r="49" spans="1:15" ht="15.75" x14ac:dyDescent="0.25">
      <c r="A49" s="66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3"/>
      <c r="M49" s="84"/>
      <c r="N49" s="84"/>
      <c r="O49" s="83"/>
    </row>
    <row r="50" spans="1:15" ht="15.75" x14ac:dyDescent="0.25">
      <c r="A50" s="64" t="s">
        <v>36</v>
      </c>
      <c r="B50" s="80">
        <f>SUM(B51)</f>
        <v>4043</v>
      </c>
      <c r="C50" s="80">
        <f t="shared" ref="C50:O50" si="12">SUM(C51)</f>
        <v>3</v>
      </c>
      <c r="D50" s="80">
        <f t="shared" si="12"/>
        <v>0</v>
      </c>
      <c r="E50" s="80">
        <f t="shared" si="12"/>
        <v>0</v>
      </c>
      <c r="F50" s="80">
        <f t="shared" si="12"/>
        <v>166</v>
      </c>
      <c r="G50" s="80">
        <f t="shared" si="12"/>
        <v>74</v>
      </c>
      <c r="H50" s="80">
        <f t="shared" si="12"/>
        <v>195</v>
      </c>
      <c r="I50" s="80">
        <f t="shared" si="12"/>
        <v>3227</v>
      </c>
      <c r="J50" s="80">
        <f t="shared" si="12"/>
        <v>52</v>
      </c>
      <c r="K50" s="80">
        <f t="shared" si="12"/>
        <v>311</v>
      </c>
      <c r="L50" s="80">
        <f t="shared" si="12"/>
        <v>9</v>
      </c>
      <c r="M50" s="80">
        <f t="shared" si="12"/>
        <v>0</v>
      </c>
      <c r="N50" s="80">
        <f t="shared" si="12"/>
        <v>0</v>
      </c>
      <c r="O50" s="81">
        <f t="shared" si="12"/>
        <v>6</v>
      </c>
    </row>
    <row r="51" spans="1:15" ht="15.75" x14ac:dyDescent="0.25">
      <c r="A51" s="66" t="s">
        <v>37</v>
      </c>
      <c r="B51" s="84">
        <f t="shared" si="2"/>
        <v>4043</v>
      </c>
      <c r="C51" s="84">
        <v>3</v>
      </c>
      <c r="D51" s="84">
        <v>0</v>
      </c>
      <c r="E51" s="84">
        <v>0</v>
      </c>
      <c r="F51" s="84">
        <v>166</v>
      </c>
      <c r="G51" s="84">
        <v>74</v>
      </c>
      <c r="H51" s="84">
        <v>195</v>
      </c>
      <c r="I51" s="84">
        <v>3227</v>
      </c>
      <c r="J51" s="84">
        <v>52</v>
      </c>
      <c r="K51" s="84">
        <v>311</v>
      </c>
      <c r="L51" s="84">
        <v>9</v>
      </c>
      <c r="M51" s="84">
        <v>0</v>
      </c>
      <c r="N51" s="84">
        <v>0</v>
      </c>
      <c r="O51" s="83">
        <v>6</v>
      </c>
    </row>
    <row r="52" spans="1:15" ht="15.75" x14ac:dyDescent="0.25">
      <c r="A52" s="66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3"/>
      <c r="M52" s="84"/>
      <c r="N52" s="84"/>
      <c r="O52" s="83"/>
    </row>
    <row r="53" spans="1:15" ht="15.75" x14ac:dyDescent="0.25">
      <c r="A53" s="64" t="s">
        <v>38</v>
      </c>
      <c r="B53" s="80">
        <f>SUM(B54)</f>
        <v>394</v>
      </c>
      <c r="C53" s="80">
        <f t="shared" ref="C53:O53" si="13">SUM(C54)</f>
        <v>0</v>
      </c>
      <c r="D53" s="80">
        <f t="shared" si="13"/>
        <v>0</v>
      </c>
      <c r="E53" s="80">
        <f t="shared" si="13"/>
        <v>24</v>
      </c>
      <c r="F53" s="80">
        <f t="shared" si="13"/>
        <v>27</v>
      </c>
      <c r="G53" s="80">
        <f t="shared" si="13"/>
        <v>27</v>
      </c>
      <c r="H53" s="80">
        <f t="shared" si="13"/>
        <v>24</v>
      </c>
      <c r="I53" s="80">
        <f t="shared" si="13"/>
        <v>0</v>
      </c>
      <c r="J53" s="80">
        <f t="shared" si="13"/>
        <v>7</v>
      </c>
      <c r="K53" s="80">
        <f t="shared" si="13"/>
        <v>2</v>
      </c>
      <c r="L53" s="80">
        <f t="shared" si="13"/>
        <v>8</v>
      </c>
      <c r="M53" s="80">
        <f t="shared" si="13"/>
        <v>275</v>
      </c>
      <c r="N53" s="80">
        <f t="shared" si="13"/>
        <v>0</v>
      </c>
      <c r="O53" s="81">
        <f t="shared" si="13"/>
        <v>0</v>
      </c>
    </row>
    <row r="54" spans="1:15" ht="15.75" x14ac:dyDescent="0.25">
      <c r="A54" s="66" t="s">
        <v>39</v>
      </c>
      <c r="B54" s="84">
        <f t="shared" si="2"/>
        <v>394</v>
      </c>
      <c r="C54" s="84">
        <v>0</v>
      </c>
      <c r="D54" s="84">
        <v>0</v>
      </c>
      <c r="E54" s="84">
        <v>24</v>
      </c>
      <c r="F54" s="84">
        <v>27</v>
      </c>
      <c r="G54" s="84">
        <v>27</v>
      </c>
      <c r="H54" s="84">
        <v>24</v>
      </c>
      <c r="I54" s="84">
        <v>0</v>
      </c>
      <c r="J54" s="84">
        <v>7</v>
      </c>
      <c r="K54" s="84">
        <v>2</v>
      </c>
      <c r="L54" s="84">
        <v>8</v>
      </c>
      <c r="M54" s="84">
        <v>275</v>
      </c>
      <c r="N54" s="84">
        <v>0</v>
      </c>
      <c r="O54" s="83">
        <v>0</v>
      </c>
    </row>
    <row r="55" spans="1:15" ht="15.75" x14ac:dyDescent="0.25">
      <c r="A55" s="66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3"/>
      <c r="M55" s="84"/>
      <c r="N55" s="84"/>
      <c r="O55" s="83"/>
    </row>
    <row r="56" spans="1:15" ht="15.75" x14ac:dyDescent="0.25">
      <c r="A56" s="64" t="s">
        <v>40</v>
      </c>
      <c r="B56" s="80">
        <f>SUM(B57)</f>
        <v>1185</v>
      </c>
      <c r="C56" s="80">
        <f t="shared" ref="C56:O56" si="14">SUM(C57)</f>
        <v>1</v>
      </c>
      <c r="D56" s="80">
        <f t="shared" si="14"/>
        <v>0</v>
      </c>
      <c r="E56" s="80">
        <f t="shared" si="14"/>
        <v>64</v>
      </c>
      <c r="F56" s="80">
        <f t="shared" si="14"/>
        <v>108</v>
      </c>
      <c r="G56" s="80">
        <f t="shared" si="14"/>
        <v>71</v>
      </c>
      <c r="H56" s="80">
        <f t="shared" si="14"/>
        <v>62</v>
      </c>
      <c r="I56" s="80">
        <f t="shared" si="14"/>
        <v>2</v>
      </c>
      <c r="J56" s="80">
        <f t="shared" si="14"/>
        <v>35</v>
      </c>
      <c r="K56" s="80">
        <f t="shared" si="14"/>
        <v>5</v>
      </c>
      <c r="L56" s="80">
        <f t="shared" si="14"/>
        <v>8</v>
      </c>
      <c r="M56" s="80">
        <f t="shared" si="14"/>
        <v>816</v>
      </c>
      <c r="N56" s="80">
        <f t="shared" si="14"/>
        <v>0</v>
      </c>
      <c r="O56" s="81">
        <f t="shared" si="14"/>
        <v>13</v>
      </c>
    </row>
    <row r="57" spans="1:15" ht="15.75" x14ac:dyDescent="0.25">
      <c r="A57" s="66" t="s">
        <v>41</v>
      </c>
      <c r="B57" s="84">
        <f t="shared" si="2"/>
        <v>1185</v>
      </c>
      <c r="C57" s="84">
        <v>1</v>
      </c>
      <c r="D57" s="84">
        <v>0</v>
      </c>
      <c r="E57" s="84">
        <v>64</v>
      </c>
      <c r="F57" s="84">
        <v>108</v>
      </c>
      <c r="G57" s="84">
        <v>71</v>
      </c>
      <c r="H57" s="84">
        <v>62</v>
      </c>
      <c r="I57" s="84">
        <v>2</v>
      </c>
      <c r="J57" s="84">
        <v>35</v>
      </c>
      <c r="K57" s="84">
        <v>5</v>
      </c>
      <c r="L57" s="84">
        <v>8</v>
      </c>
      <c r="M57" s="84">
        <v>816</v>
      </c>
      <c r="N57" s="84">
        <v>0</v>
      </c>
      <c r="O57" s="83">
        <v>13</v>
      </c>
    </row>
    <row r="58" spans="1:15" ht="15.75" x14ac:dyDescent="0.25">
      <c r="A58" s="66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3"/>
      <c r="M58" s="84"/>
      <c r="N58" s="84"/>
      <c r="O58" s="83"/>
    </row>
    <row r="59" spans="1:15" ht="15.75" x14ac:dyDescent="0.25">
      <c r="A59" s="64" t="s">
        <v>42</v>
      </c>
      <c r="B59" s="80">
        <f>SUM(B60)</f>
        <v>1148</v>
      </c>
      <c r="C59" s="80">
        <f t="shared" ref="C59:O59" si="15">SUM(C60)</f>
        <v>4</v>
      </c>
      <c r="D59" s="80">
        <f t="shared" si="15"/>
        <v>1</v>
      </c>
      <c r="E59" s="80">
        <f t="shared" si="15"/>
        <v>811</v>
      </c>
      <c r="F59" s="80">
        <f t="shared" si="15"/>
        <v>71</v>
      </c>
      <c r="G59" s="80">
        <f t="shared" si="15"/>
        <v>36</v>
      </c>
      <c r="H59" s="80">
        <f t="shared" si="15"/>
        <v>10</v>
      </c>
      <c r="I59" s="80">
        <f t="shared" si="15"/>
        <v>169</v>
      </c>
      <c r="J59" s="80">
        <f t="shared" si="15"/>
        <v>22</v>
      </c>
      <c r="K59" s="80">
        <f t="shared" si="15"/>
        <v>10</v>
      </c>
      <c r="L59" s="80">
        <f t="shared" si="15"/>
        <v>13</v>
      </c>
      <c r="M59" s="80">
        <f t="shared" si="15"/>
        <v>0</v>
      </c>
      <c r="N59" s="80">
        <f t="shared" si="15"/>
        <v>0</v>
      </c>
      <c r="O59" s="81">
        <f t="shared" si="15"/>
        <v>1</v>
      </c>
    </row>
    <row r="60" spans="1:15" ht="15.75" x14ac:dyDescent="0.25">
      <c r="A60" s="66" t="s">
        <v>43</v>
      </c>
      <c r="B60" s="84">
        <f t="shared" si="2"/>
        <v>1148</v>
      </c>
      <c r="C60" s="84">
        <v>4</v>
      </c>
      <c r="D60" s="84">
        <v>1</v>
      </c>
      <c r="E60" s="84">
        <v>811</v>
      </c>
      <c r="F60" s="84">
        <v>71</v>
      </c>
      <c r="G60" s="84">
        <v>36</v>
      </c>
      <c r="H60" s="84">
        <v>10</v>
      </c>
      <c r="I60" s="84">
        <v>169</v>
      </c>
      <c r="J60" s="84">
        <v>22</v>
      </c>
      <c r="K60" s="84">
        <v>10</v>
      </c>
      <c r="L60" s="84">
        <v>13</v>
      </c>
      <c r="M60" s="84">
        <v>0</v>
      </c>
      <c r="N60" s="84">
        <v>0</v>
      </c>
      <c r="O60" s="83">
        <v>1</v>
      </c>
    </row>
    <row r="61" spans="1:15" ht="15.75" x14ac:dyDescent="0.25">
      <c r="A61" s="85"/>
      <c r="B61" s="86"/>
      <c r="C61" s="88"/>
      <c r="D61" s="88"/>
      <c r="E61" s="88"/>
      <c r="F61" s="90"/>
      <c r="G61" s="90"/>
      <c r="H61" s="90"/>
      <c r="I61" s="89"/>
      <c r="J61" s="90"/>
      <c r="K61" s="89"/>
      <c r="L61" s="89"/>
      <c r="M61" s="90"/>
      <c r="N61" s="88"/>
      <c r="O61" s="89"/>
    </row>
    <row r="62" spans="1:15" ht="15.75" x14ac:dyDescent="0.25">
      <c r="A62" s="87" t="s">
        <v>46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pans="1:15" x14ac:dyDescent="0.25"/>
  </sheetData>
  <mergeCells count="3">
    <mergeCell ref="A8:A9"/>
    <mergeCell ref="B8:B9"/>
    <mergeCell ref="C8:O8"/>
  </mergeCells>
  <printOptions horizontalCentered="1" verticalCentered="1"/>
  <pageMargins left="0" right="0" top="0" bottom="0" header="0" footer="0"/>
  <pageSetup scale="29" orientation="portrait" horizontalDpi="4294967294" verticalDpi="4294967294" r:id="rId1"/>
  <ignoredErrors>
    <ignoredError sqref="B11:O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3"/>
  <sheetViews>
    <sheetView topLeftCell="B1" zoomScale="80" zoomScaleNormal="80" zoomScaleSheetLayoutView="80" workbookViewId="0">
      <pane ySplit="9" topLeftCell="A10" activePane="bottomLeft" state="frozen"/>
      <selection pane="bottomLeft" activeCell="E11" sqref="E11:S11"/>
    </sheetView>
  </sheetViews>
  <sheetFormatPr baseColWidth="10" defaultColWidth="0" defaultRowHeight="15.75" zeroHeight="1" x14ac:dyDescent="0.25"/>
  <cols>
    <col min="1" max="1" width="100.140625" style="107" customWidth="1"/>
    <col min="2" max="2" width="13.140625" style="107" customWidth="1"/>
    <col min="3" max="3" width="13.7109375" style="107" customWidth="1"/>
    <col min="4" max="5" width="12.140625" style="107" customWidth="1"/>
    <col min="6" max="6" width="13" style="107" customWidth="1"/>
    <col min="7" max="7" width="13.42578125" style="107" customWidth="1"/>
    <col min="8" max="8" width="14.28515625" style="107" customWidth="1"/>
    <col min="9" max="9" width="13.7109375" style="106" customWidth="1"/>
    <col min="10" max="10" width="14.5703125" style="107" customWidth="1"/>
    <col min="11" max="11" width="13.42578125" style="107" customWidth="1"/>
    <col min="12" max="12" width="13.28515625" style="107" customWidth="1"/>
    <col min="13" max="13" width="12.5703125" style="107" customWidth="1"/>
    <col min="14" max="14" width="13.42578125" style="107" customWidth="1"/>
    <col min="15" max="15" width="13.28515625" style="107" customWidth="1"/>
    <col min="16" max="16" width="12.85546875" style="107" customWidth="1"/>
    <col min="17" max="17" width="14.7109375" style="107" customWidth="1"/>
    <col min="18" max="18" width="15" style="107" customWidth="1"/>
    <col min="19" max="19" width="12.5703125" style="107" customWidth="1"/>
    <col min="20" max="20" width="11.42578125" style="106" hidden="1" customWidth="1"/>
    <col min="21" max="16384" width="11.42578125" style="107" hidden="1"/>
  </cols>
  <sheetData>
    <row r="1" spans="1:19" x14ac:dyDescent="0.25">
      <c r="A1" s="92" t="s">
        <v>109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19" x14ac:dyDescent="0.25">
      <c r="A2" s="16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x14ac:dyDescent="0.25">
      <c r="A3" s="115" t="s">
        <v>110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x14ac:dyDescent="0.25">
      <c r="A4" s="115" t="s">
        <v>49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x14ac:dyDescent="0.25">
      <c r="A5" s="115" t="s">
        <v>111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</row>
    <row r="6" spans="1:19" x14ac:dyDescent="0.25">
      <c r="A6" s="115" t="s">
        <v>102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7" spans="1:19" x14ac:dyDescent="0.25">
      <c r="A7" s="94"/>
      <c r="B7" s="94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3"/>
      <c r="O7" s="93"/>
      <c r="P7" s="93"/>
      <c r="Q7" s="93"/>
      <c r="R7" s="93"/>
      <c r="S7" s="93"/>
    </row>
    <row r="8" spans="1:19" x14ac:dyDescent="0.25">
      <c r="A8" s="156" t="s">
        <v>1</v>
      </c>
      <c r="B8" s="158" t="s">
        <v>47</v>
      </c>
      <c r="C8" s="160" t="s">
        <v>83</v>
      </c>
      <c r="D8" s="161"/>
      <c r="E8" s="161"/>
      <c r="F8" s="161"/>
      <c r="G8" s="161"/>
      <c r="H8" s="161"/>
      <c r="I8" s="161"/>
      <c r="J8" s="161"/>
      <c r="K8" s="162"/>
      <c r="L8" s="162"/>
      <c r="M8" s="162"/>
      <c r="N8" s="162"/>
      <c r="O8" s="162"/>
      <c r="P8" s="162"/>
      <c r="Q8" s="162"/>
      <c r="R8" s="162"/>
      <c r="S8" s="162"/>
    </row>
    <row r="9" spans="1:19" ht="67.5" customHeight="1" x14ac:dyDescent="0.25">
      <c r="A9" s="157"/>
      <c r="B9" s="159"/>
      <c r="C9" s="96" t="s">
        <v>84</v>
      </c>
      <c r="D9" s="96" t="s">
        <v>85</v>
      </c>
      <c r="E9" s="96" t="s">
        <v>90</v>
      </c>
      <c r="F9" s="96" t="s">
        <v>91</v>
      </c>
      <c r="G9" s="96" t="s">
        <v>92</v>
      </c>
      <c r="H9" s="96" t="s">
        <v>93</v>
      </c>
      <c r="I9" s="96" t="s">
        <v>112</v>
      </c>
      <c r="J9" s="96" t="s">
        <v>127</v>
      </c>
      <c r="K9" s="96" t="s">
        <v>86</v>
      </c>
      <c r="L9" s="96" t="s">
        <v>94</v>
      </c>
      <c r="M9" s="96" t="s">
        <v>87</v>
      </c>
      <c r="N9" s="97" t="s">
        <v>88</v>
      </c>
      <c r="O9" s="97" t="s">
        <v>95</v>
      </c>
      <c r="P9" s="97" t="s">
        <v>96</v>
      </c>
      <c r="Q9" s="97" t="s">
        <v>97</v>
      </c>
      <c r="R9" s="97" t="s">
        <v>98</v>
      </c>
      <c r="S9" s="105" t="s">
        <v>99</v>
      </c>
    </row>
    <row r="10" spans="1:19" x14ac:dyDescent="0.25">
      <c r="A10" s="94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</row>
    <row r="11" spans="1:19" x14ac:dyDescent="0.25">
      <c r="A11" s="110" t="s">
        <v>89</v>
      </c>
      <c r="B11" s="80">
        <f>SUM(B13,B18,B25,B28,B31,B35,B38,B41,B44,B47,B50,B53,B56,B59)</f>
        <v>536846</v>
      </c>
      <c r="C11" s="80">
        <f t="shared" ref="C11:S11" si="0">SUM(C13,C18,C25,C28,C31,C35,C38,C41,C44,C47,C50,C53,C56,C59)</f>
        <v>258022</v>
      </c>
      <c r="D11" s="80">
        <f t="shared" si="0"/>
        <v>112018</v>
      </c>
      <c r="E11" s="80">
        <f>SUM(E13,E18,E25,E28,E31,E35,E38,E41,E44,E47,E50,E53,E56,E59)</f>
        <v>1004</v>
      </c>
      <c r="F11" s="80">
        <f t="shared" si="0"/>
        <v>94</v>
      </c>
      <c r="G11" s="80">
        <f t="shared" si="0"/>
        <v>230</v>
      </c>
      <c r="H11" s="80">
        <f t="shared" si="0"/>
        <v>189</v>
      </c>
      <c r="I11" s="80">
        <f t="shared" si="0"/>
        <v>662</v>
      </c>
      <c r="J11" s="80">
        <f t="shared" si="0"/>
        <v>1</v>
      </c>
      <c r="K11" s="80">
        <f t="shared" si="0"/>
        <v>49</v>
      </c>
      <c r="L11" s="80">
        <f t="shared" si="0"/>
        <v>89</v>
      </c>
      <c r="M11" s="80">
        <f t="shared" si="0"/>
        <v>1428</v>
      </c>
      <c r="N11" s="80">
        <f t="shared" si="0"/>
        <v>135441</v>
      </c>
      <c r="O11" s="80">
        <f t="shared" si="0"/>
        <v>2</v>
      </c>
      <c r="P11" s="80">
        <f t="shared" si="0"/>
        <v>26997</v>
      </c>
      <c r="Q11" s="80">
        <f t="shared" si="0"/>
        <v>325</v>
      </c>
      <c r="R11" s="80">
        <f t="shared" si="0"/>
        <v>2</v>
      </c>
      <c r="S11" s="81">
        <f t="shared" si="0"/>
        <v>293</v>
      </c>
    </row>
    <row r="12" spans="1:19" x14ac:dyDescent="0.25">
      <c r="A12" s="82"/>
      <c r="B12" s="99"/>
      <c r="C12" s="83"/>
      <c r="D12" s="83"/>
      <c r="E12" s="83"/>
      <c r="F12" s="83"/>
      <c r="G12" s="83"/>
      <c r="H12" s="83"/>
      <c r="I12" s="83"/>
      <c r="J12" s="83"/>
      <c r="K12" s="84"/>
      <c r="L12" s="83"/>
      <c r="M12" s="83"/>
      <c r="N12" s="84"/>
      <c r="O12" s="84"/>
      <c r="P12" s="84"/>
      <c r="Q12" s="84"/>
      <c r="R12" s="84"/>
      <c r="S12" s="83"/>
    </row>
    <row r="13" spans="1:19" x14ac:dyDescent="0.25">
      <c r="A13" s="64" t="s">
        <v>14</v>
      </c>
      <c r="B13" s="80">
        <f>SUM(B14:B16)</f>
        <v>205069</v>
      </c>
      <c r="C13" s="80">
        <f t="shared" ref="C13:S13" si="1">SUM(C14:C16)</f>
        <v>77392</v>
      </c>
      <c r="D13" s="80">
        <f t="shared" si="1"/>
        <v>57292</v>
      </c>
      <c r="E13" s="80">
        <f t="shared" si="1"/>
        <v>23</v>
      </c>
      <c r="F13" s="80">
        <f t="shared" si="1"/>
        <v>0</v>
      </c>
      <c r="G13" s="80">
        <f t="shared" si="1"/>
        <v>0</v>
      </c>
      <c r="H13" s="80">
        <f t="shared" si="1"/>
        <v>0</v>
      </c>
      <c r="I13" s="80">
        <f t="shared" si="1"/>
        <v>0</v>
      </c>
      <c r="J13" s="80">
        <f t="shared" si="1"/>
        <v>0</v>
      </c>
      <c r="K13" s="80">
        <f t="shared" si="1"/>
        <v>11</v>
      </c>
      <c r="L13" s="80">
        <f t="shared" si="1"/>
        <v>67</v>
      </c>
      <c r="M13" s="80">
        <f t="shared" si="1"/>
        <v>598</v>
      </c>
      <c r="N13" s="80">
        <f t="shared" si="1"/>
        <v>52670</v>
      </c>
      <c r="O13" s="80">
        <f t="shared" si="1"/>
        <v>0</v>
      </c>
      <c r="P13" s="80">
        <f t="shared" si="1"/>
        <v>16630</v>
      </c>
      <c r="Q13" s="80">
        <f t="shared" si="1"/>
        <v>155</v>
      </c>
      <c r="R13" s="80">
        <f t="shared" si="1"/>
        <v>0</v>
      </c>
      <c r="S13" s="81">
        <f t="shared" si="1"/>
        <v>231</v>
      </c>
    </row>
    <row r="14" spans="1:19" x14ac:dyDescent="0.25">
      <c r="A14" s="65" t="s">
        <v>15</v>
      </c>
      <c r="B14" s="99">
        <f>SUM(C14:S14)</f>
        <v>77061</v>
      </c>
      <c r="C14" s="83">
        <v>31769</v>
      </c>
      <c r="D14" s="83">
        <v>15539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4</v>
      </c>
      <c r="M14" s="83">
        <v>217</v>
      </c>
      <c r="N14" s="83">
        <v>25803</v>
      </c>
      <c r="O14" s="83">
        <v>0</v>
      </c>
      <c r="P14" s="83">
        <v>3560</v>
      </c>
      <c r="Q14" s="83">
        <v>60</v>
      </c>
      <c r="R14" s="83">
        <v>0</v>
      </c>
      <c r="S14" s="83">
        <v>109</v>
      </c>
    </row>
    <row r="15" spans="1:19" x14ac:dyDescent="0.25">
      <c r="A15" s="65" t="s">
        <v>16</v>
      </c>
      <c r="B15" s="99">
        <f t="shared" ref="B15:B60" si="2">SUM(C15:S15)</f>
        <v>69172</v>
      </c>
      <c r="C15" s="83">
        <f>28086+65</f>
        <v>28151</v>
      </c>
      <c r="D15" s="83">
        <f>14964+50</f>
        <v>15014</v>
      </c>
      <c r="E15" s="83">
        <v>23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9</v>
      </c>
      <c r="L15" s="83">
        <v>13</v>
      </c>
      <c r="M15" s="83">
        <f>199+4</f>
        <v>203</v>
      </c>
      <c r="N15" s="83">
        <f>19312+1280</f>
        <v>20592</v>
      </c>
      <c r="O15" s="83">
        <v>0</v>
      </c>
      <c r="P15" s="83">
        <f>4732+277</f>
        <v>5009</v>
      </c>
      <c r="Q15" s="83">
        <v>53</v>
      </c>
      <c r="R15" s="83">
        <v>0</v>
      </c>
      <c r="S15" s="83">
        <v>105</v>
      </c>
    </row>
    <row r="16" spans="1:19" x14ac:dyDescent="0.25">
      <c r="A16" s="65" t="s">
        <v>17</v>
      </c>
      <c r="B16" s="99">
        <f t="shared" si="2"/>
        <v>58836</v>
      </c>
      <c r="C16" s="83">
        <v>17472</v>
      </c>
      <c r="D16" s="83">
        <v>26739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2</v>
      </c>
      <c r="L16" s="83">
        <v>50</v>
      </c>
      <c r="M16" s="83">
        <v>178</v>
      </c>
      <c r="N16" s="83">
        <v>6275</v>
      </c>
      <c r="O16" s="83">
        <v>0</v>
      </c>
      <c r="P16" s="83">
        <v>8061</v>
      </c>
      <c r="Q16" s="83">
        <v>42</v>
      </c>
      <c r="R16" s="83">
        <v>0</v>
      </c>
      <c r="S16" s="83">
        <v>17</v>
      </c>
    </row>
    <row r="17" spans="1:19" x14ac:dyDescent="0.25">
      <c r="A17" s="66"/>
      <c r="B17" s="99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</row>
    <row r="18" spans="1:19" x14ac:dyDescent="0.25">
      <c r="A18" s="64" t="s">
        <v>18</v>
      </c>
      <c r="B18" s="80">
        <f>SUM(B19:B23)</f>
        <v>128590</v>
      </c>
      <c r="C18" s="80">
        <f t="shared" ref="C18:S18" si="3">SUM(C19:C23)</f>
        <v>54047</v>
      </c>
      <c r="D18" s="80">
        <f t="shared" si="3"/>
        <v>31212</v>
      </c>
      <c r="E18" s="80">
        <f t="shared" si="3"/>
        <v>760</v>
      </c>
      <c r="F18" s="80">
        <f t="shared" si="3"/>
        <v>86</v>
      </c>
      <c r="G18" s="80">
        <f t="shared" si="3"/>
        <v>45</v>
      </c>
      <c r="H18" s="80">
        <f t="shared" si="3"/>
        <v>74</v>
      </c>
      <c r="I18" s="80">
        <f t="shared" si="3"/>
        <v>622</v>
      </c>
      <c r="J18" s="80">
        <f t="shared" si="3"/>
        <v>0</v>
      </c>
      <c r="K18" s="80">
        <f t="shared" si="3"/>
        <v>27</v>
      </c>
      <c r="L18" s="80">
        <f t="shared" si="3"/>
        <v>17</v>
      </c>
      <c r="M18" s="80">
        <f t="shared" si="3"/>
        <v>108</v>
      </c>
      <c r="N18" s="80">
        <f t="shared" si="3"/>
        <v>32539</v>
      </c>
      <c r="O18" s="80">
        <f t="shared" si="3"/>
        <v>1</v>
      </c>
      <c r="P18" s="80">
        <f t="shared" si="3"/>
        <v>8862</v>
      </c>
      <c r="Q18" s="80">
        <f t="shared" si="3"/>
        <v>143</v>
      </c>
      <c r="R18" s="80">
        <f t="shared" si="3"/>
        <v>1</v>
      </c>
      <c r="S18" s="81">
        <f t="shared" si="3"/>
        <v>46</v>
      </c>
    </row>
    <row r="19" spans="1:19" x14ac:dyDescent="0.25">
      <c r="A19" s="65" t="s">
        <v>72</v>
      </c>
      <c r="B19" s="99">
        <f t="shared" si="2"/>
        <v>0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</row>
    <row r="20" spans="1:19" x14ac:dyDescent="0.25">
      <c r="A20" s="65" t="s">
        <v>100</v>
      </c>
      <c r="B20" s="99">
        <f t="shared" si="2"/>
        <v>0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</row>
    <row r="21" spans="1:19" x14ac:dyDescent="0.25">
      <c r="A21" s="65" t="s">
        <v>77</v>
      </c>
      <c r="B21" s="99">
        <f t="shared" si="2"/>
        <v>40121</v>
      </c>
      <c r="C21" s="83">
        <f>23121+3</f>
        <v>23124</v>
      </c>
      <c r="D21" s="83">
        <f>3176+5</f>
        <v>3181</v>
      </c>
      <c r="E21" s="83">
        <v>643</v>
      </c>
      <c r="F21" s="83">
        <v>32</v>
      </c>
      <c r="G21" s="83">
        <v>41</v>
      </c>
      <c r="H21" s="83">
        <v>19</v>
      </c>
      <c r="I21" s="83">
        <v>3</v>
      </c>
      <c r="J21" s="83">
        <v>0</v>
      </c>
      <c r="K21" s="83">
        <v>0</v>
      </c>
      <c r="L21" s="83">
        <v>0</v>
      </c>
      <c r="M21" s="83">
        <v>52</v>
      </c>
      <c r="N21" s="83">
        <f>12142+833</f>
        <v>12975</v>
      </c>
      <c r="O21" s="83">
        <v>0</v>
      </c>
      <c r="P21" s="83">
        <v>45</v>
      </c>
      <c r="Q21" s="83">
        <v>6</v>
      </c>
      <c r="R21" s="83">
        <v>0</v>
      </c>
      <c r="S21" s="83">
        <v>0</v>
      </c>
    </row>
    <row r="22" spans="1:19" x14ac:dyDescent="0.25">
      <c r="A22" s="65" t="s">
        <v>74</v>
      </c>
      <c r="B22" s="99">
        <f t="shared" si="2"/>
        <v>38434</v>
      </c>
      <c r="C22" s="83">
        <f>9219+5</f>
        <v>9224</v>
      </c>
      <c r="D22" s="83">
        <f>16710+12</f>
        <v>16722</v>
      </c>
      <c r="E22" s="83">
        <v>116</v>
      </c>
      <c r="F22" s="83">
        <v>30</v>
      </c>
      <c r="G22" s="83">
        <v>1</v>
      </c>
      <c r="H22" s="83">
        <v>46</v>
      </c>
      <c r="I22" s="83">
        <v>572</v>
      </c>
      <c r="J22" s="83">
        <v>0</v>
      </c>
      <c r="K22" s="83">
        <v>0</v>
      </c>
      <c r="L22" s="83">
        <v>17</v>
      </c>
      <c r="M22" s="83">
        <v>10</v>
      </c>
      <c r="N22" s="83">
        <f>5444+441</f>
        <v>5885</v>
      </c>
      <c r="O22" s="83">
        <v>0</v>
      </c>
      <c r="P22" s="83">
        <f>5418+229</f>
        <v>5647</v>
      </c>
      <c r="Q22" s="83">
        <v>117</v>
      </c>
      <c r="R22" s="83">
        <v>1</v>
      </c>
      <c r="S22" s="83">
        <v>46</v>
      </c>
    </row>
    <row r="23" spans="1:19" x14ac:dyDescent="0.25">
      <c r="A23" s="67" t="s">
        <v>75</v>
      </c>
      <c r="B23" s="99">
        <f t="shared" si="2"/>
        <v>50035</v>
      </c>
      <c r="C23" s="83">
        <f>21679+20</f>
        <v>21699</v>
      </c>
      <c r="D23" s="83">
        <v>11309</v>
      </c>
      <c r="E23" s="83">
        <v>1</v>
      </c>
      <c r="F23" s="83">
        <v>24</v>
      </c>
      <c r="G23" s="83">
        <v>3</v>
      </c>
      <c r="H23" s="83">
        <v>9</v>
      </c>
      <c r="I23" s="83">
        <v>47</v>
      </c>
      <c r="J23" s="83">
        <v>0</v>
      </c>
      <c r="K23" s="83">
        <v>27</v>
      </c>
      <c r="L23" s="83">
        <v>0</v>
      </c>
      <c r="M23" s="83">
        <v>46</v>
      </c>
      <c r="N23" s="83">
        <v>13679</v>
      </c>
      <c r="O23" s="83">
        <v>1</v>
      </c>
      <c r="P23" s="83">
        <f>3004+166</f>
        <v>3170</v>
      </c>
      <c r="Q23" s="83">
        <v>20</v>
      </c>
      <c r="R23" s="83">
        <v>0</v>
      </c>
      <c r="S23" s="83">
        <v>0</v>
      </c>
    </row>
    <row r="24" spans="1:19" x14ac:dyDescent="0.25">
      <c r="A24" s="67"/>
      <c r="B24" s="99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</row>
    <row r="25" spans="1:19" x14ac:dyDescent="0.25">
      <c r="A25" s="64" t="s">
        <v>19</v>
      </c>
      <c r="B25" s="80">
        <f>SUM(B26)</f>
        <v>40344</v>
      </c>
      <c r="C25" s="80">
        <f t="shared" ref="C25:S25" si="4">SUM(C26)</f>
        <v>25857</v>
      </c>
      <c r="D25" s="80">
        <f t="shared" si="4"/>
        <v>9114</v>
      </c>
      <c r="E25" s="80">
        <f t="shared" si="4"/>
        <v>6</v>
      </c>
      <c r="F25" s="80">
        <f t="shared" si="4"/>
        <v>4</v>
      </c>
      <c r="G25" s="80">
        <f t="shared" si="4"/>
        <v>1</v>
      </c>
      <c r="H25" s="80">
        <f t="shared" si="4"/>
        <v>0</v>
      </c>
      <c r="I25" s="80">
        <f t="shared" si="4"/>
        <v>0</v>
      </c>
      <c r="J25" s="80">
        <f t="shared" si="4"/>
        <v>0</v>
      </c>
      <c r="K25" s="80">
        <f t="shared" si="4"/>
        <v>0</v>
      </c>
      <c r="L25" s="80">
        <f t="shared" si="4"/>
        <v>0</v>
      </c>
      <c r="M25" s="80">
        <f t="shared" si="4"/>
        <v>225</v>
      </c>
      <c r="N25" s="80">
        <f t="shared" si="4"/>
        <v>5024</v>
      </c>
      <c r="O25" s="80">
        <f t="shared" si="4"/>
        <v>0</v>
      </c>
      <c r="P25" s="80">
        <f t="shared" si="4"/>
        <v>106</v>
      </c>
      <c r="Q25" s="80">
        <f t="shared" si="4"/>
        <v>6</v>
      </c>
      <c r="R25" s="80">
        <f t="shared" si="4"/>
        <v>0</v>
      </c>
      <c r="S25" s="81">
        <f t="shared" si="4"/>
        <v>1</v>
      </c>
    </row>
    <row r="26" spans="1:19" x14ac:dyDescent="0.25">
      <c r="A26" s="65" t="s">
        <v>20</v>
      </c>
      <c r="B26" s="99">
        <f t="shared" si="2"/>
        <v>40344</v>
      </c>
      <c r="C26" s="83">
        <f>25855+2</f>
        <v>25857</v>
      </c>
      <c r="D26" s="83">
        <v>9114</v>
      </c>
      <c r="E26" s="83">
        <v>6</v>
      </c>
      <c r="F26" s="83">
        <v>4</v>
      </c>
      <c r="G26" s="83">
        <v>1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f>222+3</f>
        <v>225</v>
      </c>
      <c r="N26" s="83">
        <f>4863+161</f>
        <v>5024</v>
      </c>
      <c r="O26" s="83">
        <v>0</v>
      </c>
      <c r="P26" s="83">
        <f>103+3</f>
        <v>106</v>
      </c>
      <c r="Q26" s="83">
        <v>6</v>
      </c>
      <c r="R26" s="83">
        <v>0</v>
      </c>
      <c r="S26" s="83">
        <v>1</v>
      </c>
    </row>
    <row r="27" spans="1:19" x14ac:dyDescent="0.25">
      <c r="A27" s="66"/>
      <c r="B27" s="99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</row>
    <row r="28" spans="1:19" x14ac:dyDescent="0.25">
      <c r="A28" s="64" t="s">
        <v>21</v>
      </c>
      <c r="B28" s="80">
        <f>SUM(B29)</f>
        <v>7943</v>
      </c>
      <c r="C28" s="80">
        <f t="shared" ref="C28:S28" si="5">SUM(C29)</f>
        <v>3759</v>
      </c>
      <c r="D28" s="80">
        <f t="shared" si="5"/>
        <v>862</v>
      </c>
      <c r="E28" s="80">
        <f t="shared" si="5"/>
        <v>88</v>
      </c>
      <c r="F28" s="80">
        <f t="shared" si="5"/>
        <v>3</v>
      </c>
      <c r="G28" s="80">
        <f t="shared" si="5"/>
        <v>165</v>
      </c>
      <c r="H28" s="80">
        <f t="shared" si="5"/>
        <v>0</v>
      </c>
      <c r="I28" s="80">
        <f t="shared" si="5"/>
        <v>1</v>
      </c>
      <c r="J28" s="80">
        <f t="shared" si="5"/>
        <v>1</v>
      </c>
      <c r="K28" s="80">
        <f t="shared" si="5"/>
        <v>0</v>
      </c>
      <c r="L28" s="80">
        <f t="shared" si="5"/>
        <v>0</v>
      </c>
      <c r="M28" s="80">
        <f t="shared" si="5"/>
        <v>12</v>
      </c>
      <c r="N28" s="80">
        <f t="shared" si="5"/>
        <v>2963</v>
      </c>
      <c r="O28" s="80">
        <f t="shared" si="5"/>
        <v>0</v>
      </c>
      <c r="P28" s="80">
        <f t="shared" si="5"/>
        <v>88</v>
      </c>
      <c r="Q28" s="80">
        <f t="shared" si="5"/>
        <v>1</v>
      </c>
      <c r="R28" s="80">
        <f t="shared" si="5"/>
        <v>0</v>
      </c>
      <c r="S28" s="81">
        <f t="shared" si="5"/>
        <v>0</v>
      </c>
    </row>
    <row r="29" spans="1:19" x14ac:dyDescent="0.25">
      <c r="A29" s="65" t="s">
        <v>22</v>
      </c>
      <c r="B29" s="99">
        <f t="shared" si="2"/>
        <v>7943</v>
      </c>
      <c r="C29" s="83">
        <v>3759</v>
      </c>
      <c r="D29" s="83">
        <v>862</v>
      </c>
      <c r="E29" s="83">
        <v>88</v>
      </c>
      <c r="F29" s="83">
        <v>3</v>
      </c>
      <c r="G29" s="83">
        <v>165</v>
      </c>
      <c r="H29" s="83">
        <v>0</v>
      </c>
      <c r="I29" s="83">
        <v>1</v>
      </c>
      <c r="J29" s="83">
        <v>1</v>
      </c>
      <c r="K29" s="83">
        <v>0</v>
      </c>
      <c r="L29" s="83">
        <v>0</v>
      </c>
      <c r="M29" s="83">
        <v>12</v>
      </c>
      <c r="N29" s="83">
        <v>2963</v>
      </c>
      <c r="O29" s="83"/>
      <c r="P29" s="83">
        <v>88</v>
      </c>
      <c r="Q29" s="83">
        <v>1</v>
      </c>
      <c r="R29" s="83">
        <v>0</v>
      </c>
      <c r="S29" s="83">
        <v>0</v>
      </c>
    </row>
    <row r="30" spans="1:19" x14ac:dyDescent="0.25">
      <c r="A30" s="66"/>
      <c r="B30" s="99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</row>
    <row r="31" spans="1:19" x14ac:dyDescent="0.25">
      <c r="A31" s="64" t="s">
        <v>23</v>
      </c>
      <c r="B31" s="80">
        <f>SUM(B32:B33)</f>
        <v>29537</v>
      </c>
      <c r="C31" s="80">
        <f t="shared" ref="C31:S31" si="6">SUM(C32:C33)</f>
        <v>20954</v>
      </c>
      <c r="D31" s="80">
        <f t="shared" si="6"/>
        <v>2693</v>
      </c>
      <c r="E31" s="80">
        <f t="shared" si="6"/>
        <v>0</v>
      </c>
      <c r="F31" s="80">
        <f t="shared" si="6"/>
        <v>0</v>
      </c>
      <c r="G31" s="80">
        <f t="shared" si="6"/>
        <v>8</v>
      </c>
      <c r="H31" s="80">
        <f t="shared" si="6"/>
        <v>113</v>
      </c>
      <c r="I31" s="80">
        <f t="shared" si="6"/>
        <v>34</v>
      </c>
      <c r="J31" s="80">
        <f t="shared" si="6"/>
        <v>0</v>
      </c>
      <c r="K31" s="80">
        <f t="shared" si="6"/>
        <v>1</v>
      </c>
      <c r="L31" s="80">
        <f t="shared" si="6"/>
        <v>0</v>
      </c>
      <c r="M31" s="80">
        <f t="shared" si="6"/>
        <v>84</v>
      </c>
      <c r="N31" s="80">
        <f t="shared" si="6"/>
        <v>5491</v>
      </c>
      <c r="O31" s="80">
        <f t="shared" si="6"/>
        <v>0</v>
      </c>
      <c r="P31" s="80">
        <f t="shared" si="6"/>
        <v>158</v>
      </c>
      <c r="Q31" s="80">
        <f t="shared" si="6"/>
        <v>1</v>
      </c>
      <c r="R31" s="80">
        <f t="shared" si="6"/>
        <v>0</v>
      </c>
      <c r="S31" s="81">
        <f t="shared" si="6"/>
        <v>0</v>
      </c>
    </row>
    <row r="32" spans="1:19" x14ac:dyDescent="0.25">
      <c r="A32" s="65" t="s">
        <v>24</v>
      </c>
      <c r="B32" s="99">
        <f t="shared" si="2"/>
        <v>9054</v>
      </c>
      <c r="C32" s="83">
        <v>6254</v>
      </c>
      <c r="D32" s="83">
        <v>232</v>
      </c>
      <c r="E32" s="83">
        <v>0</v>
      </c>
      <c r="F32" s="83">
        <v>0</v>
      </c>
      <c r="G32" s="83">
        <v>8</v>
      </c>
      <c r="H32" s="83">
        <v>0</v>
      </c>
      <c r="I32" s="83">
        <v>34</v>
      </c>
      <c r="J32" s="83">
        <v>0</v>
      </c>
      <c r="K32" s="83">
        <v>1</v>
      </c>
      <c r="L32" s="83">
        <v>0</v>
      </c>
      <c r="M32" s="83">
        <v>51</v>
      </c>
      <c r="N32" s="83">
        <f>2195+123</f>
        <v>2318</v>
      </c>
      <c r="O32" s="83">
        <v>0</v>
      </c>
      <c r="P32" s="83">
        <v>156</v>
      </c>
      <c r="Q32" s="83">
        <v>0</v>
      </c>
      <c r="R32" s="83">
        <v>0</v>
      </c>
      <c r="S32" s="83">
        <v>0</v>
      </c>
    </row>
    <row r="33" spans="1:19" x14ac:dyDescent="0.25">
      <c r="A33" s="65" t="s">
        <v>25</v>
      </c>
      <c r="B33" s="99">
        <f t="shared" si="2"/>
        <v>20483</v>
      </c>
      <c r="C33" s="83">
        <v>14700</v>
      </c>
      <c r="D33" s="83">
        <v>2461</v>
      </c>
      <c r="E33" s="83">
        <v>0</v>
      </c>
      <c r="F33" s="83">
        <v>0</v>
      </c>
      <c r="G33" s="83">
        <v>0</v>
      </c>
      <c r="H33" s="83">
        <v>113</v>
      </c>
      <c r="I33" s="83">
        <v>0</v>
      </c>
      <c r="J33" s="83">
        <v>0</v>
      </c>
      <c r="K33" s="83">
        <v>0</v>
      </c>
      <c r="L33" s="83">
        <v>0</v>
      </c>
      <c r="M33" s="83">
        <v>33</v>
      </c>
      <c r="N33" s="83">
        <v>3173</v>
      </c>
      <c r="O33" s="83">
        <v>0</v>
      </c>
      <c r="P33" s="83">
        <v>2</v>
      </c>
      <c r="Q33" s="83">
        <v>1</v>
      </c>
      <c r="R33" s="83">
        <v>0</v>
      </c>
      <c r="S33" s="83">
        <v>0</v>
      </c>
    </row>
    <row r="34" spans="1:19" x14ac:dyDescent="0.25">
      <c r="A34" s="66"/>
      <c r="B34" s="99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</row>
    <row r="35" spans="1:19" x14ac:dyDescent="0.25">
      <c r="A35" s="64" t="s">
        <v>26</v>
      </c>
      <c r="B35" s="80">
        <f>SUM(B36)</f>
        <v>35127</v>
      </c>
      <c r="C35" s="80">
        <f t="shared" ref="C35:S35" si="7">SUM(C36)</f>
        <v>26369</v>
      </c>
      <c r="D35" s="80">
        <f t="shared" si="7"/>
        <v>1839</v>
      </c>
      <c r="E35" s="80">
        <f t="shared" si="7"/>
        <v>0</v>
      </c>
      <c r="F35" s="80">
        <f t="shared" si="7"/>
        <v>0</v>
      </c>
      <c r="G35" s="80">
        <f t="shared" si="7"/>
        <v>1</v>
      </c>
      <c r="H35" s="80">
        <f t="shared" si="7"/>
        <v>0</v>
      </c>
      <c r="I35" s="80">
        <f t="shared" si="7"/>
        <v>0</v>
      </c>
      <c r="J35" s="80">
        <f t="shared" si="7"/>
        <v>0</v>
      </c>
      <c r="K35" s="80">
        <f t="shared" si="7"/>
        <v>1</v>
      </c>
      <c r="L35" s="80">
        <f t="shared" si="7"/>
        <v>3</v>
      </c>
      <c r="M35" s="80">
        <f t="shared" si="7"/>
        <v>25</v>
      </c>
      <c r="N35" s="80">
        <f t="shared" si="7"/>
        <v>6888</v>
      </c>
      <c r="O35" s="80">
        <f t="shared" si="7"/>
        <v>0</v>
      </c>
      <c r="P35" s="80">
        <f t="shared" si="7"/>
        <v>1</v>
      </c>
      <c r="Q35" s="80">
        <f t="shared" si="7"/>
        <v>0</v>
      </c>
      <c r="R35" s="80">
        <f t="shared" si="7"/>
        <v>0</v>
      </c>
      <c r="S35" s="81">
        <f t="shared" si="7"/>
        <v>0</v>
      </c>
    </row>
    <row r="36" spans="1:19" x14ac:dyDescent="0.25">
      <c r="A36" s="66" t="s">
        <v>27</v>
      </c>
      <c r="B36" s="99">
        <f t="shared" si="2"/>
        <v>35127</v>
      </c>
      <c r="C36" s="83">
        <f>26362+7</f>
        <v>26369</v>
      </c>
      <c r="D36" s="83">
        <v>1839</v>
      </c>
      <c r="E36" s="83">
        <v>0</v>
      </c>
      <c r="F36" s="83">
        <v>0</v>
      </c>
      <c r="G36" s="83">
        <v>1</v>
      </c>
      <c r="H36" s="83">
        <v>0</v>
      </c>
      <c r="I36" s="83">
        <v>0</v>
      </c>
      <c r="J36" s="83">
        <v>0</v>
      </c>
      <c r="K36" s="83">
        <v>1</v>
      </c>
      <c r="L36" s="83">
        <v>3</v>
      </c>
      <c r="M36" s="83">
        <v>25</v>
      </c>
      <c r="N36" s="83">
        <f>6380+508</f>
        <v>6888</v>
      </c>
      <c r="O36" s="83">
        <v>0</v>
      </c>
      <c r="P36" s="83">
        <v>1</v>
      </c>
      <c r="Q36" s="83">
        <v>0</v>
      </c>
      <c r="R36" s="83">
        <v>0</v>
      </c>
      <c r="S36" s="83">
        <v>0</v>
      </c>
    </row>
    <row r="37" spans="1:19" x14ac:dyDescent="0.25">
      <c r="A37" s="66"/>
      <c r="B37" s="99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</row>
    <row r="38" spans="1:19" x14ac:dyDescent="0.25">
      <c r="A38" s="64" t="s">
        <v>28</v>
      </c>
      <c r="B38" s="80">
        <f>SUM(B39)</f>
        <v>20282</v>
      </c>
      <c r="C38" s="80">
        <f t="shared" ref="C38:S38" si="8">SUM(C39)</f>
        <v>12344</v>
      </c>
      <c r="D38" s="80">
        <f t="shared" si="8"/>
        <v>1860</v>
      </c>
      <c r="E38" s="80">
        <f t="shared" si="8"/>
        <v>47</v>
      </c>
      <c r="F38" s="80">
        <f t="shared" si="8"/>
        <v>0</v>
      </c>
      <c r="G38" s="80">
        <f t="shared" si="8"/>
        <v>0</v>
      </c>
      <c r="H38" s="80">
        <f t="shared" si="8"/>
        <v>1</v>
      </c>
      <c r="I38" s="80">
        <f t="shared" si="8"/>
        <v>3</v>
      </c>
      <c r="J38" s="80">
        <f t="shared" si="8"/>
        <v>0</v>
      </c>
      <c r="K38" s="80">
        <f t="shared" si="8"/>
        <v>1</v>
      </c>
      <c r="L38" s="80">
        <f t="shared" si="8"/>
        <v>1</v>
      </c>
      <c r="M38" s="80">
        <f t="shared" si="8"/>
        <v>59</v>
      </c>
      <c r="N38" s="80">
        <f t="shared" si="8"/>
        <v>5937</v>
      </c>
      <c r="O38" s="80">
        <f t="shared" si="8"/>
        <v>0</v>
      </c>
      <c r="P38" s="80">
        <f t="shared" si="8"/>
        <v>28</v>
      </c>
      <c r="Q38" s="80">
        <f t="shared" si="8"/>
        <v>0</v>
      </c>
      <c r="R38" s="80">
        <f t="shared" si="8"/>
        <v>1</v>
      </c>
      <c r="S38" s="81">
        <f t="shared" si="8"/>
        <v>0</v>
      </c>
    </row>
    <row r="39" spans="1:19" x14ac:dyDescent="0.25">
      <c r="A39" s="66" t="s">
        <v>29</v>
      </c>
      <c r="B39" s="99">
        <f t="shared" si="2"/>
        <v>20282</v>
      </c>
      <c r="C39" s="83">
        <f>12213+131</f>
        <v>12344</v>
      </c>
      <c r="D39" s="83">
        <v>1860</v>
      </c>
      <c r="E39" s="83">
        <v>47</v>
      </c>
      <c r="F39" s="83">
        <v>0</v>
      </c>
      <c r="G39" s="83">
        <v>0</v>
      </c>
      <c r="H39" s="83">
        <v>1</v>
      </c>
      <c r="I39" s="83">
        <v>3</v>
      </c>
      <c r="J39" s="83">
        <v>0</v>
      </c>
      <c r="K39" s="83">
        <v>1</v>
      </c>
      <c r="L39" s="83">
        <v>1</v>
      </c>
      <c r="M39" s="83">
        <v>59</v>
      </c>
      <c r="N39" s="83">
        <f>5134+803</f>
        <v>5937</v>
      </c>
      <c r="O39" s="83">
        <v>0</v>
      </c>
      <c r="P39" s="83">
        <v>28</v>
      </c>
      <c r="Q39" s="83">
        <v>0</v>
      </c>
      <c r="R39" s="83">
        <v>1</v>
      </c>
      <c r="S39" s="83">
        <v>0</v>
      </c>
    </row>
    <row r="40" spans="1:19" x14ac:dyDescent="0.25">
      <c r="A40" s="66"/>
      <c r="B40" s="99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</row>
    <row r="41" spans="1:19" x14ac:dyDescent="0.25">
      <c r="A41" s="100" t="s">
        <v>30</v>
      </c>
      <c r="B41" s="80">
        <f>SUM(B42)</f>
        <v>8591</v>
      </c>
      <c r="C41" s="80">
        <f t="shared" ref="C41:S41" si="9">SUM(C42)</f>
        <v>4721</v>
      </c>
      <c r="D41" s="80">
        <f t="shared" si="9"/>
        <v>895</v>
      </c>
      <c r="E41" s="80">
        <f t="shared" si="9"/>
        <v>80</v>
      </c>
      <c r="F41" s="80">
        <f t="shared" si="9"/>
        <v>1</v>
      </c>
      <c r="G41" s="80">
        <f t="shared" si="9"/>
        <v>10</v>
      </c>
      <c r="H41" s="80">
        <f t="shared" si="9"/>
        <v>0</v>
      </c>
      <c r="I41" s="80">
        <f t="shared" si="9"/>
        <v>1</v>
      </c>
      <c r="J41" s="80">
        <f t="shared" si="9"/>
        <v>0</v>
      </c>
      <c r="K41" s="80">
        <f t="shared" si="9"/>
        <v>2</v>
      </c>
      <c r="L41" s="80">
        <f t="shared" si="9"/>
        <v>0</v>
      </c>
      <c r="M41" s="80">
        <f t="shared" si="9"/>
        <v>153</v>
      </c>
      <c r="N41" s="80">
        <f t="shared" si="9"/>
        <v>2725</v>
      </c>
      <c r="O41" s="80">
        <f t="shared" si="9"/>
        <v>1</v>
      </c>
      <c r="P41" s="80">
        <f t="shared" si="9"/>
        <v>0</v>
      </c>
      <c r="Q41" s="80">
        <f t="shared" si="9"/>
        <v>0</v>
      </c>
      <c r="R41" s="80">
        <f t="shared" si="9"/>
        <v>0</v>
      </c>
      <c r="S41" s="81">
        <f t="shared" si="9"/>
        <v>2</v>
      </c>
    </row>
    <row r="42" spans="1:19" x14ac:dyDescent="0.25">
      <c r="A42" s="65" t="s">
        <v>31</v>
      </c>
      <c r="B42" s="99">
        <f t="shared" si="2"/>
        <v>8591</v>
      </c>
      <c r="C42" s="83">
        <f>4717+4</f>
        <v>4721</v>
      </c>
      <c r="D42" s="83">
        <v>895</v>
      </c>
      <c r="E42" s="83">
        <v>80</v>
      </c>
      <c r="F42" s="83">
        <v>1</v>
      </c>
      <c r="G42" s="83">
        <v>10</v>
      </c>
      <c r="H42" s="83">
        <v>0</v>
      </c>
      <c r="I42" s="83">
        <v>1</v>
      </c>
      <c r="J42" s="83">
        <v>0</v>
      </c>
      <c r="K42" s="83">
        <v>2</v>
      </c>
      <c r="L42" s="83">
        <v>0</v>
      </c>
      <c r="M42" s="83">
        <f>152+1</f>
        <v>153</v>
      </c>
      <c r="N42" s="83">
        <f>2684+41</f>
        <v>2725</v>
      </c>
      <c r="O42" s="83">
        <v>1</v>
      </c>
      <c r="P42" s="83">
        <v>0</v>
      </c>
      <c r="Q42" s="83">
        <v>0</v>
      </c>
      <c r="R42" s="83">
        <v>0</v>
      </c>
      <c r="S42" s="83">
        <v>2</v>
      </c>
    </row>
    <row r="43" spans="1:19" x14ac:dyDescent="0.25">
      <c r="A43" s="66"/>
      <c r="B43" s="99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</row>
    <row r="44" spans="1:19" x14ac:dyDescent="0.25">
      <c r="A44" s="64" t="s">
        <v>32</v>
      </c>
      <c r="B44" s="80">
        <f>SUM(B45)</f>
        <v>10730</v>
      </c>
      <c r="C44" s="80">
        <f t="shared" ref="C44:S44" si="10">SUM(C45)</f>
        <v>6319</v>
      </c>
      <c r="D44" s="80">
        <f t="shared" si="10"/>
        <v>581</v>
      </c>
      <c r="E44" s="80">
        <f t="shared" si="10"/>
        <v>0</v>
      </c>
      <c r="F44" s="80">
        <f t="shared" si="10"/>
        <v>0</v>
      </c>
      <c r="G44" s="80">
        <f t="shared" si="10"/>
        <v>0</v>
      </c>
      <c r="H44" s="80">
        <f t="shared" si="10"/>
        <v>0</v>
      </c>
      <c r="I44" s="80">
        <f t="shared" si="10"/>
        <v>0</v>
      </c>
      <c r="J44" s="80">
        <f t="shared" si="10"/>
        <v>0</v>
      </c>
      <c r="K44" s="80">
        <f t="shared" si="10"/>
        <v>0</v>
      </c>
      <c r="L44" s="80">
        <f t="shared" si="10"/>
        <v>0</v>
      </c>
      <c r="M44" s="80">
        <f t="shared" si="10"/>
        <v>23</v>
      </c>
      <c r="N44" s="80">
        <f t="shared" si="10"/>
        <v>3785</v>
      </c>
      <c r="O44" s="80">
        <f t="shared" si="10"/>
        <v>0</v>
      </c>
      <c r="P44" s="80">
        <f t="shared" si="10"/>
        <v>22</v>
      </c>
      <c r="Q44" s="80">
        <f t="shared" si="10"/>
        <v>0</v>
      </c>
      <c r="R44" s="80">
        <f t="shared" si="10"/>
        <v>0</v>
      </c>
      <c r="S44" s="81">
        <f t="shared" si="10"/>
        <v>0</v>
      </c>
    </row>
    <row r="45" spans="1:19" x14ac:dyDescent="0.25">
      <c r="A45" s="65" t="s">
        <v>33</v>
      </c>
      <c r="B45" s="99">
        <f t="shared" si="2"/>
        <v>10730</v>
      </c>
      <c r="C45" s="83">
        <v>6319</v>
      </c>
      <c r="D45" s="83">
        <v>581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23</v>
      </c>
      <c r="N45" s="83">
        <v>3785</v>
      </c>
      <c r="O45" s="83">
        <v>0</v>
      </c>
      <c r="P45" s="83">
        <v>22</v>
      </c>
      <c r="Q45" s="83">
        <v>0</v>
      </c>
      <c r="R45" s="83">
        <v>0</v>
      </c>
      <c r="S45" s="83">
        <v>0</v>
      </c>
    </row>
    <row r="46" spans="1:19" x14ac:dyDescent="0.25">
      <c r="A46" s="66"/>
      <c r="B46" s="99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</row>
    <row r="47" spans="1:19" x14ac:dyDescent="0.25">
      <c r="A47" s="64" t="s">
        <v>34</v>
      </c>
      <c r="B47" s="80">
        <f>SUM(B48)</f>
        <v>12086</v>
      </c>
      <c r="C47" s="80">
        <f t="shared" ref="C47:S47" si="11">SUM(C48)</f>
        <v>6451</v>
      </c>
      <c r="D47" s="80">
        <f t="shared" si="11"/>
        <v>1296</v>
      </c>
      <c r="E47" s="80">
        <f t="shared" si="11"/>
        <v>0</v>
      </c>
      <c r="F47" s="80">
        <f t="shared" si="11"/>
        <v>0</v>
      </c>
      <c r="G47" s="80">
        <f t="shared" si="11"/>
        <v>0</v>
      </c>
      <c r="H47" s="80">
        <f t="shared" si="11"/>
        <v>0</v>
      </c>
      <c r="I47" s="80">
        <f t="shared" si="11"/>
        <v>0</v>
      </c>
      <c r="J47" s="80">
        <f t="shared" si="11"/>
        <v>0</v>
      </c>
      <c r="K47" s="80">
        <f t="shared" si="11"/>
        <v>1</v>
      </c>
      <c r="L47" s="80">
        <f t="shared" si="11"/>
        <v>0</v>
      </c>
      <c r="M47" s="80">
        <f t="shared" si="11"/>
        <v>10</v>
      </c>
      <c r="N47" s="80">
        <f t="shared" si="11"/>
        <v>4224</v>
      </c>
      <c r="O47" s="80">
        <f t="shared" si="11"/>
        <v>0</v>
      </c>
      <c r="P47" s="80">
        <f t="shared" si="11"/>
        <v>104</v>
      </c>
      <c r="Q47" s="80">
        <f t="shared" si="11"/>
        <v>0</v>
      </c>
      <c r="R47" s="80">
        <f t="shared" si="11"/>
        <v>0</v>
      </c>
      <c r="S47" s="81">
        <f t="shared" si="11"/>
        <v>0</v>
      </c>
    </row>
    <row r="48" spans="1:19" x14ac:dyDescent="0.25">
      <c r="A48" s="65" t="s">
        <v>35</v>
      </c>
      <c r="B48" s="99">
        <f t="shared" si="2"/>
        <v>12086</v>
      </c>
      <c r="C48" s="83">
        <v>6451</v>
      </c>
      <c r="D48" s="83">
        <v>1296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1</v>
      </c>
      <c r="L48" s="83">
        <v>0</v>
      </c>
      <c r="M48" s="83">
        <v>10</v>
      </c>
      <c r="N48" s="83">
        <v>4224</v>
      </c>
      <c r="O48" s="83">
        <v>0</v>
      </c>
      <c r="P48" s="83">
        <v>104</v>
      </c>
      <c r="Q48" s="83">
        <v>0</v>
      </c>
      <c r="R48" s="83">
        <v>0</v>
      </c>
      <c r="S48" s="83">
        <v>0</v>
      </c>
    </row>
    <row r="49" spans="1:19" x14ac:dyDescent="0.25">
      <c r="A49" s="66"/>
      <c r="B49" s="99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</row>
    <row r="50" spans="1:19" x14ac:dyDescent="0.25">
      <c r="A50" s="64" t="s">
        <v>36</v>
      </c>
      <c r="B50" s="80">
        <f>SUM(B51)</f>
        <v>15647</v>
      </c>
      <c r="C50" s="80">
        <f t="shared" ref="C50:S50" si="12">SUM(C51)</f>
        <v>6118</v>
      </c>
      <c r="D50" s="80">
        <f t="shared" si="12"/>
        <v>1995</v>
      </c>
      <c r="E50" s="80">
        <f t="shared" si="12"/>
        <v>0</v>
      </c>
      <c r="F50" s="80">
        <f t="shared" si="12"/>
        <v>0</v>
      </c>
      <c r="G50" s="80">
        <f t="shared" si="12"/>
        <v>0</v>
      </c>
      <c r="H50" s="80">
        <f t="shared" si="12"/>
        <v>0</v>
      </c>
      <c r="I50" s="80">
        <f t="shared" si="12"/>
        <v>0</v>
      </c>
      <c r="J50" s="80">
        <f t="shared" si="12"/>
        <v>0</v>
      </c>
      <c r="K50" s="80">
        <f t="shared" si="12"/>
        <v>1</v>
      </c>
      <c r="L50" s="80">
        <f t="shared" si="12"/>
        <v>0</v>
      </c>
      <c r="M50" s="80">
        <f t="shared" si="12"/>
        <v>73</v>
      </c>
      <c r="N50" s="80">
        <f t="shared" si="12"/>
        <v>6838</v>
      </c>
      <c r="O50" s="80">
        <f t="shared" si="12"/>
        <v>0</v>
      </c>
      <c r="P50" s="80">
        <f t="shared" si="12"/>
        <v>594</v>
      </c>
      <c r="Q50" s="80">
        <f t="shared" si="12"/>
        <v>17</v>
      </c>
      <c r="R50" s="80">
        <f t="shared" si="12"/>
        <v>0</v>
      </c>
      <c r="S50" s="81">
        <f t="shared" si="12"/>
        <v>11</v>
      </c>
    </row>
    <row r="51" spans="1:19" x14ac:dyDescent="0.25">
      <c r="A51" s="66" t="s">
        <v>37</v>
      </c>
      <c r="B51" s="99">
        <f t="shared" si="2"/>
        <v>15647</v>
      </c>
      <c r="C51" s="83">
        <v>6118</v>
      </c>
      <c r="D51" s="83">
        <v>1995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83">
        <v>0</v>
      </c>
      <c r="K51" s="83">
        <v>1</v>
      </c>
      <c r="L51" s="83">
        <v>0</v>
      </c>
      <c r="M51" s="83">
        <v>73</v>
      </c>
      <c r="N51" s="83">
        <v>6838</v>
      </c>
      <c r="O51" s="83">
        <v>0</v>
      </c>
      <c r="P51" s="83">
        <v>594</v>
      </c>
      <c r="Q51" s="83">
        <v>17</v>
      </c>
      <c r="R51" s="83">
        <v>0</v>
      </c>
      <c r="S51" s="83">
        <v>11</v>
      </c>
    </row>
    <row r="52" spans="1:19" x14ac:dyDescent="0.25">
      <c r="A52" s="66"/>
      <c r="B52" s="99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</row>
    <row r="53" spans="1:19" x14ac:dyDescent="0.25">
      <c r="A53" s="64" t="s">
        <v>38</v>
      </c>
      <c r="B53" s="80">
        <f>SUM(B54)</f>
        <v>2850</v>
      </c>
      <c r="C53" s="80">
        <f t="shared" ref="C53:S53" si="13">SUM(C54)</f>
        <v>2214</v>
      </c>
      <c r="D53" s="80">
        <f t="shared" si="13"/>
        <v>376</v>
      </c>
      <c r="E53" s="80">
        <f t="shared" si="13"/>
        <v>0</v>
      </c>
      <c r="F53" s="80">
        <f t="shared" si="13"/>
        <v>0</v>
      </c>
      <c r="G53" s="80">
        <f t="shared" si="13"/>
        <v>0</v>
      </c>
      <c r="H53" s="80">
        <f t="shared" si="13"/>
        <v>1</v>
      </c>
      <c r="I53" s="80">
        <f t="shared" si="13"/>
        <v>0</v>
      </c>
      <c r="J53" s="80">
        <f t="shared" si="13"/>
        <v>0</v>
      </c>
      <c r="K53" s="80">
        <f t="shared" si="13"/>
        <v>1</v>
      </c>
      <c r="L53" s="80">
        <f t="shared" si="13"/>
        <v>1</v>
      </c>
      <c r="M53" s="80">
        <f t="shared" si="13"/>
        <v>8</v>
      </c>
      <c r="N53" s="80">
        <f t="shared" si="13"/>
        <v>241</v>
      </c>
      <c r="O53" s="80">
        <f t="shared" si="13"/>
        <v>0</v>
      </c>
      <c r="P53" s="80">
        <f t="shared" si="13"/>
        <v>7</v>
      </c>
      <c r="Q53" s="80">
        <f t="shared" si="13"/>
        <v>1</v>
      </c>
      <c r="R53" s="80">
        <f t="shared" si="13"/>
        <v>0</v>
      </c>
      <c r="S53" s="81">
        <f t="shared" si="13"/>
        <v>0</v>
      </c>
    </row>
    <row r="54" spans="1:19" x14ac:dyDescent="0.25">
      <c r="A54" s="66" t="s">
        <v>39</v>
      </c>
      <c r="B54" s="99">
        <f t="shared" si="2"/>
        <v>2850</v>
      </c>
      <c r="C54" s="83">
        <f>2215-1</f>
        <v>2214</v>
      </c>
      <c r="D54" s="83">
        <v>376</v>
      </c>
      <c r="E54" s="83">
        <v>0</v>
      </c>
      <c r="F54" s="83">
        <v>0</v>
      </c>
      <c r="G54" s="83">
        <v>0</v>
      </c>
      <c r="H54" s="83">
        <v>1</v>
      </c>
      <c r="I54" s="83">
        <v>0</v>
      </c>
      <c r="J54" s="83">
        <v>0</v>
      </c>
      <c r="K54" s="83">
        <v>1</v>
      </c>
      <c r="L54" s="83">
        <v>1</v>
      </c>
      <c r="M54" s="83">
        <v>8</v>
      </c>
      <c r="N54" s="83">
        <v>241</v>
      </c>
      <c r="O54" s="83">
        <v>0</v>
      </c>
      <c r="P54" s="83">
        <v>7</v>
      </c>
      <c r="Q54" s="83">
        <v>1</v>
      </c>
      <c r="R54" s="83">
        <v>0</v>
      </c>
      <c r="S54" s="83">
        <v>0</v>
      </c>
    </row>
    <row r="55" spans="1:19" x14ac:dyDescent="0.25">
      <c r="A55" s="66"/>
      <c r="B55" s="99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</row>
    <row r="56" spans="1:19" x14ac:dyDescent="0.25">
      <c r="A56" s="100" t="s">
        <v>40</v>
      </c>
      <c r="B56" s="80">
        <f>SUM(B57)</f>
        <v>9361</v>
      </c>
      <c r="C56" s="80">
        <f t="shared" ref="C56:S56" si="14">SUM(C57)</f>
        <v>4903</v>
      </c>
      <c r="D56" s="80">
        <f t="shared" si="14"/>
        <v>980</v>
      </c>
      <c r="E56" s="80">
        <f t="shared" si="14"/>
        <v>0</v>
      </c>
      <c r="F56" s="80">
        <f t="shared" si="14"/>
        <v>0</v>
      </c>
      <c r="G56" s="80">
        <f t="shared" si="14"/>
        <v>0</v>
      </c>
      <c r="H56" s="80">
        <f t="shared" si="14"/>
        <v>0</v>
      </c>
      <c r="I56" s="80">
        <f t="shared" si="14"/>
        <v>0</v>
      </c>
      <c r="J56" s="80">
        <f t="shared" si="14"/>
        <v>0</v>
      </c>
      <c r="K56" s="80">
        <f t="shared" si="14"/>
        <v>2</v>
      </c>
      <c r="L56" s="80">
        <f t="shared" si="14"/>
        <v>0</v>
      </c>
      <c r="M56" s="80">
        <f t="shared" si="14"/>
        <v>35</v>
      </c>
      <c r="N56" s="80">
        <f t="shared" si="14"/>
        <v>3159</v>
      </c>
      <c r="O56" s="80">
        <f t="shared" si="14"/>
        <v>0</v>
      </c>
      <c r="P56" s="80">
        <f t="shared" si="14"/>
        <v>279</v>
      </c>
      <c r="Q56" s="80">
        <f t="shared" si="14"/>
        <v>1</v>
      </c>
      <c r="R56" s="80">
        <f t="shared" si="14"/>
        <v>0</v>
      </c>
      <c r="S56" s="81">
        <f t="shared" si="14"/>
        <v>2</v>
      </c>
    </row>
    <row r="57" spans="1:19" x14ac:dyDescent="0.25">
      <c r="A57" s="101" t="s">
        <v>41</v>
      </c>
      <c r="B57" s="99">
        <f t="shared" si="2"/>
        <v>9361</v>
      </c>
      <c r="C57" s="83">
        <v>4903</v>
      </c>
      <c r="D57" s="83">
        <v>980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3">
        <v>2</v>
      </c>
      <c r="L57" s="83">
        <v>0</v>
      </c>
      <c r="M57" s="83">
        <v>35</v>
      </c>
      <c r="N57" s="83">
        <v>3159</v>
      </c>
      <c r="O57" s="83">
        <v>0</v>
      </c>
      <c r="P57" s="83">
        <v>279</v>
      </c>
      <c r="Q57" s="83">
        <v>1</v>
      </c>
      <c r="R57" s="83">
        <v>0</v>
      </c>
      <c r="S57" s="83">
        <v>2</v>
      </c>
    </row>
    <row r="58" spans="1:19" x14ac:dyDescent="0.25">
      <c r="A58" s="101"/>
      <c r="B58" s="99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</row>
    <row r="59" spans="1:19" x14ac:dyDescent="0.25">
      <c r="A59" s="100" t="s">
        <v>42</v>
      </c>
      <c r="B59" s="80">
        <f>SUM(B60)</f>
        <v>10689</v>
      </c>
      <c r="C59" s="80">
        <f t="shared" ref="C59:R59" si="15">SUM(C60)</f>
        <v>6574</v>
      </c>
      <c r="D59" s="80">
        <f t="shared" si="15"/>
        <v>1023</v>
      </c>
      <c r="E59" s="80">
        <f t="shared" si="15"/>
        <v>0</v>
      </c>
      <c r="F59" s="80">
        <f t="shared" si="15"/>
        <v>0</v>
      </c>
      <c r="G59" s="80">
        <f t="shared" si="15"/>
        <v>0</v>
      </c>
      <c r="H59" s="80">
        <f t="shared" si="15"/>
        <v>0</v>
      </c>
      <c r="I59" s="80">
        <f t="shared" si="15"/>
        <v>1</v>
      </c>
      <c r="J59" s="80">
        <f t="shared" si="15"/>
        <v>0</v>
      </c>
      <c r="K59" s="80">
        <f t="shared" si="15"/>
        <v>1</v>
      </c>
      <c r="L59" s="80">
        <f t="shared" si="15"/>
        <v>0</v>
      </c>
      <c r="M59" s="80">
        <f t="shared" si="15"/>
        <v>15</v>
      </c>
      <c r="N59" s="80">
        <f t="shared" si="15"/>
        <v>2957</v>
      </c>
      <c r="O59" s="80">
        <f t="shared" si="15"/>
        <v>0</v>
      </c>
      <c r="P59" s="80">
        <f t="shared" si="15"/>
        <v>118</v>
      </c>
      <c r="Q59" s="80">
        <f t="shared" si="15"/>
        <v>0</v>
      </c>
      <c r="R59" s="80">
        <f t="shared" si="15"/>
        <v>0</v>
      </c>
      <c r="S59" s="81">
        <f>SUM(S60)</f>
        <v>0</v>
      </c>
    </row>
    <row r="60" spans="1:19" x14ac:dyDescent="0.25">
      <c r="A60" s="101" t="s">
        <v>43</v>
      </c>
      <c r="B60" s="99">
        <f t="shared" si="2"/>
        <v>10689</v>
      </c>
      <c r="C60" s="83">
        <v>6574</v>
      </c>
      <c r="D60" s="83">
        <v>1023</v>
      </c>
      <c r="E60" s="83">
        <v>0</v>
      </c>
      <c r="F60" s="83">
        <v>0</v>
      </c>
      <c r="G60" s="83">
        <v>0</v>
      </c>
      <c r="H60" s="83">
        <v>0</v>
      </c>
      <c r="I60" s="83">
        <v>1</v>
      </c>
      <c r="J60" s="83">
        <v>0</v>
      </c>
      <c r="K60" s="83">
        <v>1</v>
      </c>
      <c r="L60" s="83">
        <v>0</v>
      </c>
      <c r="M60" s="83">
        <v>15</v>
      </c>
      <c r="N60" s="83">
        <f>2794+163</f>
        <v>2957</v>
      </c>
      <c r="O60" s="83">
        <v>0</v>
      </c>
      <c r="P60" s="83">
        <v>118</v>
      </c>
      <c r="Q60" s="83">
        <v>0</v>
      </c>
      <c r="R60" s="83">
        <v>0</v>
      </c>
      <c r="S60" s="83">
        <v>0</v>
      </c>
    </row>
    <row r="61" spans="1:19" x14ac:dyDescent="0.25">
      <c r="A61" s="85"/>
      <c r="B61" s="86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</row>
    <row r="62" spans="1:19" x14ac:dyDescent="0.25">
      <c r="A62" s="103" t="s">
        <v>46</v>
      </c>
      <c r="B62" s="59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</row>
    <row r="63" spans="1:19" x14ac:dyDescent="0.25"/>
  </sheetData>
  <mergeCells count="3">
    <mergeCell ref="A8:A9"/>
    <mergeCell ref="B8:B9"/>
    <mergeCell ref="C8:S8"/>
  </mergeCells>
  <printOptions horizontalCentered="1" verticalCentered="1"/>
  <pageMargins left="0" right="0" top="0" bottom="0" header="0" footer="0"/>
  <pageSetup scale="26" orientation="portrait" horizontalDpi="4294967295" verticalDpi="4294967295" r:id="rId1"/>
  <ignoredErrors>
    <ignoredError sqref="B12:S60 B11:D11 F11:S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Índice</vt:lpstr>
      <vt:lpstr>c-1</vt:lpstr>
      <vt:lpstr>c-2</vt:lpstr>
      <vt:lpstr>c-3</vt:lpstr>
      <vt:lpstr>c-4</vt:lpstr>
      <vt:lpstr>'c-1'!Área_de_impresión</vt:lpstr>
      <vt:lpstr>'c-2'!Área_de_impresión</vt:lpstr>
      <vt:lpstr>'c-3'!Área_de_impresión</vt:lpstr>
      <vt:lpstr>'c-4'!Área_de_impresión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mvargasb</cp:lastModifiedBy>
  <cp:lastPrinted>2018-05-28T16:18:57Z</cp:lastPrinted>
  <dcterms:created xsi:type="dcterms:W3CDTF">2018-04-13T13:14:40Z</dcterms:created>
  <dcterms:modified xsi:type="dcterms:W3CDTF">2018-09-11T20:43:42Z</dcterms:modified>
</cp:coreProperties>
</file>