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etalle de Indicadores" sheetId="1" state="visible" r:id="rId2"/>
    <sheet name="Métricas" sheetId="2" state="visible" r:id="rId3"/>
    <sheet name="Indicadores de Gestión " sheetId="3" state="visible" r:id="rId4"/>
    <sheet name="Control de cambios" sheetId="4" state="visible" r:id="rId5"/>
    <sheet name="Cambio Indicadores" sheetId="5" state="hidden" r:id="rId6"/>
  </sheets>
  <definedNames>
    <definedName function="false" hidden="false" name="Print_Titles_1" vbProcedure="false">Métricas!$A$2:$IB$6</definedName>
    <definedName function="false" hidden="false" name="_AtRisk_FitDataRange_FIT_BE877_718C7" vbProcedure="false">NA()</definedName>
    <definedName function="false" hidden="false" name="_AtRisk_FitDataRange_FIT_BE877_718C7_1" vbProcedure="false">NA()</definedName>
    <definedName function="false" hidden="false" name="_AtRisk_FitDataRange_FIT_BE877_718C7_1_1" vbProcedure="false">NA()</definedName>
    <definedName function="false" hidden="false" name="_AtRisk_FitDataRange_FIT_BE877_718C7_2" vbProcedure="false">NA()</definedName>
    <definedName function="false" hidden="false" name="_AtRisk_FitDataRange_FIT_BE877_718C7_2_1" vbProcedure="false">NA()</definedName>
    <definedName function="false" hidden="false" name="_AtRisk_FitDataRange_FIT_BE877_718C7_3" vbProcedure="false">NA()</definedName>
    <definedName function="false" hidden="false" name="__xlfn_IFERROR" vbProcedure="false">NA()</definedName>
    <definedName function="false" hidden="false" name="__xlnm_Print_Area" vbProcedure="false">'Detalle de Indicadores'!$A$1:$J$17</definedName>
    <definedName function="false" hidden="false" name="__xlnm_Print_Titles" vbProcedure="false">'Indicadores de Gestión '!$2:$6</definedName>
    <definedName function="false" hidden="false" name="__xlnm_Print_Titles_0" vbProcedure="false">'Indicadores de Gestión '!$2:$6</definedName>
    <definedName function="false" hidden="false" name="__xlnm_Print_Titles_0_0" vbProcedure="false">'Indicadores de Gestión '!$2:$6</definedName>
    <definedName function="false" hidden="false" name="__xlnm_Print_Titles_0_0_0" vbProcedure="false">'Indicadores de Gestión '!$2:$6</definedName>
    <definedName function="false" hidden="false" name="__xlnm_Print_Titles_0_0_0_0" vbProcedure="false">'Indicadores de Gestión '!$2:$6</definedName>
    <definedName function="false" hidden="false" name="__xlnm_Print_Titles_0_0_0_0_0" vbProcedure="false">'Indicadores de Gestión '!$2:$6</definedName>
    <definedName function="false" hidden="false" name="__xlnm_Print_Titles_0_0_0_0_0_0" vbProcedure="false">'Indicadores de Gestión '!$2:$6</definedName>
    <definedName function="false" hidden="false" name="__xlnm_Print_Titles_0_0_0_0_0_0_0" vbProcedure="false">'Indicadores de Gestión '!$2:$6</definedName>
    <definedName function="false" hidden="false" name="__xlnm_Print_Titles_0_0_0_0_0_0_0_0" vbProcedure="false">'Indicadores de Gestión '!$2:$6</definedName>
    <definedName function="false" hidden="false" name="__xlnm_Print_Titles_0_0_0_0_0_0_0_0_0" vbProcedure="false">'Indicadores de Gestión '!$2:$6</definedName>
    <definedName function="false" hidden="false" name="__xlnm_Print_Titles_0_0_0_0_0_0_0_0_0_0" vbProcedure="false">'Indicadores de Gestión '!$2:$6</definedName>
    <definedName function="false" hidden="false" name="__xlnm_Print_Titles_0_0_0_0_0_0_0_0_0_0_0" vbProcedure="false">'Indicadores de Gestión '!$2:$6</definedName>
    <definedName function="false" hidden="false" name="__xlnm_Print_Titles_0_0_0_0_0_0_0_0_0_0_0_0" vbProcedure="false">'Indicadores de Gestión '!$2:$6</definedName>
    <definedName function="false" hidden="false" name="__xlnm_Print_Titles_0_0_0_0_0_0_0_0_0_0_0_0_0" vbProcedure="false">'Indicadores de Gestión '!$2:$6</definedName>
    <definedName function="false" hidden="false" name="__xlnm_Print_Titles_0_0_0_0_0_0_0_0_0_0_0_0_0_0" vbProcedure="false">'Indicadores de Gestión '!$2:$6</definedName>
    <definedName function="false" hidden="false" name="__xlnm_Print_Titles_0_0_0_0_0_0_0_0_0_0_0_0_0_0_0" vbProcedure="false">'Indicadores de Gestión '!$2:$6</definedName>
    <definedName function="false" hidden="false" name="__xlnm_Print_Titles_0_0_0_0_0_0_0_0_0_0_0_0_0_0_0_0" vbProcedure="false">'Indicadores de Gestión '!$2:$6</definedName>
    <definedName function="false" hidden="false" name="__xlnm_Print_Titles_0_0_0_0_0_0_0_0_0_0_0_0_0_0_0_0_0" vbProcedure="false">'Indicadores de Gestión '!$2:$6</definedName>
    <definedName function="false" hidden="false" name="__xlnm_Print_Titles_0_0_0_0_0_0_0_0_0_0_0_0_0_0_0_0_0_0" vbProcedure="false">'Indicadores de Gestión '!$2:$6</definedName>
    <definedName function="false" hidden="false" name="__xlnm_Print_Titles_0_0_0_0_0_0_0_0_0_0_0_0_0_0_0_0_0_0_0" vbProcedure="false">'Indicadores de Gestión '!$2:$6</definedName>
    <definedName function="false" hidden="false" name="__xlnm_Print_Titles_0_0_0_0_0_0_0_0_0_0_0_0_0_0_0_0_0_0_0_0" vbProcedure="false">'Indicadores de Gestión '!$2:$6</definedName>
    <definedName function="false" hidden="false" name="__xlnm_Print_Titles_0_0_0_0_0_0_0_0_0_0_0_0_0_0_0_0_0_0_0_0_0" vbProcedure="false">'Indicadores de Gestión '!$2:$6</definedName>
    <definedName function="false" hidden="false" name="__xlnm_Print_Titles_0_0_0_0_0_0_0_0_0_0_0_0_0_0_0_0_0_0_0_0_0_0" vbProcedure="false">'Indicadores de Gestión '!$2:$6</definedName>
    <definedName function="false" hidden="false" name="__xlnm_Print_Titles_0_0_0_0_0_0_0_0_0_0_0_0_0_0_0_0_0_0_0_0_0_0_0" vbProcedure="false">'Indicadores de Gestión '!$2:$6</definedName>
    <definedName function="false" hidden="false" name="__xlnm_Print_Titles_0_0_0_0_0_0_0_0_0_0_0_0_0_0_0_0_0_0_0_0_0_0_0_0" vbProcedure="false">'Indicadores de Gestión '!$2:$6</definedName>
    <definedName function="false" hidden="false" name="__xlnm_Print_Titles_0_0_0_0_0_0_0_0_0_0_0_0_0_0_0_0_0_0_0_0_0_0_0_0_0" vbProcedure="false">'Indicadores de Gestión '!$2:$6</definedName>
    <definedName function="false" hidden="false" name="__xlnm_Print_Titles_0_0_0_0_0_0_0_0_0_0_0_0_0_0_0_0_0_0_0_0_0_0_0_0_0_0" vbProcedure="false">'Indicadores de Gestión '!$2:$6</definedName>
    <definedName function="false" hidden="false" name="__xlnm_Print_Titles_0_0_0_0_0_0_0_0_0_0_0_0_0_0_0_0_0_0_0_0_0_0_0_0_0_0_0" vbProcedure="false">'Indicadores de Gestión '!$2:$6</definedName>
    <definedName function="false" hidden="false" name="__xlnm_Print_Titles_0_0_0_0_0_0_0_0_0_0_0_0_0_0_0_0_0_0_0_0_0_0_0_0_0_0_0_0" vbProcedure="false">'Indicadores de Gestión '!$2:$6</definedName>
    <definedName function="false" hidden="false" name="__xlnm_Print_Titles_0_0_0_0_0_0_0_0_0_0_0_0_0_0_0_0_0_0_0_0_0_0_0_0_0_0_0_0_0" vbProcedure="false">'Indicadores de Gestión '!$2:$6</definedName>
    <definedName function="false" hidden="false" name="__xlnm_Print_Titles_0_0_0_0_0_0_0_0_0_0_0_0_0_0_0_0_0_0_0_0_0_0_0_0_0_0_0_0_0_0" vbProcedure="false">'Indicadores de Gestión '!$2:$6</definedName>
    <definedName function="false" hidden="false" name="__xlnm_Print_Titles_0_0_0_0_0_0_0_0_0_0_0_0_0_0_0_0_0_0_0_0_0_0_0_0_0_0_0_0_0_0_0" vbProcedure="false">'Indicadores de Gestión '!$2:$6</definedName>
    <definedName function="false" hidden="false" name="__xlnm_Print_Titles_0_0_0_0_0_0_0_0_0_0_0_0_0_0_0_0_0_0_0_0_0_0_0_0_0_0_0_0_0_0_0_0" vbProcedure="false">'Indicadores de Gestión '!$2:$6</definedName>
    <definedName function="false" hidden="false" name="__xlnm_Print_Titles_0_0_0_0_0_0_0_0_0_0_0_0_0_0_0_0_0_0_0_0_0_0_0_0_0_0_0_0_0_0_0_0_0" vbProcedure="false">'Indicadores de Gestión '!$2:$6</definedName>
    <definedName function="false" hidden="false" name="__xlnm_Print_Titles_0_0_0_0_0_0_0_0_0_0_0_0_0_0_0_0_0_0_0_0_0_0_0_0_0_0_0_0_0_0_0_0_0_0" vbProcedure="false">'Indicadores de Gestión '!$2:$6</definedName>
    <definedName function="false" hidden="false" name="__xlnm_Print_Titles_0_0_0_0_0_0_0_0_0_0_0_0_0_0_0_0_0_0_0_0_0_0_0_0_0_0_0_0_0_0_0_0_0_0_0" vbProcedure="false">'Indicadores de Gestión '!$2:$6</definedName>
    <definedName function="false" hidden="false" name="__xlnm_Print_Titles_0_0_0_0_0_0_0_0_0_0_0_0_0_0_0_0_0_0_0_0_0_0_0_0_0_0_0_0_0_0_0_0_0_0_0_0" vbProcedure="false">'Indicadores de Gestión '!$2:$6</definedName>
    <definedName function="false" hidden="false" name="__xlnm_Print_Titles_0_0_0_0_0_0_0_0_0_0_0_0_0_0_0_0_0_0_0_0_0_0_0_0_0_0_0_0_0_0_0_0_0_0_0_0_0" vbProcedure="false">'Indicadores de Gestión '!$2:$6</definedName>
    <definedName function="false" hidden="false" name="__xlnm_Print_Titles_0_0_0_0_0_0_0_0_0_0_0_0_0_0_0_0_0_0_0_0_0_0_0_0_0_0_0_0_0_0_0_0_0_0_0_0_0_0" vbProcedure="false">'Indicadores de Gestión '!$2:$6</definedName>
    <definedName function="false" hidden="false" name="__xlnm_Print_Titles_0_0_0_0_0_0_0_0_0_0_0_0_0_0_0_0_0_0_0_0_0_0_0_0_0_0_0_0_0_0_0_0_0_0_0_0_0_0_0" vbProcedure="false">'Indicadores de Gestión '!$2:$6</definedName>
    <definedName function="false" hidden="false" name="__xlnm_Print_Titles_1" vbProcedure="false">NA()</definedName>
    <definedName function="false" hidden="false" name="__xlnm_Print_Titles_2" vbProcedure="false">'Indicadores de Gestión '!$2:$6</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H6" authorId="0">
      <text>
        <r>
          <rPr>
            <b val="true"/>
            <sz val="9"/>
            <color rgb="FF000000"/>
            <rFont val="Tahoma"/>
            <family val="2"/>
            <charset val="1"/>
          </rPr>
          <t xml:space="preserve">amendezr:
</t>
        </r>
        <r>
          <rPr>
            <sz val="9"/>
            <color rgb="FF000000"/>
            <rFont val="Tahoma"/>
            <family val="2"/>
            <charset val="1"/>
          </rPr>
          <t xml:space="preserve">Inicio por la Reforma Procecsal Civil.-</t>
        </r>
      </text>
    </comment>
  </commentList>
</comments>
</file>

<file path=xl/sharedStrings.xml><?xml version="1.0" encoding="utf-8"?>
<sst xmlns="http://schemas.openxmlformats.org/spreadsheetml/2006/main" count="645" uniqueCount="201">
  <si>
    <t xml:space="preserve">INDICADORES DE GESTIÓN 
POR EL DEPARTAMENTO DE PLANIFICACIÓN</t>
  </si>
  <si>
    <t xml:space="preserve">Objetivo: Medir, controlar y verificar la gestión del despacho para su mejora continua.</t>
  </si>
  <si>
    <t xml:space="preserve">Detalles</t>
  </si>
  <si>
    <t xml:space="preserve">Rangos</t>
  </si>
  <si>
    <t xml:space="preserve">N°</t>
  </si>
  <si>
    <t xml:space="preserve">Categoría</t>
  </si>
  <si>
    <t xml:space="preserve">Indicadores</t>
  </si>
  <si>
    <t xml:space="preserve">Métricas</t>
  </si>
  <si>
    <t xml:space="preserve">Periodicidad</t>
  </si>
  <si>
    <t xml:space="preserve">Responsable</t>
  </si>
  <si>
    <t xml:space="preserve">Comentarios</t>
  </si>
  <si>
    <t xml:space="preserve">A mejorar</t>
  </si>
  <si>
    <t xml:space="preserve">Estándar</t>
  </si>
  <si>
    <t xml:space="preserve">Muy bueno</t>
  </si>
  <si>
    <t xml:space="preserve">Rendimiento Estadístico</t>
  </si>
  <si>
    <t xml:space="preserve">Entrada total</t>
  </si>
  <si>
    <t xml:space="preserve">Cantidad de casos entrados + Cantidad de casos reentrados.</t>
  </si>
  <si>
    <t xml:space="preserve">Mensual</t>
  </si>
  <si>
    <t xml:space="preserve">Coordinadora o Coordinador Judicial</t>
  </si>
  <si>
    <t xml:space="preserve">Los datos de entradas y salidas se obtienen del informe de estadística.</t>
  </si>
  <si>
    <t xml:space="preserve">A definir por materia.</t>
  </si>
  <si>
    <t xml:space="preserve">Reentrados</t>
  </si>
  <si>
    <t xml:space="preserve">Cantidad de reentrados</t>
  </si>
  <si>
    <t xml:space="preserve">Se hace un énfasis en los casos reentrados por su criticidad en el circulante</t>
  </si>
  <si>
    <t xml:space="preserve">Asuntos nuevos</t>
  </si>
  <si>
    <t xml:space="preserve">Asuntos nuevos del despacho</t>
  </si>
  <si>
    <t xml:space="preserve">Se hace un énfasis para detectar alertas en incremento de los asuntos nuevos</t>
  </si>
  <si>
    <t xml:space="preserve">Salida de asuntos</t>
  </si>
  <si>
    <t xml:space="preserve">Cantidad de casos terminados</t>
  </si>
  <si>
    <t xml:space="preserve">Circulante</t>
  </si>
  <si>
    <t xml:space="preserve">(Circulante Inicial + Entradas) - Salidas</t>
  </si>
  <si>
    <t xml:space="preserve">Este datos se obtiene del informe de estadística. 
Se debe considerar tanto los expedientes en trámite como en ejecución, en los casos que aplica.</t>
  </si>
  <si>
    <t xml:space="preserve">Circulante en trámite</t>
  </si>
  <si>
    <t xml:space="preserve">Total de circulante - Circulante en ejecución</t>
  </si>
  <si>
    <t xml:space="preserve">Este dato se extrae del sistema de gestión, se hace una diferencia entre el circulante total y el filtro del circulante por ejecución</t>
  </si>
  <si>
    <t xml:space="preserve">Porcentaje de rendimiento</t>
  </si>
  <si>
    <t xml:space="preserve">(Salidas/Total de Entradas)*100</t>
  </si>
  <si>
    <t xml:space="preserve">20% dato histórico de cobro</t>
  </si>
  <si>
    <t xml:space="preserve">25% promedio de cobro</t>
  </si>
  <si>
    <t xml:space="preserve">30% expectatvia de mejora</t>
  </si>
  <si>
    <t xml:space="preserve">Porcentaje de efectividad de audiencias</t>
  </si>
  <si>
    <t xml:space="preserve">(Audiencias realizadas / Audiencias programadas)*100</t>
  </si>
  <si>
    <t xml:space="preserve">Este dato se obtiene de controles manuales del despacho, se castiga únicamente audiencias que se pierdan por responsabilidad de la oficina</t>
  </si>
  <si>
    <t xml:space="preserve">Plazos</t>
  </si>
  <si>
    <t xml:space="preserve">Tiempo promedio de los procesos con oposición (meses)</t>
  </si>
  <si>
    <t xml:space="preserve">(Fecha de finalización del asunto en el libro de sentencias - Fecha de ingreso)</t>
  </si>
  <si>
    <t xml:space="preserve">Este dato se extrae directamente del Libro de Sentencias, donde se resta a la fecha en que se dictó la oposición la fecha de inicio, cada año se irá incrementando</t>
  </si>
  <si>
    <t xml:space="preserve">Antigüedad de Circulante.</t>
  </si>
  <si>
    <t xml:space="preserve">Año de ingreso del expediente más antiguo</t>
  </si>
  <si>
    <t xml:space="preserve">Este dato se obtiene de un reporte del SGDJ.</t>
  </si>
  <si>
    <t xml:space="preserve">Tiempo promedio de dictado de sentencia</t>
  </si>
  <si>
    <t xml:space="preserve">(Fecha de dictado de sentencia - fecha de pase a fallo)</t>
  </si>
  <si>
    <t xml:space="preserve">Este dato se obtiene de un reporte del SGDJ o si se lleva el libro de pase a fallo (promedio)
Este es el resultado de la suma de la diferencia de la Fecha de finalización del asunto menos la Fecha de pase a fallo dividido entre la cantidad de datos utilizados.</t>
  </si>
  <si>
    <t xml:space="preserve">Plazo de espera para la realización de audiencia</t>
  </si>
  <si>
    <t xml:space="preserve">Fecha de la audiencia oral menos fecha de la resolución que señala</t>
  </si>
  <si>
    <t xml:space="preserve">Para obtener este dato se extrae una muestra o la totalidad de señalamientos que existieron en el mes en estudio y se calcula el tiempo que se demoró en promedio</t>
  </si>
  <si>
    <t xml:space="preserve">Plazo para resolver demandas nuevas</t>
  </si>
  <si>
    <t xml:space="preserve">(Fecha actual - Fecha de ingreso de la demanda nueva más antigua).</t>
  </si>
  <si>
    <t xml:space="preserve">Este dato se obtiene de la revisión del Escritorio Virtual</t>
  </si>
  <si>
    <t xml:space="preserve">Plazo para resolver escritos.</t>
  </si>
  <si>
    <t xml:space="preserve">(Fecha actual - Fecha de ingreso del escrito más antiguo).</t>
  </si>
  <si>
    <t xml:space="preserve">Este dato se obtiene de un reporte del Escritorio Virtual, existe una tolerancia de 135 escritos (27 x 5 días), equivalente a tres páginas de la revisión del Escritorio Virtual de todo el Juzgado</t>
  </si>
  <si>
    <t xml:space="preserve">Operacional</t>
  </si>
  <si>
    <t xml:space="preserve">Porcentaje de efectividad de firmado por Juez (a).</t>
  </si>
  <si>
    <t xml:space="preserve">(Cantidad de resoluciones firmadas/ Cantidad de resoluciones teóricas a firmar)</t>
  </si>
  <si>
    <t xml:space="preserve">Debe existir una métrica por cada uno de las juezas y jueces del despacho, la cuota teórica se calculará en función de la cantidad de días hábiles
Este dato se obtiene del Escritorio Virtual.</t>
  </si>
  <si>
    <t xml:space="preserve">&lt;=90%</t>
  </si>
  <si>
    <t xml:space="preserve">&gt;95%; &lt;100%</t>
  </si>
  <si>
    <t xml:space="preserve">&gt;=100%</t>
  </si>
  <si>
    <t xml:space="preserve">Cantidad de dictado de sentencias por Juez (a)</t>
  </si>
  <si>
    <t xml:space="preserve">Debe existir una métrica por cada uno de las juezas y jueces del despacho. 
Este dato se obtiene del Escritorio Virtual o por el libro de pase a fallo.</t>
  </si>
  <si>
    <t xml:space="preserve">Porcentaje de efectividad de resoluciones por Técnico (a) Judicial.</t>
  </si>
  <si>
    <t xml:space="preserve">(Cantidad de resoluciones pasadas a firmar / Cantidad de resoluciones a realizar)</t>
  </si>
  <si>
    <t xml:space="preserve">Debe existir una métrica por cada uno de las técnicas y técnicos judiciales del despacho. Para la cuota teórica se hará en función de la cantidad de días hábiles reales de cada persona
Este dato se obtiene del Escritorio Virtual.</t>
  </si>
  <si>
    <t xml:space="preserve">Cantidad de giros diarios en SDJ</t>
  </si>
  <si>
    <t xml:space="preserve">Cantidad de autorizaciones de giro en el SDJ</t>
  </si>
  <si>
    <t xml:space="preserve">Este dato se extrae del SDJ</t>
  </si>
  <si>
    <t xml:space="preserve">Cantidad de remates programados mensuales</t>
  </si>
  <si>
    <t xml:space="preserve">Cantidad de remates en el mes</t>
  </si>
  <si>
    <t xml:space="preserve">Este dato se extra de Cronos o del control de cada despacho</t>
  </si>
  <si>
    <t xml:space="preserve">Cantidad de anotaciones mensuales</t>
  </si>
  <si>
    <t xml:space="preserve">Cantidad de anotaciones</t>
  </si>
  <si>
    <t xml:space="preserve">Este dato se extrae del SREM</t>
  </si>
  <si>
    <t xml:space="preserve">Firma oficios mensual</t>
  </si>
  <si>
    <t xml:space="preserve">Cantidad de firma de oficios mensuales</t>
  </si>
  <si>
    <t xml:space="preserve">Se extrae del Escritorio Virtual</t>
  </si>
  <si>
    <t xml:space="preserve">Expedientes pendientes de aprobar liquidación</t>
  </si>
  <si>
    <t xml:space="preserve">Expedientes enviados a notificar</t>
  </si>
  <si>
    <t xml:space="preserve">Esta es la medición del proveído real de un despacho</t>
  </si>
  <si>
    <t xml:space="preserve">Entrada de escritos</t>
  </si>
  <si>
    <t xml:space="preserve">Ingreso total de escritos</t>
  </si>
  <si>
    <t xml:space="preserve">El Escritorio Virtual mide la entrada de escritos a una oficina</t>
  </si>
  <si>
    <t xml:space="preserve">Antigüedad de pendiente de sentencia (días)</t>
  </si>
  <si>
    <t xml:space="preserve">Fecha del pase a fallo menos la fecha actual de la medición</t>
  </si>
  <si>
    <t xml:space="preserve">Mide el atraso en oposiciones de una persona Juzgadora</t>
  </si>
  <si>
    <t xml:space="preserve">Antigüedad de firma de resoluciones (días)</t>
  </si>
  <si>
    <t xml:space="preserve">Fecha de la asignación de la firma menos la fecha actual de la medición</t>
  </si>
  <si>
    <t xml:space="preserve">Mide el atraso en firmar una resolución</t>
  </si>
  <si>
    <t xml:space="preserve">Proveído de Cajas</t>
  </si>
  <si>
    <t xml:space="preserve">Cantidad de resoluciones proveídas por una Técnica de Cajas</t>
  </si>
  <si>
    <t xml:space="preserve">Mide la producción de las Técnicas de Giro y Jueces de Giro</t>
  </si>
  <si>
    <t xml:space="preserve">INDICADORES DE GESTION</t>
  </si>
  <si>
    <t xml:space="preserve">#</t>
  </si>
  <si>
    <t xml:space="preserve">CATEGORÍA</t>
  </si>
  <si>
    <t xml:space="preserve">INDICADOR</t>
  </si>
  <si>
    <t xml:space="preserve">Fuente</t>
  </si>
  <si>
    <t xml:space="preserve">SUJETO</t>
  </si>
  <si>
    <t xml:space="preserve">Rendimiento estadístico del despacho</t>
  </si>
  <si>
    <t xml:space="preserve">Entrada total (nuevos y reentrados)</t>
  </si>
  <si>
    <t xml:space="preserve">Sigma</t>
  </si>
  <si>
    <t xml:space="preserve">Despacho</t>
  </si>
  <si>
    <t xml:space="preserve">Asuntos reactivados</t>
  </si>
  <si>
    <t xml:space="preserve">Gestión</t>
  </si>
  <si>
    <t xml:space="preserve">Audiencias programadas</t>
  </si>
  <si>
    <t xml:space="preserve">Control manual</t>
  </si>
  <si>
    <t xml:space="preserve">Audiencias realizadas</t>
  </si>
  <si>
    <t xml:space="preserve">Libro sentencias</t>
  </si>
  <si>
    <t xml:space="preserve">Antigüedad del circulante en trámite</t>
  </si>
  <si>
    <t xml:space="preserve">Tiempo promedio de dictado de sentencia (días)</t>
  </si>
  <si>
    <t xml:space="preserve">Plazo de espera para la realización de la audiencia (días)</t>
  </si>
  <si>
    <t xml:space="preserve">Muestreo de audiencias</t>
  </si>
  <si>
    <t xml:space="preserve">Plazo para resolver demandas nuevas (meses)</t>
  </si>
  <si>
    <t xml:space="preserve">Escritorio Virtual</t>
  </si>
  <si>
    <t xml:space="preserve">Plazo para resolver escritos (meses)</t>
  </si>
  <si>
    <t xml:space="preserve">Tiempo efectivo de la persona (días)</t>
  </si>
  <si>
    <t xml:space="preserve">Bitácora interna</t>
  </si>
  <si>
    <t xml:space="preserve">Juez A</t>
  </si>
  <si>
    <t xml:space="preserve">Juez B</t>
  </si>
  <si>
    <t xml:space="preserve">Juez C</t>
  </si>
  <si>
    <t xml:space="preserve">Juez D</t>
  </si>
  <si>
    <t xml:space="preserve">Producción de la persona</t>
  </si>
  <si>
    <t xml:space="preserve">Días efectivos</t>
  </si>
  <si>
    <t xml:space="preserve">Técnico 1</t>
  </si>
  <si>
    <t xml:space="preserve">Técnico 2</t>
  </si>
  <si>
    <t xml:space="preserve">Técnico 3</t>
  </si>
  <si>
    <t xml:space="preserve">Técnico 4</t>
  </si>
  <si>
    <t xml:space="preserve">Técnico 5</t>
  </si>
  <si>
    <t xml:space="preserve">Técnico 6</t>
  </si>
  <si>
    <t xml:space="preserve">Técnico 7</t>
  </si>
  <si>
    <t xml:space="preserve">Técnico DN</t>
  </si>
  <si>
    <t xml:space="preserve">Técnico TR (SREM)</t>
  </si>
  <si>
    <t xml:space="preserve">Técnico Cajero</t>
  </si>
  <si>
    <t xml:space="preserve">Tecnico Remates</t>
  </si>
  <si>
    <t xml:space="preserve">Técnico TR</t>
  </si>
  <si>
    <t xml:space="preserve">Tecnico Cajero</t>
  </si>
  <si>
    <t xml:space="preserve">Tecnico SREM</t>
  </si>
  <si>
    <t xml:space="preserve">SDJ</t>
  </si>
  <si>
    <t xml:space="preserve">Cronos</t>
  </si>
  <si>
    <t xml:space="preserve">SREM</t>
  </si>
  <si>
    <t xml:space="preserve">Expedientes pendientes de liquidación</t>
  </si>
  <si>
    <t xml:space="preserve">Antigüedad de pendiente de firma (días)</t>
  </si>
  <si>
    <t xml:space="preserve">Indicadores de Gestión Juzgado de Cobro de Heredia</t>
  </si>
  <si>
    <t xml:space="preserve">RANGOS</t>
  </si>
  <si>
    <t xml:space="preserve">Estandar</t>
  </si>
  <si>
    <t xml:space="preserve">Octubre</t>
  </si>
  <si>
    <t xml:space="preserve">Noviembre</t>
  </si>
  <si>
    <t xml:space="preserve">Diciembre</t>
  </si>
  <si>
    <t xml:space="preserve">Enero</t>
  </si>
  <si>
    <t xml:space="preserve">Febrero</t>
  </si>
  <si>
    <t xml:space="preserve">Marzo</t>
  </si>
  <si>
    <t xml:space="preserve">Abril</t>
  </si>
  <si>
    <t xml:space="preserve">Mayo</t>
  </si>
  <si>
    <t xml:space="preserve">Junio</t>
  </si>
  <si>
    <t xml:space="preserve">Julio</t>
  </si>
  <si>
    <t xml:space="preserve">Agosto</t>
  </si>
  <si>
    <t xml:space="preserve">Septiembre</t>
  </si>
  <si>
    <t xml:space="preserve">Informativo</t>
  </si>
  <si>
    <t xml:space="preserve">Asuntos Reactivados</t>
  </si>
  <si>
    <t xml:space="preserve">Porcentaje de Rendimiento</t>
  </si>
  <si>
    <t xml:space="preserve">Porcentaje de Efectividad real de audiencias</t>
  </si>
  <si>
    <t xml:space="preserve">Revisión</t>
  </si>
  <si>
    <t xml:space="preserve">Tiempo promedio  de los procesos con oposición (meses)</t>
  </si>
  <si>
    <t xml:space="preserve">Sistema de Gestión</t>
  </si>
  <si>
    <t xml:space="preserve">Porcentaje de efectividad por Jueza o Juez</t>
  </si>
  <si>
    <t xml:space="preserve">Promedio</t>
  </si>
  <si>
    <t xml:space="preserve">Cantidad de dictado de sentencias por Jueza o Juez</t>
  </si>
  <si>
    <t xml:space="preserve">Porcentaje de efectividad de resoluciones por Técnica (o) Judicial</t>
  </si>
  <si>
    <t xml:space="preserve">Técnico Demandas Nuevas</t>
  </si>
  <si>
    <t xml:space="preserve">Cantidad de giros diarios en SDJ (boletas)</t>
  </si>
  <si>
    <t xml:space="preserve">Por definir</t>
  </si>
  <si>
    <t xml:space="preserve">Giros en el SDJ</t>
  </si>
  <si>
    <t xml:space="preserve">Modificación</t>
  </si>
  <si>
    <t xml:space="preserve">Profesional:</t>
  </si>
  <si>
    <t xml:space="preserve">Giovanni Gómez Cedeño</t>
  </si>
  <si>
    <t xml:space="preserve">Fecha:</t>
  </si>
  <si>
    <t xml:space="preserve">Cambios:</t>
  </si>
  <si>
    <t xml:space="preserve">Se aplica formato condicional. Se cambian fórmulas apartir de febrero 2020 debido a cambio de Juez Coordinador, por reducción de cuotas, debido al cargo en la oficina.</t>
  </si>
  <si>
    <t xml:space="preserve">Se procede a revisar y ajustar la cuota indicada en la fórmula de la matriz en el porcentaje de efectividad para el Juez D, debido al rol de Coordinación, así como la  fórmula condicional del rendimienot de las personas técnicas judiciales..</t>
  </si>
  <si>
    <t xml:space="preserve">Florita Leiva Piedra</t>
  </si>
  <si>
    <r>
      <rPr>
        <sz val="11"/>
        <color rgb="FF000000"/>
        <rFont val="Calibri"/>
        <family val="2"/>
        <charset val="1"/>
      </rPr>
      <t xml:space="preserve">Se ajusta el condicional de color del indicador </t>
    </r>
    <r>
      <rPr>
        <i val="true"/>
        <sz val="11"/>
        <color rgb="FF000000"/>
        <rFont val="Calibri"/>
        <family val="2"/>
        <charset val="1"/>
      </rPr>
      <t xml:space="preserve">Firma de Oficios Mensual</t>
    </r>
    <r>
      <rPr>
        <sz val="11"/>
        <color rgb="FF000000"/>
        <rFont val="Calibri"/>
        <family val="2"/>
        <charset val="1"/>
      </rPr>
      <t xml:space="preserve">, ya que no estaba indicando los colores correctamente.</t>
    </r>
  </si>
  <si>
    <t xml:space="preserve">Remates. Indicador 19</t>
  </si>
  <si>
    <t xml:space="preserve">Rojo</t>
  </si>
  <si>
    <t xml:space="preserve">Inferior</t>
  </si>
  <si>
    <t xml:space="preserve">Superior</t>
  </si>
  <si>
    <t xml:space="preserve">Cantidad de anotaciones mensuales 20.</t>
  </si>
  <si>
    <t xml:space="preserve">Firma Oficios. Indicador 21</t>
  </si>
  <si>
    <t xml:space="preserve">USE PROMEDIO DE PROMEDIOS</t>
  </si>
  <si>
    <t xml:space="preserve">Agregre Indicador 27. Cajero</t>
  </si>
  <si>
    <t xml:space="preserve">Cambio de asuntos entrados. Se hace el 18 de Julio.19</t>
  </si>
  <si>
    <t xml:space="preserve">Circulante en tramite</t>
  </si>
  <si>
    <t xml:space="preserve">Entrada de Escritos</t>
  </si>
</sst>
</file>

<file path=xl/styles.xml><?xml version="1.0" encoding="utf-8"?>
<styleSheet xmlns="http://schemas.openxmlformats.org/spreadsheetml/2006/main">
  <numFmts count="11">
    <numFmt numFmtId="164" formatCode="General"/>
    <numFmt numFmtId="165" formatCode="#,##0"/>
    <numFmt numFmtId="166" formatCode="#,##0.00"/>
    <numFmt numFmtId="167" formatCode="0.0%"/>
    <numFmt numFmtId="168" formatCode="0"/>
    <numFmt numFmtId="169" formatCode="General"/>
    <numFmt numFmtId="170" formatCode="MM/YY"/>
    <numFmt numFmtId="171" formatCode="0\ %"/>
    <numFmt numFmtId="172" formatCode="0.00"/>
    <numFmt numFmtId="173" formatCode="0.00\ %"/>
    <numFmt numFmtId="174" formatCode="[$-140A]DD/MM/YYYY"/>
  </numFmts>
  <fonts count="38">
    <font>
      <sz val="11"/>
      <color rgb="FF000000"/>
      <name val="Calibri"/>
      <family val="2"/>
      <charset val="1"/>
    </font>
    <font>
      <sz val="10"/>
      <name val="Arial"/>
      <family val="0"/>
    </font>
    <font>
      <sz val="10"/>
      <name val="Arial"/>
      <family val="0"/>
    </font>
    <font>
      <sz val="10"/>
      <name val="Arial"/>
      <family val="0"/>
    </font>
    <font>
      <sz val="11"/>
      <color rgb="FF993300"/>
      <name val="Calibri"/>
      <family val="2"/>
      <charset val="1"/>
    </font>
    <font>
      <b val="true"/>
      <sz val="6"/>
      <name val="Arial"/>
      <family val="2"/>
      <charset val="1"/>
    </font>
    <font>
      <sz val="10"/>
      <name val="Arial"/>
      <family val="2"/>
      <charset val="1"/>
    </font>
    <font>
      <b val="true"/>
      <sz val="18"/>
      <name val="Calibri"/>
      <family val="2"/>
      <charset val="1"/>
    </font>
    <font>
      <b val="true"/>
      <sz val="12"/>
      <name val="Calibri"/>
      <family val="2"/>
      <charset val="1"/>
    </font>
    <font>
      <sz val="12"/>
      <name val="Calibri"/>
      <family val="2"/>
      <charset val="1"/>
    </font>
    <font>
      <b val="true"/>
      <sz val="12"/>
      <color rgb="FFFFFFFF"/>
      <name val="Calibri"/>
      <family val="2"/>
      <charset val="1"/>
    </font>
    <font>
      <sz val="10"/>
      <color rgb="FFFF0000"/>
      <name val="Calibri"/>
      <family val="2"/>
      <charset val="1"/>
    </font>
    <font>
      <sz val="10"/>
      <name val="Calibri"/>
      <family val="2"/>
      <charset val="1"/>
    </font>
    <font>
      <b val="true"/>
      <sz val="10"/>
      <name val="Calibri"/>
      <family val="2"/>
      <charset val="1"/>
    </font>
    <font>
      <sz val="12"/>
      <color rgb="FF000000"/>
      <name val="Arial"/>
      <family val="2"/>
      <charset val="1"/>
    </font>
    <font>
      <b val="true"/>
      <sz val="12"/>
      <color rgb="FF000000"/>
      <name val="Arial"/>
      <family val="2"/>
      <charset val="1"/>
    </font>
    <font>
      <b val="true"/>
      <sz val="22"/>
      <color rgb="FFFFFFFF"/>
      <name val="Calibri"/>
      <family val="2"/>
      <charset val="1"/>
    </font>
    <font>
      <b val="true"/>
      <sz val="12"/>
      <color rgb="FF000000"/>
      <name val="Calibri"/>
      <family val="2"/>
      <charset val="1"/>
    </font>
    <font>
      <b val="true"/>
      <sz val="18"/>
      <color rgb="FF000000"/>
      <name val="Calibri"/>
      <family val="2"/>
      <charset val="1"/>
    </font>
    <font>
      <b val="true"/>
      <sz val="24"/>
      <color rgb="FF000000"/>
      <name val="Arial"/>
      <family val="2"/>
      <charset val="1"/>
    </font>
    <font>
      <sz val="12"/>
      <color rgb="FF000000"/>
      <name val="Calibri"/>
      <family val="2"/>
      <charset val="1"/>
    </font>
    <font>
      <b val="true"/>
      <sz val="10"/>
      <color rgb="FF000000"/>
      <name val="Calibri"/>
      <family val="2"/>
      <charset val="1"/>
    </font>
    <font>
      <b val="true"/>
      <sz val="16"/>
      <color rgb="FF000000"/>
      <name val="Calibri"/>
      <family val="2"/>
      <charset val="1"/>
    </font>
    <font>
      <i val="true"/>
      <u val="single"/>
      <sz val="12"/>
      <color rgb="FF000000"/>
      <name val="Calibri"/>
      <family val="2"/>
      <charset val="1"/>
    </font>
    <font>
      <sz val="11"/>
      <color rgb="FF800080"/>
      <name val="Calibri"/>
      <family val="2"/>
      <charset val="1"/>
    </font>
    <font>
      <sz val="11"/>
      <name val="Calibri"/>
      <family val="2"/>
      <charset val="1"/>
    </font>
    <font>
      <sz val="11"/>
      <color rgb="FF008000"/>
      <name val="Calibri"/>
      <family val="2"/>
      <charset val="1"/>
    </font>
    <font>
      <b val="true"/>
      <sz val="9"/>
      <color rgb="FF000000"/>
      <name val="Tahoma"/>
      <family val="2"/>
      <charset val="1"/>
    </font>
    <font>
      <sz val="9"/>
      <color rgb="FF000000"/>
      <name val="Tahoma"/>
      <family val="2"/>
      <charset val="1"/>
    </font>
    <font>
      <b val="true"/>
      <sz val="20"/>
      <color rgb="FF000000"/>
      <name val="Calibri"/>
      <family val="2"/>
      <charset val="1"/>
    </font>
    <font>
      <b val="true"/>
      <sz val="14"/>
      <color rgb="FF000000"/>
      <name val="Calibri"/>
      <family val="2"/>
      <charset val="1"/>
    </font>
    <font>
      <sz val="12"/>
      <color rgb="FF000000"/>
      <name val="Calibri "/>
      <family val="0"/>
      <charset val="1"/>
    </font>
    <font>
      <sz val="14"/>
      <color rgb="FF000000"/>
      <name val="Calibri "/>
      <family val="0"/>
      <charset val="1"/>
    </font>
    <font>
      <b val="true"/>
      <sz val="12"/>
      <color rgb="FF000000"/>
      <name val="Calibri "/>
      <family val="0"/>
      <charset val="1"/>
    </font>
    <font>
      <i val="true"/>
      <sz val="11"/>
      <color rgb="FF000000"/>
      <name val="Calibri"/>
      <family val="2"/>
      <charset val="1"/>
    </font>
    <font>
      <b val="true"/>
      <sz val="11"/>
      <color rgb="FF000000"/>
      <name val="Calibri"/>
      <family val="2"/>
      <charset val="1"/>
    </font>
    <font>
      <sz val="11"/>
      <color rgb="FFFF0000"/>
      <name val="Calibri"/>
      <family val="2"/>
      <charset val="1"/>
    </font>
    <font>
      <b val="true"/>
      <sz val="11"/>
      <color rgb="FFFF0000"/>
      <name val="Calibri"/>
      <family val="2"/>
      <charset val="1"/>
    </font>
  </fonts>
  <fills count="28">
    <fill>
      <patternFill patternType="none"/>
    </fill>
    <fill>
      <patternFill patternType="gray125"/>
    </fill>
    <fill>
      <patternFill patternType="solid">
        <fgColor rgb="FFFFFF99"/>
        <bgColor rgb="FFFFFFCC"/>
      </patternFill>
    </fill>
    <fill>
      <patternFill patternType="solid">
        <fgColor rgb="FFFF99CC"/>
        <bgColor rgb="FFFF8080"/>
      </patternFill>
    </fill>
    <fill>
      <patternFill patternType="solid">
        <fgColor rgb="FFCCFFCC"/>
        <bgColor rgb="FFCCFFFF"/>
      </patternFill>
    </fill>
    <fill>
      <patternFill patternType="solid">
        <fgColor rgb="FF99CC00"/>
        <bgColor rgb="FF92D050"/>
      </patternFill>
    </fill>
    <fill>
      <patternFill patternType="solid">
        <fgColor rgb="FF3366FF"/>
        <bgColor rgb="FF0066CC"/>
      </patternFill>
    </fill>
    <fill>
      <patternFill patternType="solid">
        <fgColor rgb="FFC0C0C0"/>
        <bgColor rgb="FFADB9CA"/>
      </patternFill>
    </fill>
    <fill>
      <patternFill patternType="solid">
        <fgColor rgb="FFFF0000"/>
        <bgColor rgb="FF993300"/>
      </patternFill>
    </fill>
    <fill>
      <patternFill patternType="solid">
        <fgColor rgb="FFFFCC00"/>
        <bgColor rgb="FFFFC000"/>
      </patternFill>
    </fill>
    <fill>
      <patternFill patternType="solid">
        <fgColor rgb="FF008000"/>
        <bgColor rgb="FF008080"/>
      </patternFill>
    </fill>
    <fill>
      <patternFill patternType="solid">
        <fgColor rgb="FFFFFFFF"/>
        <bgColor rgb="FFFFFFCC"/>
      </patternFill>
    </fill>
    <fill>
      <patternFill patternType="solid">
        <fgColor rgb="FF92D050"/>
        <bgColor rgb="FF94BD5E"/>
      </patternFill>
    </fill>
    <fill>
      <patternFill patternType="solid">
        <fgColor rgb="FFFFFF00"/>
        <bgColor rgb="FFFFD320"/>
      </patternFill>
    </fill>
    <fill>
      <patternFill patternType="solid">
        <fgColor rgb="FF003366"/>
        <bgColor rgb="FF333399"/>
      </patternFill>
    </fill>
    <fill>
      <patternFill patternType="solid">
        <fgColor rgb="FF000000"/>
        <bgColor rgb="FF003300"/>
      </patternFill>
    </fill>
    <fill>
      <patternFill patternType="solid">
        <fgColor rgb="FF808080"/>
        <bgColor rgb="FF666699"/>
      </patternFill>
    </fill>
    <fill>
      <patternFill patternType="solid">
        <fgColor rgb="FF8FAADC"/>
        <bgColor rgb="FFADB9CA"/>
      </patternFill>
    </fill>
    <fill>
      <patternFill patternType="solid">
        <fgColor rgb="FFFFC000"/>
        <bgColor rgb="FFFFCC00"/>
      </patternFill>
    </fill>
    <fill>
      <patternFill patternType="solid">
        <fgColor rgb="FFDBDBDB"/>
        <bgColor rgb="FFD0CECE"/>
      </patternFill>
    </fill>
    <fill>
      <patternFill patternType="solid">
        <fgColor rgb="FF00B0F0"/>
        <bgColor rgb="FF00CCFF"/>
      </patternFill>
    </fill>
    <fill>
      <patternFill patternType="solid">
        <fgColor rgb="FFADB9CA"/>
        <bgColor rgb="FFC0C0C0"/>
      </patternFill>
    </fill>
    <fill>
      <patternFill patternType="solid">
        <fgColor rgb="FFCCCCFF"/>
        <bgColor rgb="FFD0CECE"/>
      </patternFill>
    </fill>
    <fill>
      <patternFill patternType="solid">
        <fgColor rgb="FFD0CECE"/>
        <bgColor rgb="FFDBDBDB"/>
      </patternFill>
    </fill>
    <fill>
      <patternFill patternType="solid">
        <fgColor rgb="FF94BD5E"/>
        <bgColor rgb="FF92D050"/>
      </patternFill>
    </fill>
    <fill>
      <patternFill patternType="solid">
        <fgColor rgb="FFFFD320"/>
        <bgColor rgb="FFFFCC00"/>
      </patternFill>
    </fill>
    <fill>
      <patternFill patternType="solid">
        <fgColor rgb="FF339966"/>
        <bgColor rgb="FF008080"/>
      </patternFill>
    </fill>
    <fill>
      <patternFill patternType="solid">
        <fgColor rgb="FF00CCFF"/>
        <bgColor rgb="FF00B0F0"/>
      </patternFill>
    </fill>
  </fills>
  <borders count="37">
    <border diagonalUp="false" diagonalDown="false">
      <left/>
      <right/>
      <top/>
      <bottom/>
      <diagonal/>
    </border>
    <border diagonalUp="false" diagonalDown="false">
      <left style="thin"/>
      <right style="thin"/>
      <top style="thin"/>
      <bottom style="thin"/>
      <diagonal/>
    </border>
    <border diagonalUp="false" diagonalDown="false">
      <left style="thick"/>
      <right style="thick"/>
      <top style="thick"/>
      <bottom style="thick"/>
      <diagonal/>
    </border>
    <border diagonalUp="false" diagonalDown="false">
      <left style="thick"/>
      <right/>
      <top/>
      <bottom/>
      <diagonal/>
    </border>
    <border diagonalUp="false" diagonalDown="false">
      <left/>
      <right style="thick"/>
      <top/>
      <bottom/>
      <diagonal/>
    </border>
    <border diagonalUp="false" diagonalDown="false">
      <left style="thick"/>
      <right style="thick"/>
      <top/>
      <bottom/>
      <diagonal/>
    </border>
    <border diagonalUp="false" diagonalDown="false">
      <left style="thick"/>
      <right/>
      <top style="thick"/>
      <bottom style="thick"/>
      <diagonal/>
    </border>
    <border diagonalUp="false" diagonalDown="false">
      <left style="medium"/>
      <right style="medium"/>
      <top style="medium"/>
      <bottom style="medium"/>
      <diagonal/>
    </border>
    <border diagonalUp="false" diagonalDown="false">
      <left/>
      <right style="thick"/>
      <top style="thick"/>
      <bottom style="thick"/>
      <diagonal/>
    </border>
    <border diagonalUp="false" diagonalDown="false">
      <left style="thick"/>
      <right/>
      <top/>
      <bottom style="thick"/>
      <diagonal/>
    </border>
    <border diagonalUp="false" diagonalDown="false">
      <left style="thick"/>
      <right style="thick"/>
      <top/>
      <bottom style="thick"/>
      <diagonal/>
    </border>
    <border diagonalUp="false" diagonalDown="false">
      <left style="thick"/>
      <right style="thick"/>
      <top style="thick"/>
      <bottom/>
      <diagonal/>
    </border>
    <border diagonalUp="false" diagonalDown="false">
      <left style="medium"/>
      <right/>
      <top/>
      <bottom/>
      <diagonal/>
    </border>
    <border diagonalUp="false" diagonalDown="false">
      <left style="medium"/>
      <right style="thin"/>
      <top/>
      <bottom/>
      <diagonal/>
    </border>
    <border diagonalUp="false" diagonalDown="false">
      <left style="thin"/>
      <right style="thin"/>
      <top/>
      <bottom/>
      <diagonal/>
    </border>
    <border diagonalUp="false" diagonalDown="false">
      <left style="thin"/>
      <right style="thin"/>
      <top style="thin"/>
      <bottom/>
      <diagonal/>
    </border>
    <border diagonalUp="false" diagonalDown="false">
      <left style="thin"/>
      <right style="medium"/>
      <top style="thin"/>
      <bottom style="thin"/>
      <diagonal/>
    </border>
    <border diagonalUp="false" diagonalDown="false">
      <left style="medium"/>
      <right style="medium"/>
      <top style="medium"/>
      <bottom/>
      <diagonal/>
    </border>
    <border diagonalUp="false" diagonalDown="false">
      <left style="thin"/>
      <right style="medium"/>
      <top style="medium"/>
      <bottom style="medium"/>
      <diagonal/>
    </border>
    <border diagonalUp="false" diagonalDown="false">
      <left/>
      <right style="medium"/>
      <top style="thin"/>
      <bottom/>
      <diagonal/>
    </border>
    <border diagonalUp="false" diagonalDown="false">
      <left style="medium"/>
      <right/>
      <top/>
      <bottom style="medium"/>
      <diagonal/>
    </border>
    <border diagonalUp="false" diagonalDown="false">
      <left style="medium"/>
      <right/>
      <top style="medium"/>
      <bottom style="mediu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right style="thin"/>
      <top/>
      <bottom/>
      <diagonal/>
    </border>
    <border diagonalUp="false" diagonalDown="false">
      <left/>
      <right style="medium"/>
      <top style="medium"/>
      <bottom style="medium"/>
      <diagonal/>
    </border>
    <border diagonalUp="false" diagonalDown="false">
      <left style="thin"/>
      <right/>
      <top/>
      <bottom/>
      <diagonal/>
    </border>
    <border diagonalUp="false" diagonalDown="false">
      <left/>
      <right style="thin"/>
      <top style="thin"/>
      <bottom/>
      <diagonal/>
    </border>
    <border diagonalUp="false" diagonalDown="false">
      <left/>
      <right/>
      <top/>
      <bottom style="medium"/>
      <diagonal/>
    </border>
    <border diagonalUp="false" diagonalDown="false">
      <left/>
      <right style="thin"/>
      <top/>
      <bottom style="medium"/>
      <diagonal/>
    </border>
    <border diagonalUp="false" diagonalDown="false">
      <left style="thin"/>
      <right/>
      <top style="thin"/>
      <bottom style="medium"/>
      <diagonal/>
    </border>
    <border diagonalUp="false" diagonalDown="false">
      <left style="double">
        <color rgb="FF003366"/>
      </left>
      <right style="double">
        <color rgb="FF003366"/>
      </right>
      <top style="double">
        <color rgb="FF003366"/>
      </top>
      <bottom style="double">
        <color rgb="FF003366"/>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1" fontId="6"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24" fillId="3" borderId="0" applyFont="true" applyBorder="false" applyAlignment="true" applyProtection="false">
      <alignment horizontal="general" vertical="bottom" textRotation="0" wrapText="false" indent="0" shrinkToFit="false"/>
    </xf>
    <xf numFmtId="164" fontId="26" fillId="4" borderId="0" applyFont="true" applyBorder="false" applyAlignment="true" applyProtection="false">
      <alignment horizontal="general" vertical="bottom" textRotation="0" wrapText="false" indent="0" shrinkToFit="false"/>
    </xf>
  </cellStyleXfs>
  <cellXfs count="22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5" borderId="1" xfId="0" applyFont="true" applyBorder="true" applyAlignment="true" applyProtection="false">
      <alignment horizontal="center" vertical="center" textRotation="0" wrapText="true" indent="0" shrinkToFit="false"/>
      <protection locked="true" hidden="false"/>
    </xf>
    <xf numFmtId="164" fontId="8" fillId="5" borderId="1" xfId="0" applyFont="true" applyBorder="true" applyAlignment="true" applyProtection="false">
      <alignment horizontal="center" vertical="center" textRotation="0" wrapText="false" indent="0" shrinkToFit="false"/>
      <protection locked="true" hidden="false"/>
    </xf>
    <xf numFmtId="164" fontId="9" fillId="5" borderId="1" xfId="0" applyFont="true" applyBorder="true" applyAlignment="true" applyProtection="false">
      <alignment horizontal="general" vertical="bottom" textRotation="0" wrapText="false" indent="0" shrinkToFit="false"/>
      <protection locked="true" hidden="false"/>
    </xf>
    <xf numFmtId="164" fontId="8" fillId="6" borderId="1" xfId="0" applyFont="true" applyBorder="true" applyAlignment="true" applyProtection="false">
      <alignment horizontal="center" vertical="bottom" textRotation="0" wrapText="false" indent="0" shrinkToFit="false"/>
      <protection locked="true" hidden="false"/>
    </xf>
    <xf numFmtId="164" fontId="8" fillId="6" borderId="1" xfId="0" applyFont="true" applyBorder="true" applyAlignment="true" applyProtection="false">
      <alignment horizontal="center" vertical="center" textRotation="0" wrapText="false" indent="0" shrinkToFit="false"/>
      <protection locked="true" hidden="false"/>
    </xf>
    <xf numFmtId="164" fontId="8" fillId="7" borderId="1" xfId="0" applyFont="true" applyBorder="true" applyAlignment="true" applyProtection="false">
      <alignment horizontal="center" vertical="center" textRotation="0" wrapText="false" indent="0" shrinkToFit="false"/>
      <protection locked="true" hidden="false"/>
    </xf>
    <xf numFmtId="164" fontId="10" fillId="8" borderId="1" xfId="0" applyFont="true" applyBorder="true" applyAlignment="true" applyProtection="false">
      <alignment horizontal="center" vertical="center" textRotation="0" wrapText="false" indent="0" shrinkToFit="false"/>
      <protection locked="true" hidden="false"/>
    </xf>
    <xf numFmtId="164" fontId="8" fillId="9" borderId="1" xfId="0" applyFont="true" applyBorder="true" applyAlignment="true" applyProtection="false">
      <alignment horizontal="center" vertical="center" textRotation="0" wrapText="false" indent="0" shrinkToFit="false"/>
      <protection locked="true" hidden="false"/>
    </xf>
    <xf numFmtId="164" fontId="10" fillId="10" borderId="1" xfId="0" applyFont="true" applyBorder="true" applyAlignment="true" applyProtection="false">
      <alignment horizontal="center" vertical="center" textRotation="0" wrapText="false" indent="0" shrinkToFit="false"/>
      <protection locked="true" hidden="false"/>
    </xf>
    <xf numFmtId="165" fontId="8" fillId="11" borderId="1"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false">
      <alignment horizontal="center" vertical="center" textRotation="0" wrapText="true" indent="0" shrinkToFit="false"/>
      <protection locked="true" hidden="false"/>
    </xf>
    <xf numFmtId="166" fontId="9" fillId="11" borderId="1" xfId="0" applyFont="true" applyBorder="true" applyAlignment="true" applyProtection="false">
      <alignment horizontal="left" vertical="center" textRotation="0" wrapText="true" indent="0" shrinkToFit="false"/>
      <protection locked="true" hidden="false"/>
    </xf>
    <xf numFmtId="166" fontId="9" fillId="11" borderId="1" xfId="0" applyFont="true" applyBorder="true" applyAlignment="true" applyProtection="false">
      <alignment horizontal="center" vertical="center" textRotation="0" wrapText="true" indent="0" shrinkToFit="false"/>
      <protection locked="true" hidden="false"/>
    </xf>
    <xf numFmtId="167" fontId="9" fillId="11" borderId="1" xfId="0" applyFont="true" applyBorder="true" applyAlignment="true" applyProtection="false">
      <alignment horizontal="left" vertical="center" textRotation="0" wrapText="true" indent="0" shrinkToFit="false"/>
      <protection locked="true" hidden="false"/>
    </xf>
    <xf numFmtId="168" fontId="9" fillId="11" borderId="1" xfId="0" applyFont="true" applyBorder="true" applyAlignment="true" applyProtection="false">
      <alignment horizontal="center" vertical="center" textRotation="0" wrapText="true" indent="0" shrinkToFit="false"/>
      <protection locked="true" hidden="false"/>
    </xf>
    <xf numFmtId="164" fontId="9" fillId="12" borderId="1" xfId="0" applyFont="true" applyBorder="true" applyAlignment="true" applyProtection="false">
      <alignment horizontal="center" vertical="center" textRotation="0" wrapText="true" indent="0" shrinkToFit="false"/>
      <protection locked="true" hidden="false"/>
    </xf>
    <xf numFmtId="164" fontId="9" fillId="13" borderId="1" xfId="0" applyFont="true" applyBorder="true" applyAlignment="true" applyProtection="false">
      <alignment horizontal="center" vertical="center" textRotation="0" wrapText="true" indent="0" shrinkToFit="false"/>
      <protection locked="true" hidden="false"/>
    </xf>
    <xf numFmtId="164" fontId="9" fillId="11" borderId="1" xfId="0" applyFont="true" applyBorder="true" applyAlignment="true" applyProtection="true">
      <alignment horizontal="center" vertical="center" textRotation="0" wrapText="true" indent="0" shrinkToFit="false"/>
      <protection locked="true" hidden="false"/>
    </xf>
    <xf numFmtId="164" fontId="11" fillId="11" borderId="0" xfId="0" applyFont="true" applyBorder="false" applyAlignment="false" applyProtection="false">
      <alignment horizontal="general" vertical="bottom" textRotation="0" wrapText="false" indent="0" shrinkToFit="false"/>
      <protection locked="true" hidden="false"/>
    </xf>
    <xf numFmtId="164" fontId="9" fillId="11" borderId="1" xfId="0" applyFont="true" applyBorder="true" applyAlignment="true" applyProtection="false">
      <alignment horizontal="left" vertical="center" textRotation="0" wrapText="true" indent="0" shrinkToFit="false"/>
      <protection locked="true" hidden="false"/>
    </xf>
    <xf numFmtId="164" fontId="8" fillId="11" borderId="1" xfId="0" applyFont="true" applyBorder="true" applyAlignment="true" applyProtection="false">
      <alignment horizontal="center" vertical="center" textRotation="0" wrapText="false" indent="0" shrinkToFit="false"/>
      <protection locked="true" hidden="false"/>
    </xf>
    <xf numFmtId="167" fontId="9" fillId="11" borderId="1" xfId="0" applyFont="true" applyBorder="true" applyAlignment="true" applyProtection="false">
      <alignment horizontal="center" vertical="center" textRotation="0" wrapText="true" indent="0" shrinkToFit="false"/>
      <protection locked="true" hidden="false"/>
    </xf>
    <xf numFmtId="164" fontId="12" fillId="11" borderId="0" xfId="0" applyFont="true" applyBorder="false" applyAlignment="false" applyProtection="false">
      <alignment horizontal="general" vertical="bottom" textRotation="0" wrapText="false" indent="0" shrinkToFit="false"/>
      <protection locked="true" hidden="false"/>
    </xf>
    <xf numFmtId="164" fontId="12" fillId="11" borderId="0" xfId="0" applyFont="true" applyBorder="false" applyAlignment="true" applyProtection="false">
      <alignment horizontal="center" vertical="bottom" textRotation="0" wrapText="false" indent="0" shrinkToFit="false"/>
      <protection locked="true" hidden="false"/>
    </xf>
    <xf numFmtId="167" fontId="13" fillId="11" borderId="2" xfId="0" applyFont="true" applyBorder="true" applyAlignment="true" applyProtection="false">
      <alignment horizontal="center" vertical="bottom" textRotation="0" wrapText="false" indent="0" shrinkToFit="false"/>
      <protection locked="true" hidden="false"/>
    </xf>
    <xf numFmtId="169" fontId="13" fillId="11" borderId="2" xfId="0" applyFont="true" applyBorder="true" applyAlignment="true" applyProtection="false">
      <alignment horizontal="center" vertical="bottom" textRotation="0" wrapText="false" indent="0" shrinkToFit="false"/>
      <protection locked="true" hidden="false"/>
    </xf>
    <xf numFmtId="167" fontId="13" fillId="13" borderId="2" xfId="0" applyFont="true" applyBorder="true" applyAlignment="true" applyProtection="false">
      <alignment horizontal="center" vertical="bottom" textRotation="0" wrapText="false" indent="0" shrinkToFit="false"/>
      <protection locked="true" hidden="false"/>
    </xf>
    <xf numFmtId="164" fontId="14" fillId="0" borderId="0" xfId="22" applyFont="true" applyBorder="false" applyAlignment="true" applyProtection="true">
      <alignment horizontal="general" vertical="center" textRotation="0" wrapText="true" indent="0" shrinkToFit="false"/>
      <protection locked="false" hidden="false"/>
    </xf>
    <xf numFmtId="164" fontId="14" fillId="0" borderId="0" xfId="22" applyFont="true" applyBorder="false" applyAlignment="true" applyProtection="true">
      <alignment horizontal="general" vertical="center" textRotation="0" wrapText="false" indent="0" shrinkToFit="false"/>
      <protection locked="false" hidden="false"/>
    </xf>
    <xf numFmtId="164" fontId="14" fillId="0" borderId="0" xfId="22" applyFont="true" applyBorder="false" applyAlignment="false" applyProtection="true">
      <alignment horizontal="general" vertical="bottom" textRotation="0" wrapText="false" indent="0" shrinkToFit="false"/>
      <protection locked="false" hidden="false"/>
    </xf>
    <xf numFmtId="164" fontId="14" fillId="0" borderId="0" xfId="22" applyFont="true" applyBorder="false" applyAlignment="true" applyProtection="true">
      <alignment horizontal="center" vertical="bottom" textRotation="0" wrapText="false" indent="0" shrinkToFit="false"/>
      <protection locked="false" hidden="false"/>
    </xf>
    <xf numFmtId="164" fontId="15" fillId="0" borderId="0" xfId="22" applyFont="true" applyBorder="false" applyAlignment="false" applyProtection="true">
      <alignment horizontal="general" vertical="bottom" textRotation="0" wrapText="false" indent="0" shrinkToFit="false"/>
      <protection locked="false" hidden="false"/>
    </xf>
    <xf numFmtId="164" fontId="16" fillId="14" borderId="3" xfId="22" applyFont="true" applyBorder="true" applyAlignment="true" applyProtection="true">
      <alignment horizontal="center" vertical="center" textRotation="0" wrapText="true" indent="0" shrinkToFit="false"/>
      <protection locked="true" hidden="false"/>
    </xf>
    <xf numFmtId="164" fontId="16" fillId="14" borderId="0" xfId="22" applyFont="true" applyBorder="true" applyAlignment="true" applyProtection="true">
      <alignment horizontal="general" vertical="center" textRotation="0" wrapText="true" indent="0" shrinkToFit="false"/>
      <protection locked="true" hidden="false"/>
    </xf>
    <xf numFmtId="164" fontId="16" fillId="14" borderId="4" xfId="22" applyFont="true" applyBorder="true" applyAlignment="true" applyProtection="true">
      <alignment horizontal="center" vertical="center" textRotation="0" wrapText="true" indent="0" shrinkToFit="false"/>
      <protection locked="true" hidden="false"/>
    </xf>
    <xf numFmtId="164" fontId="10" fillId="15" borderId="5" xfId="22" applyFont="true" applyBorder="true" applyAlignment="true" applyProtection="true">
      <alignment horizontal="center" vertical="center" textRotation="0" wrapText="true" indent="0" shrinkToFit="false"/>
      <protection locked="true" hidden="false"/>
    </xf>
    <xf numFmtId="164" fontId="17" fillId="16" borderId="2" xfId="22" applyFont="true" applyBorder="true" applyAlignment="true" applyProtection="true">
      <alignment horizontal="center" vertical="center" textRotation="0" wrapText="false" indent="0" shrinkToFit="false"/>
      <protection locked="true" hidden="false"/>
    </xf>
    <xf numFmtId="164" fontId="17" fillId="15" borderId="6" xfId="22" applyFont="true" applyBorder="true" applyAlignment="true" applyProtection="true">
      <alignment horizontal="center" vertical="center" textRotation="0" wrapText="true" indent="0" shrinkToFit="false"/>
      <protection locked="true" hidden="false"/>
    </xf>
    <xf numFmtId="164" fontId="18" fillId="16" borderId="7" xfId="22" applyFont="true" applyBorder="true" applyAlignment="true" applyProtection="true">
      <alignment horizontal="center" vertical="center" textRotation="0" wrapText="true" indent="0" shrinkToFit="false"/>
      <protection locked="true" hidden="false"/>
    </xf>
    <xf numFmtId="164" fontId="18" fillId="17" borderId="8" xfId="22" applyFont="true" applyBorder="true" applyAlignment="true" applyProtection="true">
      <alignment horizontal="center" vertical="center" textRotation="0" wrapText="false" indent="0" shrinkToFit="false"/>
      <protection locked="true" hidden="false"/>
    </xf>
    <xf numFmtId="164" fontId="19" fillId="18" borderId="9" xfId="22" applyFont="true" applyBorder="true" applyAlignment="true" applyProtection="true">
      <alignment horizontal="center" vertical="bottom" textRotation="0" wrapText="false" indent="0" shrinkToFit="false"/>
      <protection locked="false" hidden="false"/>
    </xf>
    <xf numFmtId="164" fontId="20" fillId="11" borderId="0" xfId="22" applyFont="true" applyBorder="false" applyAlignment="true" applyProtection="true">
      <alignment horizontal="general" vertical="center" textRotation="0" wrapText="true" indent="0" shrinkToFit="false"/>
      <protection locked="false" hidden="false"/>
    </xf>
    <xf numFmtId="164" fontId="17" fillId="15" borderId="2" xfId="22" applyFont="true" applyBorder="true" applyAlignment="true" applyProtection="true">
      <alignment horizontal="center" vertical="center" textRotation="0" wrapText="false" indent="0" shrinkToFit="false"/>
      <protection locked="true" hidden="false"/>
    </xf>
    <xf numFmtId="170" fontId="21" fillId="16" borderId="10" xfId="22" applyFont="true" applyBorder="true" applyAlignment="true" applyProtection="true">
      <alignment horizontal="center" vertical="center" textRotation="0" wrapText="true" indent="0" shrinkToFit="false"/>
      <protection locked="true" hidden="false"/>
    </xf>
    <xf numFmtId="170" fontId="21" fillId="16" borderId="2" xfId="22" applyFont="true" applyBorder="true" applyAlignment="true" applyProtection="true">
      <alignment horizontal="center" vertical="center" textRotation="0" wrapText="true" indent="0" shrinkToFit="false"/>
      <protection locked="true" hidden="false"/>
    </xf>
    <xf numFmtId="170" fontId="22" fillId="16" borderId="2" xfId="22" applyFont="true" applyBorder="true" applyAlignment="true" applyProtection="true">
      <alignment horizontal="center" vertical="center" textRotation="0" wrapText="true" indent="0" shrinkToFit="false"/>
      <protection locked="true" hidden="false"/>
    </xf>
    <xf numFmtId="164" fontId="20" fillId="11" borderId="0" xfId="22" applyFont="true" applyBorder="false" applyAlignment="true" applyProtection="true">
      <alignment horizontal="general" vertical="center" textRotation="0" wrapText="false" indent="0" shrinkToFit="false"/>
      <protection locked="false" hidden="false"/>
    </xf>
    <xf numFmtId="164" fontId="20" fillId="11" borderId="2" xfId="22" applyFont="true" applyBorder="true" applyAlignment="true" applyProtection="true">
      <alignment horizontal="center" vertical="center" textRotation="0" wrapText="false" indent="0" shrinkToFit="false"/>
      <protection locked="true" hidden="false"/>
    </xf>
    <xf numFmtId="164" fontId="17" fillId="11" borderId="2" xfId="22" applyFont="true" applyBorder="true" applyAlignment="true" applyProtection="true">
      <alignment horizontal="center" vertical="center" textRotation="0" wrapText="true" indent="0" shrinkToFit="false"/>
      <protection locked="true" hidden="false"/>
    </xf>
    <xf numFmtId="164" fontId="20" fillId="11" borderId="2" xfId="22" applyFont="true" applyBorder="true" applyAlignment="true" applyProtection="true">
      <alignment horizontal="center" vertical="center" textRotation="0" wrapText="true" indent="0" shrinkToFit="false"/>
      <protection locked="true" hidden="false"/>
    </xf>
    <xf numFmtId="164" fontId="17" fillId="0" borderId="2" xfId="22" applyFont="true" applyBorder="true" applyAlignment="true" applyProtection="true">
      <alignment horizontal="center" vertical="center" textRotation="0" wrapText="true" indent="0" shrinkToFit="false"/>
      <protection locked="true" hidden="false"/>
    </xf>
    <xf numFmtId="164" fontId="9" fillId="15" borderId="2" xfId="22" applyFont="true" applyBorder="true" applyAlignment="true" applyProtection="true">
      <alignment horizontal="center" vertical="center" textRotation="0" wrapText="true" indent="0" shrinkToFit="false"/>
      <protection locked="true" hidden="false"/>
    </xf>
    <xf numFmtId="164" fontId="17" fillId="19" borderId="2" xfId="22" applyFont="true" applyBorder="true" applyAlignment="true" applyProtection="true">
      <alignment horizontal="center" vertical="center" textRotation="0" wrapText="true" indent="0" shrinkToFit="false"/>
      <protection locked="true" hidden="false"/>
    </xf>
    <xf numFmtId="164" fontId="23" fillId="15" borderId="2" xfId="22" applyFont="true" applyBorder="true" applyAlignment="true" applyProtection="true">
      <alignment horizontal="center" vertical="center" textRotation="0" wrapText="true" indent="0" shrinkToFit="false"/>
      <protection locked="true" hidden="false"/>
    </xf>
    <xf numFmtId="164" fontId="20" fillId="15" borderId="2" xfId="22" applyFont="true" applyBorder="true" applyAlignment="true" applyProtection="true">
      <alignment horizontal="center" vertical="center" textRotation="0" wrapText="true" indent="0" shrinkToFit="false"/>
      <protection locked="true" hidden="false"/>
    </xf>
    <xf numFmtId="171" fontId="20" fillId="15" borderId="2" xfId="22" applyFont="true" applyBorder="true" applyAlignment="true" applyProtection="true">
      <alignment horizontal="center" vertical="center" textRotation="0" wrapText="true" indent="0" shrinkToFit="false"/>
      <protection locked="true" hidden="false"/>
    </xf>
    <xf numFmtId="164" fontId="17" fillId="11" borderId="11" xfId="22" applyFont="true" applyBorder="true" applyAlignment="true" applyProtection="true">
      <alignment horizontal="center" vertical="center" textRotation="0" wrapText="true" indent="0" shrinkToFit="false"/>
      <protection locked="true" hidden="false"/>
    </xf>
    <xf numFmtId="164" fontId="20" fillId="11" borderId="11" xfId="22" applyFont="true" applyBorder="true" applyAlignment="true" applyProtection="true">
      <alignment horizontal="center" vertical="center" textRotation="0" wrapText="false" indent="0" shrinkToFit="false"/>
      <protection locked="true" hidden="false"/>
    </xf>
    <xf numFmtId="164" fontId="20" fillId="11" borderId="11" xfId="22" applyFont="true" applyBorder="true" applyAlignment="true" applyProtection="true">
      <alignment horizontal="center" vertical="center" textRotation="0" wrapText="true" indent="0" shrinkToFit="false"/>
      <protection locked="true" hidden="false"/>
    </xf>
    <xf numFmtId="164" fontId="20" fillId="15" borderId="11" xfId="22" applyFont="true" applyBorder="true" applyAlignment="true" applyProtection="true">
      <alignment horizontal="center" vertical="center" textRotation="0" wrapText="true" indent="0" shrinkToFit="false"/>
      <protection locked="true" hidden="false"/>
    </xf>
    <xf numFmtId="164" fontId="17" fillId="0" borderId="11" xfId="22" applyFont="true" applyBorder="true" applyAlignment="true" applyProtection="true">
      <alignment horizontal="center" vertical="center" textRotation="0" wrapText="true" indent="0" shrinkToFit="false"/>
      <protection locked="true" hidden="false"/>
    </xf>
    <xf numFmtId="164" fontId="20" fillId="11" borderId="2" xfId="22" applyFont="true" applyBorder="true" applyAlignment="true" applyProtection="true">
      <alignment horizontal="center" vertical="center" textRotation="0" wrapText="true" indent="0" shrinkToFit="false"/>
      <protection locked="false" hidden="false"/>
    </xf>
    <xf numFmtId="164" fontId="17" fillId="11" borderId="2" xfId="22" applyFont="true" applyBorder="true" applyAlignment="true" applyProtection="true">
      <alignment horizontal="center" vertical="center" textRotation="0" wrapText="true" indent="0" shrinkToFit="false"/>
      <protection locked="false" hidden="false"/>
    </xf>
    <xf numFmtId="164" fontId="20" fillId="0" borderId="2" xfId="22" applyFont="true" applyBorder="true" applyAlignment="true" applyProtection="true">
      <alignment horizontal="center" vertical="center" textRotation="0" wrapText="true" indent="0" shrinkToFit="false"/>
      <protection locked="false" hidden="false"/>
    </xf>
    <xf numFmtId="171" fontId="20" fillId="0" borderId="2" xfId="22" applyFont="true" applyBorder="true" applyAlignment="true" applyProtection="true">
      <alignment horizontal="center" vertical="center" textRotation="0" wrapText="true" indent="0" shrinkToFit="false"/>
      <protection locked="false" hidden="false"/>
    </xf>
    <xf numFmtId="171" fontId="20" fillId="15" borderId="2" xfId="22" applyFont="true" applyBorder="true" applyAlignment="true" applyProtection="true">
      <alignment horizontal="center" vertical="center" textRotation="0" wrapText="true" indent="0" shrinkToFit="false"/>
      <protection locked="false" hidden="false"/>
    </xf>
    <xf numFmtId="164" fontId="20" fillId="15" borderId="2" xfId="22" applyFont="true" applyBorder="true" applyAlignment="true" applyProtection="true">
      <alignment horizontal="center" vertical="center" textRotation="0" wrapText="true" indent="0" shrinkToFit="false"/>
      <protection locked="false" hidden="false"/>
    </xf>
    <xf numFmtId="168" fontId="17" fillId="0" borderId="2" xfId="22" applyFont="true" applyBorder="true" applyAlignment="true" applyProtection="true">
      <alignment horizontal="center" vertical="center" textRotation="0" wrapText="true" indent="0" shrinkToFit="false"/>
      <protection locked="true" hidden="false"/>
    </xf>
    <xf numFmtId="172" fontId="17" fillId="0" borderId="2" xfId="22" applyFont="true" applyBorder="true" applyAlignment="true" applyProtection="true">
      <alignment horizontal="center" vertical="center" textRotation="0" wrapText="true" indent="0" shrinkToFit="false"/>
      <protection locked="true" hidden="false"/>
    </xf>
    <xf numFmtId="164" fontId="24" fillId="3" borderId="2" xfId="23" applyFont="true" applyBorder="true" applyAlignment="true" applyProtection="true">
      <alignment horizontal="center" vertical="center" textRotation="0" wrapText="true" indent="0" shrinkToFit="false"/>
      <protection locked="false" hidden="false"/>
    </xf>
    <xf numFmtId="164" fontId="17" fillId="11" borderId="2" xfId="22" applyFont="true" applyBorder="true" applyAlignment="true" applyProtection="false">
      <alignment horizontal="center" vertical="center" textRotation="0" wrapText="true" indent="0" shrinkToFit="false"/>
      <protection locked="true" hidden="false"/>
    </xf>
    <xf numFmtId="164" fontId="20" fillId="15" borderId="2" xfId="22" applyFont="true" applyBorder="true" applyAlignment="true" applyProtection="true">
      <alignment horizontal="center" vertical="bottom" textRotation="0" wrapText="false" indent="0" shrinkToFit="false"/>
      <protection locked="false" hidden="false"/>
    </xf>
    <xf numFmtId="164" fontId="25" fillId="0" borderId="2" xfId="24" applyFont="true" applyBorder="true" applyAlignment="true" applyProtection="true">
      <alignment horizontal="center" vertical="center" textRotation="0" wrapText="true" indent="0" shrinkToFit="false"/>
      <protection locked="false" hidden="false"/>
    </xf>
    <xf numFmtId="164" fontId="20" fillId="15" borderId="2" xfId="22" applyFont="true" applyBorder="true" applyAlignment="false" applyProtection="true">
      <alignment horizontal="general" vertical="bottom" textRotation="0" wrapText="false" indent="0" shrinkToFit="false"/>
      <protection locked="false" hidden="false"/>
    </xf>
    <xf numFmtId="164" fontId="20" fillId="11" borderId="2" xfId="22" applyFont="true" applyBorder="true" applyAlignment="true" applyProtection="true">
      <alignment horizontal="center" vertical="center" textRotation="0" wrapText="false" indent="0" shrinkToFit="false"/>
      <protection locked="false" hidden="false"/>
    </xf>
    <xf numFmtId="164" fontId="20" fillId="11" borderId="2" xfId="22" applyFont="true" applyBorder="true" applyAlignment="true" applyProtection="true">
      <alignment horizontal="center" vertical="bottom" textRotation="0" wrapText="false" indent="0" shrinkToFit="false"/>
      <protection locked="false" hidden="false"/>
    </xf>
    <xf numFmtId="164" fontId="20" fillId="15" borderId="2" xfId="22" applyFont="true" applyBorder="true" applyAlignment="true" applyProtection="true">
      <alignment horizontal="general" vertical="center" textRotation="0" wrapText="true" indent="0" shrinkToFit="false"/>
      <protection locked="false" hidden="false"/>
    </xf>
    <xf numFmtId="164" fontId="16" fillId="14" borderId="12" xfId="22" applyFont="true" applyBorder="true" applyAlignment="true" applyProtection="true">
      <alignment horizontal="center" vertical="center" textRotation="0" wrapText="true" indent="0" shrinkToFit="false"/>
      <protection locked="true" hidden="false"/>
    </xf>
    <xf numFmtId="164" fontId="10" fillId="15" borderId="13" xfId="22" applyFont="true" applyBorder="true" applyAlignment="true" applyProtection="true">
      <alignment horizontal="center" vertical="center" textRotation="0" wrapText="true" indent="0" shrinkToFit="false"/>
      <protection locked="true" hidden="false"/>
    </xf>
    <xf numFmtId="164" fontId="10" fillId="15" borderId="14" xfId="22" applyFont="true" applyBorder="true" applyAlignment="true" applyProtection="true">
      <alignment horizontal="center" vertical="center" textRotation="0" wrapText="true" indent="0" shrinkToFit="false"/>
      <protection locked="true" hidden="false"/>
    </xf>
    <xf numFmtId="164" fontId="15" fillId="0" borderId="15" xfId="22" applyFont="true" applyBorder="true" applyAlignment="false" applyProtection="true">
      <alignment horizontal="general" vertical="bottom" textRotation="0" wrapText="false" indent="0" shrinkToFit="false"/>
      <protection locked="false" hidden="false"/>
    </xf>
    <xf numFmtId="164" fontId="15" fillId="0" borderId="1" xfId="22" applyFont="true" applyBorder="true" applyAlignment="false" applyProtection="true">
      <alignment horizontal="general" vertical="bottom" textRotation="0" wrapText="false" indent="0" shrinkToFit="false"/>
      <protection locked="false" hidden="false"/>
    </xf>
    <xf numFmtId="164" fontId="15" fillId="0" borderId="16" xfId="22" applyFont="true" applyBorder="true" applyAlignment="false" applyProtection="true">
      <alignment horizontal="general" vertical="bottom" textRotation="0" wrapText="false" indent="0" shrinkToFit="false"/>
      <protection locked="false" hidden="false"/>
    </xf>
    <xf numFmtId="164" fontId="17" fillId="20" borderId="7" xfId="22" applyFont="true" applyBorder="true" applyAlignment="true" applyProtection="true">
      <alignment horizontal="center" vertical="center" textRotation="0" wrapText="false" indent="0" shrinkToFit="false"/>
      <protection locked="true" hidden="false"/>
    </xf>
    <xf numFmtId="164" fontId="17" fillId="20" borderId="17" xfId="22" applyFont="true" applyBorder="true" applyAlignment="true" applyProtection="true">
      <alignment horizontal="center" vertical="center" textRotation="0" wrapText="false" indent="0" shrinkToFit="false"/>
      <protection locked="true" hidden="false"/>
    </xf>
    <xf numFmtId="164" fontId="17" fillId="20" borderId="7" xfId="22" applyFont="true" applyBorder="true" applyAlignment="true" applyProtection="true">
      <alignment horizontal="center" vertical="center" textRotation="0" wrapText="true" indent="0" shrinkToFit="false"/>
      <protection locked="true" hidden="false"/>
    </xf>
    <xf numFmtId="164" fontId="29" fillId="20" borderId="18" xfId="22" applyFont="true" applyBorder="true" applyAlignment="true" applyProtection="true">
      <alignment horizontal="center" vertical="center" textRotation="0" wrapText="true" indent="0" shrinkToFit="false"/>
      <protection locked="true" hidden="false"/>
    </xf>
    <xf numFmtId="164" fontId="29" fillId="20" borderId="19" xfId="22" applyFont="true" applyBorder="true" applyAlignment="true" applyProtection="true">
      <alignment horizontal="center" vertical="center" textRotation="0" wrapText="false" indent="0" shrinkToFit="false"/>
      <protection locked="true" hidden="false"/>
    </xf>
    <xf numFmtId="164" fontId="19" fillId="21" borderId="20" xfId="22" applyFont="true" applyBorder="true" applyAlignment="true" applyProtection="true">
      <alignment horizontal="center" vertical="bottom" textRotation="0" wrapText="false" indent="0" shrinkToFit="false"/>
      <protection locked="true" hidden="false"/>
    </xf>
    <xf numFmtId="164" fontId="21" fillId="8" borderId="7" xfId="22" applyFont="true" applyBorder="true" applyAlignment="true" applyProtection="true">
      <alignment horizontal="center" vertical="center" textRotation="0" wrapText="false" indent="0" shrinkToFit="false"/>
      <protection locked="true" hidden="false"/>
    </xf>
    <xf numFmtId="164" fontId="21" fillId="13" borderId="7" xfId="22" applyFont="true" applyBorder="true" applyAlignment="true" applyProtection="true">
      <alignment horizontal="center" vertical="center" textRotation="0" wrapText="false" indent="0" shrinkToFit="false"/>
      <protection locked="true" hidden="false"/>
    </xf>
    <xf numFmtId="164" fontId="21" fillId="10" borderId="7" xfId="22" applyFont="true" applyBorder="true" applyAlignment="true" applyProtection="true">
      <alignment horizontal="center" vertical="center" textRotation="0" wrapText="false" indent="0" shrinkToFit="false"/>
      <protection locked="true" hidden="false"/>
    </xf>
    <xf numFmtId="170" fontId="21" fillId="20" borderId="7" xfId="22" applyFont="true" applyBorder="true" applyAlignment="true" applyProtection="true">
      <alignment horizontal="center" vertical="center" textRotation="0" wrapText="true" indent="0" shrinkToFit="false"/>
      <protection locked="true" hidden="false"/>
    </xf>
    <xf numFmtId="164" fontId="20" fillId="11" borderId="21" xfId="22" applyFont="true" applyBorder="true" applyAlignment="true" applyProtection="true">
      <alignment horizontal="center" vertical="center" textRotation="0" wrapText="false" indent="0" shrinkToFit="false"/>
      <protection locked="true" hidden="false"/>
    </xf>
    <xf numFmtId="164" fontId="17" fillId="11" borderId="7" xfId="22" applyFont="true" applyBorder="true" applyAlignment="true" applyProtection="true">
      <alignment horizontal="center" vertical="center" textRotation="90" wrapText="true" indent="0" shrinkToFit="false"/>
      <protection locked="true" hidden="false"/>
    </xf>
    <xf numFmtId="164" fontId="30" fillId="22" borderId="7" xfId="22" applyFont="true" applyBorder="true" applyAlignment="true" applyProtection="true">
      <alignment horizontal="left" vertical="center" textRotation="0" wrapText="true" indent="0" shrinkToFit="false"/>
      <protection locked="true" hidden="false"/>
    </xf>
    <xf numFmtId="164" fontId="17" fillId="2" borderId="7" xfId="22" applyFont="true" applyBorder="true" applyAlignment="true" applyProtection="true">
      <alignment horizontal="center" vertical="center" textRotation="0" wrapText="true" indent="0" shrinkToFit="false"/>
      <protection locked="true" hidden="false"/>
    </xf>
    <xf numFmtId="164" fontId="20" fillId="11" borderId="7" xfId="22" applyFont="true" applyBorder="true" applyAlignment="true" applyProtection="true">
      <alignment horizontal="center" vertical="center" textRotation="0" wrapText="true" indent="0" shrinkToFit="false"/>
      <protection locked="true" hidden="false"/>
    </xf>
    <xf numFmtId="164" fontId="17" fillId="15" borderId="22" xfId="22" applyFont="true" applyBorder="true" applyAlignment="true" applyProtection="true">
      <alignment horizontal="center" vertical="center" textRotation="0" wrapText="false" indent="0" shrinkToFit="false"/>
      <protection locked="true" hidden="false"/>
    </xf>
    <xf numFmtId="168" fontId="20" fillId="8" borderId="7" xfId="22" applyFont="true" applyBorder="true" applyAlignment="true" applyProtection="true">
      <alignment horizontal="center" vertical="center" textRotation="0" wrapText="true" indent="0" shrinkToFit="false"/>
      <protection locked="true" hidden="false"/>
    </xf>
    <xf numFmtId="168" fontId="20" fillId="13" borderId="7" xfId="22" applyFont="true" applyBorder="true" applyAlignment="true" applyProtection="true">
      <alignment horizontal="center" vertical="center" textRotation="0" wrapText="true" indent="0" shrinkToFit="false"/>
      <protection locked="true" hidden="false"/>
    </xf>
    <xf numFmtId="168" fontId="20" fillId="10" borderId="7" xfId="22" applyFont="true" applyBorder="true" applyAlignment="true" applyProtection="true">
      <alignment horizontal="center" vertical="center" textRotation="0" wrapText="true" indent="0" shrinkToFit="false"/>
      <protection locked="true" hidden="false"/>
    </xf>
    <xf numFmtId="169" fontId="17" fillId="8" borderId="7" xfId="22" applyFont="true" applyBorder="true" applyAlignment="true" applyProtection="true">
      <alignment horizontal="center" vertical="center" textRotation="0" wrapText="true" indent="0" shrinkToFit="false"/>
      <protection locked="true" hidden="false"/>
    </xf>
    <xf numFmtId="169" fontId="17" fillId="8" borderId="23" xfId="22" applyFont="true" applyBorder="true" applyAlignment="true" applyProtection="true">
      <alignment horizontal="center" vertical="center" textRotation="0" wrapText="true" indent="0" shrinkToFit="false"/>
      <protection locked="true" hidden="false"/>
    </xf>
    <xf numFmtId="169" fontId="17" fillId="8" borderId="24" xfId="22" applyFont="true" applyBorder="true" applyAlignment="true" applyProtection="true">
      <alignment horizontal="center" vertical="center" textRotation="0" wrapText="true" indent="0" shrinkToFit="false"/>
      <protection locked="true" hidden="false"/>
    </xf>
    <xf numFmtId="169" fontId="17" fillId="8" borderId="25" xfId="22" applyFont="true" applyBorder="true" applyAlignment="true" applyProtection="true">
      <alignment horizontal="center" vertical="center" textRotation="0" wrapText="true" indent="0" shrinkToFit="false"/>
      <protection locked="true" hidden="false"/>
    </xf>
    <xf numFmtId="164" fontId="20" fillId="11" borderId="7" xfId="22" applyFont="true" applyBorder="true" applyAlignment="true" applyProtection="true">
      <alignment horizontal="center" vertical="center" textRotation="0" wrapText="false" indent="0" shrinkToFit="false"/>
      <protection locked="true" hidden="false"/>
    </xf>
    <xf numFmtId="164" fontId="17" fillId="15" borderId="26" xfId="22" applyFont="true" applyBorder="true" applyAlignment="true" applyProtection="true">
      <alignment horizontal="center" vertical="center" textRotation="0" wrapText="false" indent="0" shrinkToFit="false"/>
      <protection locked="true" hidden="false"/>
    </xf>
    <xf numFmtId="169" fontId="17" fillId="8" borderId="27" xfId="22" applyFont="true" applyBorder="true" applyAlignment="true" applyProtection="true">
      <alignment horizontal="center" vertical="center" textRotation="0" wrapText="true" indent="0" shrinkToFit="false"/>
      <protection locked="true" hidden="false"/>
    </xf>
    <xf numFmtId="169" fontId="17" fillId="8" borderId="1" xfId="22" applyFont="true" applyBorder="true" applyAlignment="true" applyProtection="true">
      <alignment horizontal="center" vertical="center" textRotation="0" wrapText="true" indent="0" shrinkToFit="false"/>
      <protection locked="true" hidden="false"/>
    </xf>
    <xf numFmtId="169" fontId="17" fillId="8" borderId="16" xfId="22" applyFont="true" applyBorder="true" applyAlignment="true" applyProtection="true">
      <alignment horizontal="center" vertical="center" textRotation="0" wrapText="true" indent="0" shrinkToFit="false"/>
      <protection locked="true" hidden="false"/>
    </xf>
    <xf numFmtId="164" fontId="20" fillId="15" borderId="26" xfId="22" applyFont="true" applyBorder="true" applyAlignment="true" applyProtection="true">
      <alignment horizontal="general" vertical="center" textRotation="0" wrapText="true" indent="0" shrinkToFit="false"/>
      <protection locked="true" hidden="false"/>
    </xf>
    <xf numFmtId="164" fontId="17" fillId="23" borderId="1" xfId="22" applyFont="true" applyBorder="true" applyAlignment="true" applyProtection="true">
      <alignment horizontal="center" vertical="center" textRotation="0" wrapText="true" indent="0" shrinkToFit="false"/>
      <protection locked="true" hidden="false"/>
    </xf>
    <xf numFmtId="164" fontId="17" fillId="23" borderId="16" xfId="22" applyFont="true" applyBorder="true" applyAlignment="true" applyProtection="true">
      <alignment horizontal="center" vertical="center" textRotation="0" wrapText="true" indent="0" shrinkToFit="false"/>
      <protection locked="true" hidden="false"/>
    </xf>
    <xf numFmtId="169" fontId="10" fillId="24" borderId="7" xfId="22" applyFont="true" applyBorder="true" applyAlignment="true" applyProtection="true">
      <alignment horizontal="center" vertical="center" textRotation="0" wrapText="true" indent="0" shrinkToFit="false"/>
      <protection locked="true" hidden="false"/>
    </xf>
    <xf numFmtId="169" fontId="17" fillId="24" borderId="7" xfId="22" applyFont="true" applyBorder="true" applyAlignment="true" applyProtection="true">
      <alignment horizontal="center" vertical="center" textRotation="0" wrapText="true" indent="0" shrinkToFit="false"/>
      <protection locked="true" hidden="false"/>
    </xf>
    <xf numFmtId="169" fontId="17" fillId="24" borderId="27" xfId="22" applyFont="true" applyBorder="true" applyAlignment="true" applyProtection="true">
      <alignment horizontal="center" vertical="center" textRotation="0" wrapText="true" indent="0" shrinkToFit="false"/>
      <protection locked="true" hidden="false"/>
    </xf>
    <xf numFmtId="169" fontId="17" fillId="24" borderId="1" xfId="22" applyFont="true" applyBorder="true" applyAlignment="true" applyProtection="true">
      <alignment horizontal="center" vertical="center" textRotation="0" wrapText="true" indent="0" shrinkToFit="false"/>
      <protection locked="true" hidden="false"/>
    </xf>
    <xf numFmtId="169" fontId="17" fillId="24" borderId="16" xfId="22" applyFont="true" applyBorder="true" applyAlignment="true" applyProtection="true">
      <alignment horizontal="center" vertical="center" textRotation="0" wrapText="true" indent="0" shrinkToFit="false"/>
      <protection locked="true" hidden="false"/>
    </xf>
    <xf numFmtId="164" fontId="17" fillId="2" borderId="22" xfId="22" applyFont="true" applyBorder="true" applyAlignment="true" applyProtection="true">
      <alignment horizontal="center" vertical="center" textRotation="0" wrapText="true" indent="0" shrinkToFit="false"/>
      <protection locked="true" hidden="false"/>
    </xf>
    <xf numFmtId="164" fontId="17" fillId="2" borderId="26" xfId="22" applyFont="true" applyBorder="true" applyAlignment="true" applyProtection="true">
      <alignment horizontal="center" vertical="center" textRotation="0" wrapText="true" indent="0" shrinkToFit="false"/>
      <protection locked="true" hidden="false"/>
    </xf>
    <xf numFmtId="164" fontId="17" fillId="2" borderId="28" xfId="22" applyFont="true" applyBorder="true" applyAlignment="true" applyProtection="true">
      <alignment horizontal="center" vertical="center" textRotation="0" wrapText="true" indent="0" shrinkToFit="false"/>
      <protection locked="true" hidden="false"/>
    </xf>
    <xf numFmtId="171" fontId="20" fillId="8" borderId="7" xfId="22" applyFont="true" applyBorder="true" applyAlignment="true" applyProtection="true">
      <alignment horizontal="center" vertical="center" textRotation="0" wrapText="true" indent="0" shrinkToFit="false"/>
      <protection locked="true" hidden="false"/>
    </xf>
    <xf numFmtId="171" fontId="20" fillId="13" borderId="7" xfId="22" applyFont="true" applyBorder="true" applyAlignment="true" applyProtection="true">
      <alignment horizontal="center" vertical="center" textRotation="0" wrapText="true" indent="0" shrinkToFit="false"/>
      <protection locked="true" hidden="false"/>
    </xf>
    <xf numFmtId="171" fontId="20" fillId="10" borderId="7" xfId="22" applyFont="true" applyBorder="true" applyAlignment="true" applyProtection="true">
      <alignment horizontal="center" vertical="center" textRotation="0" wrapText="true" indent="0" shrinkToFit="false"/>
      <protection locked="true" hidden="false"/>
    </xf>
    <xf numFmtId="173" fontId="17" fillId="8" borderId="7" xfId="22" applyFont="true" applyBorder="true" applyAlignment="true" applyProtection="true">
      <alignment horizontal="center" vertical="center" textRotation="0" wrapText="true" indent="0" shrinkToFit="false"/>
      <protection locked="true" hidden="false"/>
    </xf>
    <xf numFmtId="173" fontId="17" fillId="8" borderId="27" xfId="22" applyFont="true" applyBorder="true" applyAlignment="true" applyProtection="true">
      <alignment horizontal="center" vertical="center" textRotation="0" wrapText="true" indent="0" shrinkToFit="false"/>
      <protection locked="true" hidden="false"/>
    </xf>
    <xf numFmtId="173" fontId="17" fillId="8" borderId="1" xfId="22" applyFont="true" applyBorder="true" applyAlignment="true" applyProtection="true">
      <alignment horizontal="center" vertical="center" textRotation="0" wrapText="true" indent="0" shrinkToFit="false"/>
      <protection locked="true" hidden="false"/>
    </xf>
    <xf numFmtId="173" fontId="17" fillId="8" borderId="16" xfId="22" applyFont="true" applyBorder="true" applyAlignment="true" applyProtection="true">
      <alignment horizontal="center" vertical="center" textRotation="0" wrapText="true" indent="0" shrinkToFit="false"/>
      <protection locked="true" hidden="false"/>
    </xf>
    <xf numFmtId="173" fontId="17" fillId="24" borderId="7" xfId="22" applyFont="true" applyBorder="true" applyAlignment="true" applyProtection="true">
      <alignment horizontal="center" vertical="center" textRotation="0" wrapText="true" indent="0" shrinkToFit="false"/>
      <protection locked="true" hidden="false"/>
    </xf>
    <xf numFmtId="173" fontId="17" fillId="24" borderId="27" xfId="22" applyFont="true" applyBorder="true" applyAlignment="true" applyProtection="true">
      <alignment horizontal="center" vertical="center" textRotation="0" wrapText="true" indent="0" shrinkToFit="false"/>
      <protection locked="true" hidden="false"/>
    </xf>
    <xf numFmtId="173" fontId="17" fillId="24" borderId="1" xfId="22" applyFont="true" applyBorder="true" applyAlignment="true" applyProtection="true">
      <alignment horizontal="center" vertical="center" textRotation="0" wrapText="true" indent="0" shrinkToFit="false"/>
      <protection locked="true" hidden="false"/>
    </xf>
    <xf numFmtId="164" fontId="17" fillId="11" borderId="7" xfId="22" applyFont="true" applyBorder="true" applyAlignment="true" applyProtection="true">
      <alignment horizontal="center" vertical="center" textRotation="0" wrapText="true" indent="0" shrinkToFit="false"/>
      <protection locked="true" hidden="false"/>
    </xf>
    <xf numFmtId="164" fontId="20" fillId="8" borderId="7" xfId="22" applyFont="true" applyBorder="true" applyAlignment="true" applyProtection="true">
      <alignment horizontal="center" vertical="center" textRotation="0" wrapText="true" indent="0" shrinkToFit="false"/>
      <protection locked="true" hidden="false"/>
    </xf>
    <xf numFmtId="164" fontId="20" fillId="13" borderId="7" xfId="22" applyFont="true" applyBorder="true" applyAlignment="true" applyProtection="true">
      <alignment horizontal="center" vertical="center" textRotation="0" wrapText="true" indent="0" shrinkToFit="false"/>
      <protection locked="true" hidden="false"/>
    </xf>
    <xf numFmtId="164" fontId="20" fillId="10" borderId="7" xfId="22" applyFont="true" applyBorder="true" applyAlignment="true" applyProtection="true">
      <alignment horizontal="center" vertical="center" textRotation="0" wrapText="true" indent="0" shrinkToFit="false"/>
      <protection locked="true" hidden="false"/>
    </xf>
    <xf numFmtId="169" fontId="17" fillId="25" borderId="7" xfId="22" applyFont="true" applyBorder="true" applyAlignment="true" applyProtection="true">
      <alignment horizontal="center" vertical="center" textRotation="0" wrapText="true" indent="0" shrinkToFit="false"/>
      <protection locked="true" hidden="false"/>
    </xf>
    <xf numFmtId="169" fontId="10" fillId="25" borderId="7" xfId="22" applyFont="true" applyBorder="true" applyAlignment="true" applyProtection="true">
      <alignment horizontal="center" vertical="center" textRotation="0" wrapText="true" indent="0" shrinkToFit="false"/>
      <protection locked="true" hidden="false"/>
    </xf>
    <xf numFmtId="169" fontId="17" fillId="25" borderId="27" xfId="22" applyFont="true" applyBorder="true" applyAlignment="true" applyProtection="true">
      <alignment horizontal="center" vertical="center" textRotation="0" wrapText="true" indent="0" shrinkToFit="false"/>
      <protection locked="true" hidden="false"/>
    </xf>
    <xf numFmtId="169" fontId="17" fillId="25" borderId="1" xfId="22" applyFont="true" applyBorder="true" applyAlignment="true" applyProtection="true">
      <alignment horizontal="center" vertical="center" textRotation="0" wrapText="true" indent="0" shrinkToFit="false"/>
      <protection locked="true" hidden="false"/>
    </xf>
    <xf numFmtId="169" fontId="17" fillId="25" borderId="16" xfId="22" applyFont="true" applyBorder="true" applyAlignment="true" applyProtection="true">
      <alignment horizontal="center" vertical="center" textRotation="0" wrapText="true" indent="0" shrinkToFit="false"/>
      <protection locked="true" hidden="false"/>
    </xf>
    <xf numFmtId="164" fontId="20" fillId="2" borderId="7" xfId="22" applyFont="true" applyBorder="true" applyAlignment="true" applyProtection="true">
      <alignment horizontal="center" vertical="center" textRotation="0" wrapText="true" indent="0" shrinkToFit="false"/>
      <protection locked="true" hidden="false"/>
    </xf>
    <xf numFmtId="164" fontId="20" fillId="15" borderId="7" xfId="22" applyFont="true" applyBorder="true" applyAlignment="true" applyProtection="true">
      <alignment horizontal="center" vertical="center" textRotation="0" wrapText="true" indent="0" shrinkToFit="false"/>
      <protection locked="true" hidden="false"/>
    </xf>
    <xf numFmtId="169" fontId="17" fillId="26" borderId="7" xfId="22" applyFont="true" applyBorder="true" applyAlignment="true" applyProtection="true">
      <alignment horizontal="center" vertical="center" textRotation="0" wrapText="true" indent="0" shrinkToFit="false"/>
      <protection locked="true" hidden="false"/>
    </xf>
    <xf numFmtId="164" fontId="20" fillId="10" borderId="29" xfId="22" applyFont="true" applyBorder="true" applyAlignment="true" applyProtection="true">
      <alignment horizontal="center" vertical="center" textRotation="0" wrapText="true" indent="0" shrinkToFit="false"/>
      <protection locked="true" hidden="false"/>
    </xf>
    <xf numFmtId="164" fontId="30" fillId="22" borderId="30" xfId="22" applyFont="true" applyBorder="true" applyAlignment="true" applyProtection="true">
      <alignment horizontal="left" vertical="center" textRotation="0" wrapText="true" indent="0" shrinkToFit="false"/>
      <protection locked="true" hidden="false"/>
    </xf>
    <xf numFmtId="171" fontId="17" fillId="24" borderId="7" xfId="22" applyFont="true" applyBorder="true" applyAlignment="true" applyProtection="true">
      <alignment horizontal="center" vertical="center" textRotation="0" wrapText="true" indent="0" shrinkToFit="false"/>
      <protection locked="true" hidden="false"/>
    </xf>
    <xf numFmtId="171" fontId="17" fillId="24" borderId="27" xfId="22" applyFont="true" applyBorder="true" applyAlignment="true" applyProtection="true">
      <alignment horizontal="center" vertical="center" textRotation="0" wrapText="true" indent="0" shrinkToFit="false"/>
      <protection locked="true" hidden="false"/>
    </xf>
    <xf numFmtId="171" fontId="17" fillId="24" borderId="1" xfId="22" applyFont="true" applyBorder="true" applyAlignment="true" applyProtection="true">
      <alignment horizontal="center" vertical="center" textRotation="0" wrapText="true" indent="0" shrinkToFit="false"/>
      <protection locked="true" hidden="false"/>
    </xf>
    <xf numFmtId="171" fontId="17" fillId="0" borderId="7" xfId="22" applyFont="true" applyBorder="true" applyAlignment="true" applyProtection="true">
      <alignment horizontal="center" vertical="center" textRotation="0" wrapText="true" indent="0" shrinkToFit="false"/>
      <protection locked="true" hidden="false"/>
    </xf>
    <xf numFmtId="171" fontId="17" fillId="0" borderId="27" xfId="22" applyFont="true" applyBorder="true" applyAlignment="true" applyProtection="true">
      <alignment horizontal="center" vertical="center" textRotation="0" wrapText="true" indent="0" shrinkToFit="false"/>
      <protection locked="true" hidden="false"/>
    </xf>
    <xf numFmtId="171" fontId="17" fillId="0" borderId="1" xfId="22" applyFont="true" applyBorder="true" applyAlignment="true" applyProtection="true">
      <alignment horizontal="center" vertical="center" textRotation="0" wrapText="true" indent="0" shrinkToFit="false"/>
      <protection locked="true" hidden="false"/>
    </xf>
    <xf numFmtId="173" fontId="21" fillId="27" borderId="7" xfId="22" applyFont="true" applyBorder="true" applyAlignment="true" applyProtection="true">
      <alignment horizontal="center" vertical="center" textRotation="0" wrapText="true" indent="0" shrinkToFit="false"/>
      <protection locked="true" hidden="false"/>
    </xf>
    <xf numFmtId="173" fontId="21" fillId="27" borderId="27" xfId="22" applyFont="true" applyBorder="true" applyAlignment="true" applyProtection="true">
      <alignment horizontal="center" vertical="center" textRotation="0" wrapText="true" indent="0" shrinkToFit="false"/>
      <protection locked="true" hidden="false"/>
    </xf>
    <xf numFmtId="173" fontId="21" fillId="27" borderId="1" xfId="22" applyFont="true" applyBorder="true" applyAlignment="true" applyProtection="true">
      <alignment horizontal="center" vertical="center" textRotation="0" wrapText="true" indent="0" shrinkToFit="false"/>
      <protection locked="true" hidden="false"/>
    </xf>
    <xf numFmtId="173" fontId="21" fillId="27" borderId="16" xfId="22" applyFont="true" applyBorder="true" applyAlignment="true" applyProtection="true">
      <alignment horizontal="center" vertical="center" textRotation="0" wrapText="true" indent="0" shrinkToFit="false"/>
      <protection locked="true" hidden="false"/>
    </xf>
    <xf numFmtId="169" fontId="17" fillId="11" borderId="7" xfId="22" applyFont="true" applyBorder="true" applyAlignment="true" applyProtection="true">
      <alignment horizontal="center" vertical="center" textRotation="0" wrapText="true" indent="0" shrinkToFit="false"/>
      <protection locked="true" hidden="false"/>
    </xf>
    <xf numFmtId="173" fontId="17" fillId="0" borderId="7" xfId="22" applyFont="true" applyBorder="true" applyAlignment="true" applyProtection="true">
      <alignment horizontal="center" vertical="center" textRotation="0" wrapText="true" indent="0" shrinkToFit="false"/>
      <protection locked="true" hidden="false"/>
    </xf>
    <xf numFmtId="173" fontId="17" fillId="11" borderId="7" xfId="22" applyFont="true" applyBorder="true" applyAlignment="true" applyProtection="true">
      <alignment horizontal="center" vertical="center" textRotation="0" wrapText="true" indent="0" shrinkToFit="false"/>
      <protection locked="true" hidden="false"/>
    </xf>
    <xf numFmtId="173" fontId="17" fillId="11" borderId="27" xfId="22" applyFont="true" applyBorder="true" applyAlignment="true" applyProtection="true">
      <alignment horizontal="center" vertical="center" textRotation="0" wrapText="true" indent="0" shrinkToFit="false"/>
      <protection locked="true" hidden="false"/>
    </xf>
    <xf numFmtId="173" fontId="17" fillId="11" borderId="1" xfId="22" applyFont="true" applyBorder="true" applyAlignment="true" applyProtection="true">
      <alignment horizontal="center" vertical="center" textRotation="0" wrapText="true" indent="0" shrinkToFit="false"/>
      <protection locked="true" hidden="false"/>
    </xf>
    <xf numFmtId="173" fontId="17" fillId="0" borderId="1" xfId="22" applyFont="true" applyBorder="true" applyAlignment="true" applyProtection="true">
      <alignment horizontal="center" vertical="center" textRotation="0" wrapText="true" indent="0" shrinkToFit="false"/>
      <protection locked="true" hidden="false"/>
    </xf>
    <xf numFmtId="164" fontId="17" fillId="15" borderId="27" xfId="22" applyFont="true" applyBorder="true" applyAlignment="true" applyProtection="true">
      <alignment horizontal="center" vertical="center" textRotation="0" wrapText="false" indent="0" shrinkToFit="false"/>
      <protection locked="true" hidden="false"/>
    </xf>
    <xf numFmtId="171" fontId="20" fillId="8" borderId="31" xfId="22" applyFont="true" applyBorder="true" applyAlignment="true" applyProtection="true">
      <alignment horizontal="center" vertical="center" textRotation="0" wrapText="true" indent="0" shrinkToFit="false"/>
      <protection locked="true" hidden="false"/>
    </xf>
    <xf numFmtId="173" fontId="17" fillId="0" borderId="27" xfId="22" applyFont="true" applyBorder="true" applyAlignment="true" applyProtection="true">
      <alignment horizontal="center" vertical="center" textRotation="0" wrapText="true" indent="0" shrinkToFit="false"/>
      <protection locked="true" hidden="false"/>
    </xf>
    <xf numFmtId="173" fontId="17" fillId="0" borderId="16" xfId="22" applyFont="true" applyBorder="true" applyAlignment="true" applyProtection="true">
      <alignment horizontal="center" vertical="center" textRotation="0" wrapText="true" indent="0" shrinkToFit="false"/>
      <protection locked="true" hidden="false"/>
    </xf>
    <xf numFmtId="164" fontId="20" fillId="15" borderId="26" xfId="22" applyFont="true" applyBorder="true" applyAlignment="true" applyProtection="true">
      <alignment horizontal="center" vertical="bottom" textRotation="0" wrapText="false" indent="0" shrinkToFit="false"/>
      <protection locked="true" hidden="false"/>
    </xf>
    <xf numFmtId="169" fontId="17" fillId="0" borderId="7" xfId="22" applyFont="true" applyBorder="true" applyAlignment="true" applyProtection="true">
      <alignment horizontal="center" vertical="center" textRotation="0" wrapText="true" indent="0" shrinkToFit="false"/>
      <protection locked="true" hidden="false"/>
    </xf>
    <xf numFmtId="169" fontId="17" fillId="0" borderId="27" xfId="22" applyFont="true" applyBorder="true" applyAlignment="true" applyProtection="true">
      <alignment horizontal="center" vertical="center" textRotation="0" wrapText="true" indent="0" shrinkToFit="false"/>
      <protection locked="true" hidden="false"/>
    </xf>
    <xf numFmtId="169" fontId="17" fillId="0" borderId="1" xfId="22" applyFont="true" applyBorder="true" applyAlignment="true" applyProtection="true">
      <alignment horizontal="center" vertical="center" textRotation="0" wrapText="true" indent="0" shrinkToFit="false"/>
      <protection locked="true" hidden="false"/>
    </xf>
    <xf numFmtId="169" fontId="17" fillId="0" borderId="16" xfId="22" applyFont="true" applyBorder="true" applyAlignment="true" applyProtection="true">
      <alignment horizontal="center" vertical="center" textRotation="0" wrapText="true" indent="0" shrinkToFit="false"/>
      <protection locked="true" hidden="false"/>
    </xf>
    <xf numFmtId="164" fontId="30" fillId="22" borderId="0" xfId="22" applyFont="true" applyBorder="true" applyAlignment="true" applyProtection="true">
      <alignment horizontal="left" vertical="center" textRotation="0" wrapText="true" indent="0" shrinkToFit="false"/>
      <protection locked="true" hidden="false"/>
    </xf>
    <xf numFmtId="164" fontId="20" fillId="15" borderId="26" xfId="22" applyFont="true" applyBorder="true" applyAlignment="false" applyProtection="true">
      <alignment horizontal="general" vertical="bottom" textRotation="0" wrapText="false" indent="0" shrinkToFit="false"/>
      <protection locked="true" hidden="false"/>
    </xf>
    <xf numFmtId="169" fontId="17" fillId="11" borderId="27" xfId="22" applyFont="true" applyBorder="true" applyAlignment="true" applyProtection="true">
      <alignment horizontal="center" vertical="center" textRotation="0" wrapText="true" indent="0" shrinkToFit="false"/>
      <protection locked="true" hidden="false"/>
    </xf>
    <xf numFmtId="169" fontId="17" fillId="11" borderId="1" xfId="22" applyFont="true" applyBorder="true" applyAlignment="true" applyProtection="true">
      <alignment horizontal="center" vertical="center" textRotation="0" wrapText="true" indent="0" shrinkToFit="false"/>
      <protection locked="true" hidden="false"/>
    </xf>
    <xf numFmtId="169" fontId="17" fillId="11" borderId="16" xfId="22" applyFont="true" applyBorder="true" applyAlignment="true" applyProtection="true">
      <alignment horizontal="center" vertical="center" textRotation="0" wrapText="true" indent="0" shrinkToFit="false"/>
      <protection locked="true" hidden="false"/>
    </xf>
    <xf numFmtId="168" fontId="20" fillId="15" borderId="7" xfId="22" applyFont="true" applyBorder="true" applyAlignment="true" applyProtection="true">
      <alignment horizontal="center" vertical="center" textRotation="0" wrapText="true" indent="0" shrinkToFit="false"/>
      <protection locked="true" hidden="false"/>
    </xf>
    <xf numFmtId="168" fontId="20" fillId="15" borderId="23" xfId="22" applyFont="true" applyBorder="true" applyAlignment="true" applyProtection="true">
      <alignment horizontal="center" vertical="center" textRotation="0" wrapText="true" indent="0" shrinkToFit="false"/>
      <protection locked="true" hidden="false"/>
    </xf>
    <xf numFmtId="168" fontId="20" fillId="15" borderId="1" xfId="22" applyFont="true" applyBorder="true" applyAlignment="true" applyProtection="true">
      <alignment horizontal="center" vertical="center" textRotation="0" wrapText="true" indent="0" shrinkToFit="false"/>
      <protection locked="true" hidden="false"/>
    </xf>
    <xf numFmtId="168" fontId="20" fillId="15" borderId="27" xfId="22" applyFont="true" applyBorder="true" applyAlignment="true" applyProtection="true">
      <alignment horizontal="center" vertical="center" textRotation="0" wrapText="true" indent="0" shrinkToFit="false"/>
      <protection locked="true" hidden="false"/>
    </xf>
    <xf numFmtId="168" fontId="20" fillId="15" borderId="32" xfId="22" applyFont="true" applyBorder="true" applyAlignment="true" applyProtection="true">
      <alignment horizontal="center" vertical="center" textRotation="0" wrapText="true" indent="0" shrinkToFit="false"/>
      <protection locked="true" hidden="false"/>
    </xf>
    <xf numFmtId="168" fontId="20" fillId="15" borderId="15" xfId="22" applyFont="true" applyBorder="true" applyAlignment="true" applyProtection="true">
      <alignment horizontal="center" vertical="center" textRotation="0" wrapText="true" indent="0" shrinkToFit="false"/>
      <protection locked="true" hidden="false"/>
    </xf>
    <xf numFmtId="168" fontId="17" fillId="0" borderId="16" xfId="22" applyFont="true" applyBorder="true" applyAlignment="true" applyProtection="true">
      <alignment horizontal="center" vertical="center" textRotation="0" wrapText="true" indent="0" shrinkToFit="false"/>
      <protection locked="true" hidden="false"/>
    </xf>
    <xf numFmtId="164" fontId="20" fillId="11" borderId="7" xfId="22" applyFont="true" applyBorder="true" applyAlignment="true" applyProtection="true">
      <alignment horizontal="center" vertical="bottom" textRotation="0" wrapText="false" indent="0" shrinkToFit="false"/>
      <protection locked="true" hidden="false"/>
    </xf>
    <xf numFmtId="164" fontId="20" fillId="15" borderId="26" xfId="22" applyFont="true" applyBorder="true" applyAlignment="true" applyProtection="true">
      <alignment horizontal="center" vertical="center" textRotation="0" wrapText="true" indent="0" shrinkToFit="false"/>
      <protection locked="true" hidden="false"/>
    </xf>
    <xf numFmtId="164" fontId="20" fillId="11" borderId="0" xfId="22" applyFont="true" applyBorder="false" applyAlignment="true" applyProtection="true">
      <alignment horizontal="center" vertical="bottom" textRotation="0" wrapText="false" indent="0" shrinkToFit="false"/>
      <protection locked="false" hidden="false"/>
    </xf>
    <xf numFmtId="168" fontId="17" fillId="0" borderId="7" xfId="22" applyFont="true" applyBorder="true" applyAlignment="true" applyProtection="true">
      <alignment horizontal="center" vertical="center" textRotation="0" wrapText="true" indent="0" shrinkToFit="false"/>
      <protection locked="true" hidden="false"/>
    </xf>
    <xf numFmtId="164" fontId="31" fillId="0" borderId="20" xfId="22" applyFont="true" applyBorder="true" applyAlignment="true" applyProtection="true">
      <alignment horizontal="center" vertical="bottom" textRotation="0" wrapText="true" indent="0" shrinkToFit="false"/>
      <protection locked="true" hidden="false"/>
    </xf>
    <xf numFmtId="164" fontId="31" fillId="0" borderId="7" xfId="22" applyFont="true" applyBorder="true" applyAlignment="true" applyProtection="true">
      <alignment horizontal="center" vertical="bottom" textRotation="0" wrapText="true" indent="0" shrinkToFit="false"/>
      <protection locked="true" hidden="false"/>
    </xf>
    <xf numFmtId="164" fontId="32" fillId="22" borderId="7" xfId="22" applyFont="true" applyBorder="true" applyAlignment="true" applyProtection="true">
      <alignment horizontal="left" vertical="center" textRotation="0" wrapText="true" indent="0" shrinkToFit="false"/>
      <protection locked="true" hidden="false"/>
    </xf>
    <xf numFmtId="164" fontId="33" fillId="2" borderId="33" xfId="22" applyFont="true" applyBorder="true" applyAlignment="true" applyProtection="true">
      <alignment horizontal="center" vertical="center" textRotation="0" wrapText="true" indent="0" shrinkToFit="false"/>
      <protection locked="true" hidden="false"/>
    </xf>
    <xf numFmtId="164" fontId="31" fillId="0" borderId="34" xfId="22" applyFont="true" applyBorder="true" applyAlignment="true" applyProtection="true">
      <alignment horizontal="center" vertical="bottom" textRotation="0" wrapText="true" indent="0" shrinkToFit="false"/>
      <protection locked="true" hidden="false"/>
    </xf>
    <xf numFmtId="164" fontId="31" fillId="0" borderId="35" xfId="22" applyFont="true" applyBorder="true" applyAlignment="true" applyProtection="true">
      <alignment horizontal="center" vertical="bottom" textRotation="0" wrapText="true" indent="0" shrinkToFit="false"/>
      <protection locked="true" hidden="false"/>
    </xf>
    <xf numFmtId="168" fontId="31" fillId="8" borderId="7" xfId="22" applyFont="true" applyBorder="true" applyAlignment="true" applyProtection="true">
      <alignment horizontal="center" vertical="center" textRotation="0" wrapText="true" indent="0" shrinkToFit="false"/>
      <protection locked="true" hidden="false"/>
    </xf>
    <xf numFmtId="168" fontId="31" fillId="13" borderId="7" xfId="22" applyFont="true" applyBorder="true" applyAlignment="true" applyProtection="true">
      <alignment horizontal="center" vertical="center" textRotation="0" wrapText="true" indent="0" shrinkToFit="false"/>
      <protection locked="true" hidden="false"/>
    </xf>
    <xf numFmtId="168" fontId="31" fillId="10" borderId="7" xfId="22" applyFont="true" applyBorder="true" applyAlignment="true" applyProtection="true">
      <alignment horizontal="center" vertical="center" textRotation="0" wrapText="true" indent="0" shrinkToFit="false"/>
      <protection locked="true" hidden="false"/>
    </xf>
    <xf numFmtId="168" fontId="6" fillId="11" borderId="7" xfId="19" applyFont="false" applyBorder="true" applyAlignment="true" applyProtection="true">
      <alignment horizontal="center" vertical="center" textRotation="0" wrapText="true" indent="0" shrinkToFit="false"/>
      <protection locked="true" hidden="false"/>
    </xf>
    <xf numFmtId="164" fontId="31" fillId="0" borderId="0" xfId="22" applyFont="true" applyBorder="false" applyAlignment="true" applyProtection="true">
      <alignment horizontal="center" vertical="bottom" textRotation="0" wrapText="true" indent="0" shrinkToFit="false"/>
      <protection locked="false" hidden="false"/>
    </xf>
    <xf numFmtId="164" fontId="0" fillId="13" borderId="36" xfId="0" applyFont="true" applyBorder="true" applyAlignment="true" applyProtection="false">
      <alignment horizontal="center" vertical="bottom" textRotation="0" wrapText="false" indent="0" shrinkToFit="false"/>
      <protection locked="true" hidden="false"/>
    </xf>
    <xf numFmtId="164" fontId="0" fillId="0" borderId="36" xfId="0" applyFont="true" applyBorder="true" applyAlignment="false" applyProtection="false">
      <alignment horizontal="general" vertical="bottom" textRotation="0" wrapText="false" indent="0" shrinkToFit="false"/>
      <protection locked="true" hidden="false"/>
    </xf>
    <xf numFmtId="164" fontId="0" fillId="0" borderId="36" xfId="0" applyFont="true" applyBorder="true" applyAlignment="true" applyProtection="false">
      <alignment horizontal="center" vertical="bottom" textRotation="0" wrapText="false" indent="0" shrinkToFit="false"/>
      <protection locked="true" hidden="false"/>
    </xf>
    <xf numFmtId="174" fontId="0" fillId="0" borderId="36" xfId="0" applyFont="true" applyBorder="true" applyAlignment="true" applyProtection="false">
      <alignment horizontal="center" vertical="bottom" textRotation="0" wrapText="false" indent="0" shrinkToFit="false"/>
      <protection locked="true" hidden="false"/>
    </xf>
    <xf numFmtId="164" fontId="0" fillId="0" borderId="36"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35" fillId="0" borderId="0" xfId="0" applyFont="true" applyBorder="false" applyAlignment="true" applyProtection="false">
      <alignment horizontal="center" vertical="bottom" textRotation="0" wrapText="false" indent="0" shrinkToFit="false"/>
      <protection locked="true" hidden="false"/>
    </xf>
    <xf numFmtId="171" fontId="35" fillId="0" borderId="0" xfId="0" applyFont="true" applyBorder="false" applyAlignment="true" applyProtection="false">
      <alignment horizontal="center" vertical="bottom" textRotation="0" wrapText="false" indent="0" shrinkToFit="false"/>
      <protection locked="true" hidden="false"/>
    </xf>
    <xf numFmtId="172" fontId="0" fillId="0" borderId="0" xfId="0" applyFont="true" applyBorder="false" applyAlignment="true" applyProtection="false">
      <alignment horizontal="center"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true" applyProtection="false">
      <alignment horizontal="center" vertical="bottom" textRotation="0" wrapText="false" indent="0" shrinkToFit="false"/>
      <protection locked="true" hidden="false"/>
    </xf>
    <xf numFmtId="172" fontId="35" fillId="0" borderId="0" xfId="0" applyFont="true" applyBorder="false" applyAlignment="true" applyProtection="false">
      <alignment horizontal="center" vertical="bottom" textRotation="0" wrapText="false" indent="0" shrinkToFit="false"/>
      <protection locked="true" hidden="false"/>
    </xf>
    <xf numFmtId="172" fontId="36" fillId="0" borderId="0" xfId="0" applyFont="true" applyBorder="false" applyAlignment="true" applyProtection="false">
      <alignment horizontal="center" vertical="bottom" textRotation="0" wrapText="false" indent="0" shrinkToFit="false"/>
      <protection locked="true" hidden="false"/>
    </xf>
    <xf numFmtId="172" fontId="36" fillId="0" borderId="0" xfId="0" applyFont="true" applyBorder="false" applyAlignment="false" applyProtection="false">
      <alignment horizontal="general" vertical="bottom" textRotation="0" wrapText="false" indent="0" shrinkToFit="false"/>
      <protection locked="true" hidden="false"/>
    </xf>
    <xf numFmtId="172" fontId="37"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8" fontId="0" fillId="13" borderId="1" xfId="0" applyFont="false" applyBorder="true" applyAlignment="false" applyProtection="false">
      <alignment horizontal="general" vertical="bottom" textRotation="0" wrapText="false" indent="0" shrinkToFit="false"/>
      <protection locked="true" hidden="false"/>
    </xf>
    <xf numFmtId="172" fontId="0" fillId="0" borderId="1" xfId="0" applyFont="false" applyBorder="true" applyAlignment="false" applyProtection="false">
      <alignment horizontal="general" vertical="bottom" textRotation="0" wrapText="false" indent="0" shrinkToFit="false"/>
      <protection locked="true" hidden="false"/>
    </xf>
    <xf numFmtId="172" fontId="35" fillId="0" borderId="1" xfId="0" applyFont="true" applyBorder="true" applyAlignment="true" applyProtection="false">
      <alignment horizontal="center" vertical="bottom" textRotation="0" wrapText="false" indent="0" shrinkToFit="false"/>
      <protection locked="true" hidden="false"/>
    </xf>
    <xf numFmtId="172" fontId="37"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0" fillId="0" borderId="14" xfId="0" applyFont="true" applyBorder="tru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Neutral 1" xfId="20"/>
    <cellStyle name="Neutral 2" xfId="21"/>
    <cellStyle name="Excel Built-in Excel Built-in Excel Built-in Excel Built-in Excel Built-in Excel Built-in Excel Built-in Excel Built-in Excel Built-in Excel Built-in Excel Built-in Excel Built-in Excel Built-in Excel Built-i" xfId="22"/>
    <cellStyle name="Excel Built-in Bad" xfId="23"/>
    <cellStyle name="Excel Built-in Good" xfId="24"/>
  </cellStyles>
  <dxfs count="93">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i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008000"/>
        </patternFill>
      </fill>
    </dxf>
    <dxf>
      <font>
        <b val="0"/>
        <color rgb="FF000000"/>
        <sz val="11"/>
      </font>
      <fill>
        <patternFill>
          <bgColor rgb="FFFFFF00"/>
        </patternFill>
      </fill>
    </dxf>
    <dxf>
      <font>
        <b val="0"/>
        <color rgb="FFFFFFFF"/>
        <sz val="11"/>
      </font>
      <fill>
        <patternFill>
          <bgColor rgb="FFFF0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color rgb="FF000000"/>
        <sz val="11"/>
      </font>
      <fill>
        <patternFill>
          <bgColor rgb="FFFF0000"/>
        </patternFill>
      </fill>
    </dxf>
    <dxf>
      <font>
        <b val="0"/>
        <color rgb="FF000000"/>
        <sz val="11"/>
      </font>
      <fill>
        <patternFill>
          <bgColor rgb="FFFFFF00"/>
        </patternFill>
      </fill>
    </dxf>
    <dxf>
      <font>
        <color rgb="FF000000"/>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
      <font>
        <b val="0"/>
        <color rgb="FFFFFFFF"/>
        <sz val="11"/>
      </font>
      <fill>
        <patternFill>
          <bgColor rgb="FFFF0000"/>
        </patternFill>
      </fill>
    </dxf>
    <dxf>
      <font>
        <b val="0"/>
        <color rgb="FF000000"/>
        <sz val="11"/>
      </font>
      <fill>
        <patternFill>
          <bgColor rgb="FFFFFF00"/>
        </patternFill>
      </fill>
    </dxf>
    <dxf>
      <font>
        <b val="0"/>
        <color rgb="FFFFFFFF"/>
        <sz val="11"/>
      </font>
      <fill>
        <patternFill>
          <bgColor rgb="FF008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92D050"/>
      <rgbColor rgb="FF800080"/>
      <rgbColor rgb="FF008080"/>
      <rgbColor rgb="FFC0C0C0"/>
      <rgbColor rgb="FF808080"/>
      <rgbColor rgb="FF8FAADC"/>
      <rgbColor rgb="FF993366"/>
      <rgbColor rgb="FFFFFFCC"/>
      <rgbColor rgb="FFDBDBDB"/>
      <rgbColor rgb="FF660066"/>
      <rgbColor rgb="FFFF8080"/>
      <rgbColor rgb="FF0066CC"/>
      <rgbColor rgb="FFCCCCFF"/>
      <rgbColor rgb="FF000080"/>
      <rgbColor rgb="FFFF00FF"/>
      <rgbColor rgb="FFFFD320"/>
      <rgbColor rgb="FF00FFFF"/>
      <rgbColor rgb="FF800080"/>
      <rgbColor rgb="FF800000"/>
      <rgbColor rgb="FF008080"/>
      <rgbColor rgb="FF0000FF"/>
      <rgbColor rgb="FF00CCFF"/>
      <rgbColor rgb="FFCCFFFF"/>
      <rgbColor rgb="FFCCFFCC"/>
      <rgbColor rgb="FFFFFF99"/>
      <rgbColor rgb="FFADB9CA"/>
      <rgbColor rgb="FFFF99CC"/>
      <rgbColor rgb="FFCC99FF"/>
      <rgbColor rgb="FFD0CECE"/>
      <rgbColor rgb="FF3366FF"/>
      <rgbColor rgb="FF00B0F0"/>
      <rgbColor rgb="FF99CC00"/>
      <rgbColor rgb="FFFFCC00"/>
      <rgbColor rgb="FFFFC000"/>
      <rgbColor rgb="FFFF6600"/>
      <rgbColor rgb="FF666699"/>
      <rgbColor rgb="FF94BD5E"/>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5</xdr:col>
      <xdr:colOff>670320</xdr:colOff>
      <xdr:row>19</xdr:row>
      <xdr:rowOff>534960</xdr:rowOff>
    </xdr:to>
    <xdr:sp>
      <xdr:nvSpPr>
        <xdr:cNvPr id="0" name="CustomShape 1" hidden="1"/>
        <xdr:cNvSpPr/>
      </xdr:nvSpPr>
      <xdr:spPr>
        <a:xfrm>
          <a:off x="0" y="0"/>
          <a:ext cx="7820280" cy="76690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J98"/>
  <sheetViews>
    <sheetView showFormulas="false" showGridLines="true" showRowColHeaders="true" showZeros="true" rightToLeft="false" tabSelected="false" showOutlineSymbols="true" defaultGridColor="true" view="pageBreakPreview" topLeftCell="A1" colorId="64" zoomScale="75" zoomScaleNormal="75" zoomScalePageLayoutView="75" workbookViewId="0">
      <selection pane="topLeft" activeCell="B1" activeCellId="0" sqref="B1"/>
    </sheetView>
  </sheetViews>
  <sheetFormatPr defaultColWidth="13.5703125" defaultRowHeight="14.4" zeroHeight="false" outlineLevelRow="0" outlineLevelCol="0"/>
  <cols>
    <col collapsed="false" customWidth="true" hidden="false" outlineLevel="0" max="1" min="1" style="1" width="11.99"/>
    <col collapsed="false" customWidth="true" hidden="false" outlineLevel="0" max="2" min="2" style="1" width="25"/>
    <col collapsed="false" customWidth="true" hidden="false" outlineLevel="0" max="3" min="3" style="2" width="16.89"/>
    <col collapsed="false" customWidth="true" hidden="false" outlineLevel="0" max="4" min="4" style="3" width="28.66"/>
    <col collapsed="false" customWidth="true" hidden="false" outlineLevel="0" max="5" min="5" style="3" width="14.44"/>
    <col collapsed="false" customWidth="true" hidden="false" outlineLevel="0" max="6" min="6" style="3" width="18.89"/>
    <col collapsed="false" customWidth="true" hidden="false" outlineLevel="0" max="7" min="7" style="3" width="49.56"/>
    <col collapsed="false" customWidth="true" hidden="false" outlineLevel="0" max="8" min="8" style="3" width="15.66"/>
    <col collapsed="false" customWidth="true" hidden="false" outlineLevel="0" max="9" min="9" style="3" width="15"/>
    <col collapsed="false" customWidth="true" hidden="false" outlineLevel="0" max="10" min="10" style="3" width="15.34"/>
    <col collapsed="false" customWidth="false" hidden="false" outlineLevel="0" max="1025" min="11" style="3" width="13.55"/>
  </cols>
  <sheetData>
    <row r="1" customFormat="false" ht="15" hidden="false" customHeight="true" outlineLevel="0" collapsed="false"/>
    <row r="2" customFormat="false" ht="27.75" hidden="false" customHeight="true" outlineLevel="0" collapsed="false">
      <c r="A2" s="4" t="s">
        <v>0</v>
      </c>
      <c r="B2" s="4"/>
      <c r="C2" s="4"/>
      <c r="D2" s="4"/>
      <c r="E2" s="4"/>
      <c r="F2" s="4"/>
      <c r="G2" s="4"/>
      <c r="H2" s="4"/>
      <c r="I2" s="4"/>
      <c r="J2" s="4"/>
    </row>
    <row r="3" customFormat="false" ht="27.75" hidden="false" customHeight="true" outlineLevel="0" collapsed="false">
      <c r="A3" s="4"/>
      <c r="B3" s="4"/>
      <c r="C3" s="4"/>
      <c r="D3" s="4"/>
      <c r="E3" s="4"/>
      <c r="F3" s="4"/>
      <c r="G3" s="4"/>
      <c r="H3" s="4"/>
      <c r="I3" s="4"/>
      <c r="J3" s="4"/>
    </row>
    <row r="4" customFormat="false" ht="56.7" hidden="false" customHeight="true" outlineLevel="0" collapsed="false">
      <c r="A4" s="5" t="s">
        <v>1</v>
      </c>
      <c r="B4" s="5"/>
      <c r="C4" s="5"/>
      <c r="D4" s="5"/>
      <c r="E4" s="5"/>
      <c r="F4" s="6"/>
      <c r="G4" s="6"/>
      <c r="H4" s="6"/>
      <c r="I4" s="6"/>
      <c r="J4" s="6"/>
    </row>
    <row r="5" customFormat="false" ht="56.7" hidden="false" customHeight="true" outlineLevel="0" collapsed="false">
      <c r="A5" s="7" t="s">
        <v>2</v>
      </c>
      <c r="B5" s="7"/>
      <c r="C5" s="7"/>
      <c r="D5" s="7"/>
      <c r="E5" s="7"/>
      <c r="F5" s="7"/>
      <c r="G5" s="7"/>
      <c r="H5" s="8" t="s">
        <v>3</v>
      </c>
      <c r="I5" s="8"/>
      <c r="J5" s="8"/>
    </row>
    <row r="6" customFormat="false" ht="56.7" hidden="false" customHeight="true" outlineLevel="0" collapsed="false">
      <c r="A6" s="9" t="s">
        <v>4</v>
      </c>
      <c r="B6" s="9" t="s">
        <v>5</v>
      </c>
      <c r="C6" s="9" t="s">
        <v>6</v>
      </c>
      <c r="D6" s="9" t="s">
        <v>7</v>
      </c>
      <c r="E6" s="9" t="s">
        <v>8</v>
      </c>
      <c r="F6" s="9" t="s">
        <v>9</v>
      </c>
      <c r="G6" s="9" t="s">
        <v>10</v>
      </c>
      <c r="H6" s="10" t="s">
        <v>11</v>
      </c>
      <c r="I6" s="11" t="s">
        <v>12</v>
      </c>
      <c r="J6" s="12" t="s">
        <v>13</v>
      </c>
    </row>
    <row r="7" customFormat="false" ht="56.7" hidden="false" customHeight="true" outlineLevel="0" collapsed="false">
      <c r="A7" s="13" t="n">
        <v>1</v>
      </c>
      <c r="B7" s="13" t="s">
        <v>14</v>
      </c>
      <c r="C7" s="14" t="s">
        <v>15</v>
      </c>
      <c r="D7" s="15" t="s">
        <v>16</v>
      </c>
      <c r="E7" s="16" t="s">
        <v>17</v>
      </c>
      <c r="F7" s="14" t="s">
        <v>18</v>
      </c>
      <c r="G7" s="17" t="s">
        <v>19</v>
      </c>
      <c r="H7" s="18" t="s">
        <v>20</v>
      </c>
      <c r="I7" s="18" t="s">
        <v>20</v>
      </c>
      <c r="J7" s="18" t="s">
        <v>20</v>
      </c>
    </row>
    <row r="8" customFormat="false" ht="56.7" hidden="false" customHeight="true" outlineLevel="0" collapsed="false">
      <c r="A8" s="13" t="n">
        <v>2</v>
      </c>
      <c r="B8" s="13"/>
      <c r="C8" s="14" t="s">
        <v>21</v>
      </c>
      <c r="D8" s="15" t="s">
        <v>22</v>
      </c>
      <c r="E8" s="16" t="s">
        <v>17</v>
      </c>
      <c r="F8" s="14" t="s">
        <v>18</v>
      </c>
      <c r="G8" s="17" t="s">
        <v>23</v>
      </c>
      <c r="H8" s="18" t="s">
        <v>20</v>
      </c>
      <c r="I8" s="18" t="s">
        <v>20</v>
      </c>
      <c r="J8" s="18" t="s">
        <v>20</v>
      </c>
    </row>
    <row r="9" customFormat="false" ht="56.7" hidden="false" customHeight="true" outlineLevel="0" collapsed="false">
      <c r="A9" s="13" t="n">
        <v>3</v>
      </c>
      <c r="B9" s="13"/>
      <c r="C9" s="14" t="s">
        <v>24</v>
      </c>
      <c r="D9" s="15" t="s">
        <v>25</v>
      </c>
      <c r="E9" s="16" t="s">
        <v>17</v>
      </c>
      <c r="F9" s="14" t="s">
        <v>18</v>
      </c>
      <c r="G9" s="17" t="s">
        <v>26</v>
      </c>
      <c r="H9" s="18" t="s">
        <v>20</v>
      </c>
      <c r="I9" s="18" t="s">
        <v>20</v>
      </c>
      <c r="J9" s="18" t="s">
        <v>20</v>
      </c>
    </row>
    <row r="10" customFormat="false" ht="56.7" hidden="false" customHeight="true" outlineLevel="0" collapsed="false">
      <c r="A10" s="13" t="n">
        <v>4</v>
      </c>
      <c r="B10" s="13"/>
      <c r="C10" s="14" t="s">
        <v>27</v>
      </c>
      <c r="D10" s="15" t="s">
        <v>28</v>
      </c>
      <c r="E10" s="16" t="s">
        <v>17</v>
      </c>
      <c r="F10" s="14" t="s">
        <v>18</v>
      </c>
      <c r="G10" s="17" t="s">
        <v>19</v>
      </c>
      <c r="H10" s="18" t="s">
        <v>20</v>
      </c>
      <c r="I10" s="18" t="s">
        <v>20</v>
      </c>
      <c r="J10" s="18" t="s">
        <v>20</v>
      </c>
    </row>
    <row r="11" customFormat="false" ht="85.2" hidden="false" customHeight="true" outlineLevel="0" collapsed="false">
      <c r="A11" s="13" t="n">
        <v>5</v>
      </c>
      <c r="B11" s="13"/>
      <c r="C11" s="19" t="s">
        <v>29</v>
      </c>
      <c r="D11" s="15" t="s">
        <v>30</v>
      </c>
      <c r="E11" s="16" t="s">
        <v>17</v>
      </c>
      <c r="F11" s="14" t="s">
        <v>18</v>
      </c>
      <c r="G11" s="17" t="s">
        <v>31</v>
      </c>
      <c r="H11" s="18" t="s">
        <v>20</v>
      </c>
      <c r="I11" s="18" t="s">
        <v>20</v>
      </c>
      <c r="J11" s="18" t="s">
        <v>20</v>
      </c>
    </row>
    <row r="12" customFormat="false" ht="72.45" hidden="false" customHeight="true" outlineLevel="0" collapsed="false">
      <c r="A12" s="13" t="n">
        <v>6</v>
      </c>
      <c r="B12" s="13"/>
      <c r="C12" s="20" t="s">
        <v>32</v>
      </c>
      <c r="D12" s="15" t="s">
        <v>33</v>
      </c>
      <c r="E12" s="16" t="s">
        <v>17</v>
      </c>
      <c r="F12" s="14" t="s">
        <v>18</v>
      </c>
      <c r="G12" s="17" t="s">
        <v>34</v>
      </c>
      <c r="H12" s="18" t="s">
        <v>20</v>
      </c>
      <c r="I12" s="18" t="s">
        <v>20</v>
      </c>
      <c r="J12" s="18" t="s">
        <v>20</v>
      </c>
    </row>
    <row r="13" customFormat="false" ht="56.7" hidden="false" customHeight="true" outlineLevel="0" collapsed="false">
      <c r="A13" s="13" t="n">
        <v>7</v>
      </c>
      <c r="B13" s="13"/>
      <c r="C13" s="14" t="s">
        <v>35</v>
      </c>
      <c r="D13" s="15" t="s">
        <v>36</v>
      </c>
      <c r="E13" s="16" t="s">
        <v>17</v>
      </c>
      <c r="F13" s="14" t="s">
        <v>18</v>
      </c>
      <c r="G13" s="17" t="s">
        <v>19</v>
      </c>
      <c r="H13" s="21" t="s">
        <v>37</v>
      </c>
      <c r="I13" s="21" t="s">
        <v>38</v>
      </c>
      <c r="J13" s="21" t="s">
        <v>39</v>
      </c>
    </row>
    <row r="14" s="22" customFormat="true" ht="79.95" hidden="false" customHeight="true" outlineLevel="0" collapsed="false">
      <c r="A14" s="13" t="n">
        <v>8</v>
      </c>
      <c r="B14" s="13"/>
      <c r="C14" s="14" t="s">
        <v>40</v>
      </c>
      <c r="D14" s="15" t="s">
        <v>41</v>
      </c>
      <c r="E14" s="16" t="s">
        <v>17</v>
      </c>
      <c r="F14" s="14" t="s">
        <v>18</v>
      </c>
      <c r="G14" s="17" t="s">
        <v>42</v>
      </c>
      <c r="H14" s="21" t="n">
        <v>0.9</v>
      </c>
      <c r="I14" s="21" t="n">
        <v>0.95</v>
      </c>
      <c r="J14" s="21" t="n">
        <v>1</v>
      </c>
    </row>
    <row r="15" customFormat="false" ht="76.95" hidden="false" customHeight="true" outlineLevel="0" collapsed="false">
      <c r="A15" s="13" t="n">
        <v>9</v>
      </c>
      <c r="B15" s="13" t="s">
        <v>43</v>
      </c>
      <c r="C15" s="14" t="s">
        <v>44</v>
      </c>
      <c r="D15" s="23" t="s">
        <v>45</v>
      </c>
      <c r="E15" s="16" t="s">
        <v>17</v>
      </c>
      <c r="F15" s="14" t="s">
        <v>18</v>
      </c>
      <c r="G15" s="17" t="s">
        <v>46</v>
      </c>
      <c r="H15" s="21" t="s">
        <v>20</v>
      </c>
      <c r="I15" s="21" t="s">
        <v>20</v>
      </c>
      <c r="J15" s="21" t="s">
        <v>20</v>
      </c>
    </row>
    <row r="16" customFormat="false" ht="56.7" hidden="false" customHeight="true" outlineLevel="0" collapsed="false">
      <c r="A16" s="13" t="n">
        <v>10</v>
      </c>
      <c r="B16" s="13"/>
      <c r="C16" s="14" t="s">
        <v>47</v>
      </c>
      <c r="D16" s="23" t="s">
        <v>48</v>
      </c>
      <c r="E16" s="16" t="s">
        <v>17</v>
      </c>
      <c r="F16" s="14" t="s">
        <v>18</v>
      </c>
      <c r="G16" s="17" t="s">
        <v>49</v>
      </c>
      <c r="H16" s="21" t="s">
        <v>20</v>
      </c>
      <c r="I16" s="21" t="s">
        <v>20</v>
      </c>
      <c r="J16" s="21" t="s">
        <v>20</v>
      </c>
    </row>
    <row r="17" customFormat="false" ht="105" hidden="false" customHeight="true" outlineLevel="0" collapsed="false">
      <c r="A17" s="13" t="n">
        <v>11</v>
      </c>
      <c r="B17" s="13"/>
      <c r="C17" s="14" t="s">
        <v>50</v>
      </c>
      <c r="D17" s="23" t="s">
        <v>51</v>
      </c>
      <c r="E17" s="16" t="s">
        <v>17</v>
      </c>
      <c r="F17" s="14" t="s">
        <v>18</v>
      </c>
      <c r="G17" s="17" t="s">
        <v>52</v>
      </c>
      <c r="H17" s="21" t="s">
        <v>20</v>
      </c>
      <c r="I17" s="21" t="s">
        <v>20</v>
      </c>
      <c r="J17" s="21" t="s">
        <v>20</v>
      </c>
    </row>
    <row r="18" customFormat="false" ht="63.45" hidden="false" customHeight="true" outlineLevel="0" collapsed="false">
      <c r="A18" s="13" t="n">
        <v>12</v>
      </c>
      <c r="B18" s="13"/>
      <c r="C18" s="14" t="s">
        <v>53</v>
      </c>
      <c r="D18" s="23" t="s">
        <v>54</v>
      </c>
      <c r="E18" s="16" t="s">
        <v>17</v>
      </c>
      <c r="F18" s="14" t="s">
        <v>18</v>
      </c>
      <c r="G18" s="17" t="s">
        <v>55</v>
      </c>
      <c r="H18" s="21" t="s">
        <v>20</v>
      </c>
      <c r="I18" s="21" t="s">
        <v>20</v>
      </c>
      <c r="J18" s="21" t="s">
        <v>20</v>
      </c>
    </row>
    <row r="19" customFormat="false" ht="56.7" hidden="false" customHeight="true" outlineLevel="0" collapsed="false">
      <c r="A19" s="13" t="n">
        <v>13</v>
      </c>
      <c r="B19" s="13"/>
      <c r="C19" s="14" t="s">
        <v>56</v>
      </c>
      <c r="D19" s="23" t="s">
        <v>57</v>
      </c>
      <c r="E19" s="16" t="s">
        <v>17</v>
      </c>
      <c r="F19" s="14" t="s">
        <v>18</v>
      </c>
      <c r="G19" s="17" t="s">
        <v>58</v>
      </c>
      <c r="H19" s="21" t="s">
        <v>20</v>
      </c>
      <c r="I19" s="21" t="s">
        <v>20</v>
      </c>
      <c r="J19" s="21" t="s">
        <v>20</v>
      </c>
    </row>
    <row r="20" customFormat="false" ht="80.25" hidden="false" customHeight="true" outlineLevel="0" collapsed="false">
      <c r="A20" s="13" t="n">
        <v>14</v>
      </c>
      <c r="B20" s="13"/>
      <c r="C20" s="14" t="s">
        <v>59</v>
      </c>
      <c r="D20" s="23" t="s">
        <v>60</v>
      </c>
      <c r="E20" s="16" t="s">
        <v>17</v>
      </c>
      <c r="F20" s="14" t="s">
        <v>18</v>
      </c>
      <c r="G20" s="17" t="s">
        <v>61</v>
      </c>
      <c r="H20" s="21" t="s">
        <v>20</v>
      </c>
      <c r="I20" s="21" t="s">
        <v>20</v>
      </c>
      <c r="J20" s="21" t="s">
        <v>20</v>
      </c>
    </row>
    <row r="21" customFormat="false" ht="102" hidden="false" customHeight="true" outlineLevel="0" collapsed="false">
      <c r="A21" s="13" t="n">
        <v>15</v>
      </c>
      <c r="B21" s="24" t="s">
        <v>62</v>
      </c>
      <c r="C21" s="14" t="s">
        <v>63</v>
      </c>
      <c r="D21" s="23" t="s">
        <v>64</v>
      </c>
      <c r="E21" s="16" t="s">
        <v>17</v>
      </c>
      <c r="F21" s="14" t="s">
        <v>18</v>
      </c>
      <c r="G21" s="17" t="s">
        <v>65</v>
      </c>
      <c r="H21" s="21" t="s">
        <v>66</v>
      </c>
      <c r="I21" s="21" t="s">
        <v>67</v>
      </c>
      <c r="J21" s="21" t="s">
        <v>68</v>
      </c>
    </row>
    <row r="22" customFormat="false" ht="66" hidden="false" customHeight="true" outlineLevel="0" collapsed="false">
      <c r="A22" s="13" t="n">
        <v>16</v>
      </c>
      <c r="B22" s="24"/>
      <c r="C22" s="14" t="s">
        <v>69</v>
      </c>
      <c r="D22" s="23" t="s">
        <v>69</v>
      </c>
      <c r="E22" s="16" t="s">
        <v>17</v>
      </c>
      <c r="F22" s="14" t="s">
        <v>18</v>
      </c>
      <c r="G22" s="17" t="s">
        <v>70</v>
      </c>
      <c r="H22" s="21" t="s">
        <v>20</v>
      </c>
      <c r="I22" s="21" t="s">
        <v>20</v>
      </c>
      <c r="J22" s="21" t="s">
        <v>20</v>
      </c>
    </row>
    <row r="23" customFormat="false" ht="96.75" hidden="false" customHeight="true" outlineLevel="0" collapsed="false">
      <c r="A23" s="13" t="n">
        <v>17</v>
      </c>
      <c r="B23" s="24"/>
      <c r="C23" s="14" t="s">
        <v>71</v>
      </c>
      <c r="D23" s="23" t="s">
        <v>72</v>
      </c>
      <c r="E23" s="16" t="s">
        <v>17</v>
      </c>
      <c r="F23" s="14" t="s">
        <v>18</v>
      </c>
      <c r="G23" s="17" t="s">
        <v>73</v>
      </c>
      <c r="H23" s="21" t="s">
        <v>66</v>
      </c>
      <c r="I23" s="21" t="s">
        <v>67</v>
      </c>
      <c r="J23" s="21" t="s">
        <v>68</v>
      </c>
    </row>
    <row r="24" customFormat="false" ht="56.7" hidden="false" customHeight="true" outlineLevel="0" collapsed="false">
      <c r="A24" s="13" t="n">
        <v>18</v>
      </c>
      <c r="B24" s="24"/>
      <c r="C24" s="25" t="s">
        <v>74</v>
      </c>
      <c r="D24" s="17" t="s">
        <v>75</v>
      </c>
      <c r="E24" s="17" t="s">
        <v>17</v>
      </c>
      <c r="F24" s="17" t="s">
        <v>18</v>
      </c>
      <c r="G24" s="17" t="s">
        <v>76</v>
      </c>
      <c r="H24" s="21" t="s">
        <v>20</v>
      </c>
      <c r="I24" s="21" t="s">
        <v>20</v>
      </c>
      <c r="J24" s="21" t="s">
        <v>20</v>
      </c>
    </row>
    <row r="25" customFormat="false" ht="65.1" hidden="false" customHeight="true" outlineLevel="0" collapsed="false">
      <c r="A25" s="13" t="n">
        <v>19</v>
      </c>
      <c r="B25" s="24"/>
      <c r="C25" s="25" t="s">
        <v>77</v>
      </c>
      <c r="D25" s="17" t="s">
        <v>78</v>
      </c>
      <c r="E25" s="17" t="s">
        <v>17</v>
      </c>
      <c r="F25" s="17" t="s">
        <v>18</v>
      </c>
      <c r="G25" s="17" t="s">
        <v>79</v>
      </c>
      <c r="H25" s="21" t="s">
        <v>20</v>
      </c>
      <c r="I25" s="21" t="s">
        <v>20</v>
      </c>
      <c r="J25" s="21" t="s">
        <v>20</v>
      </c>
    </row>
    <row r="26" customFormat="false" ht="56.7" hidden="false" customHeight="true" outlineLevel="0" collapsed="false">
      <c r="A26" s="13" t="n">
        <v>20</v>
      </c>
      <c r="B26" s="24"/>
      <c r="C26" s="25" t="s">
        <v>80</v>
      </c>
      <c r="D26" s="17" t="s">
        <v>81</v>
      </c>
      <c r="E26" s="17" t="s">
        <v>17</v>
      </c>
      <c r="F26" s="17" t="s">
        <v>18</v>
      </c>
      <c r="G26" s="17" t="s">
        <v>82</v>
      </c>
      <c r="H26" s="21" t="s">
        <v>20</v>
      </c>
      <c r="I26" s="21" t="s">
        <v>20</v>
      </c>
      <c r="J26" s="21" t="s">
        <v>20</v>
      </c>
    </row>
    <row r="27" customFormat="false" ht="56.7" hidden="false" customHeight="true" outlineLevel="0" collapsed="false">
      <c r="A27" s="13" t="n">
        <v>21</v>
      </c>
      <c r="B27" s="24"/>
      <c r="C27" s="25" t="s">
        <v>83</v>
      </c>
      <c r="D27" s="17" t="s">
        <v>84</v>
      </c>
      <c r="E27" s="17" t="s">
        <v>17</v>
      </c>
      <c r="F27" s="17" t="s">
        <v>18</v>
      </c>
      <c r="G27" s="17" t="s">
        <v>85</v>
      </c>
      <c r="H27" s="21" t="s">
        <v>20</v>
      </c>
      <c r="I27" s="21" t="s">
        <v>20</v>
      </c>
      <c r="J27" s="21" t="s">
        <v>20</v>
      </c>
    </row>
    <row r="28" customFormat="false" ht="64.35" hidden="false" customHeight="true" outlineLevel="0" collapsed="false">
      <c r="A28" s="13" t="n">
        <v>22</v>
      </c>
      <c r="B28" s="24"/>
      <c r="C28" s="25" t="s">
        <v>86</v>
      </c>
      <c r="D28" s="17" t="s">
        <v>86</v>
      </c>
      <c r="E28" s="17" t="s">
        <v>17</v>
      </c>
      <c r="F28" s="17" t="s">
        <v>18</v>
      </c>
      <c r="G28" s="17" t="s">
        <v>85</v>
      </c>
      <c r="H28" s="21" t="s">
        <v>20</v>
      </c>
      <c r="I28" s="21" t="s">
        <v>20</v>
      </c>
      <c r="J28" s="21" t="s">
        <v>20</v>
      </c>
    </row>
    <row r="29" customFormat="false" ht="56.7" hidden="false" customHeight="true" outlineLevel="0" collapsed="false">
      <c r="A29" s="13" t="n">
        <v>23</v>
      </c>
      <c r="B29" s="24"/>
      <c r="C29" s="25" t="s">
        <v>87</v>
      </c>
      <c r="D29" s="17" t="s">
        <v>87</v>
      </c>
      <c r="E29" s="17" t="s">
        <v>17</v>
      </c>
      <c r="F29" s="17" t="s">
        <v>18</v>
      </c>
      <c r="G29" s="17" t="s">
        <v>88</v>
      </c>
      <c r="H29" s="21" t="s">
        <v>20</v>
      </c>
      <c r="I29" s="21" t="s">
        <v>20</v>
      </c>
      <c r="J29" s="21" t="s">
        <v>20</v>
      </c>
    </row>
    <row r="30" customFormat="false" ht="56.7" hidden="false" customHeight="true" outlineLevel="0" collapsed="false">
      <c r="A30" s="13" t="n">
        <v>24</v>
      </c>
      <c r="B30" s="24"/>
      <c r="C30" s="25" t="s">
        <v>89</v>
      </c>
      <c r="D30" s="17" t="s">
        <v>90</v>
      </c>
      <c r="E30" s="17" t="s">
        <v>17</v>
      </c>
      <c r="F30" s="17" t="s">
        <v>18</v>
      </c>
      <c r="G30" s="17" t="s">
        <v>91</v>
      </c>
      <c r="H30" s="21" t="s">
        <v>20</v>
      </c>
      <c r="I30" s="21" t="s">
        <v>20</v>
      </c>
      <c r="J30" s="21" t="s">
        <v>20</v>
      </c>
    </row>
    <row r="31" customFormat="false" ht="65.25" hidden="false" customHeight="true" outlineLevel="0" collapsed="false">
      <c r="A31" s="13" t="n">
        <v>25</v>
      </c>
      <c r="B31" s="24"/>
      <c r="C31" s="25" t="s">
        <v>92</v>
      </c>
      <c r="D31" s="17" t="s">
        <v>93</v>
      </c>
      <c r="E31" s="17" t="s">
        <v>17</v>
      </c>
      <c r="F31" s="17" t="s">
        <v>18</v>
      </c>
      <c r="G31" s="17" t="s">
        <v>94</v>
      </c>
      <c r="H31" s="21" t="s">
        <v>20</v>
      </c>
      <c r="I31" s="21" t="s">
        <v>20</v>
      </c>
      <c r="J31" s="21" t="s">
        <v>20</v>
      </c>
    </row>
    <row r="32" customFormat="false" ht="67.65" hidden="false" customHeight="true" outlineLevel="0" collapsed="false">
      <c r="A32" s="13" t="n">
        <v>26</v>
      </c>
      <c r="B32" s="24"/>
      <c r="C32" s="25" t="s">
        <v>95</v>
      </c>
      <c r="D32" s="17" t="s">
        <v>96</v>
      </c>
      <c r="E32" s="17" t="s">
        <v>17</v>
      </c>
      <c r="F32" s="17" t="s">
        <v>18</v>
      </c>
      <c r="G32" s="17" t="s">
        <v>97</v>
      </c>
      <c r="H32" s="21" t="s">
        <v>20</v>
      </c>
      <c r="I32" s="21" t="s">
        <v>20</v>
      </c>
      <c r="J32" s="21" t="s">
        <v>20</v>
      </c>
    </row>
    <row r="33" customFormat="false" ht="56.7" hidden="false" customHeight="true" outlineLevel="0" collapsed="false">
      <c r="A33" s="13" t="n">
        <v>27</v>
      </c>
      <c r="B33" s="24"/>
      <c r="C33" s="25" t="s">
        <v>98</v>
      </c>
      <c r="D33" s="17" t="s">
        <v>99</v>
      </c>
      <c r="E33" s="17" t="s">
        <v>17</v>
      </c>
      <c r="F33" s="17" t="s">
        <v>18</v>
      </c>
      <c r="G33" s="17" t="s">
        <v>100</v>
      </c>
      <c r="H33" s="21" t="s">
        <v>20</v>
      </c>
      <c r="I33" s="21" t="s">
        <v>20</v>
      </c>
      <c r="J33" s="21" t="s">
        <v>20</v>
      </c>
    </row>
    <row r="34" customFormat="false" ht="15" hidden="false" customHeight="true" outlineLevel="0" collapsed="false"/>
    <row r="78" s="26" customFormat="true" ht="13.2" hidden="false" customHeight="true" outlineLevel="0" collapsed="false">
      <c r="C78" s="27"/>
      <c r="H78" s="28" t="e">
        <f aca="false">NA()</f>
        <v>#N/A</v>
      </c>
    </row>
    <row r="79" s="26" customFormat="true" ht="13.2" hidden="false" customHeight="true" outlineLevel="0" collapsed="false">
      <c r="C79" s="27"/>
      <c r="H79" s="28" t="str">
        <f aca="false">+F14</f>
        <v>Coordinadora o Coordinador Judicial</v>
      </c>
    </row>
    <row r="80" s="26" customFormat="true" ht="13.2" hidden="false" customHeight="true" outlineLevel="0" collapsed="false">
      <c r="C80" s="27"/>
      <c r="H80" s="29" t="str">
        <f aca="false">+F11</f>
        <v>Coordinadora o Coordinador Judicial</v>
      </c>
    </row>
    <row r="81" s="26" customFormat="true" ht="13.2" hidden="false" customHeight="true" outlineLevel="0" collapsed="false">
      <c r="C81" s="27"/>
      <c r="H81" s="29" t="e">
        <f aca="false">NA()</f>
        <v>#N/A</v>
      </c>
    </row>
    <row r="82" s="26" customFormat="true" ht="13.2" hidden="false" customHeight="true" outlineLevel="0" collapsed="false">
      <c r="C82" s="27"/>
      <c r="H82" s="28" t="e">
        <f aca="false">NA()</f>
        <v>#N/A</v>
      </c>
    </row>
    <row r="83" s="26" customFormat="true" ht="13.2" hidden="false" customHeight="true" outlineLevel="0" collapsed="false">
      <c r="C83" s="27"/>
      <c r="H83" s="28" t="e">
        <f aca="false">NA()</f>
        <v>#N/A</v>
      </c>
    </row>
    <row r="84" s="26" customFormat="true" ht="13.2" hidden="false" customHeight="true" outlineLevel="0" collapsed="false">
      <c r="C84" s="27"/>
      <c r="H84" s="28"/>
    </row>
    <row r="85" s="26" customFormat="true" ht="13.2" hidden="false" customHeight="true" outlineLevel="0" collapsed="false">
      <c r="C85" s="27"/>
      <c r="H85" s="28" t="e">
        <f aca="false">NA()</f>
        <v>#N/A</v>
      </c>
    </row>
    <row r="86" s="26" customFormat="true" ht="13.2" hidden="false" customHeight="true" outlineLevel="0" collapsed="false">
      <c r="C86" s="27"/>
      <c r="H86" s="29" t="e">
        <f aca="false">NA()</f>
        <v>#N/A</v>
      </c>
    </row>
    <row r="87" s="26" customFormat="true" ht="13.2" hidden="false" customHeight="true" outlineLevel="0" collapsed="false">
      <c r="C87" s="27"/>
      <c r="H87" s="28" t="e">
        <f aca="false">NA()</f>
        <v>#N/A</v>
      </c>
    </row>
    <row r="88" s="26" customFormat="true" ht="13.2" hidden="false" customHeight="true" outlineLevel="0" collapsed="false">
      <c r="C88" s="27"/>
      <c r="H88" s="28" t="e">
        <f aca="false">NA()</f>
        <v>#N/A</v>
      </c>
    </row>
    <row r="89" s="26" customFormat="true" ht="13.2" hidden="false" customHeight="true" outlineLevel="0" collapsed="false">
      <c r="C89" s="27"/>
      <c r="H89" s="28"/>
    </row>
    <row r="90" s="26" customFormat="true" ht="13.2" hidden="false" customHeight="true" outlineLevel="0" collapsed="false">
      <c r="C90" s="27"/>
      <c r="H90" s="29" t="e">
        <f aca="false">NA()</f>
        <v>#N/A</v>
      </c>
    </row>
    <row r="91" s="26" customFormat="true" ht="13.2" hidden="false" customHeight="true" outlineLevel="0" collapsed="false">
      <c r="C91" s="27"/>
      <c r="H91" s="30" t="e">
        <f aca="false">NA()</f>
        <v>#N/A</v>
      </c>
    </row>
    <row r="92" s="26" customFormat="true" ht="13.2" hidden="false" customHeight="true" outlineLevel="0" collapsed="false">
      <c r="C92" s="27"/>
      <c r="H92" s="30" t="e">
        <f aca="false">+H91</f>
        <v>#N/A</v>
      </c>
    </row>
    <row r="93" s="26" customFormat="true" ht="13.2" hidden="false" customHeight="true" outlineLevel="0" collapsed="false">
      <c r="C93" s="27"/>
      <c r="H93" s="30" t="e">
        <f aca="false">+H91</f>
        <v>#N/A</v>
      </c>
    </row>
    <row r="94" customFormat="false" ht="13.2" hidden="false" customHeight="true" outlineLevel="0" collapsed="false">
      <c r="A94" s="26"/>
      <c r="B94" s="26"/>
      <c r="C94" s="27"/>
      <c r="D94" s="26"/>
      <c r="E94" s="26"/>
      <c r="F94" s="26"/>
      <c r="G94" s="26"/>
      <c r="H94" s="28" t="e">
        <f aca="false">NA()</f>
        <v>#N/A</v>
      </c>
    </row>
    <row r="95" customFormat="false" ht="13.2" hidden="false" customHeight="true" outlineLevel="0" collapsed="false">
      <c r="A95" s="26"/>
      <c r="B95" s="26"/>
      <c r="C95" s="27"/>
      <c r="D95" s="26"/>
      <c r="E95" s="26"/>
      <c r="F95" s="26"/>
      <c r="G95" s="26"/>
      <c r="H95" s="28" t="e">
        <f aca="false">NA()</f>
        <v>#N/A</v>
      </c>
    </row>
    <row r="96" customFormat="false" ht="13.2" hidden="false" customHeight="true" outlineLevel="0" collapsed="false">
      <c r="A96" s="26"/>
      <c r="B96" s="26"/>
      <c r="C96" s="27"/>
      <c r="D96" s="26"/>
      <c r="E96" s="26"/>
      <c r="F96" s="26"/>
      <c r="G96" s="26"/>
      <c r="H96" s="28"/>
    </row>
    <row r="97" customFormat="false" ht="13.2" hidden="false" customHeight="true" outlineLevel="0" collapsed="false">
      <c r="A97" s="26"/>
      <c r="B97" s="26"/>
      <c r="C97" s="27"/>
      <c r="D97" s="26"/>
      <c r="E97" s="26"/>
      <c r="F97" s="26"/>
      <c r="G97" s="26"/>
      <c r="H97" s="28"/>
    </row>
    <row r="98" customFormat="false" ht="13.2" hidden="false" customHeight="true" outlineLevel="0" collapsed="false">
      <c r="A98" s="26"/>
      <c r="B98" s="26"/>
      <c r="C98" s="27"/>
      <c r="D98" s="26"/>
      <c r="E98" s="26"/>
      <c r="F98" s="26"/>
      <c r="G98" s="26"/>
      <c r="H98" s="28" t="e">
        <f aca="false">NA()</f>
        <v>#N/A</v>
      </c>
    </row>
  </sheetData>
  <mergeCells count="7">
    <mergeCell ref="A2:J3"/>
    <mergeCell ref="A4:E4"/>
    <mergeCell ref="A5:G5"/>
    <mergeCell ref="H5:J5"/>
    <mergeCell ref="B7:B14"/>
    <mergeCell ref="B15:B20"/>
    <mergeCell ref="B21:B33"/>
  </mergeCells>
  <printOptions headings="false" gridLines="false" gridLinesSet="true" horizontalCentered="true" verticalCentered="false"/>
  <pageMargins left="0.420138888888889" right="0.379861111111111"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2:AH83"/>
  <sheetViews>
    <sheetView showFormulas="false" showGridLines="false" showRowColHeaders="true" showZeros="true" rightToLeft="false" tabSelected="false" showOutlineSymbols="true" defaultGridColor="true" view="pageBreakPreview" topLeftCell="A70" colorId="64" zoomScale="75" zoomScaleNormal="75" zoomScalePageLayoutView="75" workbookViewId="0">
      <pane xSplit="7" ySplit="0" topLeftCell="U70" activePane="topRight" state="frozen"/>
      <selection pane="topLeft" activeCell="A70" activeCellId="0" sqref="A70"/>
      <selection pane="topRight" activeCell="U74" activeCellId="0" sqref="U74"/>
    </sheetView>
  </sheetViews>
  <sheetFormatPr defaultColWidth="12.23828125" defaultRowHeight="15.6" zeroHeight="false" outlineLevelRow="0" outlineLevelCol="0"/>
  <cols>
    <col collapsed="false" customWidth="true" hidden="false" outlineLevel="0" max="1" min="1" style="31" width="5.22"/>
    <col collapsed="false" customWidth="true" hidden="false" outlineLevel="0" max="2" min="2" style="32" width="6.01"/>
    <col collapsed="false" customWidth="true" hidden="false" outlineLevel="0" max="3" min="3" style="33" width="22.01"/>
    <col collapsed="false" customWidth="true" hidden="false" outlineLevel="0" max="4" min="4" style="33" width="39.11"/>
    <col collapsed="false" customWidth="true" hidden="false" outlineLevel="0" max="5" min="5" style="33" width="28.99"/>
    <col collapsed="false" customWidth="true" hidden="false" outlineLevel="0" max="6" min="6" style="34" width="21.1"/>
    <col collapsed="false" customWidth="true" hidden="false" outlineLevel="0" max="7" min="7" style="33" width="1.66"/>
    <col collapsed="false" customWidth="true" hidden="false" outlineLevel="0" max="9" min="8" style="35" width="11.45"/>
    <col collapsed="false" customWidth="true" hidden="false" outlineLevel="0" max="15" min="10" style="35" width="15.56"/>
    <col collapsed="false" customWidth="true" hidden="false" outlineLevel="0" max="16" min="16" style="35" width="1"/>
    <col collapsed="false" customWidth="true" hidden="false" outlineLevel="0" max="22" min="17" style="35" width="15.56"/>
    <col collapsed="false" customWidth="true" hidden="false" outlineLevel="0" max="229" min="23" style="33" width="15.56"/>
    <col collapsed="false" customWidth="true" hidden="false" outlineLevel="0" max="230" min="230" style="33" width="5.22"/>
    <col collapsed="false" customWidth="true" hidden="false" outlineLevel="0" max="231" min="231" style="33" width="6.01"/>
    <col collapsed="false" customWidth="true" hidden="false" outlineLevel="0" max="232" min="232" style="33" width="22.01"/>
    <col collapsed="false" customWidth="true" hidden="false" outlineLevel="0" max="233" min="233" style="33" width="36.99"/>
    <col collapsed="false" customWidth="true" hidden="false" outlineLevel="0" max="234" min="234" style="33" width="22.11"/>
    <col collapsed="false" customWidth="true" hidden="false" outlineLevel="0" max="236" min="235" style="33" width="18.44"/>
  </cols>
  <sheetData>
    <row r="2" customFormat="false" ht="32.25" hidden="false" customHeight="true" outlineLevel="0" collapsed="false">
      <c r="B2" s="36" t="s">
        <v>101</v>
      </c>
      <c r="C2" s="36"/>
      <c r="D2" s="36"/>
      <c r="E2" s="36"/>
      <c r="F2" s="36"/>
      <c r="G2" s="37"/>
      <c r="H2" s="38"/>
      <c r="I2" s="38"/>
      <c r="J2" s="38"/>
      <c r="K2" s="36"/>
      <c r="L2" s="36"/>
      <c r="M2" s="36"/>
      <c r="N2" s="36"/>
      <c r="O2" s="36"/>
      <c r="P2" s="36"/>
      <c r="Q2" s="36"/>
      <c r="R2" s="36"/>
      <c r="S2" s="36"/>
      <c r="T2" s="36"/>
      <c r="U2" s="36"/>
      <c r="V2" s="36"/>
    </row>
    <row r="3" customFormat="false" ht="16.2" hidden="false" customHeight="true" outlineLevel="0" collapsed="false">
      <c r="B3" s="36"/>
      <c r="C3" s="36"/>
      <c r="D3" s="36"/>
      <c r="E3" s="36"/>
      <c r="F3" s="36"/>
      <c r="G3" s="37"/>
      <c r="H3" s="38"/>
      <c r="I3" s="38"/>
      <c r="J3" s="38"/>
      <c r="K3" s="36"/>
      <c r="L3" s="36"/>
      <c r="M3" s="36"/>
      <c r="N3" s="36"/>
      <c r="O3" s="36"/>
      <c r="P3" s="36"/>
      <c r="Q3" s="36"/>
      <c r="R3" s="36"/>
      <c r="S3" s="36"/>
      <c r="T3" s="36"/>
      <c r="U3" s="36"/>
      <c r="V3" s="36"/>
    </row>
    <row r="4" customFormat="false" ht="15.6" hidden="true" customHeight="true" outlineLevel="0" collapsed="false">
      <c r="B4" s="39"/>
      <c r="C4" s="39"/>
      <c r="D4" s="39"/>
      <c r="E4" s="39"/>
      <c r="F4" s="39"/>
      <c r="G4" s="39"/>
    </row>
    <row r="5" customFormat="false" ht="32.25" hidden="false" customHeight="true" outlineLevel="0" collapsed="false">
      <c r="B5" s="40" t="s">
        <v>102</v>
      </c>
      <c r="C5" s="40" t="s">
        <v>103</v>
      </c>
      <c r="D5" s="40" t="s">
        <v>104</v>
      </c>
      <c r="E5" s="40" t="s">
        <v>105</v>
      </c>
      <c r="F5" s="40" t="s">
        <v>106</v>
      </c>
      <c r="G5" s="41"/>
      <c r="H5" s="42"/>
      <c r="I5" s="42"/>
      <c r="J5" s="42"/>
      <c r="K5" s="43" t="n">
        <v>2019</v>
      </c>
      <c r="L5" s="43"/>
      <c r="M5" s="43"/>
      <c r="N5" s="43"/>
      <c r="O5" s="43"/>
      <c r="P5" s="43"/>
      <c r="Q5" s="43"/>
      <c r="R5" s="43"/>
      <c r="S5" s="43"/>
      <c r="T5" s="43"/>
      <c r="U5" s="43"/>
      <c r="V5" s="43"/>
      <c r="W5" s="44" t="n">
        <v>2020</v>
      </c>
      <c r="X5" s="44"/>
      <c r="Y5" s="44"/>
      <c r="Z5" s="44"/>
      <c r="AA5" s="44"/>
      <c r="AB5" s="44"/>
      <c r="AC5" s="44"/>
      <c r="AD5" s="44"/>
      <c r="AE5" s="44"/>
      <c r="AF5" s="44"/>
      <c r="AG5" s="44"/>
      <c r="AH5" s="44"/>
    </row>
    <row r="6" s="50" customFormat="true" ht="32.25" hidden="false" customHeight="true" outlineLevel="0" collapsed="false">
      <c r="A6" s="45"/>
      <c r="B6" s="40"/>
      <c r="C6" s="40"/>
      <c r="D6" s="40"/>
      <c r="E6" s="40"/>
      <c r="F6" s="40"/>
      <c r="G6" s="46"/>
      <c r="H6" s="47" t="n">
        <v>43374</v>
      </c>
      <c r="I6" s="47" t="n">
        <v>43405</v>
      </c>
      <c r="J6" s="47" t="n">
        <v>43435</v>
      </c>
      <c r="K6" s="48" t="n">
        <v>43466</v>
      </c>
      <c r="L6" s="48" t="n">
        <v>43497</v>
      </c>
      <c r="M6" s="48" t="n">
        <v>43525</v>
      </c>
      <c r="N6" s="48" t="n">
        <v>43556</v>
      </c>
      <c r="O6" s="48" t="n">
        <v>43586</v>
      </c>
      <c r="P6" s="48" t="n">
        <v>43617</v>
      </c>
      <c r="Q6" s="48" t="n">
        <v>43647</v>
      </c>
      <c r="R6" s="48" t="n">
        <v>43678</v>
      </c>
      <c r="S6" s="48" t="n">
        <v>43709</v>
      </c>
      <c r="T6" s="48" t="n">
        <v>43739</v>
      </c>
      <c r="U6" s="48" t="n">
        <v>43770</v>
      </c>
      <c r="V6" s="48" t="n">
        <v>43800</v>
      </c>
      <c r="W6" s="49" t="n">
        <v>43831</v>
      </c>
      <c r="X6" s="49" t="n">
        <v>43862</v>
      </c>
      <c r="Y6" s="49" t="n">
        <v>43891</v>
      </c>
      <c r="Z6" s="49" t="n">
        <v>43922</v>
      </c>
      <c r="AA6" s="49" t="n">
        <v>43952</v>
      </c>
      <c r="AB6" s="49" t="n">
        <v>43983</v>
      </c>
      <c r="AC6" s="49" t="n">
        <v>44013</v>
      </c>
      <c r="AD6" s="49" t="n">
        <v>44044</v>
      </c>
      <c r="AE6" s="49" t="n">
        <v>44075</v>
      </c>
      <c r="AF6" s="49" t="n">
        <v>44106</v>
      </c>
      <c r="AG6" s="49" t="n">
        <v>44138</v>
      </c>
      <c r="AH6" s="49" t="n">
        <v>44169</v>
      </c>
    </row>
    <row r="7" customFormat="false" ht="35.1" hidden="false" customHeight="true" outlineLevel="0" collapsed="false">
      <c r="A7" s="45"/>
      <c r="B7" s="51" t="n">
        <v>1</v>
      </c>
      <c r="C7" s="52" t="s">
        <v>107</v>
      </c>
      <c r="D7" s="52" t="s">
        <v>108</v>
      </c>
      <c r="E7" s="53" t="s">
        <v>109</v>
      </c>
      <c r="F7" s="53" t="s">
        <v>110</v>
      </c>
      <c r="G7" s="46"/>
      <c r="H7" s="54" t="n">
        <v>1958</v>
      </c>
      <c r="I7" s="54" t="n">
        <v>2044</v>
      </c>
      <c r="J7" s="54" t="n">
        <v>5725</v>
      </c>
      <c r="K7" s="54" t="n">
        <v>2589</v>
      </c>
      <c r="L7" s="54" t="n">
        <v>2083</v>
      </c>
      <c r="M7" s="54" t="n">
        <v>3172</v>
      </c>
      <c r="N7" s="54" t="n">
        <v>1963</v>
      </c>
      <c r="O7" s="54" t="n">
        <v>2160</v>
      </c>
      <c r="P7" s="54" t="n">
        <v>4083</v>
      </c>
      <c r="Q7" s="54" t="n">
        <v>2027</v>
      </c>
      <c r="R7" s="54" t="n">
        <v>1854</v>
      </c>
      <c r="S7" s="54" t="n">
        <v>2120</v>
      </c>
      <c r="T7" s="54" t="n">
        <v>2776</v>
      </c>
      <c r="U7" s="54" t="n">
        <v>1488</v>
      </c>
      <c r="V7" s="54" t="n">
        <v>1747</v>
      </c>
      <c r="W7" s="54" t="n">
        <v>1841</v>
      </c>
      <c r="X7" s="54" t="n">
        <v>2265</v>
      </c>
      <c r="Y7" s="54" t="n">
        <v>1862</v>
      </c>
      <c r="Z7" s="54" t="n">
        <v>1362</v>
      </c>
      <c r="AA7" s="54" t="n">
        <v>2328</v>
      </c>
      <c r="AB7" s="54" t="n">
        <v>2125</v>
      </c>
      <c r="AC7" s="54" t="n">
        <v>1646</v>
      </c>
      <c r="AD7" s="54" t="n">
        <f aca="false">+AD8+AD9+AD10</f>
        <v>0</v>
      </c>
      <c r="AE7" s="54" t="n">
        <f aca="false">+AE8+AE9+AE10</f>
        <v>0</v>
      </c>
      <c r="AF7" s="54" t="n">
        <f aca="false">+AF8+AF9+AF10</f>
        <v>0</v>
      </c>
      <c r="AG7" s="54" t="n">
        <f aca="false">+AG8+AG9+AG10</f>
        <v>0</v>
      </c>
      <c r="AH7" s="54" t="n">
        <f aca="false">+AH8+AH9+AH10</f>
        <v>0</v>
      </c>
    </row>
    <row r="8" customFormat="false" ht="28.35" hidden="false" customHeight="true" outlineLevel="0" collapsed="false">
      <c r="A8" s="45"/>
      <c r="B8" s="51" t="n">
        <v>2</v>
      </c>
      <c r="C8" s="52"/>
      <c r="D8" s="52" t="s">
        <v>21</v>
      </c>
      <c r="E8" s="53" t="s">
        <v>109</v>
      </c>
      <c r="F8" s="53" t="s">
        <v>110</v>
      </c>
      <c r="G8" s="46"/>
      <c r="H8" s="54" t="n">
        <v>448</v>
      </c>
      <c r="I8" s="54" t="n">
        <v>644</v>
      </c>
      <c r="J8" s="54" t="n">
        <v>303</v>
      </c>
      <c r="K8" s="54" t="n">
        <v>416</v>
      </c>
      <c r="L8" s="54" t="n">
        <v>208</v>
      </c>
      <c r="M8" s="54" t="n">
        <v>770</v>
      </c>
      <c r="N8" s="54" t="n">
        <v>388</v>
      </c>
      <c r="O8" s="54" t="n">
        <v>340</v>
      </c>
      <c r="P8" s="54" t="n">
        <v>2284</v>
      </c>
      <c r="Q8" s="54" t="n">
        <v>156</v>
      </c>
      <c r="R8" s="54" t="n">
        <v>237</v>
      </c>
      <c r="S8" s="54" t="n">
        <v>157</v>
      </c>
      <c r="T8" s="54" t="n">
        <v>380</v>
      </c>
      <c r="U8" s="54" t="n">
        <v>101</v>
      </c>
      <c r="V8" s="54" t="n">
        <v>44</v>
      </c>
      <c r="W8" s="54" t="n">
        <v>308</v>
      </c>
      <c r="X8" s="54" t="n">
        <v>581</v>
      </c>
      <c r="Y8" s="54" t="n">
        <v>638</v>
      </c>
      <c r="Z8" s="54" t="n">
        <v>255</v>
      </c>
      <c r="AA8" s="54" t="n">
        <v>486</v>
      </c>
      <c r="AB8" s="54" t="n">
        <v>462</v>
      </c>
      <c r="AC8" s="54" t="n">
        <v>326</v>
      </c>
      <c r="AD8" s="54"/>
      <c r="AE8" s="54"/>
      <c r="AF8" s="54"/>
      <c r="AG8" s="54"/>
      <c r="AH8" s="54"/>
    </row>
    <row r="9" customFormat="false" ht="28.35" hidden="false" customHeight="true" outlineLevel="0" collapsed="false">
      <c r="B9" s="51" t="n">
        <v>3</v>
      </c>
      <c r="C9" s="52"/>
      <c r="D9" s="52" t="s">
        <v>24</v>
      </c>
      <c r="E9" s="53" t="s">
        <v>109</v>
      </c>
      <c r="F9" s="53" t="s">
        <v>110</v>
      </c>
      <c r="G9" s="55"/>
      <c r="H9" s="54" t="n">
        <v>1510</v>
      </c>
      <c r="I9" s="54" t="n">
        <v>1400</v>
      </c>
      <c r="J9" s="54" t="n">
        <v>5422</v>
      </c>
      <c r="K9" s="54" t="n">
        <v>2173</v>
      </c>
      <c r="L9" s="54" t="n">
        <v>1875</v>
      </c>
      <c r="M9" s="54" t="n">
        <v>2402</v>
      </c>
      <c r="N9" s="54" t="n">
        <v>1575</v>
      </c>
      <c r="O9" s="54" t="n">
        <v>1820</v>
      </c>
      <c r="P9" s="54" t="n">
        <v>1799</v>
      </c>
      <c r="Q9" s="54" t="n">
        <v>1871</v>
      </c>
      <c r="R9" s="54" t="n">
        <v>1617</v>
      </c>
      <c r="S9" s="54" t="n">
        <v>1963</v>
      </c>
      <c r="T9" s="54" t="n">
        <v>2396</v>
      </c>
      <c r="U9" s="54" t="n">
        <v>1387</v>
      </c>
      <c r="V9" s="54" t="n">
        <v>1703</v>
      </c>
      <c r="W9" s="54" t="n">
        <v>1533</v>
      </c>
      <c r="X9" s="54" t="n">
        <v>1684</v>
      </c>
      <c r="Y9" s="54" t="n">
        <v>1224</v>
      </c>
      <c r="Z9" s="54" t="n">
        <v>1107</v>
      </c>
      <c r="AA9" s="54" t="n">
        <v>1961</v>
      </c>
      <c r="AB9" s="54" t="n">
        <v>1663</v>
      </c>
      <c r="AC9" s="54" t="n">
        <v>1320</v>
      </c>
      <c r="AD9" s="54"/>
      <c r="AE9" s="54"/>
      <c r="AF9" s="54"/>
      <c r="AG9" s="54"/>
      <c r="AH9" s="54"/>
    </row>
    <row r="10" customFormat="false" ht="28.35" hidden="false" customHeight="true" outlineLevel="0" collapsed="false">
      <c r="B10" s="51" t="n">
        <v>4</v>
      </c>
      <c r="C10" s="52"/>
      <c r="D10" s="52" t="s">
        <v>111</v>
      </c>
      <c r="E10" s="53"/>
      <c r="F10" s="53"/>
      <c r="G10" s="55"/>
      <c r="H10" s="56"/>
      <c r="I10" s="56"/>
      <c r="J10" s="56"/>
      <c r="K10" s="56"/>
      <c r="L10" s="56"/>
      <c r="M10" s="56"/>
      <c r="N10" s="56"/>
      <c r="O10" s="56"/>
      <c r="P10" s="56"/>
      <c r="Q10" s="56"/>
      <c r="R10" s="56"/>
      <c r="S10" s="56"/>
      <c r="T10" s="56"/>
      <c r="U10" s="56"/>
      <c r="V10" s="56"/>
      <c r="W10" s="54" t="n">
        <v>0</v>
      </c>
      <c r="X10" s="54" t="n">
        <v>0</v>
      </c>
      <c r="Y10" s="54" t="n">
        <v>0</v>
      </c>
      <c r="Z10" s="54" t="n">
        <v>0</v>
      </c>
      <c r="AA10" s="54" t="n">
        <v>0</v>
      </c>
      <c r="AB10" s="54" t="n">
        <v>0</v>
      </c>
      <c r="AC10" s="54" t="n">
        <v>0</v>
      </c>
      <c r="AD10" s="54"/>
      <c r="AE10" s="54"/>
      <c r="AF10" s="54"/>
      <c r="AG10" s="54"/>
      <c r="AH10" s="54"/>
    </row>
    <row r="11" customFormat="false" ht="28.35" hidden="false" customHeight="true" outlineLevel="0" collapsed="false">
      <c r="B11" s="51" t="n">
        <v>5</v>
      </c>
      <c r="C11" s="52"/>
      <c r="D11" s="52" t="s">
        <v>27</v>
      </c>
      <c r="E11" s="53" t="s">
        <v>109</v>
      </c>
      <c r="F11" s="53" t="s">
        <v>110</v>
      </c>
      <c r="G11" s="57"/>
      <c r="H11" s="54" t="n">
        <v>206</v>
      </c>
      <c r="I11" s="54" t="n">
        <v>751</v>
      </c>
      <c r="J11" s="54" t="n">
        <v>333</v>
      </c>
      <c r="K11" s="54" t="n">
        <v>846</v>
      </c>
      <c r="L11" s="54" t="n">
        <v>452</v>
      </c>
      <c r="M11" s="54" t="n">
        <v>728</v>
      </c>
      <c r="N11" s="54" t="n">
        <v>304</v>
      </c>
      <c r="O11" s="54" t="n">
        <v>654</v>
      </c>
      <c r="P11" s="54" t="n">
        <v>513</v>
      </c>
      <c r="Q11" s="54" t="n">
        <v>882</v>
      </c>
      <c r="R11" s="54" t="n">
        <v>417</v>
      </c>
      <c r="S11" s="54" t="n">
        <v>401</v>
      </c>
      <c r="T11" s="54" t="n">
        <v>578</v>
      </c>
      <c r="U11" s="54" t="n">
        <v>431</v>
      </c>
      <c r="V11" s="54" t="n">
        <v>301</v>
      </c>
      <c r="W11" s="54" t="n">
        <v>449</v>
      </c>
      <c r="X11" s="54" t="n">
        <v>622</v>
      </c>
      <c r="Y11" s="54" t="n">
        <v>645</v>
      </c>
      <c r="Z11" s="54" t="n">
        <v>423</v>
      </c>
      <c r="AA11" s="54" t="n">
        <v>304</v>
      </c>
      <c r="AB11" s="54" t="n">
        <v>397</v>
      </c>
      <c r="AC11" s="54" t="n">
        <v>368</v>
      </c>
      <c r="AD11" s="54"/>
      <c r="AE11" s="54"/>
      <c r="AF11" s="54"/>
      <c r="AG11" s="54"/>
      <c r="AH11" s="54"/>
    </row>
    <row r="12" customFormat="false" ht="28.35" hidden="false" customHeight="true" outlineLevel="0" collapsed="false">
      <c r="B12" s="51" t="n">
        <v>6</v>
      </c>
      <c r="C12" s="52"/>
      <c r="D12" s="52" t="s">
        <v>29</v>
      </c>
      <c r="E12" s="53" t="s">
        <v>109</v>
      </c>
      <c r="F12" s="53" t="s">
        <v>110</v>
      </c>
      <c r="G12" s="58"/>
      <c r="H12" s="54" t="n">
        <v>21218</v>
      </c>
      <c r="I12" s="54" t="n">
        <v>22528</v>
      </c>
      <c r="J12" s="54" t="n">
        <v>27920</v>
      </c>
      <c r="K12" s="54" t="n">
        <v>27919</v>
      </c>
      <c r="L12" s="54" t="n">
        <v>31294</v>
      </c>
      <c r="M12" s="54" t="n">
        <v>31314</v>
      </c>
      <c r="N12" s="54" t="n">
        <v>35417</v>
      </c>
      <c r="O12" s="54" t="n">
        <v>36921</v>
      </c>
      <c r="P12" s="54" t="n">
        <v>40491</v>
      </c>
      <c r="Q12" s="54" t="n">
        <v>31983</v>
      </c>
      <c r="R12" s="54" t="n">
        <v>33413</v>
      </c>
      <c r="S12" s="54" t="n">
        <v>35074</v>
      </c>
      <c r="T12" s="54" t="n">
        <v>37267</v>
      </c>
      <c r="U12" s="54" t="n">
        <v>38487</v>
      </c>
      <c r="V12" s="54" t="n">
        <v>40081</v>
      </c>
      <c r="W12" s="54" t="n">
        <v>41645</v>
      </c>
      <c r="X12" s="54" t="n">
        <v>40714</v>
      </c>
      <c r="Y12" s="54" t="n">
        <v>41874</v>
      </c>
      <c r="Z12" s="54" t="n">
        <v>42940</v>
      </c>
      <c r="AA12" s="54" t="n">
        <v>45061</v>
      </c>
      <c r="AB12" s="54" t="n">
        <v>46969</v>
      </c>
      <c r="AC12" s="54" t="n">
        <v>48442</v>
      </c>
      <c r="AD12" s="54"/>
      <c r="AE12" s="54"/>
      <c r="AF12" s="54"/>
      <c r="AG12" s="54"/>
      <c r="AH12" s="54"/>
    </row>
    <row r="13" customFormat="false" ht="28.35" hidden="false" customHeight="true" outlineLevel="0" collapsed="false">
      <c r="B13" s="51" t="n">
        <v>7</v>
      </c>
      <c r="C13" s="52"/>
      <c r="D13" s="52" t="s">
        <v>32</v>
      </c>
      <c r="E13" s="53" t="s">
        <v>112</v>
      </c>
      <c r="F13" s="53" t="s">
        <v>110</v>
      </c>
      <c r="G13" s="58"/>
      <c r="H13" s="54" t="n">
        <v>20227</v>
      </c>
      <c r="I13" s="54" t="n">
        <v>21317</v>
      </c>
      <c r="J13" s="54" t="n">
        <v>26565</v>
      </c>
      <c r="K13" s="54" t="n">
        <v>27775</v>
      </c>
      <c r="L13" s="54" t="n">
        <v>29007</v>
      </c>
      <c r="M13" s="54" t="n">
        <v>30745</v>
      </c>
      <c r="N13" s="54" t="n">
        <v>31380</v>
      </c>
      <c r="O13" s="54" t="n">
        <v>29713</v>
      </c>
      <c r="P13" s="54" t="n">
        <v>22915</v>
      </c>
      <c r="Q13" s="54" t="n">
        <v>24657</v>
      </c>
      <c r="R13" s="54" t="n">
        <v>26247</v>
      </c>
      <c r="S13" s="54" t="n">
        <v>28147</v>
      </c>
      <c r="T13" s="54" t="n">
        <v>30549</v>
      </c>
      <c r="U13" s="54" t="n">
        <v>31192</v>
      </c>
      <c r="V13" s="54" t="n">
        <v>33120</v>
      </c>
      <c r="W13" s="54" t="n">
        <v>31876</v>
      </c>
      <c r="X13" s="54" t="n">
        <v>33335</v>
      </c>
      <c r="Y13" s="54" t="n">
        <v>34296</v>
      </c>
      <c r="Z13" s="54" t="n">
        <v>35035</v>
      </c>
      <c r="AA13" s="54" t="n">
        <v>36713</v>
      </c>
      <c r="AB13" s="54" t="n">
        <v>37934</v>
      </c>
      <c r="AC13" s="54" t="n">
        <v>38885</v>
      </c>
      <c r="AD13" s="54"/>
      <c r="AE13" s="54"/>
      <c r="AF13" s="54"/>
      <c r="AG13" s="54"/>
      <c r="AH13" s="54"/>
    </row>
    <row r="14" customFormat="false" ht="28.35" hidden="false" customHeight="true" outlineLevel="0" collapsed="false">
      <c r="B14" s="51" t="n">
        <v>8</v>
      </c>
      <c r="C14" s="52"/>
      <c r="D14" s="52" t="s">
        <v>113</v>
      </c>
      <c r="E14" s="53" t="s">
        <v>114</v>
      </c>
      <c r="F14" s="53" t="s">
        <v>110</v>
      </c>
      <c r="G14" s="59"/>
      <c r="H14" s="54" t="n">
        <v>1</v>
      </c>
      <c r="I14" s="54" t="n">
        <v>1</v>
      </c>
      <c r="J14" s="54" t="n">
        <v>1</v>
      </c>
      <c r="K14" s="54" t="n">
        <v>0</v>
      </c>
      <c r="L14" s="54" t="n">
        <v>1</v>
      </c>
      <c r="M14" s="54" t="n">
        <v>2</v>
      </c>
      <c r="N14" s="54" t="n">
        <v>4</v>
      </c>
      <c r="O14" s="54" t="n">
        <v>0</v>
      </c>
      <c r="P14" s="54" t="n">
        <v>1</v>
      </c>
      <c r="Q14" s="54" t="n">
        <v>1</v>
      </c>
      <c r="R14" s="54" t="n">
        <v>3</v>
      </c>
      <c r="S14" s="54" t="n">
        <v>1</v>
      </c>
      <c r="T14" s="54" t="n">
        <v>2</v>
      </c>
      <c r="U14" s="54" t="n">
        <v>4</v>
      </c>
      <c r="V14" s="54" t="n">
        <v>2</v>
      </c>
      <c r="W14" s="54" t="n">
        <v>3</v>
      </c>
      <c r="X14" s="54" t="n">
        <v>0</v>
      </c>
      <c r="Y14" s="54" t="n">
        <v>0</v>
      </c>
      <c r="Z14" s="54" t="n">
        <v>0</v>
      </c>
      <c r="AA14" s="54" t="n">
        <v>0</v>
      </c>
      <c r="AB14" s="54" t="n">
        <v>0</v>
      </c>
      <c r="AC14" s="54" t="n">
        <v>2</v>
      </c>
      <c r="AD14" s="54"/>
      <c r="AE14" s="54"/>
      <c r="AF14" s="54"/>
      <c r="AG14" s="54"/>
      <c r="AH14" s="54"/>
    </row>
    <row r="15" customFormat="false" ht="28.35" hidden="false" customHeight="true" outlineLevel="0" collapsed="false">
      <c r="B15" s="51" t="n">
        <v>9</v>
      </c>
      <c r="C15" s="52"/>
      <c r="D15" s="52" t="s">
        <v>115</v>
      </c>
      <c r="E15" s="53" t="s">
        <v>114</v>
      </c>
      <c r="F15" s="53" t="s">
        <v>110</v>
      </c>
      <c r="G15" s="59"/>
      <c r="H15" s="54" t="n">
        <v>1</v>
      </c>
      <c r="I15" s="54" t="n">
        <v>1</v>
      </c>
      <c r="J15" s="54" t="n">
        <v>1</v>
      </c>
      <c r="K15" s="54" t="n">
        <v>0</v>
      </c>
      <c r="L15" s="54" t="n">
        <v>1</v>
      </c>
      <c r="M15" s="54" t="n">
        <v>0</v>
      </c>
      <c r="N15" s="54" t="n">
        <v>4</v>
      </c>
      <c r="O15" s="54" t="n">
        <v>0</v>
      </c>
      <c r="P15" s="54" t="n">
        <v>1</v>
      </c>
      <c r="Q15" s="54" t="n">
        <v>1</v>
      </c>
      <c r="R15" s="54" t="n">
        <v>3</v>
      </c>
      <c r="S15" s="54" t="n">
        <v>1</v>
      </c>
      <c r="T15" s="54" t="n">
        <v>2</v>
      </c>
      <c r="U15" s="54" t="n">
        <v>3</v>
      </c>
      <c r="V15" s="54" t="n">
        <v>0</v>
      </c>
      <c r="W15" s="54" t="n">
        <v>1</v>
      </c>
      <c r="X15" s="54" t="n">
        <v>0</v>
      </c>
      <c r="Y15" s="54" t="n">
        <v>0</v>
      </c>
      <c r="Z15" s="54" t="n">
        <v>0</v>
      </c>
      <c r="AA15" s="54" t="n">
        <v>0</v>
      </c>
      <c r="AB15" s="54" t="n">
        <v>0</v>
      </c>
      <c r="AC15" s="54" t="n">
        <v>1</v>
      </c>
      <c r="AD15" s="54"/>
      <c r="AE15" s="54"/>
      <c r="AF15" s="54"/>
      <c r="AG15" s="54"/>
      <c r="AH15" s="54"/>
    </row>
    <row r="16" customFormat="false" ht="39.6" hidden="false" customHeight="true" outlineLevel="0" collapsed="false">
      <c r="B16" s="51" t="n">
        <v>10</v>
      </c>
      <c r="C16" s="60" t="s">
        <v>43</v>
      </c>
      <c r="D16" s="52" t="s">
        <v>44</v>
      </c>
      <c r="E16" s="53" t="s">
        <v>116</v>
      </c>
      <c r="F16" s="53" t="s">
        <v>110</v>
      </c>
      <c r="G16" s="58"/>
      <c r="H16" s="54" t="n">
        <v>49.84</v>
      </c>
      <c r="I16" s="54" t="n">
        <v>47.53</v>
      </c>
      <c r="J16" s="54" t="n">
        <v>32.97</v>
      </c>
      <c r="K16" s="54" t="n">
        <v>36.6</v>
      </c>
      <c r="L16" s="54" t="n">
        <v>46.88</v>
      </c>
      <c r="M16" s="54" t="n">
        <v>25.05</v>
      </c>
      <c r="N16" s="54" t="n">
        <v>36.29</v>
      </c>
      <c r="O16" s="54" t="n">
        <v>44.73</v>
      </c>
      <c r="P16" s="54" t="n">
        <v>58.14</v>
      </c>
      <c r="Q16" s="54" t="n">
        <v>72.13</v>
      </c>
      <c r="R16" s="54" t="n">
        <v>45.76</v>
      </c>
      <c r="S16" s="54" t="n">
        <v>34.08</v>
      </c>
      <c r="T16" s="54" t="n">
        <v>33.96</v>
      </c>
      <c r="U16" s="54" t="n">
        <v>60.13</v>
      </c>
      <c r="V16" s="54" t="n">
        <v>37.92</v>
      </c>
      <c r="W16" s="54" t="n">
        <v>69.46</v>
      </c>
      <c r="X16" s="54" t="n">
        <v>70.28</v>
      </c>
      <c r="Y16" s="54" t="n">
        <v>74.17</v>
      </c>
      <c r="Z16" s="54" t="n">
        <v>49.98</v>
      </c>
      <c r="AA16" s="54" t="n">
        <v>47.58</v>
      </c>
      <c r="AB16" s="54" t="n">
        <v>39.23</v>
      </c>
      <c r="AC16" s="54" t="n">
        <v>67.14</v>
      </c>
      <c r="AD16" s="54"/>
      <c r="AE16" s="54"/>
      <c r="AF16" s="54"/>
      <c r="AG16" s="54"/>
      <c r="AH16" s="54"/>
    </row>
    <row r="17" customFormat="false" ht="43.95" hidden="false" customHeight="true" outlineLevel="0" collapsed="false">
      <c r="B17" s="51" t="n">
        <v>11</v>
      </c>
      <c r="C17" s="60"/>
      <c r="D17" s="52" t="s">
        <v>117</v>
      </c>
      <c r="E17" s="53" t="s">
        <v>112</v>
      </c>
      <c r="F17" s="53" t="s">
        <v>110</v>
      </c>
      <c r="G17" s="58"/>
      <c r="H17" s="54" t="n">
        <v>2008</v>
      </c>
      <c r="I17" s="54" t="n">
        <v>2008</v>
      </c>
      <c r="J17" s="54" t="n">
        <v>2008</v>
      </c>
      <c r="K17" s="54" t="n">
        <v>2008</v>
      </c>
      <c r="L17" s="54" t="n">
        <v>2008</v>
      </c>
      <c r="M17" s="54" t="n">
        <v>2008</v>
      </c>
      <c r="N17" s="54" t="n">
        <v>2008</v>
      </c>
      <c r="O17" s="54" t="n">
        <v>2008</v>
      </c>
      <c r="P17" s="54" t="n">
        <v>2008</v>
      </c>
      <c r="Q17" s="54" t="n">
        <v>2008</v>
      </c>
      <c r="R17" s="54" t="n">
        <v>2008</v>
      </c>
      <c r="S17" s="54" t="n">
        <v>2008</v>
      </c>
      <c r="T17" s="54" t="n">
        <v>2008</v>
      </c>
      <c r="U17" s="54" t="n">
        <v>2008</v>
      </c>
      <c r="V17" s="54" t="n">
        <v>2008</v>
      </c>
      <c r="W17" s="54" t="n">
        <v>2008</v>
      </c>
      <c r="X17" s="54" t="n">
        <v>2008</v>
      </c>
      <c r="Y17" s="54" t="n">
        <v>2008</v>
      </c>
      <c r="Z17" s="54" t="n">
        <v>2008</v>
      </c>
      <c r="AA17" s="54" t="n">
        <v>2008</v>
      </c>
      <c r="AB17" s="54" t="n">
        <v>2008</v>
      </c>
      <c r="AC17" s="54" t="n">
        <v>2008</v>
      </c>
      <c r="AD17" s="54"/>
      <c r="AE17" s="54"/>
      <c r="AF17" s="54"/>
      <c r="AG17" s="54"/>
      <c r="AH17" s="54"/>
    </row>
    <row r="18" customFormat="false" ht="41.25" hidden="false" customHeight="true" outlineLevel="0" collapsed="false">
      <c r="B18" s="51" t="n">
        <v>12</v>
      </c>
      <c r="C18" s="60"/>
      <c r="D18" s="52" t="s">
        <v>118</v>
      </c>
      <c r="E18" s="53" t="s">
        <v>116</v>
      </c>
      <c r="F18" s="53" t="s">
        <v>110</v>
      </c>
      <c r="G18" s="58"/>
      <c r="H18" s="54" t="n">
        <v>34</v>
      </c>
      <c r="I18" s="54" t="n">
        <v>31</v>
      </c>
      <c r="J18" s="54" t="n">
        <v>28</v>
      </c>
      <c r="K18" s="54" t="n">
        <v>36</v>
      </c>
      <c r="L18" s="54" t="n">
        <v>43</v>
      </c>
      <c r="M18" s="54" t="n">
        <v>28</v>
      </c>
      <c r="N18" s="54" t="n">
        <v>39</v>
      </c>
      <c r="O18" s="54" t="n">
        <v>41</v>
      </c>
      <c r="P18" s="54" t="n">
        <v>16</v>
      </c>
      <c r="Q18" s="54" t="n">
        <v>13</v>
      </c>
      <c r="R18" s="54" t="n">
        <v>11</v>
      </c>
      <c r="S18" s="54" t="n">
        <v>10</v>
      </c>
      <c r="T18" s="54" t="n">
        <v>8</v>
      </c>
      <c r="U18" s="54" t="n">
        <v>15</v>
      </c>
      <c r="V18" s="54" t="n">
        <v>14</v>
      </c>
      <c r="W18" s="54" t="n">
        <v>12</v>
      </c>
      <c r="X18" s="54" t="n">
        <v>15</v>
      </c>
      <c r="Y18" s="54" t="n">
        <v>16</v>
      </c>
      <c r="Z18" s="54" t="n">
        <v>22</v>
      </c>
      <c r="AA18" s="54" t="n">
        <v>11</v>
      </c>
      <c r="AB18" s="54" t="n">
        <v>13</v>
      </c>
      <c r="AC18" s="54" t="n">
        <v>12</v>
      </c>
      <c r="AD18" s="54"/>
      <c r="AE18" s="54"/>
      <c r="AF18" s="54"/>
      <c r="AG18" s="54"/>
      <c r="AH18" s="54"/>
    </row>
    <row r="19" customFormat="false" ht="46.5" hidden="false" customHeight="true" outlineLevel="0" collapsed="false">
      <c r="B19" s="51" t="n">
        <v>13</v>
      </c>
      <c r="C19" s="60"/>
      <c r="D19" s="52" t="s">
        <v>119</v>
      </c>
      <c r="E19" s="53" t="s">
        <v>120</v>
      </c>
      <c r="F19" s="53" t="s">
        <v>110</v>
      </c>
      <c r="G19" s="58"/>
      <c r="H19" s="54" t="n">
        <v>0</v>
      </c>
      <c r="I19" s="54" t="n">
        <v>0</v>
      </c>
      <c r="J19" s="54" t="n">
        <v>0</v>
      </c>
      <c r="K19" s="54" t="n">
        <v>0</v>
      </c>
      <c r="L19" s="54" t="n">
        <v>0</v>
      </c>
      <c r="M19" s="54" t="n">
        <v>0</v>
      </c>
      <c r="N19" s="54" t="n">
        <v>0</v>
      </c>
      <c r="O19" s="54" t="n">
        <v>0</v>
      </c>
      <c r="P19" s="54" t="n">
        <v>0</v>
      </c>
      <c r="Q19" s="54" t="n">
        <v>0</v>
      </c>
      <c r="R19" s="54" t="n">
        <v>0</v>
      </c>
      <c r="S19" s="54" t="n">
        <v>0</v>
      </c>
      <c r="T19" s="54" t="n">
        <v>0</v>
      </c>
      <c r="U19" s="54" t="n">
        <v>0</v>
      </c>
      <c r="V19" s="54" t="n">
        <v>0</v>
      </c>
      <c r="W19" s="54" t="n">
        <v>0</v>
      </c>
      <c r="X19" s="54" t="n">
        <v>0</v>
      </c>
      <c r="Y19" s="54" t="n">
        <v>0</v>
      </c>
      <c r="Z19" s="54" t="n">
        <v>0</v>
      </c>
      <c r="AA19" s="54" t="n">
        <v>0</v>
      </c>
      <c r="AB19" s="54" t="n">
        <v>0</v>
      </c>
      <c r="AC19" s="54" t="n">
        <v>0</v>
      </c>
      <c r="AD19" s="54"/>
      <c r="AE19" s="54"/>
      <c r="AF19" s="54"/>
      <c r="AG19" s="54"/>
      <c r="AH19" s="54"/>
    </row>
    <row r="20" customFormat="false" ht="42.15" hidden="false" customHeight="true" outlineLevel="0" collapsed="false">
      <c r="B20" s="51" t="n">
        <v>14</v>
      </c>
      <c r="C20" s="60"/>
      <c r="D20" s="52" t="s">
        <v>121</v>
      </c>
      <c r="E20" s="53" t="s">
        <v>122</v>
      </c>
      <c r="F20" s="53" t="s">
        <v>110</v>
      </c>
      <c r="G20" s="58"/>
      <c r="H20" s="54" t="n">
        <v>2.9</v>
      </c>
      <c r="I20" s="54" t="n">
        <v>3.43</v>
      </c>
      <c r="J20" s="54" t="n">
        <v>2.77</v>
      </c>
      <c r="K20" s="54" t="n">
        <v>3.43</v>
      </c>
      <c r="L20" s="54" t="n">
        <v>3.3</v>
      </c>
      <c r="M20" s="54" t="n">
        <v>4.2</v>
      </c>
      <c r="N20" s="54" t="n">
        <v>5</v>
      </c>
      <c r="O20" s="54" t="n">
        <v>5.87</v>
      </c>
      <c r="P20" s="54" t="n">
        <v>6.67</v>
      </c>
      <c r="Q20" s="54" t="n">
        <v>6.4</v>
      </c>
      <c r="R20" s="54" t="n">
        <v>7.73</v>
      </c>
      <c r="S20" s="54" t="n">
        <v>8.57</v>
      </c>
      <c r="T20" s="54" t="n">
        <v>6.7</v>
      </c>
      <c r="U20" s="54" t="n">
        <v>9.13</v>
      </c>
      <c r="V20" s="54" t="n">
        <v>5.8</v>
      </c>
      <c r="W20" s="54" t="n">
        <v>5.83</v>
      </c>
      <c r="X20" s="54" t="n">
        <v>7</v>
      </c>
      <c r="Y20" s="54" t="n">
        <v>7.67</v>
      </c>
      <c r="Z20" s="54" t="n">
        <v>7.93</v>
      </c>
      <c r="AA20" s="54" t="n">
        <v>8.43</v>
      </c>
      <c r="AB20" s="54" t="n">
        <v>8.12</v>
      </c>
      <c r="AC20" s="54" t="n">
        <v>8.5</v>
      </c>
      <c r="AD20" s="54"/>
      <c r="AE20" s="54"/>
      <c r="AF20" s="54"/>
      <c r="AG20" s="54"/>
      <c r="AH20" s="54"/>
    </row>
    <row r="21" customFormat="false" ht="48.15" hidden="false" customHeight="true" outlineLevel="0" collapsed="false">
      <c r="B21" s="61" t="n">
        <v>15</v>
      </c>
      <c r="C21" s="60"/>
      <c r="D21" s="60" t="s">
        <v>123</v>
      </c>
      <c r="E21" s="62" t="s">
        <v>122</v>
      </c>
      <c r="F21" s="62" t="s">
        <v>110</v>
      </c>
      <c r="G21" s="63"/>
      <c r="H21" s="64" t="n">
        <v>4.1</v>
      </c>
      <c r="I21" s="64" t="n">
        <v>4.3</v>
      </c>
      <c r="J21" s="64" t="n">
        <v>2.47</v>
      </c>
      <c r="K21" s="64" t="n">
        <v>3.4</v>
      </c>
      <c r="L21" s="64" t="n">
        <v>5.87</v>
      </c>
      <c r="M21" s="64" t="n">
        <v>5.73</v>
      </c>
      <c r="N21" s="64" t="n">
        <v>7.9</v>
      </c>
      <c r="O21" s="64" t="n">
        <v>5.93</v>
      </c>
      <c r="P21" s="64" t="n">
        <v>6.63</v>
      </c>
      <c r="Q21" s="64" t="n">
        <v>7.43</v>
      </c>
      <c r="R21" s="64" t="n">
        <v>7.37</v>
      </c>
      <c r="S21" s="64" t="n">
        <v>8.27</v>
      </c>
      <c r="T21" s="64" t="n">
        <v>8.5</v>
      </c>
      <c r="U21" s="64" t="n">
        <v>7.7</v>
      </c>
      <c r="V21" s="64" t="n">
        <v>8.53</v>
      </c>
      <c r="W21" s="64" t="n">
        <v>8.77</v>
      </c>
      <c r="X21" s="64" t="n">
        <v>9.27</v>
      </c>
      <c r="Y21" s="64" t="n">
        <v>9.7</v>
      </c>
      <c r="Z21" s="64" t="n">
        <v>9.47</v>
      </c>
      <c r="AA21" s="64" t="n">
        <v>9.4</v>
      </c>
      <c r="AB21" s="64" t="n">
        <v>9.12</v>
      </c>
      <c r="AC21" s="64" t="n">
        <v>8.53</v>
      </c>
      <c r="AD21" s="64"/>
      <c r="AE21" s="64"/>
      <c r="AF21" s="64"/>
      <c r="AG21" s="64"/>
      <c r="AH21" s="64"/>
    </row>
    <row r="22" s="33" customFormat="true" ht="28.35" hidden="false" customHeight="true" outlineLevel="0" collapsed="false">
      <c r="A22" s="31"/>
      <c r="B22" s="65" t="n">
        <v>16</v>
      </c>
      <c r="C22" s="66" t="s">
        <v>62</v>
      </c>
      <c r="D22" s="66" t="s">
        <v>124</v>
      </c>
      <c r="E22" s="65" t="s">
        <v>125</v>
      </c>
      <c r="F22" s="67" t="s">
        <v>126</v>
      </c>
      <c r="G22" s="68"/>
      <c r="H22" s="54" t="n">
        <v>14.98</v>
      </c>
      <c r="I22" s="54" t="n">
        <v>21.09</v>
      </c>
      <c r="J22" s="54" t="n">
        <v>14.25</v>
      </c>
      <c r="K22" s="54" t="n">
        <v>16.25</v>
      </c>
      <c r="L22" s="54" t="n">
        <v>16.75</v>
      </c>
      <c r="M22" s="54" t="n">
        <v>19.75</v>
      </c>
      <c r="N22" s="54" t="n">
        <v>12.98</v>
      </c>
      <c r="O22" s="54" t="n">
        <v>19.34</v>
      </c>
      <c r="P22" s="54" t="n">
        <v>15.71</v>
      </c>
      <c r="Q22" s="54" t="n">
        <v>20.59</v>
      </c>
      <c r="R22" s="54" t="n">
        <v>18.19</v>
      </c>
      <c r="S22" s="54" t="n">
        <v>19</v>
      </c>
      <c r="T22" s="54" t="n">
        <v>21.47</v>
      </c>
      <c r="U22" s="54" t="n">
        <v>15.38</v>
      </c>
      <c r="V22" s="54" t="n">
        <v>14</v>
      </c>
      <c r="W22" s="54" t="n">
        <v>18.6</v>
      </c>
      <c r="X22" s="54" t="n">
        <v>18.88</v>
      </c>
      <c r="Y22" s="54" t="n">
        <v>13.63</v>
      </c>
      <c r="Z22" s="54" t="n">
        <v>12</v>
      </c>
      <c r="AA22" s="54" t="n">
        <v>18.71</v>
      </c>
      <c r="AB22" s="54" t="n">
        <v>21.75</v>
      </c>
      <c r="AC22" s="54" t="n">
        <v>18.75</v>
      </c>
      <c r="AD22" s="54"/>
      <c r="AE22" s="54"/>
      <c r="AF22" s="54"/>
      <c r="AG22" s="54"/>
      <c r="AH22" s="54"/>
    </row>
    <row r="23" customFormat="false" ht="28.35" hidden="false" customHeight="true" outlineLevel="0" collapsed="false">
      <c r="B23" s="65"/>
      <c r="C23" s="66"/>
      <c r="D23" s="66"/>
      <c r="E23" s="65"/>
      <c r="F23" s="65" t="s">
        <v>127</v>
      </c>
      <c r="G23" s="69"/>
      <c r="H23" s="54" t="n">
        <v>13.73</v>
      </c>
      <c r="I23" s="54" t="n">
        <v>20.13</v>
      </c>
      <c r="J23" s="54" t="n">
        <v>14</v>
      </c>
      <c r="K23" s="54" t="n">
        <v>16.5</v>
      </c>
      <c r="L23" s="54" t="n">
        <v>15.38</v>
      </c>
      <c r="M23" s="54" t="n">
        <v>17.46</v>
      </c>
      <c r="N23" s="54" t="n">
        <v>13.32</v>
      </c>
      <c r="O23" s="54" t="n">
        <v>18.59</v>
      </c>
      <c r="P23" s="54" t="n">
        <v>18.71</v>
      </c>
      <c r="Q23" s="54" t="n">
        <v>20.63</v>
      </c>
      <c r="R23" s="54" t="n">
        <v>15.41</v>
      </c>
      <c r="S23" s="54" t="n">
        <v>17.93</v>
      </c>
      <c r="T23" s="54" t="n">
        <v>22.49</v>
      </c>
      <c r="U23" s="54" t="n">
        <v>14.38</v>
      </c>
      <c r="V23" s="54" t="n">
        <v>10</v>
      </c>
      <c r="W23" s="54" t="n">
        <v>18.35</v>
      </c>
      <c r="X23" s="54" t="n">
        <v>16.55</v>
      </c>
      <c r="Y23" s="54" t="n">
        <v>13.59</v>
      </c>
      <c r="Z23" s="54" t="n">
        <v>13</v>
      </c>
      <c r="AA23" s="54" t="n">
        <v>17.83</v>
      </c>
      <c r="AB23" s="54" t="n">
        <v>20.5</v>
      </c>
      <c r="AC23" s="54" t="n">
        <v>17.25</v>
      </c>
      <c r="AD23" s="54"/>
      <c r="AE23" s="54"/>
      <c r="AF23" s="54"/>
      <c r="AG23" s="54"/>
      <c r="AH23" s="54"/>
    </row>
    <row r="24" customFormat="false" ht="28.35" hidden="false" customHeight="true" outlineLevel="0" collapsed="false">
      <c r="B24" s="65"/>
      <c r="C24" s="66"/>
      <c r="D24" s="66"/>
      <c r="E24" s="65"/>
      <c r="F24" s="65" t="s">
        <v>128</v>
      </c>
      <c r="G24" s="69"/>
      <c r="H24" s="54" t="n">
        <v>13.96</v>
      </c>
      <c r="I24" s="54" t="n">
        <v>17.63</v>
      </c>
      <c r="J24" s="54" t="n">
        <v>12.38</v>
      </c>
      <c r="K24" s="54" t="n">
        <v>16.88</v>
      </c>
      <c r="L24" s="54" t="n">
        <v>14.38</v>
      </c>
      <c r="M24" s="54" t="n">
        <v>16.38</v>
      </c>
      <c r="N24" s="54" t="n">
        <v>11.74</v>
      </c>
      <c r="O24" s="54" t="n">
        <v>20.46</v>
      </c>
      <c r="P24" s="54" t="n">
        <v>18.63</v>
      </c>
      <c r="Q24" s="54" t="n">
        <v>22.36</v>
      </c>
      <c r="R24" s="54" t="n">
        <v>17.32</v>
      </c>
      <c r="S24" s="54" t="n">
        <v>16.2</v>
      </c>
      <c r="T24" s="54" t="n">
        <v>20.94</v>
      </c>
      <c r="U24" s="54" t="n">
        <v>18.5</v>
      </c>
      <c r="V24" s="54" t="n">
        <v>14.13</v>
      </c>
      <c r="W24" s="54" t="n">
        <v>18.35</v>
      </c>
      <c r="X24" s="54" t="n">
        <v>18.5</v>
      </c>
      <c r="Y24" s="54" t="n">
        <v>14.34</v>
      </c>
      <c r="Z24" s="54" t="n">
        <v>12.5</v>
      </c>
      <c r="AA24" s="54" t="n">
        <v>17.88</v>
      </c>
      <c r="AB24" s="54" t="n">
        <v>20.88</v>
      </c>
      <c r="AC24" s="54" t="n">
        <v>20.63</v>
      </c>
      <c r="AD24" s="54"/>
      <c r="AE24" s="54"/>
      <c r="AF24" s="54"/>
      <c r="AG24" s="54"/>
      <c r="AH24" s="54"/>
    </row>
    <row r="25" customFormat="false" ht="28.35" hidden="false" customHeight="true" outlineLevel="0" collapsed="false">
      <c r="B25" s="65"/>
      <c r="C25" s="66"/>
      <c r="D25" s="66"/>
      <c r="E25" s="65"/>
      <c r="F25" s="65" t="s">
        <v>129</v>
      </c>
      <c r="G25" s="69"/>
      <c r="H25" s="54" t="n">
        <v>15.23</v>
      </c>
      <c r="I25" s="54" t="n">
        <v>21.5</v>
      </c>
      <c r="J25" s="54" t="n">
        <v>13.5</v>
      </c>
      <c r="K25" s="54" t="n">
        <v>18.25</v>
      </c>
      <c r="L25" s="54" t="n">
        <v>16.75</v>
      </c>
      <c r="M25" s="54" t="n">
        <v>19.75</v>
      </c>
      <c r="N25" s="54" t="n">
        <v>13.86</v>
      </c>
      <c r="O25" s="54" t="n">
        <v>20.5</v>
      </c>
      <c r="P25" s="54" t="n">
        <v>16.13</v>
      </c>
      <c r="Q25" s="54" t="n">
        <v>21</v>
      </c>
      <c r="R25" s="54" t="n">
        <v>17.41</v>
      </c>
      <c r="S25" s="54" t="n">
        <v>19.13</v>
      </c>
      <c r="T25" s="54" t="n">
        <v>21.22</v>
      </c>
      <c r="U25" s="54" t="n">
        <v>19</v>
      </c>
      <c r="V25" s="54" t="n">
        <v>14</v>
      </c>
      <c r="W25" s="54" t="n">
        <v>18.73</v>
      </c>
      <c r="X25" s="54" t="n">
        <v>17.32</v>
      </c>
      <c r="Y25" s="54" t="n">
        <v>13.71</v>
      </c>
      <c r="Z25" s="54" t="n">
        <v>13.25</v>
      </c>
      <c r="AA25" s="54" t="n">
        <v>17.71</v>
      </c>
      <c r="AB25" s="54" t="n">
        <v>20</v>
      </c>
      <c r="AC25" s="54" t="n">
        <v>16.38</v>
      </c>
      <c r="AD25" s="54"/>
      <c r="AE25" s="54"/>
      <c r="AF25" s="54"/>
      <c r="AG25" s="54"/>
      <c r="AH25" s="54"/>
    </row>
    <row r="26" s="33" customFormat="true" ht="28.35" hidden="false" customHeight="true" outlineLevel="0" collapsed="false">
      <c r="A26" s="31"/>
      <c r="B26" s="65" t="n">
        <v>17</v>
      </c>
      <c r="C26" s="66"/>
      <c r="D26" s="66" t="s">
        <v>130</v>
      </c>
      <c r="E26" s="65" t="s">
        <v>122</v>
      </c>
      <c r="F26" s="67" t="s">
        <v>126</v>
      </c>
      <c r="G26" s="68"/>
      <c r="H26" s="54" t="n">
        <v>951</v>
      </c>
      <c r="I26" s="54" t="n">
        <v>1019</v>
      </c>
      <c r="J26" s="54" t="n">
        <v>710</v>
      </c>
      <c r="K26" s="54" t="n">
        <v>935</v>
      </c>
      <c r="L26" s="54" t="n">
        <v>561</v>
      </c>
      <c r="M26" s="54" t="n">
        <v>1071</v>
      </c>
      <c r="N26" s="54" t="n">
        <v>731</v>
      </c>
      <c r="O26" s="54" t="n">
        <v>1023</v>
      </c>
      <c r="P26" s="54" t="n">
        <v>194</v>
      </c>
      <c r="Q26" s="54" t="n">
        <v>1082</v>
      </c>
      <c r="R26" s="54" t="n">
        <v>1043</v>
      </c>
      <c r="S26" s="54" t="n">
        <v>778</v>
      </c>
      <c r="T26" s="54" t="n">
        <v>1101</v>
      </c>
      <c r="U26" s="54" t="n">
        <v>1007</v>
      </c>
      <c r="V26" s="54" t="n">
        <v>862</v>
      </c>
      <c r="W26" s="54" t="n">
        <v>1099</v>
      </c>
      <c r="X26" s="54" t="n">
        <v>1080</v>
      </c>
      <c r="Y26" s="54" t="n">
        <v>804</v>
      </c>
      <c r="Z26" s="54" t="n">
        <v>757</v>
      </c>
      <c r="AA26" s="54" t="n">
        <v>1160</v>
      </c>
      <c r="AB26" s="54" t="n">
        <v>1405</v>
      </c>
      <c r="AC26" s="54" t="n">
        <v>978</v>
      </c>
      <c r="AD26" s="54"/>
      <c r="AE26" s="54"/>
      <c r="AF26" s="54"/>
      <c r="AG26" s="54"/>
      <c r="AH26" s="54"/>
    </row>
    <row r="27" customFormat="false" ht="28.35" hidden="false" customHeight="true" outlineLevel="0" collapsed="false">
      <c r="B27" s="65"/>
      <c r="C27" s="66"/>
      <c r="D27" s="66"/>
      <c r="E27" s="65"/>
      <c r="F27" s="65" t="s">
        <v>127</v>
      </c>
      <c r="G27" s="69"/>
      <c r="H27" s="54" t="n">
        <v>320</v>
      </c>
      <c r="I27" s="54" t="n">
        <v>539</v>
      </c>
      <c r="J27" s="54" t="n">
        <v>649</v>
      </c>
      <c r="K27" s="54" t="n">
        <v>526</v>
      </c>
      <c r="L27" s="54" t="n">
        <v>335</v>
      </c>
      <c r="M27" s="54" t="n">
        <v>811</v>
      </c>
      <c r="N27" s="54" t="n">
        <v>604</v>
      </c>
      <c r="O27" s="54" t="n">
        <v>926</v>
      </c>
      <c r="P27" s="54" t="n">
        <v>228</v>
      </c>
      <c r="Q27" s="54" t="n">
        <v>579</v>
      </c>
      <c r="R27" s="54" t="n">
        <v>647</v>
      </c>
      <c r="S27" s="54" t="n">
        <v>419</v>
      </c>
      <c r="T27" s="54" t="n">
        <v>1132</v>
      </c>
      <c r="U27" s="54" t="n">
        <v>796</v>
      </c>
      <c r="V27" s="54" t="n">
        <v>539</v>
      </c>
      <c r="W27" s="54" t="n">
        <v>1001</v>
      </c>
      <c r="X27" s="54" t="n">
        <v>996</v>
      </c>
      <c r="Y27" s="54" t="n">
        <v>820</v>
      </c>
      <c r="Z27" s="54" t="n">
        <v>770</v>
      </c>
      <c r="AA27" s="54" t="n">
        <v>1073</v>
      </c>
      <c r="AB27" s="54" t="n">
        <v>1206</v>
      </c>
      <c r="AC27" s="54" t="n">
        <v>847</v>
      </c>
      <c r="AD27" s="54"/>
      <c r="AE27" s="54"/>
      <c r="AF27" s="54"/>
      <c r="AG27" s="54"/>
      <c r="AH27" s="54"/>
    </row>
    <row r="28" customFormat="false" ht="28.35" hidden="false" customHeight="true" outlineLevel="0" collapsed="false">
      <c r="B28" s="65"/>
      <c r="C28" s="66"/>
      <c r="D28" s="66"/>
      <c r="E28" s="65"/>
      <c r="F28" s="65" t="s">
        <v>128</v>
      </c>
      <c r="G28" s="69"/>
      <c r="H28" s="54" t="n">
        <v>579</v>
      </c>
      <c r="I28" s="54" t="n">
        <v>1044</v>
      </c>
      <c r="J28" s="54" t="n">
        <v>725</v>
      </c>
      <c r="K28" s="54" t="n">
        <v>985</v>
      </c>
      <c r="L28" s="54" t="n">
        <v>637</v>
      </c>
      <c r="M28" s="54" t="n">
        <v>1061</v>
      </c>
      <c r="N28" s="54" t="n">
        <v>747</v>
      </c>
      <c r="O28" s="54" t="n">
        <v>1031</v>
      </c>
      <c r="P28" s="54" t="n">
        <v>129</v>
      </c>
      <c r="Q28" s="54" t="n">
        <v>1066</v>
      </c>
      <c r="R28" s="54" t="n">
        <v>870</v>
      </c>
      <c r="S28" s="54" t="n">
        <v>542</v>
      </c>
      <c r="T28" s="54" t="n">
        <v>1137</v>
      </c>
      <c r="U28" s="54" t="n">
        <v>1150</v>
      </c>
      <c r="V28" s="54" t="n">
        <v>844</v>
      </c>
      <c r="W28" s="54" t="n">
        <v>1084</v>
      </c>
      <c r="X28" s="54" t="n">
        <v>1042</v>
      </c>
      <c r="Y28" s="54" t="n">
        <v>816</v>
      </c>
      <c r="Z28" s="54" t="n">
        <v>686</v>
      </c>
      <c r="AA28" s="54" t="n">
        <v>1082</v>
      </c>
      <c r="AB28" s="54" t="n">
        <v>1258</v>
      </c>
      <c r="AC28" s="54" t="n">
        <v>1177</v>
      </c>
      <c r="AD28" s="54"/>
      <c r="AE28" s="54"/>
      <c r="AF28" s="54"/>
      <c r="AG28" s="54"/>
      <c r="AH28" s="54"/>
    </row>
    <row r="29" customFormat="false" ht="28.35" hidden="false" customHeight="true" outlineLevel="0" collapsed="false">
      <c r="B29" s="65"/>
      <c r="C29" s="66"/>
      <c r="D29" s="66"/>
      <c r="E29" s="65"/>
      <c r="F29" s="65" t="s">
        <v>129</v>
      </c>
      <c r="G29" s="69"/>
      <c r="H29" s="54" t="n">
        <v>827</v>
      </c>
      <c r="I29" s="54" t="n">
        <v>1200</v>
      </c>
      <c r="J29" s="54" t="n">
        <v>799</v>
      </c>
      <c r="K29" s="54" t="n">
        <v>1059</v>
      </c>
      <c r="L29" s="54" t="n">
        <v>626</v>
      </c>
      <c r="M29" s="54" t="n">
        <v>1162</v>
      </c>
      <c r="N29" s="54" t="n">
        <v>775</v>
      </c>
      <c r="O29" s="54" t="n">
        <v>1150</v>
      </c>
      <c r="P29" s="54" t="n">
        <v>153</v>
      </c>
      <c r="Q29" s="54" t="n">
        <v>1119</v>
      </c>
      <c r="R29" s="54" t="n">
        <v>962</v>
      </c>
      <c r="S29" s="54" t="n">
        <v>650</v>
      </c>
      <c r="T29" s="54" t="n">
        <v>1111</v>
      </c>
      <c r="U29" s="54" t="n">
        <v>1146</v>
      </c>
      <c r="V29" s="54" t="n">
        <v>878</v>
      </c>
      <c r="W29" s="54" t="n">
        <v>1136</v>
      </c>
      <c r="X29" s="54" t="n">
        <v>926</v>
      </c>
      <c r="Y29" s="54" t="n">
        <v>716</v>
      </c>
      <c r="Z29" s="54" t="n">
        <v>678</v>
      </c>
      <c r="AA29" s="54" t="n">
        <v>925</v>
      </c>
      <c r="AB29" s="54" t="n">
        <v>1087</v>
      </c>
      <c r="AC29" s="54" t="n">
        <v>932</v>
      </c>
      <c r="AD29" s="54"/>
      <c r="AE29" s="54"/>
      <c r="AF29" s="54"/>
      <c r="AG29" s="54"/>
      <c r="AH29" s="54"/>
    </row>
    <row r="30" customFormat="false" ht="28.35" hidden="false" customHeight="true" outlineLevel="0" collapsed="false">
      <c r="B30" s="65" t="n">
        <v>18</v>
      </c>
      <c r="C30" s="66"/>
      <c r="D30" s="66" t="s">
        <v>69</v>
      </c>
      <c r="E30" s="65" t="s">
        <v>116</v>
      </c>
      <c r="F30" s="65" t="s">
        <v>126</v>
      </c>
      <c r="G30" s="70"/>
      <c r="H30" s="54" t="n">
        <v>5</v>
      </c>
      <c r="I30" s="54" t="n">
        <v>2</v>
      </c>
      <c r="J30" s="54" t="n">
        <v>3</v>
      </c>
      <c r="K30" s="54" t="n">
        <v>3</v>
      </c>
      <c r="L30" s="54" t="n">
        <v>7</v>
      </c>
      <c r="M30" s="54" t="n">
        <v>4</v>
      </c>
      <c r="N30" s="54" t="n">
        <v>4</v>
      </c>
      <c r="O30" s="54" t="n">
        <v>4</v>
      </c>
      <c r="P30" s="54" t="n">
        <v>11</v>
      </c>
      <c r="Q30" s="54" t="n">
        <v>0</v>
      </c>
      <c r="R30" s="54" t="n">
        <v>2</v>
      </c>
      <c r="S30" s="54" t="n">
        <v>6</v>
      </c>
      <c r="T30" s="54" t="n">
        <v>2</v>
      </c>
      <c r="U30" s="54" t="n">
        <v>3</v>
      </c>
      <c r="V30" s="54" t="n">
        <v>3</v>
      </c>
      <c r="W30" s="54" t="n">
        <v>5</v>
      </c>
      <c r="X30" s="54" t="n">
        <v>4</v>
      </c>
      <c r="Y30" s="54" t="n">
        <v>5</v>
      </c>
      <c r="Z30" s="54" t="n">
        <v>8</v>
      </c>
      <c r="AA30" s="54" t="n">
        <v>3</v>
      </c>
      <c r="AB30" s="54" t="n">
        <v>1</v>
      </c>
      <c r="AC30" s="54" t="n">
        <v>5</v>
      </c>
      <c r="AD30" s="54"/>
      <c r="AE30" s="54"/>
      <c r="AF30" s="54"/>
      <c r="AG30" s="54"/>
      <c r="AH30" s="54"/>
    </row>
    <row r="31" customFormat="false" ht="28.35" hidden="false" customHeight="true" outlineLevel="0" collapsed="false">
      <c r="B31" s="65"/>
      <c r="C31" s="66"/>
      <c r="D31" s="66"/>
      <c r="E31" s="66"/>
      <c r="F31" s="65" t="s">
        <v>127</v>
      </c>
      <c r="G31" s="70"/>
      <c r="H31" s="54" t="n">
        <v>1</v>
      </c>
      <c r="I31" s="54" t="n">
        <v>2</v>
      </c>
      <c r="J31" s="54" t="n">
        <v>4</v>
      </c>
      <c r="K31" s="54" t="n">
        <v>5</v>
      </c>
      <c r="L31" s="54" t="n">
        <v>1</v>
      </c>
      <c r="M31" s="54" t="n">
        <v>1</v>
      </c>
      <c r="N31" s="54" t="n">
        <v>1</v>
      </c>
      <c r="O31" s="54" t="n">
        <v>3</v>
      </c>
      <c r="P31" s="54" t="n">
        <v>1</v>
      </c>
      <c r="Q31" s="54" t="n">
        <v>1</v>
      </c>
      <c r="R31" s="54" t="n">
        <v>0</v>
      </c>
      <c r="S31" s="54" t="n">
        <v>3</v>
      </c>
      <c r="T31" s="54" t="n">
        <v>3</v>
      </c>
      <c r="U31" s="54" t="n">
        <v>1</v>
      </c>
      <c r="V31" s="54" t="n">
        <v>0</v>
      </c>
      <c r="W31" s="54" t="n">
        <v>4</v>
      </c>
      <c r="X31" s="54" t="n">
        <v>3</v>
      </c>
      <c r="Y31" s="54" t="n">
        <v>5</v>
      </c>
      <c r="Z31" s="54" t="n">
        <v>4</v>
      </c>
      <c r="AA31" s="54" t="n">
        <v>5</v>
      </c>
      <c r="AB31" s="54" t="n">
        <v>5</v>
      </c>
      <c r="AC31" s="54" t="n">
        <v>5</v>
      </c>
      <c r="AD31" s="54"/>
      <c r="AE31" s="54"/>
      <c r="AF31" s="54"/>
      <c r="AG31" s="54"/>
      <c r="AH31" s="54"/>
    </row>
    <row r="32" customFormat="false" ht="28.35" hidden="false" customHeight="true" outlineLevel="0" collapsed="false">
      <c r="B32" s="65"/>
      <c r="C32" s="66"/>
      <c r="D32" s="66"/>
      <c r="E32" s="66"/>
      <c r="F32" s="65" t="s">
        <v>128</v>
      </c>
      <c r="G32" s="70"/>
      <c r="H32" s="54" t="n">
        <v>3</v>
      </c>
      <c r="I32" s="54" t="n">
        <v>3</v>
      </c>
      <c r="J32" s="54" t="n">
        <v>3</v>
      </c>
      <c r="K32" s="54" t="n">
        <v>3</v>
      </c>
      <c r="L32" s="54" t="n">
        <v>5</v>
      </c>
      <c r="M32" s="54" t="n">
        <v>4</v>
      </c>
      <c r="N32" s="54" t="n">
        <v>4</v>
      </c>
      <c r="O32" s="54" t="n">
        <v>4</v>
      </c>
      <c r="P32" s="54" t="n">
        <v>5</v>
      </c>
      <c r="Q32" s="54" t="n">
        <v>2</v>
      </c>
      <c r="R32" s="54" t="n">
        <v>5</v>
      </c>
      <c r="S32" s="54" t="n">
        <v>4</v>
      </c>
      <c r="T32" s="54" t="n">
        <v>5</v>
      </c>
      <c r="U32" s="54" t="n">
        <v>4</v>
      </c>
      <c r="V32" s="54" t="n">
        <v>3</v>
      </c>
      <c r="W32" s="54" t="n">
        <v>4</v>
      </c>
      <c r="X32" s="54" t="n">
        <v>5</v>
      </c>
      <c r="Y32" s="54" t="n">
        <v>2</v>
      </c>
      <c r="Z32" s="54" t="n">
        <v>6</v>
      </c>
      <c r="AA32" s="54" t="n">
        <v>3</v>
      </c>
      <c r="AB32" s="54" t="n">
        <v>4</v>
      </c>
      <c r="AC32" s="54" t="n">
        <v>5</v>
      </c>
      <c r="AD32" s="54"/>
      <c r="AE32" s="54"/>
      <c r="AF32" s="54"/>
      <c r="AG32" s="54"/>
      <c r="AH32" s="54"/>
    </row>
    <row r="33" customFormat="false" ht="28.35" hidden="false" customHeight="true" outlineLevel="0" collapsed="false">
      <c r="B33" s="65"/>
      <c r="C33" s="66"/>
      <c r="D33" s="66"/>
      <c r="E33" s="66"/>
      <c r="F33" s="65" t="s">
        <v>129</v>
      </c>
      <c r="G33" s="70"/>
      <c r="H33" s="54" t="n">
        <v>6</v>
      </c>
      <c r="I33" s="54" t="n">
        <v>2</v>
      </c>
      <c r="J33" s="54" t="n">
        <v>4</v>
      </c>
      <c r="K33" s="54" t="n">
        <v>3</v>
      </c>
      <c r="L33" s="54" t="n">
        <v>6</v>
      </c>
      <c r="M33" s="54" t="n">
        <v>5</v>
      </c>
      <c r="N33" s="54" t="n">
        <v>4</v>
      </c>
      <c r="O33" s="54" t="n">
        <v>6</v>
      </c>
      <c r="P33" s="54" t="n">
        <v>15</v>
      </c>
      <c r="Q33" s="54" t="n">
        <v>4</v>
      </c>
      <c r="R33" s="54" t="n">
        <v>4</v>
      </c>
      <c r="S33" s="54" t="n">
        <v>4</v>
      </c>
      <c r="T33" s="54" t="n">
        <v>4</v>
      </c>
      <c r="U33" s="54" t="n">
        <v>4</v>
      </c>
      <c r="V33" s="54" t="n">
        <v>4</v>
      </c>
      <c r="W33" s="54" t="n">
        <v>4</v>
      </c>
      <c r="X33" s="54" t="n">
        <v>3</v>
      </c>
      <c r="Y33" s="54" t="n">
        <v>3</v>
      </c>
      <c r="Z33" s="54" t="n">
        <v>3</v>
      </c>
      <c r="AA33" s="54" t="n">
        <v>4</v>
      </c>
      <c r="AB33" s="54" t="n">
        <v>6</v>
      </c>
      <c r="AC33" s="54" t="n">
        <v>5</v>
      </c>
      <c r="AD33" s="54"/>
      <c r="AE33" s="54"/>
      <c r="AF33" s="54"/>
      <c r="AG33" s="54"/>
      <c r="AH33" s="54"/>
    </row>
    <row r="34" customFormat="false" ht="28.35" hidden="false" customHeight="true" outlineLevel="0" collapsed="false">
      <c r="B34" s="65" t="n">
        <v>19</v>
      </c>
      <c r="C34" s="66"/>
      <c r="D34" s="66" t="s">
        <v>131</v>
      </c>
      <c r="E34" s="65" t="s">
        <v>125</v>
      </c>
      <c r="F34" s="65" t="s">
        <v>132</v>
      </c>
      <c r="G34" s="70"/>
      <c r="H34" s="54" t="n">
        <v>14.35</v>
      </c>
      <c r="I34" s="54" t="n">
        <v>21.04</v>
      </c>
      <c r="J34" s="71" t="n">
        <v>13.45</v>
      </c>
      <c r="K34" s="71" t="n">
        <v>18.44</v>
      </c>
      <c r="L34" s="71" t="n">
        <v>17.63</v>
      </c>
      <c r="M34" s="71" t="n">
        <v>16.59</v>
      </c>
      <c r="N34" s="71" t="n">
        <v>15.48</v>
      </c>
      <c r="O34" s="71" t="n">
        <v>21.46</v>
      </c>
      <c r="P34" s="71" t="n">
        <v>0</v>
      </c>
      <c r="Q34" s="71" t="n">
        <v>22</v>
      </c>
      <c r="R34" s="71" t="n">
        <v>15</v>
      </c>
      <c r="S34" s="71" t="n">
        <v>20.21</v>
      </c>
      <c r="T34" s="71" t="n">
        <v>21.59</v>
      </c>
      <c r="U34" s="71" t="n">
        <v>20.63</v>
      </c>
      <c r="V34" s="71" t="n">
        <v>10</v>
      </c>
      <c r="W34" s="71" t="n">
        <v>18.75</v>
      </c>
      <c r="X34" s="71" t="n">
        <v>19.5</v>
      </c>
      <c r="Y34" s="71" t="n">
        <v>14.13</v>
      </c>
      <c r="Z34" s="71" t="n">
        <v>14</v>
      </c>
      <c r="AA34" s="71" t="n">
        <v>19</v>
      </c>
      <c r="AB34" s="71" t="n">
        <v>22</v>
      </c>
      <c r="AC34" s="71" t="n">
        <v>16</v>
      </c>
      <c r="AD34" s="71"/>
      <c r="AE34" s="71"/>
      <c r="AF34" s="71"/>
      <c r="AG34" s="71"/>
      <c r="AH34" s="71"/>
    </row>
    <row r="35" customFormat="false" ht="28.35" hidden="false" customHeight="true" outlineLevel="0" collapsed="false">
      <c r="B35" s="65"/>
      <c r="C35" s="66"/>
      <c r="D35" s="66"/>
      <c r="E35" s="65"/>
      <c r="F35" s="65" t="s">
        <v>133</v>
      </c>
      <c r="G35" s="70"/>
      <c r="H35" s="54" t="n">
        <v>16.19</v>
      </c>
      <c r="I35" s="54" t="n">
        <v>21.69</v>
      </c>
      <c r="J35" s="71" t="n">
        <v>11.48</v>
      </c>
      <c r="K35" s="71" t="n">
        <v>19</v>
      </c>
      <c r="L35" s="71" t="n">
        <v>14.75</v>
      </c>
      <c r="M35" s="71" t="n">
        <v>16.21</v>
      </c>
      <c r="N35" s="71" t="n">
        <v>12.48</v>
      </c>
      <c r="O35" s="71" t="n">
        <v>15.84</v>
      </c>
      <c r="P35" s="71" t="n">
        <v>17</v>
      </c>
      <c r="Q35" s="71" t="n">
        <v>19.39</v>
      </c>
      <c r="R35" s="71" t="n">
        <v>14.16</v>
      </c>
      <c r="S35" s="71" t="n">
        <v>17.5</v>
      </c>
      <c r="T35" s="71" t="n">
        <v>21</v>
      </c>
      <c r="U35" s="71" t="n">
        <v>20.75</v>
      </c>
      <c r="V35" s="71" t="n">
        <v>12.88</v>
      </c>
      <c r="W35" s="71" t="n">
        <v>20</v>
      </c>
      <c r="X35" s="72" t="n">
        <v>18.84</v>
      </c>
      <c r="Y35" s="71" t="n">
        <v>14.88</v>
      </c>
      <c r="Z35" s="71" t="n">
        <v>14</v>
      </c>
      <c r="AA35" s="71" t="n">
        <v>20</v>
      </c>
      <c r="AB35" s="71" t="n">
        <v>20.46</v>
      </c>
      <c r="AC35" s="71" t="n">
        <v>20</v>
      </c>
      <c r="AD35" s="71"/>
      <c r="AE35" s="71"/>
      <c r="AF35" s="71"/>
      <c r="AG35" s="71"/>
      <c r="AH35" s="71"/>
    </row>
    <row r="36" customFormat="false" ht="28.35" hidden="false" customHeight="true" outlineLevel="0" collapsed="false">
      <c r="B36" s="65"/>
      <c r="C36" s="66"/>
      <c r="D36" s="66"/>
      <c r="E36" s="65"/>
      <c r="F36" s="65" t="s">
        <v>134</v>
      </c>
      <c r="G36" s="70"/>
      <c r="H36" s="54" t="n">
        <v>14.32</v>
      </c>
      <c r="I36" s="54" t="n">
        <v>20.96</v>
      </c>
      <c r="J36" s="72" t="n">
        <v>12.94</v>
      </c>
      <c r="K36" s="72" t="n">
        <v>18.38</v>
      </c>
      <c r="L36" s="72" t="n">
        <v>17.63</v>
      </c>
      <c r="M36" s="72" t="n">
        <v>19.54</v>
      </c>
      <c r="N36" s="72" t="n">
        <v>12.32</v>
      </c>
      <c r="O36" s="72" t="n">
        <v>20.96</v>
      </c>
      <c r="P36" s="72" t="n">
        <v>0</v>
      </c>
      <c r="Q36" s="72" t="n">
        <v>19.53</v>
      </c>
      <c r="R36" s="72" t="n">
        <v>20.11</v>
      </c>
      <c r="S36" s="72" t="n">
        <v>19.93</v>
      </c>
      <c r="T36" s="72" t="n">
        <v>20.11</v>
      </c>
      <c r="U36" s="72" t="n">
        <v>19.63</v>
      </c>
      <c r="V36" s="72" t="n">
        <v>12.88</v>
      </c>
      <c r="W36" s="72" t="n">
        <v>19.63</v>
      </c>
      <c r="X36" s="72" t="n">
        <v>18.48</v>
      </c>
      <c r="Y36" s="72" t="n">
        <v>13.71</v>
      </c>
      <c r="Z36" s="72" t="n">
        <v>14</v>
      </c>
      <c r="AA36" s="72" t="n">
        <v>19.84</v>
      </c>
      <c r="AB36" s="72" t="n">
        <v>19.88</v>
      </c>
      <c r="AC36" s="72" t="n">
        <v>21.88</v>
      </c>
      <c r="AD36" s="72"/>
      <c r="AE36" s="72"/>
      <c r="AF36" s="72"/>
      <c r="AG36" s="72"/>
      <c r="AH36" s="72"/>
    </row>
    <row r="37" customFormat="false" ht="28.35" hidden="false" customHeight="true" outlineLevel="0" collapsed="false">
      <c r="B37" s="65"/>
      <c r="C37" s="66"/>
      <c r="D37" s="66"/>
      <c r="E37" s="65"/>
      <c r="F37" s="65" t="s">
        <v>135</v>
      </c>
      <c r="G37" s="70"/>
      <c r="H37" s="54" t="n">
        <v>16.5</v>
      </c>
      <c r="I37" s="54" t="n">
        <v>19.16</v>
      </c>
      <c r="J37" s="54" t="n">
        <v>3</v>
      </c>
      <c r="K37" s="54" t="n">
        <v>18.38</v>
      </c>
      <c r="L37" s="54" t="n">
        <v>18.49</v>
      </c>
      <c r="M37" s="54" t="n">
        <v>11.34</v>
      </c>
      <c r="N37" s="54" t="n">
        <v>9</v>
      </c>
      <c r="O37" s="54" t="n">
        <v>17</v>
      </c>
      <c r="P37" s="54" t="n">
        <v>0</v>
      </c>
      <c r="Q37" s="54" t="n">
        <v>21.84</v>
      </c>
      <c r="R37" s="54" t="n">
        <v>17.63</v>
      </c>
      <c r="S37" s="54" t="n">
        <v>20.47</v>
      </c>
      <c r="T37" s="54" t="n">
        <v>23</v>
      </c>
      <c r="U37" s="54" t="n">
        <v>20.46</v>
      </c>
      <c r="V37" s="54" t="n">
        <v>13</v>
      </c>
      <c r="W37" s="54" t="n">
        <v>19.73</v>
      </c>
      <c r="X37" s="54" t="n">
        <v>16.73</v>
      </c>
      <c r="Y37" s="54" t="n">
        <v>14.84</v>
      </c>
      <c r="Z37" s="54" t="n">
        <v>14</v>
      </c>
      <c r="AA37" s="54" t="n">
        <v>20</v>
      </c>
      <c r="AB37" s="54" t="n">
        <v>21</v>
      </c>
      <c r="AC37" s="54" t="n">
        <v>21.88</v>
      </c>
      <c r="AD37" s="54"/>
      <c r="AE37" s="54"/>
      <c r="AF37" s="54"/>
      <c r="AG37" s="54"/>
      <c r="AH37" s="54"/>
    </row>
    <row r="38" customFormat="false" ht="28.35" hidden="false" customHeight="true" outlineLevel="0" collapsed="false">
      <c r="B38" s="65"/>
      <c r="C38" s="66"/>
      <c r="D38" s="66"/>
      <c r="E38" s="65"/>
      <c r="F38" s="65" t="s">
        <v>136</v>
      </c>
      <c r="G38" s="70"/>
      <c r="H38" s="54" t="n">
        <v>14.88</v>
      </c>
      <c r="I38" s="54" t="n">
        <v>21</v>
      </c>
      <c r="J38" s="54" t="n">
        <v>13</v>
      </c>
      <c r="K38" s="54" t="n">
        <v>18.88</v>
      </c>
      <c r="L38" s="54" t="n">
        <v>18.59</v>
      </c>
      <c r="M38" s="54" t="n">
        <v>20</v>
      </c>
      <c r="N38" s="54" t="n">
        <v>13.36</v>
      </c>
      <c r="O38" s="54" t="n">
        <v>19.96</v>
      </c>
      <c r="P38" s="54" t="n">
        <v>0</v>
      </c>
      <c r="Q38" s="54" t="n">
        <v>22</v>
      </c>
      <c r="R38" s="54" t="n">
        <v>19.07</v>
      </c>
      <c r="S38" s="54" t="n">
        <v>16.21</v>
      </c>
      <c r="T38" s="54" t="n">
        <v>19.73</v>
      </c>
      <c r="U38" s="54" t="n">
        <v>18.63</v>
      </c>
      <c r="V38" s="54" t="n">
        <v>14.88</v>
      </c>
      <c r="W38" s="54" t="n">
        <v>18.75</v>
      </c>
      <c r="X38" s="54" t="n">
        <v>19.48</v>
      </c>
      <c r="Y38" s="54" t="n">
        <v>14.59</v>
      </c>
      <c r="Z38" s="54" t="n">
        <v>11</v>
      </c>
      <c r="AA38" s="54" t="n">
        <v>19.84</v>
      </c>
      <c r="AB38" s="54" t="n">
        <v>21.88</v>
      </c>
      <c r="AC38" s="54" t="n">
        <v>22</v>
      </c>
      <c r="AD38" s="54"/>
      <c r="AE38" s="54"/>
      <c r="AF38" s="54"/>
      <c r="AG38" s="54"/>
      <c r="AH38" s="54"/>
    </row>
    <row r="39" customFormat="false" ht="28.35" hidden="false" customHeight="true" outlineLevel="0" collapsed="false">
      <c r="B39" s="65"/>
      <c r="C39" s="66"/>
      <c r="D39" s="66"/>
      <c r="E39" s="65"/>
      <c r="F39" s="65" t="s">
        <v>137</v>
      </c>
      <c r="G39" s="70"/>
      <c r="H39" s="54" t="n">
        <v>12.88</v>
      </c>
      <c r="I39" s="54" t="n">
        <v>21.71</v>
      </c>
      <c r="J39" s="54" t="n">
        <v>15</v>
      </c>
      <c r="K39" s="54" t="n">
        <v>18</v>
      </c>
      <c r="L39" s="54" t="n">
        <v>18.75</v>
      </c>
      <c r="M39" s="54" t="n">
        <v>20.34</v>
      </c>
      <c r="N39" s="54" t="n">
        <v>15.49</v>
      </c>
      <c r="O39" s="54" t="n">
        <v>17.59</v>
      </c>
      <c r="P39" s="54" t="n">
        <v>0</v>
      </c>
      <c r="Q39" s="54" t="n">
        <v>19.13</v>
      </c>
      <c r="R39" s="54" t="n">
        <v>16.36</v>
      </c>
      <c r="S39" s="54" t="n">
        <v>20.63</v>
      </c>
      <c r="T39" s="54" t="n">
        <v>21</v>
      </c>
      <c r="U39" s="54" t="n">
        <v>20</v>
      </c>
      <c r="V39" s="54" t="n">
        <v>15</v>
      </c>
      <c r="W39" s="54" t="n">
        <v>20</v>
      </c>
      <c r="X39" s="54" t="n">
        <v>17.59</v>
      </c>
      <c r="Y39" s="54" t="n">
        <v>15</v>
      </c>
      <c r="Z39" s="54" t="n">
        <v>14</v>
      </c>
      <c r="AA39" s="54" t="n">
        <v>19</v>
      </c>
      <c r="AB39" s="54" t="n">
        <v>22</v>
      </c>
      <c r="AC39" s="54" t="n">
        <v>22</v>
      </c>
      <c r="AD39" s="54"/>
      <c r="AE39" s="54"/>
      <c r="AF39" s="54"/>
      <c r="AG39" s="54"/>
      <c r="AH39" s="54"/>
    </row>
    <row r="40" customFormat="false" ht="21" hidden="false" customHeight="true" outlineLevel="0" collapsed="false">
      <c r="B40" s="65"/>
      <c r="C40" s="66"/>
      <c r="D40" s="66"/>
      <c r="E40" s="65"/>
      <c r="F40" s="65" t="s">
        <v>138</v>
      </c>
      <c r="G40" s="70"/>
      <c r="H40" s="54" t="n">
        <v>12.88</v>
      </c>
      <c r="I40" s="54" t="n">
        <v>21.96</v>
      </c>
      <c r="J40" s="72" t="n">
        <v>15</v>
      </c>
      <c r="K40" s="72" t="n">
        <v>18.93</v>
      </c>
      <c r="L40" s="72" t="n">
        <v>18.75</v>
      </c>
      <c r="M40" s="72" t="n">
        <v>19.34</v>
      </c>
      <c r="N40" s="72" t="n">
        <v>15.74</v>
      </c>
      <c r="O40" s="72" t="n">
        <v>19.21</v>
      </c>
      <c r="P40" s="72" t="n">
        <v>0</v>
      </c>
      <c r="Q40" s="72" t="n">
        <v>16.34</v>
      </c>
      <c r="R40" s="72" t="n">
        <v>16.38</v>
      </c>
      <c r="S40" s="72" t="n">
        <v>28.63</v>
      </c>
      <c r="T40" s="72" t="n">
        <v>18</v>
      </c>
      <c r="U40" s="72" t="n">
        <v>20.5</v>
      </c>
      <c r="V40" s="72" t="n">
        <v>12</v>
      </c>
      <c r="W40" s="72" t="n">
        <v>20</v>
      </c>
      <c r="X40" s="72" t="n">
        <v>19.88</v>
      </c>
      <c r="Y40" s="72" t="n">
        <v>14.63</v>
      </c>
      <c r="Z40" s="72" t="n">
        <v>14</v>
      </c>
      <c r="AA40" s="72" t="n">
        <v>20</v>
      </c>
      <c r="AB40" s="72" t="n">
        <v>22</v>
      </c>
      <c r="AC40" s="72" t="n">
        <v>22</v>
      </c>
      <c r="AD40" s="72"/>
      <c r="AE40" s="72"/>
      <c r="AF40" s="72"/>
      <c r="AG40" s="72"/>
      <c r="AH40" s="72"/>
    </row>
    <row r="41" customFormat="false" ht="21" hidden="false" customHeight="true" outlineLevel="0" collapsed="false">
      <c r="B41" s="65"/>
      <c r="C41" s="66"/>
      <c r="D41" s="66"/>
      <c r="E41" s="65"/>
      <c r="F41" s="65" t="s">
        <v>139</v>
      </c>
      <c r="G41" s="70"/>
      <c r="H41" s="54" t="n">
        <v>16.38</v>
      </c>
      <c r="I41" s="54" t="n">
        <v>21.6</v>
      </c>
      <c r="J41" s="72" t="n">
        <v>10.24</v>
      </c>
      <c r="K41" s="72" t="n">
        <v>19</v>
      </c>
      <c r="L41" s="72" t="n">
        <v>18.63</v>
      </c>
      <c r="M41" s="72" t="n">
        <v>16.59</v>
      </c>
      <c r="N41" s="72" t="n">
        <v>14.25</v>
      </c>
      <c r="O41" s="72" t="n">
        <v>20.63</v>
      </c>
      <c r="P41" s="72" t="n">
        <v>18</v>
      </c>
      <c r="Q41" s="72" t="n">
        <v>20</v>
      </c>
      <c r="R41" s="72" t="n">
        <v>17.19</v>
      </c>
      <c r="S41" s="72" t="n">
        <v>20.63</v>
      </c>
      <c r="T41" s="72" t="n">
        <v>23</v>
      </c>
      <c r="U41" s="72" t="n">
        <v>21</v>
      </c>
      <c r="V41" s="72" t="n">
        <v>15</v>
      </c>
      <c r="W41" s="72" t="n">
        <v>20</v>
      </c>
      <c r="X41" s="72" t="n">
        <v>20</v>
      </c>
      <c r="Y41" s="72" t="n">
        <v>15</v>
      </c>
      <c r="Z41" s="72" t="n">
        <v>14</v>
      </c>
      <c r="AA41" s="72" t="n">
        <v>20</v>
      </c>
      <c r="AB41" s="72" t="n">
        <v>22</v>
      </c>
      <c r="AC41" s="72" t="n">
        <v>16</v>
      </c>
      <c r="AD41" s="72"/>
      <c r="AE41" s="72"/>
      <c r="AF41" s="72"/>
      <c r="AG41" s="72"/>
      <c r="AH41" s="72"/>
    </row>
    <row r="42" customFormat="false" ht="17.25" hidden="true" customHeight="true" outlineLevel="0" collapsed="false">
      <c r="B42" s="65"/>
      <c r="C42" s="66"/>
      <c r="D42" s="66"/>
      <c r="E42" s="65"/>
      <c r="F42" s="73" t="s">
        <v>140</v>
      </c>
      <c r="G42" s="70"/>
      <c r="H42" s="54"/>
      <c r="I42" s="54"/>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row r="43" customFormat="false" ht="21" hidden="false" customHeight="true" outlineLevel="0" collapsed="false">
      <c r="B43" s="65"/>
      <c r="C43" s="66"/>
      <c r="D43" s="66"/>
      <c r="E43" s="65"/>
      <c r="F43" s="65" t="s">
        <v>141</v>
      </c>
      <c r="G43" s="70"/>
      <c r="H43" s="54" t="n">
        <v>12.88</v>
      </c>
      <c r="I43" s="54" t="n">
        <v>22</v>
      </c>
      <c r="J43" s="72" t="n">
        <v>15</v>
      </c>
      <c r="K43" s="72" t="n">
        <v>18</v>
      </c>
      <c r="L43" s="72" t="n">
        <v>17.75</v>
      </c>
      <c r="M43" s="72" t="n">
        <v>17.34</v>
      </c>
      <c r="N43" s="72" t="n">
        <v>13.86</v>
      </c>
      <c r="O43" s="72" t="n">
        <v>22</v>
      </c>
      <c r="P43" s="72" t="n">
        <v>17</v>
      </c>
      <c r="Q43" s="72" t="n">
        <v>22</v>
      </c>
      <c r="R43" s="72" t="n">
        <v>19.23</v>
      </c>
      <c r="S43" s="72" t="n">
        <v>19.63</v>
      </c>
      <c r="T43" s="72" t="n">
        <v>22</v>
      </c>
      <c r="U43" s="72" t="n">
        <v>21</v>
      </c>
      <c r="V43" s="72" t="n">
        <v>13</v>
      </c>
      <c r="W43" s="72" t="n">
        <v>20</v>
      </c>
      <c r="X43" s="72" t="n">
        <v>20</v>
      </c>
      <c r="Y43" s="72" t="n">
        <v>12.88</v>
      </c>
      <c r="Z43" s="72" t="n">
        <v>14</v>
      </c>
      <c r="AA43" s="72" t="n">
        <v>20</v>
      </c>
      <c r="AB43" s="72" t="n">
        <v>22</v>
      </c>
      <c r="AC43" s="72" t="n">
        <v>22</v>
      </c>
      <c r="AD43" s="72"/>
      <c r="AE43" s="72"/>
      <c r="AF43" s="72"/>
      <c r="AG43" s="72"/>
      <c r="AH43" s="72"/>
    </row>
    <row r="44" customFormat="false" ht="24.75" hidden="false" customHeight="true" outlineLevel="0" collapsed="false">
      <c r="B44" s="65"/>
      <c r="C44" s="66"/>
      <c r="D44" s="66"/>
      <c r="E44" s="65"/>
      <c r="F44" s="65" t="s">
        <v>142</v>
      </c>
      <c r="G44" s="70"/>
      <c r="H44" s="54" t="n">
        <v>16.88</v>
      </c>
      <c r="I44" s="54" t="n">
        <v>22</v>
      </c>
      <c r="J44" s="72" t="n">
        <v>13</v>
      </c>
      <c r="K44" s="72" t="n">
        <v>19</v>
      </c>
      <c r="L44" s="72" t="n">
        <v>18.75</v>
      </c>
      <c r="M44" s="72" t="n">
        <v>20.34</v>
      </c>
      <c r="N44" s="72" t="n">
        <v>12.86</v>
      </c>
      <c r="O44" s="72" t="n">
        <v>22</v>
      </c>
      <c r="P44" s="72" t="n">
        <v>17</v>
      </c>
      <c r="Q44" s="72" t="n">
        <v>22</v>
      </c>
      <c r="R44" s="72" t="n">
        <v>18.48</v>
      </c>
      <c r="S44" s="72" t="n">
        <v>20.09</v>
      </c>
      <c r="T44" s="72" t="n">
        <v>23</v>
      </c>
      <c r="U44" s="72" t="n">
        <v>18</v>
      </c>
      <c r="V44" s="72" t="n">
        <v>13</v>
      </c>
      <c r="W44" s="72" t="n">
        <v>20</v>
      </c>
      <c r="X44" s="72" t="n">
        <v>20</v>
      </c>
      <c r="Y44" s="72" t="n">
        <v>10.88</v>
      </c>
      <c r="Z44" s="72" t="n">
        <v>14</v>
      </c>
      <c r="AA44" s="72" t="n">
        <v>20</v>
      </c>
      <c r="AB44" s="72" t="n">
        <v>22</v>
      </c>
      <c r="AC44" s="72" t="n">
        <v>17</v>
      </c>
      <c r="AD44" s="72"/>
      <c r="AE44" s="72"/>
      <c r="AF44" s="72"/>
      <c r="AG44" s="72"/>
      <c r="AH44" s="72"/>
    </row>
    <row r="45" customFormat="false" ht="28.35" hidden="false" customHeight="true" outlineLevel="0" collapsed="false">
      <c r="B45" s="65" t="n">
        <v>23</v>
      </c>
      <c r="C45" s="66"/>
      <c r="D45" s="66" t="s">
        <v>130</v>
      </c>
      <c r="E45" s="65" t="s">
        <v>122</v>
      </c>
      <c r="F45" s="65" t="s">
        <v>132</v>
      </c>
      <c r="G45" s="69"/>
      <c r="H45" s="54" t="n">
        <v>433</v>
      </c>
      <c r="I45" s="54" t="n">
        <v>551</v>
      </c>
      <c r="J45" s="54" t="n">
        <v>367</v>
      </c>
      <c r="K45" s="54" t="n">
        <v>516</v>
      </c>
      <c r="L45" s="54" t="n">
        <v>278</v>
      </c>
      <c r="M45" s="54" t="n">
        <v>454</v>
      </c>
      <c r="N45" s="54" t="n">
        <v>431</v>
      </c>
      <c r="O45" s="54" t="n">
        <v>546</v>
      </c>
      <c r="P45" s="54" t="n">
        <v>19</v>
      </c>
      <c r="Q45" s="54" t="n">
        <v>540</v>
      </c>
      <c r="R45" s="54" t="n">
        <v>373</v>
      </c>
      <c r="S45" s="54" t="n">
        <v>390</v>
      </c>
      <c r="T45" s="54" t="n">
        <v>598</v>
      </c>
      <c r="U45" s="54" t="n">
        <v>557</v>
      </c>
      <c r="V45" s="54" t="n">
        <v>264</v>
      </c>
      <c r="W45" s="54" t="n">
        <v>509</v>
      </c>
      <c r="X45" s="54" t="n">
        <v>543</v>
      </c>
      <c r="Y45" s="54" t="n">
        <v>327</v>
      </c>
      <c r="Z45" s="54" t="n">
        <v>436</v>
      </c>
      <c r="AA45" s="54" t="n">
        <v>549</v>
      </c>
      <c r="AB45" s="54" t="n">
        <v>590</v>
      </c>
      <c r="AC45" s="54" t="n">
        <v>442</v>
      </c>
      <c r="AD45" s="54"/>
      <c r="AE45" s="54"/>
      <c r="AF45" s="54"/>
      <c r="AG45" s="54"/>
      <c r="AH45" s="54"/>
    </row>
    <row r="46" customFormat="false" ht="28.35" hidden="false" customHeight="true" outlineLevel="0" collapsed="false">
      <c r="B46" s="65"/>
      <c r="C46" s="66"/>
      <c r="D46" s="66"/>
      <c r="E46" s="65"/>
      <c r="F46" s="65" t="s">
        <v>133</v>
      </c>
      <c r="G46" s="46"/>
      <c r="H46" s="54" t="n">
        <v>407</v>
      </c>
      <c r="I46" s="54" t="n">
        <v>591</v>
      </c>
      <c r="J46" s="54" t="n">
        <v>323</v>
      </c>
      <c r="K46" s="54" t="n">
        <v>495</v>
      </c>
      <c r="L46" s="54" t="n">
        <v>279</v>
      </c>
      <c r="M46" s="54" t="n">
        <v>480</v>
      </c>
      <c r="N46" s="54" t="n">
        <v>359</v>
      </c>
      <c r="O46" s="54" t="n">
        <v>452</v>
      </c>
      <c r="P46" s="54" t="n">
        <v>78</v>
      </c>
      <c r="Q46" s="54" t="n">
        <v>515</v>
      </c>
      <c r="R46" s="54" t="n">
        <v>358</v>
      </c>
      <c r="S46" s="54" t="n">
        <v>345</v>
      </c>
      <c r="T46" s="54" t="n">
        <v>610</v>
      </c>
      <c r="U46" s="54" t="n">
        <v>561</v>
      </c>
      <c r="V46" s="54" t="n">
        <v>349</v>
      </c>
      <c r="W46" s="54" t="n">
        <v>540</v>
      </c>
      <c r="X46" s="54" t="n">
        <v>495</v>
      </c>
      <c r="Y46" s="54" t="n">
        <v>401</v>
      </c>
      <c r="Z46" s="54" t="n">
        <v>379</v>
      </c>
      <c r="AA46" s="54" t="n">
        <v>540</v>
      </c>
      <c r="AB46" s="54" t="n">
        <v>552</v>
      </c>
      <c r="AC46" s="54" t="n">
        <v>502</v>
      </c>
      <c r="AD46" s="54"/>
      <c r="AE46" s="54"/>
      <c r="AF46" s="54"/>
      <c r="AG46" s="54"/>
      <c r="AH46" s="54"/>
    </row>
    <row r="47" customFormat="false" ht="28.35" hidden="false" customHeight="true" outlineLevel="0" collapsed="false">
      <c r="B47" s="65"/>
      <c r="C47" s="66"/>
      <c r="D47" s="66"/>
      <c r="E47" s="65"/>
      <c r="F47" s="65" t="s">
        <v>134</v>
      </c>
      <c r="G47" s="46"/>
      <c r="H47" s="54" t="n">
        <v>390</v>
      </c>
      <c r="I47" s="54" t="n">
        <v>542</v>
      </c>
      <c r="J47" s="54" t="n">
        <v>339</v>
      </c>
      <c r="K47" s="54" t="n">
        <v>499</v>
      </c>
      <c r="L47" s="54" t="n">
        <v>254</v>
      </c>
      <c r="M47" s="54" t="n">
        <v>655</v>
      </c>
      <c r="N47" s="54" t="n">
        <v>341</v>
      </c>
      <c r="O47" s="54" t="n">
        <v>660</v>
      </c>
      <c r="P47" s="54" t="n">
        <v>8</v>
      </c>
      <c r="Q47" s="54" t="n">
        <v>535</v>
      </c>
      <c r="R47" s="54" t="n">
        <v>574</v>
      </c>
      <c r="S47" s="54" t="n">
        <v>313</v>
      </c>
      <c r="T47" s="54" t="n">
        <v>503</v>
      </c>
      <c r="U47" s="54" t="n">
        <v>578</v>
      </c>
      <c r="V47" s="54" t="n">
        <v>316</v>
      </c>
      <c r="W47" s="54" t="n">
        <v>528</v>
      </c>
      <c r="X47" s="54" t="n">
        <v>479</v>
      </c>
      <c r="Y47" s="54" t="n">
        <v>375</v>
      </c>
      <c r="Z47" s="54" t="n">
        <v>429</v>
      </c>
      <c r="AA47" s="54" t="n">
        <v>596</v>
      </c>
      <c r="AB47" s="54" t="n">
        <v>734</v>
      </c>
      <c r="AC47" s="54" t="n">
        <v>603</v>
      </c>
      <c r="AD47" s="54"/>
      <c r="AE47" s="54"/>
      <c r="AF47" s="54"/>
      <c r="AG47" s="54"/>
      <c r="AH47" s="54"/>
    </row>
    <row r="48" customFormat="false" ht="28.35" hidden="false" customHeight="true" outlineLevel="0" collapsed="false">
      <c r="B48" s="65"/>
      <c r="C48" s="66"/>
      <c r="D48" s="66"/>
      <c r="E48" s="65"/>
      <c r="F48" s="65" t="s">
        <v>135</v>
      </c>
      <c r="G48" s="46"/>
      <c r="H48" s="54" t="n">
        <v>396</v>
      </c>
      <c r="I48" s="54" t="n">
        <v>540</v>
      </c>
      <c r="J48" s="54" t="n">
        <v>111</v>
      </c>
      <c r="K48" s="54" t="n">
        <v>530</v>
      </c>
      <c r="L48" s="54" t="n">
        <v>278</v>
      </c>
      <c r="M48" s="54" t="n">
        <v>331</v>
      </c>
      <c r="N48" s="54" t="n">
        <v>211</v>
      </c>
      <c r="O48" s="54" t="n">
        <v>482</v>
      </c>
      <c r="P48" s="54" t="n">
        <v>74</v>
      </c>
      <c r="Q48" s="54" t="n">
        <v>509</v>
      </c>
      <c r="R48" s="54" t="n">
        <v>485</v>
      </c>
      <c r="S48" s="54" t="n">
        <v>337</v>
      </c>
      <c r="T48" s="54" t="n">
        <v>633</v>
      </c>
      <c r="U48" s="54" t="n">
        <v>582</v>
      </c>
      <c r="V48" s="54" t="n">
        <v>325</v>
      </c>
      <c r="W48" s="54" t="n">
        <v>547</v>
      </c>
      <c r="X48" s="54" t="n">
        <v>468</v>
      </c>
      <c r="Y48" s="54" t="n">
        <v>404</v>
      </c>
      <c r="Z48" s="54" t="n">
        <v>354</v>
      </c>
      <c r="AA48" s="54" t="n">
        <v>545</v>
      </c>
      <c r="AB48" s="54" t="n">
        <v>568</v>
      </c>
      <c r="AC48" s="54" t="n">
        <v>563</v>
      </c>
      <c r="AD48" s="54"/>
      <c r="AE48" s="54"/>
      <c r="AF48" s="54"/>
      <c r="AG48" s="54"/>
      <c r="AH48" s="54"/>
    </row>
    <row r="49" customFormat="false" ht="28.35" hidden="false" customHeight="true" outlineLevel="0" collapsed="false">
      <c r="B49" s="65"/>
      <c r="C49" s="66"/>
      <c r="D49" s="66"/>
      <c r="E49" s="65"/>
      <c r="F49" s="65" t="s">
        <v>136</v>
      </c>
      <c r="G49" s="46"/>
      <c r="H49" s="54" t="n">
        <v>328</v>
      </c>
      <c r="I49" s="54" t="n">
        <v>564</v>
      </c>
      <c r="J49" s="54" t="n">
        <v>343</v>
      </c>
      <c r="K49" s="54" t="n">
        <v>225</v>
      </c>
      <c r="L49" s="54" t="n">
        <v>264</v>
      </c>
      <c r="M49" s="54" t="n">
        <v>590</v>
      </c>
      <c r="N49" s="54" t="n">
        <v>360</v>
      </c>
      <c r="O49" s="54" t="n">
        <v>503</v>
      </c>
      <c r="P49" s="54" t="n">
        <v>22</v>
      </c>
      <c r="Q49" s="54" t="n">
        <v>536</v>
      </c>
      <c r="R49" s="54" t="n">
        <v>482</v>
      </c>
      <c r="S49" s="54" t="n">
        <v>235</v>
      </c>
      <c r="T49" s="54" t="n">
        <v>514</v>
      </c>
      <c r="U49" s="54" t="n">
        <v>518</v>
      </c>
      <c r="V49" s="54" t="n">
        <v>389</v>
      </c>
      <c r="W49" s="54" t="n">
        <v>514</v>
      </c>
      <c r="X49" s="54" t="n">
        <v>531</v>
      </c>
      <c r="Y49" s="54" t="n">
        <v>433</v>
      </c>
      <c r="Z49" s="54" t="n">
        <v>301</v>
      </c>
      <c r="AA49" s="54" t="n">
        <v>539</v>
      </c>
      <c r="AB49" s="54" t="n">
        <v>612</v>
      </c>
      <c r="AC49" s="54" t="n">
        <v>548</v>
      </c>
      <c r="AD49" s="54"/>
      <c r="AE49" s="54"/>
      <c r="AF49" s="54"/>
      <c r="AG49" s="54"/>
      <c r="AH49" s="54"/>
    </row>
    <row r="50" customFormat="false" ht="28.35" hidden="false" customHeight="true" outlineLevel="0" collapsed="false">
      <c r="B50" s="65"/>
      <c r="C50" s="66"/>
      <c r="D50" s="66"/>
      <c r="E50" s="65"/>
      <c r="F50" s="65" t="s">
        <v>137</v>
      </c>
      <c r="G50" s="46"/>
      <c r="H50" s="54" t="n">
        <v>315</v>
      </c>
      <c r="I50" s="54" t="n">
        <v>614</v>
      </c>
      <c r="J50" s="54" t="n">
        <v>404</v>
      </c>
      <c r="K50" s="54" t="n">
        <v>473</v>
      </c>
      <c r="L50" s="54" t="n">
        <v>276</v>
      </c>
      <c r="M50" s="54" t="n">
        <v>638</v>
      </c>
      <c r="N50" s="54" t="n">
        <v>346</v>
      </c>
      <c r="O50" s="54" t="n">
        <v>464</v>
      </c>
      <c r="P50" s="54" t="n">
        <v>9</v>
      </c>
      <c r="Q50" s="54" t="n">
        <v>446</v>
      </c>
      <c r="R50" s="54" t="n">
        <v>427</v>
      </c>
      <c r="S50" s="54" t="n">
        <v>299</v>
      </c>
      <c r="T50" s="54" t="n">
        <v>544</v>
      </c>
      <c r="U50" s="54" t="n">
        <v>533</v>
      </c>
      <c r="V50" s="54" t="n">
        <v>412</v>
      </c>
      <c r="W50" s="54" t="n">
        <v>540</v>
      </c>
      <c r="X50" s="54" t="n">
        <v>477</v>
      </c>
      <c r="Y50" s="54" t="n">
        <v>399</v>
      </c>
      <c r="Z50" s="54" t="n">
        <v>378</v>
      </c>
      <c r="AA50" s="54" t="n">
        <v>515</v>
      </c>
      <c r="AB50" s="54" t="n">
        <v>594</v>
      </c>
      <c r="AC50" s="54" t="n">
        <v>412</v>
      </c>
      <c r="AD50" s="54"/>
      <c r="AE50" s="54"/>
      <c r="AF50" s="54"/>
      <c r="AG50" s="54"/>
      <c r="AH50" s="54"/>
    </row>
    <row r="51" customFormat="false" ht="28.35" hidden="false" customHeight="true" outlineLevel="0" collapsed="false">
      <c r="B51" s="65"/>
      <c r="C51" s="66"/>
      <c r="D51" s="66"/>
      <c r="E51" s="65"/>
      <c r="F51" s="65" t="s">
        <v>138</v>
      </c>
      <c r="G51" s="46"/>
      <c r="H51" s="54" t="n">
        <v>240</v>
      </c>
      <c r="I51" s="54" t="n">
        <v>552</v>
      </c>
      <c r="J51" s="54" t="n">
        <v>389</v>
      </c>
      <c r="K51" s="54" t="n">
        <v>480</v>
      </c>
      <c r="L51" s="54" t="n">
        <v>278</v>
      </c>
      <c r="M51" s="54" t="n">
        <v>546</v>
      </c>
      <c r="N51" s="54" t="n">
        <v>320</v>
      </c>
      <c r="O51" s="54" t="n">
        <v>519</v>
      </c>
      <c r="P51" s="54" t="n">
        <v>9</v>
      </c>
      <c r="Q51" s="54" t="n">
        <v>484</v>
      </c>
      <c r="R51" s="54" t="n">
        <v>420</v>
      </c>
      <c r="S51" s="54" t="n">
        <v>332</v>
      </c>
      <c r="T51" s="54" t="n">
        <v>514</v>
      </c>
      <c r="U51" s="54" t="n">
        <v>562</v>
      </c>
      <c r="V51" s="54" t="n">
        <v>332</v>
      </c>
      <c r="W51" s="54" t="n">
        <v>540</v>
      </c>
      <c r="X51" s="54" t="n">
        <v>541</v>
      </c>
      <c r="Y51" s="54" t="n">
        <v>375</v>
      </c>
      <c r="Z51" s="54" t="n">
        <v>383</v>
      </c>
      <c r="AA51" s="54" t="n">
        <v>584</v>
      </c>
      <c r="AB51" s="54" t="n">
        <v>628</v>
      </c>
      <c r="AC51" s="54" t="n">
        <v>601</v>
      </c>
      <c r="AD51" s="54"/>
      <c r="AE51" s="54"/>
      <c r="AF51" s="54"/>
      <c r="AG51" s="54"/>
      <c r="AH51" s="54"/>
    </row>
    <row r="52" customFormat="false" ht="28.35" hidden="false" customHeight="true" outlineLevel="0" collapsed="false">
      <c r="B52" s="65"/>
      <c r="C52" s="66"/>
      <c r="D52" s="66"/>
      <c r="E52" s="65"/>
      <c r="F52" s="65" t="s">
        <v>139</v>
      </c>
      <c r="G52" s="46"/>
      <c r="H52" s="54" t="n">
        <v>0</v>
      </c>
      <c r="I52" s="54" t="n">
        <v>238</v>
      </c>
      <c r="J52" s="54" t="n">
        <v>158</v>
      </c>
      <c r="K52" s="54" t="n">
        <v>397</v>
      </c>
      <c r="L52" s="54" t="n">
        <v>191</v>
      </c>
      <c r="M52" s="54" t="n">
        <v>283</v>
      </c>
      <c r="N52" s="54" t="n">
        <v>175</v>
      </c>
      <c r="O52" s="54" t="n">
        <v>388</v>
      </c>
      <c r="P52" s="54" t="n">
        <v>343</v>
      </c>
      <c r="Q52" s="54" t="n">
        <v>374</v>
      </c>
      <c r="R52" s="54" t="n">
        <v>348</v>
      </c>
      <c r="S52" s="54" t="n">
        <v>289</v>
      </c>
      <c r="T52" s="54" t="n">
        <v>466</v>
      </c>
      <c r="U52" s="54" t="n">
        <v>487</v>
      </c>
      <c r="V52" s="54" t="n">
        <v>302</v>
      </c>
      <c r="W52" s="54" t="n">
        <v>404</v>
      </c>
      <c r="X52" s="54" t="n">
        <v>405</v>
      </c>
      <c r="Y52" s="54" t="n">
        <v>296</v>
      </c>
      <c r="Z52" s="54" t="n">
        <v>315</v>
      </c>
      <c r="AA52" s="54" t="n">
        <v>399</v>
      </c>
      <c r="AB52" s="54" t="n">
        <v>437</v>
      </c>
      <c r="AC52" s="54" t="n">
        <v>315</v>
      </c>
      <c r="AD52" s="54"/>
      <c r="AE52" s="54"/>
      <c r="AF52" s="54"/>
      <c r="AG52" s="54"/>
      <c r="AH52" s="54"/>
    </row>
    <row r="53" customFormat="false" ht="28.35" hidden="true" customHeight="true" outlineLevel="0" collapsed="false">
      <c r="B53" s="65"/>
      <c r="C53" s="66"/>
      <c r="D53" s="66"/>
      <c r="E53" s="65"/>
      <c r="F53" s="73" t="s">
        <v>143</v>
      </c>
      <c r="G53" s="46"/>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row>
    <row r="54" customFormat="false" ht="28.35" hidden="false" customHeight="true" outlineLevel="0" collapsed="false">
      <c r="B54" s="65"/>
      <c r="C54" s="66"/>
      <c r="D54" s="66"/>
      <c r="E54" s="65"/>
      <c r="F54" s="65" t="s">
        <v>144</v>
      </c>
      <c r="G54" s="46"/>
      <c r="H54" s="54" t="n">
        <v>3710</v>
      </c>
      <c r="I54" s="54" t="n">
        <v>2350</v>
      </c>
      <c r="J54" s="54" t="n">
        <v>2188</v>
      </c>
      <c r="K54" s="54" t="n">
        <v>1440</v>
      </c>
      <c r="L54" s="54" t="n">
        <v>1682</v>
      </c>
      <c r="M54" s="54" t="n">
        <v>1380</v>
      </c>
      <c r="N54" s="54" t="n">
        <v>1540</v>
      </c>
      <c r="O54" s="54" t="n">
        <v>1524</v>
      </c>
      <c r="P54" s="54" t="n">
        <v>1018</v>
      </c>
      <c r="Q54" s="54" t="n">
        <v>1679</v>
      </c>
      <c r="R54" s="54" t="n">
        <v>1716</v>
      </c>
      <c r="S54" s="54" t="n">
        <v>1069</v>
      </c>
      <c r="T54" s="54" t="n">
        <v>1209</v>
      </c>
      <c r="U54" s="54" t="n">
        <v>1202</v>
      </c>
      <c r="V54" s="54" t="n">
        <v>1113</v>
      </c>
      <c r="W54" s="54" t="n">
        <v>891</v>
      </c>
      <c r="X54" s="54" t="n">
        <v>1512</v>
      </c>
      <c r="Y54" s="54" t="n">
        <v>1158</v>
      </c>
      <c r="Z54" s="54" t="n">
        <v>1707</v>
      </c>
      <c r="AA54" s="54" t="n">
        <v>1703</v>
      </c>
      <c r="AB54" s="54" t="n">
        <v>1828</v>
      </c>
      <c r="AC54" s="54" t="n">
        <v>2257</v>
      </c>
      <c r="AD54" s="54"/>
      <c r="AE54" s="54"/>
      <c r="AF54" s="54"/>
      <c r="AG54" s="54"/>
      <c r="AH54" s="54"/>
    </row>
    <row r="55" customFormat="false" ht="28.35" hidden="false" customHeight="true" outlineLevel="0" collapsed="false">
      <c r="B55" s="65"/>
      <c r="C55" s="66"/>
      <c r="D55" s="66"/>
      <c r="E55" s="65"/>
      <c r="F55" s="65" t="s">
        <v>145</v>
      </c>
      <c r="G55" s="46"/>
      <c r="H55" s="54" t="n">
        <v>552</v>
      </c>
      <c r="I55" s="54" t="n">
        <v>604</v>
      </c>
      <c r="J55" s="54" t="n">
        <v>662</v>
      </c>
      <c r="K55" s="54" t="n">
        <v>626</v>
      </c>
      <c r="L55" s="54" t="n">
        <v>398</v>
      </c>
      <c r="M55" s="54" t="n">
        <v>359</v>
      </c>
      <c r="N55" s="54" t="n">
        <v>364</v>
      </c>
      <c r="O55" s="54" t="n">
        <v>453</v>
      </c>
      <c r="P55" s="54" t="n">
        <v>292</v>
      </c>
      <c r="Q55" s="54" t="n">
        <v>903</v>
      </c>
      <c r="R55" s="54" t="n">
        <v>1138</v>
      </c>
      <c r="S55" s="54" t="n">
        <v>829</v>
      </c>
      <c r="T55" s="54" t="n">
        <v>1432</v>
      </c>
      <c r="U55" s="54" t="n">
        <v>1373</v>
      </c>
      <c r="V55" s="54" t="n">
        <v>761</v>
      </c>
      <c r="W55" s="54" t="n">
        <v>776</v>
      </c>
      <c r="X55" s="54" t="n">
        <v>864</v>
      </c>
      <c r="Y55" s="54" t="n">
        <v>723</v>
      </c>
      <c r="Z55" s="54" t="n">
        <v>466</v>
      </c>
      <c r="AA55" s="54" t="n">
        <v>1043</v>
      </c>
      <c r="AB55" s="54" t="n">
        <v>1111</v>
      </c>
      <c r="AC55" s="54" t="n">
        <v>1176</v>
      </c>
      <c r="AD55" s="54"/>
      <c r="AE55" s="54"/>
      <c r="AF55" s="54"/>
      <c r="AG55" s="54"/>
      <c r="AH55" s="54"/>
    </row>
    <row r="56" customFormat="false" ht="28.35" hidden="false" customHeight="true" outlineLevel="0" collapsed="false">
      <c r="B56" s="65"/>
      <c r="C56" s="66"/>
      <c r="D56" s="66"/>
      <c r="E56" s="65"/>
      <c r="F56" s="65" t="s">
        <v>142</v>
      </c>
      <c r="G56" s="46"/>
      <c r="H56" s="54" t="n">
        <v>199</v>
      </c>
      <c r="I56" s="54" t="n">
        <v>341</v>
      </c>
      <c r="J56" s="54" t="n">
        <v>88</v>
      </c>
      <c r="K56" s="54" t="n">
        <v>266</v>
      </c>
      <c r="L56" s="54" t="n">
        <v>344</v>
      </c>
      <c r="M56" s="54" t="n">
        <v>201</v>
      </c>
      <c r="N56" s="54" t="n">
        <v>177</v>
      </c>
      <c r="O56" s="54" t="n">
        <v>276</v>
      </c>
      <c r="P56" s="54" t="n">
        <v>321</v>
      </c>
      <c r="Q56" s="54" t="n">
        <v>294</v>
      </c>
      <c r="R56" s="54" t="n">
        <v>322</v>
      </c>
      <c r="S56" s="54" t="n">
        <v>306</v>
      </c>
      <c r="T56" s="54" t="n">
        <v>319</v>
      </c>
      <c r="U56" s="54" t="n">
        <v>314</v>
      </c>
      <c r="V56" s="54" t="n">
        <v>152</v>
      </c>
      <c r="W56" s="54" t="n">
        <v>282</v>
      </c>
      <c r="X56" s="54" t="n">
        <v>361</v>
      </c>
      <c r="Y56" s="54" t="n">
        <v>209</v>
      </c>
      <c r="Z56" s="54" t="n">
        <v>187</v>
      </c>
      <c r="AA56" s="54" t="n">
        <v>271</v>
      </c>
      <c r="AB56" s="54" t="n">
        <v>201</v>
      </c>
      <c r="AC56" s="54" t="n">
        <v>143</v>
      </c>
      <c r="AD56" s="54"/>
      <c r="AE56" s="54"/>
      <c r="AF56" s="54"/>
      <c r="AG56" s="54"/>
      <c r="AH56" s="54"/>
    </row>
    <row r="57" customFormat="false" ht="28.35" hidden="true" customHeight="true" outlineLevel="0" collapsed="false">
      <c r="B57" s="65" t="n">
        <v>20</v>
      </c>
      <c r="C57" s="66"/>
      <c r="D57" s="74" t="s">
        <v>74</v>
      </c>
      <c r="E57" s="65" t="s">
        <v>146</v>
      </c>
      <c r="F57" s="65" t="s">
        <v>126</v>
      </c>
      <c r="G57" s="75"/>
      <c r="H57" s="54" t="n">
        <v>927</v>
      </c>
      <c r="I57" s="54" t="n">
        <v>587</v>
      </c>
      <c r="J57" s="54" t="n">
        <v>547</v>
      </c>
      <c r="K57" s="54" t="n">
        <v>360</v>
      </c>
      <c r="L57" s="54" t="n">
        <v>420</v>
      </c>
      <c r="M57" s="54" t="n">
        <v>345</v>
      </c>
      <c r="N57" s="54" t="n">
        <v>385</v>
      </c>
      <c r="O57" s="54" t="n">
        <v>381</v>
      </c>
      <c r="P57" s="54" t="n">
        <v>254</v>
      </c>
      <c r="Q57" s="54"/>
      <c r="R57" s="54"/>
      <c r="S57" s="54"/>
      <c r="T57" s="54"/>
      <c r="U57" s="54"/>
      <c r="V57" s="54"/>
      <c r="W57" s="54"/>
      <c r="X57" s="54"/>
      <c r="Y57" s="54"/>
      <c r="Z57" s="54"/>
      <c r="AA57" s="54"/>
      <c r="AB57" s="54"/>
      <c r="AC57" s="54"/>
      <c r="AD57" s="54"/>
      <c r="AE57" s="54"/>
      <c r="AF57" s="54"/>
      <c r="AG57" s="54"/>
      <c r="AH57" s="54"/>
    </row>
    <row r="58" customFormat="false" ht="28.35" hidden="true" customHeight="true" outlineLevel="0" collapsed="false">
      <c r="B58" s="65"/>
      <c r="C58" s="66"/>
      <c r="D58" s="74"/>
      <c r="E58" s="65"/>
      <c r="F58" s="65" t="s">
        <v>127</v>
      </c>
      <c r="G58" s="75"/>
      <c r="H58" s="54" t="n">
        <v>927</v>
      </c>
      <c r="I58" s="54" t="n">
        <v>587</v>
      </c>
      <c r="J58" s="54" t="n">
        <v>547</v>
      </c>
      <c r="K58" s="54" t="n">
        <v>360</v>
      </c>
      <c r="L58" s="54" t="n">
        <v>420</v>
      </c>
      <c r="M58" s="54" t="n">
        <v>345</v>
      </c>
      <c r="N58" s="54" t="n">
        <v>385</v>
      </c>
      <c r="O58" s="54" t="n">
        <v>381</v>
      </c>
      <c r="P58" s="54" t="n">
        <v>254</v>
      </c>
      <c r="Q58" s="54"/>
      <c r="R58" s="54"/>
      <c r="S58" s="54"/>
      <c r="T58" s="54"/>
      <c r="U58" s="54"/>
      <c r="V58" s="54"/>
      <c r="W58" s="54"/>
      <c r="X58" s="54"/>
      <c r="Y58" s="54"/>
      <c r="Z58" s="54"/>
      <c r="AA58" s="54"/>
      <c r="AB58" s="54"/>
      <c r="AC58" s="54"/>
      <c r="AD58" s="54"/>
      <c r="AE58" s="54"/>
      <c r="AF58" s="54"/>
      <c r="AG58" s="54"/>
      <c r="AH58" s="54"/>
    </row>
    <row r="59" customFormat="false" ht="28.35" hidden="true" customHeight="true" outlineLevel="0" collapsed="false">
      <c r="B59" s="65"/>
      <c r="C59" s="66"/>
      <c r="D59" s="74"/>
      <c r="E59" s="65"/>
      <c r="F59" s="65" t="s">
        <v>128</v>
      </c>
      <c r="G59" s="75"/>
      <c r="H59" s="54" t="n">
        <v>927</v>
      </c>
      <c r="I59" s="54" t="n">
        <v>587</v>
      </c>
      <c r="J59" s="54" t="n">
        <v>547</v>
      </c>
      <c r="K59" s="54" t="n">
        <v>360</v>
      </c>
      <c r="L59" s="54" t="n">
        <v>420</v>
      </c>
      <c r="M59" s="54" t="n">
        <v>345</v>
      </c>
      <c r="N59" s="54" t="n">
        <v>385</v>
      </c>
      <c r="O59" s="54" t="n">
        <v>381</v>
      </c>
      <c r="P59" s="54" t="n">
        <v>254</v>
      </c>
      <c r="Q59" s="54"/>
      <c r="R59" s="54"/>
      <c r="S59" s="54"/>
      <c r="T59" s="54"/>
      <c r="U59" s="54"/>
      <c r="V59" s="54"/>
      <c r="W59" s="54"/>
      <c r="X59" s="54"/>
      <c r="Y59" s="54"/>
      <c r="Z59" s="54"/>
      <c r="AA59" s="54"/>
      <c r="AB59" s="54"/>
      <c r="AC59" s="54"/>
      <c r="AD59" s="54"/>
      <c r="AE59" s="54"/>
      <c r="AF59" s="54"/>
      <c r="AG59" s="54"/>
      <c r="AH59" s="54"/>
    </row>
    <row r="60" customFormat="false" ht="28.35" hidden="true" customHeight="true" outlineLevel="0" collapsed="false">
      <c r="B60" s="65"/>
      <c r="C60" s="66"/>
      <c r="D60" s="74"/>
      <c r="E60" s="65"/>
      <c r="F60" s="65" t="s">
        <v>129</v>
      </c>
      <c r="G60" s="75"/>
      <c r="H60" s="54" t="n">
        <v>927</v>
      </c>
      <c r="I60" s="54" t="n">
        <v>587</v>
      </c>
      <c r="J60" s="54" t="n">
        <v>547</v>
      </c>
      <c r="K60" s="54" t="n">
        <v>360</v>
      </c>
      <c r="L60" s="54" t="n">
        <v>420</v>
      </c>
      <c r="M60" s="54" t="n">
        <v>345</v>
      </c>
      <c r="N60" s="54" t="n">
        <v>385</v>
      </c>
      <c r="O60" s="54" t="n">
        <v>381</v>
      </c>
      <c r="P60" s="54" t="n">
        <v>254</v>
      </c>
      <c r="Q60" s="54"/>
      <c r="R60" s="54"/>
      <c r="S60" s="54"/>
      <c r="T60" s="54"/>
      <c r="U60" s="54"/>
      <c r="V60" s="54"/>
      <c r="W60" s="54"/>
      <c r="X60" s="54"/>
      <c r="Y60" s="54"/>
      <c r="Z60" s="54"/>
      <c r="AA60" s="54"/>
      <c r="AB60" s="54"/>
      <c r="AC60" s="54"/>
      <c r="AD60" s="54"/>
      <c r="AE60" s="54"/>
      <c r="AF60" s="54"/>
      <c r="AG60" s="54"/>
      <c r="AH60" s="54"/>
    </row>
    <row r="61" customFormat="false" ht="46.5" hidden="false" customHeight="true" outlineLevel="0" collapsed="false">
      <c r="B61" s="65" t="n">
        <v>24</v>
      </c>
      <c r="C61" s="66"/>
      <c r="D61" s="74" t="s">
        <v>77</v>
      </c>
      <c r="E61" s="65" t="s">
        <v>147</v>
      </c>
      <c r="F61" s="65" t="s">
        <v>110</v>
      </c>
      <c r="G61" s="75"/>
      <c r="H61" s="54" t="n">
        <v>330</v>
      </c>
      <c r="I61" s="54" t="n">
        <v>527</v>
      </c>
      <c r="J61" s="54" t="n">
        <v>167</v>
      </c>
      <c r="K61" s="54" t="n">
        <v>319</v>
      </c>
      <c r="L61" s="54" t="n">
        <v>483</v>
      </c>
      <c r="M61" s="54" t="n">
        <v>308</v>
      </c>
      <c r="N61" s="54" t="n">
        <v>245</v>
      </c>
      <c r="O61" s="54" t="n">
        <v>447</v>
      </c>
      <c r="P61" s="54" t="n">
        <v>447</v>
      </c>
      <c r="Q61" s="54" t="n">
        <v>405</v>
      </c>
      <c r="R61" s="54" t="n">
        <v>424</v>
      </c>
      <c r="S61" s="54" t="n">
        <v>403</v>
      </c>
      <c r="T61" s="54" t="n">
        <v>384</v>
      </c>
      <c r="U61" s="54" t="n">
        <v>382</v>
      </c>
      <c r="V61" s="54" t="n">
        <v>190</v>
      </c>
      <c r="W61" s="54" t="n">
        <v>346</v>
      </c>
      <c r="X61" s="54" t="n">
        <v>439</v>
      </c>
      <c r="Y61" s="54" t="n">
        <v>330</v>
      </c>
      <c r="Z61" s="54" t="n">
        <v>267</v>
      </c>
      <c r="AA61" s="54" t="n">
        <v>353</v>
      </c>
      <c r="AB61" s="54" t="n">
        <v>253</v>
      </c>
      <c r="AC61" s="54" t="n">
        <v>237</v>
      </c>
      <c r="AD61" s="54"/>
      <c r="AE61" s="54"/>
      <c r="AF61" s="54"/>
      <c r="AG61" s="54"/>
      <c r="AH61" s="54"/>
    </row>
    <row r="62" customFormat="false" ht="45.6" hidden="false" customHeight="true" outlineLevel="0" collapsed="false">
      <c r="B62" s="65" t="n">
        <v>25</v>
      </c>
      <c r="C62" s="66"/>
      <c r="D62" s="74" t="s">
        <v>80</v>
      </c>
      <c r="E62" s="76" t="s">
        <v>148</v>
      </c>
      <c r="F62" s="65" t="s">
        <v>110</v>
      </c>
      <c r="G62" s="75"/>
      <c r="H62" s="54" t="n">
        <v>552</v>
      </c>
      <c r="I62" s="54" t="n">
        <v>604</v>
      </c>
      <c r="J62" s="54" t="n">
        <v>662</v>
      </c>
      <c r="K62" s="54" t="n">
        <v>626</v>
      </c>
      <c r="L62" s="54" t="n">
        <v>398</v>
      </c>
      <c r="M62" s="54" t="n">
        <v>359</v>
      </c>
      <c r="N62" s="54" t="n">
        <v>364</v>
      </c>
      <c r="O62" s="54" t="n">
        <v>453</v>
      </c>
      <c r="P62" s="54" t="n">
        <v>292</v>
      </c>
      <c r="Q62" s="54" t="n">
        <v>903</v>
      </c>
      <c r="R62" s="54" t="n">
        <v>1138</v>
      </c>
      <c r="S62" s="54" t="n">
        <v>829</v>
      </c>
      <c r="T62" s="54" t="n">
        <v>1432</v>
      </c>
      <c r="U62" s="54" t="n">
        <v>1373</v>
      </c>
      <c r="V62" s="54" t="n">
        <v>761</v>
      </c>
      <c r="W62" s="54" t="n">
        <v>766</v>
      </c>
      <c r="X62" s="54" t="n">
        <v>864</v>
      </c>
      <c r="Y62" s="54" t="n">
        <v>723</v>
      </c>
      <c r="Z62" s="54" t="n">
        <v>466</v>
      </c>
      <c r="AA62" s="54" t="n">
        <v>1043</v>
      </c>
      <c r="AB62" s="54" t="n">
        <v>1111</v>
      </c>
      <c r="AC62" s="54" t="n">
        <v>1176</v>
      </c>
      <c r="AD62" s="54"/>
      <c r="AE62" s="54"/>
      <c r="AF62" s="54"/>
      <c r="AG62" s="54"/>
      <c r="AH62" s="54"/>
    </row>
    <row r="63" customFormat="false" ht="28.35" hidden="false" customHeight="true" outlineLevel="0" collapsed="false">
      <c r="B63" s="65" t="n">
        <v>26</v>
      </c>
      <c r="C63" s="66"/>
      <c r="D63" s="66" t="s">
        <v>83</v>
      </c>
      <c r="E63" s="65" t="s">
        <v>122</v>
      </c>
      <c r="F63" s="65" t="s">
        <v>126</v>
      </c>
      <c r="G63" s="77"/>
      <c r="H63" s="54" t="n">
        <v>1652</v>
      </c>
      <c r="I63" s="54" t="n">
        <v>1353</v>
      </c>
      <c r="J63" s="54" t="n">
        <v>1075</v>
      </c>
      <c r="K63" s="54" t="n">
        <v>1248</v>
      </c>
      <c r="L63" s="54" t="n">
        <v>958</v>
      </c>
      <c r="M63" s="54" t="n">
        <v>1539</v>
      </c>
      <c r="N63" s="54" t="n">
        <v>1059</v>
      </c>
      <c r="O63" s="54" t="n">
        <v>1464</v>
      </c>
      <c r="P63" s="54" t="n">
        <v>214</v>
      </c>
      <c r="Q63" s="54" t="n">
        <v>1201</v>
      </c>
      <c r="R63" s="54" t="n">
        <v>1908</v>
      </c>
      <c r="S63" s="54" t="n">
        <v>1447</v>
      </c>
      <c r="T63" s="54" t="n">
        <v>2045</v>
      </c>
      <c r="U63" s="54" t="n">
        <v>1760</v>
      </c>
      <c r="V63" s="54" t="n">
        <v>1562</v>
      </c>
      <c r="W63" s="54" t="n">
        <v>1645</v>
      </c>
      <c r="X63" s="54" t="n">
        <v>1633</v>
      </c>
      <c r="Y63" s="54" t="n">
        <v>1209</v>
      </c>
      <c r="Z63" s="54" t="n">
        <v>1073</v>
      </c>
      <c r="AA63" s="54" t="n">
        <v>1942</v>
      </c>
      <c r="AB63" s="54" t="n">
        <v>2077</v>
      </c>
      <c r="AC63" s="54" t="n">
        <v>1614</v>
      </c>
      <c r="AD63" s="54"/>
      <c r="AE63" s="54"/>
      <c r="AF63" s="54"/>
      <c r="AG63" s="54"/>
      <c r="AH63" s="54"/>
    </row>
    <row r="64" customFormat="false" ht="28.35" hidden="false" customHeight="true" outlineLevel="0" collapsed="false">
      <c r="B64" s="65" t="n">
        <v>27</v>
      </c>
      <c r="C64" s="66"/>
      <c r="D64" s="66"/>
      <c r="E64" s="65"/>
      <c r="F64" s="65" t="s">
        <v>127</v>
      </c>
      <c r="G64" s="77"/>
      <c r="H64" s="54" t="n">
        <v>586</v>
      </c>
      <c r="I64" s="54" t="n">
        <v>982</v>
      </c>
      <c r="J64" s="54" t="n">
        <v>1159</v>
      </c>
      <c r="K64" s="54" t="n">
        <v>919</v>
      </c>
      <c r="L64" s="54" t="n">
        <v>589</v>
      </c>
      <c r="M64" s="54" t="n">
        <v>1358</v>
      </c>
      <c r="N64" s="54" t="n">
        <v>1117</v>
      </c>
      <c r="O64" s="54" t="n">
        <v>1660</v>
      </c>
      <c r="P64" s="54" t="n">
        <v>339</v>
      </c>
      <c r="Q64" s="54" t="n">
        <v>945</v>
      </c>
      <c r="R64" s="54" t="n">
        <v>1067</v>
      </c>
      <c r="S64" s="54" t="n">
        <v>716</v>
      </c>
      <c r="T64" s="54" t="n">
        <v>2112</v>
      </c>
      <c r="U64" s="54" t="n">
        <v>1728</v>
      </c>
      <c r="V64" s="54" t="n">
        <v>1231</v>
      </c>
      <c r="W64" s="54" t="n">
        <v>2047</v>
      </c>
      <c r="X64" s="54" t="n">
        <v>1360</v>
      </c>
      <c r="Y64" s="54" t="n">
        <v>1389</v>
      </c>
      <c r="Z64" s="54" t="n">
        <v>1174</v>
      </c>
      <c r="AA64" s="54" t="n">
        <v>1780</v>
      </c>
      <c r="AB64" s="54" t="n">
        <v>2103</v>
      </c>
      <c r="AC64" s="54" t="n">
        <v>1587</v>
      </c>
      <c r="AD64" s="54"/>
      <c r="AE64" s="54"/>
      <c r="AF64" s="54"/>
      <c r="AG64" s="54"/>
      <c r="AH64" s="54"/>
    </row>
    <row r="65" customFormat="false" ht="28.35" hidden="false" customHeight="true" outlineLevel="0" collapsed="false">
      <c r="B65" s="65" t="n">
        <v>28</v>
      </c>
      <c r="C65" s="66"/>
      <c r="D65" s="66"/>
      <c r="E65" s="65"/>
      <c r="F65" s="65" t="s">
        <v>128</v>
      </c>
      <c r="G65" s="77"/>
      <c r="H65" s="54" t="n">
        <v>879</v>
      </c>
      <c r="I65" s="54" t="n">
        <v>1631</v>
      </c>
      <c r="J65" s="54" t="n">
        <v>1269</v>
      </c>
      <c r="K65" s="54" t="n">
        <v>1395</v>
      </c>
      <c r="L65" s="54" t="n">
        <v>1005</v>
      </c>
      <c r="M65" s="54" t="n">
        <v>1479</v>
      </c>
      <c r="N65" s="54" t="n">
        <v>1164</v>
      </c>
      <c r="O65" s="54" t="n">
        <v>1533</v>
      </c>
      <c r="P65" s="54" t="n">
        <v>167</v>
      </c>
      <c r="Q65" s="54" t="n">
        <v>1114</v>
      </c>
      <c r="R65" s="54" t="n">
        <v>1763</v>
      </c>
      <c r="S65" s="54" t="n">
        <v>1060</v>
      </c>
      <c r="T65" s="54" t="n">
        <v>2135</v>
      </c>
      <c r="U65" s="54" t="n">
        <v>2163</v>
      </c>
      <c r="V65" s="54" t="n">
        <v>1680</v>
      </c>
      <c r="W65" s="54" t="n">
        <v>1762</v>
      </c>
      <c r="X65" s="54" t="n">
        <v>1775</v>
      </c>
      <c r="Y65" s="54" t="n">
        <v>1258</v>
      </c>
      <c r="Z65" s="54" t="n">
        <v>973</v>
      </c>
      <c r="AA65" s="54" t="n">
        <v>1715</v>
      </c>
      <c r="AB65" s="54" t="n">
        <v>2114</v>
      </c>
      <c r="AC65" s="54" t="n">
        <v>1888</v>
      </c>
      <c r="AD65" s="54"/>
      <c r="AE65" s="54"/>
      <c r="AF65" s="54"/>
      <c r="AG65" s="54"/>
      <c r="AH65" s="54"/>
    </row>
    <row r="66" customFormat="false" ht="28.35" hidden="false" customHeight="true" outlineLevel="0" collapsed="false">
      <c r="B66" s="65" t="n">
        <v>29</v>
      </c>
      <c r="C66" s="66"/>
      <c r="D66" s="66"/>
      <c r="E66" s="65"/>
      <c r="F66" s="65" t="s">
        <v>129</v>
      </c>
      <c r="G66" s="77"/>
      <c r="H66" s="54" t="n">
        <v>1536</v>
      </c>
      <c r="I66" s="54" t="n">
        <v>1783</v>
      </c>
      <c r="J66" s="54" t="n">
        <v>1233</v>
      </c>
      <c r="K66" s="54" t="n">
        <v>1557</v>
      </c>
      <c r="L66" s="54" t="n">
        <v>1106</v>
      </c>
      <c r="M66" s="54" t="n">
        <v>1749</v>
      </c>
      <c r="N66" s="54" t="n">
        <v>1204</v>
      </c>
      <c r="O66" s="54" t="n">
        <v>1720</v>
      </c>
      <c r="P66" s="54" t="n">
        <v>251</v>
      </c>
      <c r="Q66" s="54" t="n">
        <v>2183</v>
      </c>
      <c r="R66" s="54" t="n">
        <v>1857</v>
      </c>
      <c r="S66" s="54" t="n">
        <v>1229</v>
      </c>
      <c r="T66" s="54" t="n">
        <v>2474</v>
      </c>
      <c r="U66" s="54" t="n">
        <v>2231</v>
      </c>
      <c r="V66" s="54" t="n">
        <v>1798</v>
      </c>
      <c r="W66" s="54" t="n">
        <v>1916</v>
      </c>
      <c r="X66" s="54" t="n">
        <v>1232</v>
      </c>
      <c r="Y66" s="54" t="n">
        <v>1615</v>
      </c>
      <c r="Z66" s="54" t="n">
        <v>1178</v>
      </c>
      <c r="AA66" s="54" t="n">
        <v>2077</v>
      </c>
      <c r="AB66" s="54" t="n">
        <v>2482</v>
      </c>
      <c r="AC66" s="54" t="n">
        <v>1950</v>
      </c>
      <c r="AD66" s="54"/>
      <c r="AE66" s="54"/>
      <c r="AF66" s="54"/>
      <c r="AG66" s="54"/>
      <c r="AH66" s="54"/>
    </row>
    <row r="67" customFormat="false" ht="28.35" hidden="false" customHeight="true" outlineLevel="0" collapsed="false">
      <c r="B67" s="65" t="n">
        <v>30</v>
      </c>
      <c r="C67" s="66"/>
      <c r="D67" s="66" t="s">
        <v>149</v>
      </c>
      <c r="E67" s="65" t="s">
        <v>122</v>
      </c>
      <c r="F67" s="65" t="s">
        <v>132</v>
      </c>
      <c r="G67" s="77"/>
      <c r="H67" s="54" t="n">
        <v>250</v>
      </c>
      <c r="I67" s="54" t="n">
        <v>229</v>
      </c>
      <c r="J67" s="54" t="n">
        <v>115</v>
      </c>
      <c r="K67" s="54" t="n">
        <v>148</v>
      </c>
      <c r="L67" s="54" t="n">
        <v>240</v>
      </c>
      <c r="M67" s="54" t="n">
        <v>252</v>
      </c>
      <c r="N67" s="54" t="n">
        <v>214</v>
      </c>
      <c r="O67" s="54" t="n">
        <v>265</v>
      </c>
      <c r="P67" s="54" t="n">
        <v>257</v>
      </c>
      <c r="Q67" s="54" t="n">
        <v>188</v>
      </c>
      <c r="R67" s="54" t="n">
        <v>245</v>
      </c>
      <c r="S67" s="54" t="n">
        <v>240</v>
      </c>
      <c r="T67" s="54" t="n">
        <v>231</v>
      </c>
      <c r="U67" s="54" t="n">
        <v>350</v>
      </c>
      <c r="V67" s="54" t="n">
        <v>372</v>
      </c>
      <c r="W67" s="54" t="n">
        <v>389</v>
      </c>
      <c r="X67" s="54" t="n">
        <v>452</v>
      </c>
      <c r="Y67" s="54" t="n">
        <v>446</v>
      </c>
      <c r="Z67" s="54" t="n">
        <v>484</v>
      </c>
      <c r="AA67" s="54" t="n">
        <v>491</v>
      </c>
      <c r="AB67" s="54" t="n">
        <v>532</v>
      </c>
      <c r="AC67" s="54" t="n">
        <v>614</v>
      </c>
      <c r="AD67" s="54"/>
      <c r="AE67" s="54"/>
      <c r="AF67" s="54"/>
      <c r="AG67" s="54"/>
      <c r="AH67" s="54"/>
    </row>
    <row r="68" customFormat="false" ht="28.35" hidden="false" customHeight="true" outlineLevel="0" collapsed="false">
      <c r="B68" s="65"/>
      <c r="C68" s="66"/>
      <c r="D68" s="66"/>
      <c r="E68" s="65"/>
      <c r="F68" s="65" t="s">
        <v>133</v>
      </c>
      <c r="G68" s="77"/>
      <c r="H68" s="54" t="n">
        <v>207</v>
      </c>
      <c r="I68" s="54" t="n">
        <v>129</v>
      </c>
      <c r="J68" s="54" t="n">
        <v>151</v>
      </c>
      <c r="K68" s="54" t="n">
        <v>116</v>
      </c>
      <c r="L68" s="54" t="n">
        <v>126</v>
      </c>
      <c r="M68" s="54" t="n">
        <v>200</v>
      </c>
      <c r="N68" s="54" t="n">
        <v>187</v>
      </c>
      <c r="O68" s="54" t="n">
        <v>217</v>
      </c>
      <c r="P68" s="54" t="n">
        <v>253</v>
      </c>
      <c r="Q68" s="54" t="n">
        <v>262</v>
      </c>
      <c r="R68" s="54" t="n">
        <v>290</v>
      </c>
      <c r="S68" s="54" t="n">
        <v>246</v>
      </c>
      <c r="T68" s="54" t="n">
        <v>269</v>
      </c>
      <c r="U68" s="54" t="n">
        <v>321</v>
      </c>
      <c r="V68" s="54" t="n">
        <v>304</v>
      </c>
      <c r="W68" s="54" t="n">
        <v>357</v>
      </c>
      <c r="X68" s="54" t="n">
        <v>403</v>
      </c>
      <c r="Y68" s="54" t="n">
        <v>423</v>
      </c>
      <c r="Z68" s="54" t="n">
        <v>475</v>
      </c>
      <c r="AA68" s="54" t="n">
        <v>525</v>
      </c>
      <c r="AB68" s="54" t="n">
        <v>653</v>
      </c>
      <c r="AC68" s="54" t="n">
        <v>733</v>
      </c>
      <c r="AD68" s="54"/>
      <c r="AE68" s="54"/>
      <c r="AF68" s="54"/>
      <c r="AG68" s="54"/>
      <c r="AH68" s="54"/>
    </row>
    <row r="69" customFormat="false" ht="28.35" hidden="false" customHeight="true" outlineLevel="0" collapsed="false">
      <c r="B69" s="65"/>
      <c r="C69" s="66"/>
      <c r="D69" s="66"/>
      <c r="E69" s="65"/>
      <c r="F69" s="65" t="s">
        <v>134</v>
      </c>
      <c r="G69" s="77"/>
      <c r="H69" s="54" t="n">
        <v>223</v>
      </c>
      <c r="I69" s="54" t="n">
        <v>203</v>
      </c>
      <c r="J69" s="54" t="n">
        <v>159</v>
      </c>
      <c r="K69" s="54" t="n">
        <v>141</v>
      </c>
      <c r="L69" s="54" t="n">
        <v>156</v>
      </c>
      <c r="M69" s="54" t="n">
        <v>206</v>
      </c>
      <c r="N69" s="54" t="n">
        <v>188</v>
      </c>
      <c r="O69" s="54" t="n">
        <v>205</v>
      </c>
      <c r="P69" s="54" t="n">
        <v>199</v>
      </c>
      <c r="Q69" s="54" t="n">
        <v>201</v>
      </c>
      <c r="R69" s="54" t="n">
        <v>179</v>
      </c>
      <c r="S69" s="54" t="n">
        <v>221</v>
      </c>
      <c r="T69" s="54" t="n">
        <v>189</v>
      </c>
      <c r="U69" s="54" t="n">
        <v>324</v>
      </c>
      <c r="V69" s="54" t="n">
        <v>358</v>
      </c>
      <c r="W69" s="54" t="n">
        <v>368</v>
      </c>
      <c r="X69" s="54" t="n">
        <v>350</v>
      </c>
      <c r="Y69" s="54" t="n">
        <v>342</v>
      </c>
      <c r="Z69" s="54" t="n">
        <v>387</v>
      </c>
      <c r="AA69" s="54" t="n">
        <v>410</v>
      </c>
      <c r="AB69" s="54" t="n">
        <v>653</v>
      </c>
      <c r="AC69" s="54" t="n">
        <v>709</v>
      </c>
      <c r="AD69" s="54"/>
      <c r="AE69" s="54"/>
      <c r="AF69" s="54"/>
      <c r="AG69" s="54"/>
      <c r="AH69" s="54"/>
    </row>
    <row r="70" customFormat="false" ht="28.35" hidden="false" customHeight="true" outlineLevel="0" collapsed="false">
      <c r="B70" s="65"/>
      <c r="C70" s="66"/>
      <c r="D70" s="66"/>
      <c r="E70" s="65"/>
      <c r="F70" s="65" t="s">
        <v>135</v>
      </c>
      <c r="G70" s="77"/>
      <c r="H70" s="54" t="n">
        <v>168</v>
      </c>
      <c r="I70" s="54" t="n">
        <v>156</v>
      </c>
      <c r="J70" s="54" t="n">
        <v>141</v>
      </c>
      <c r="K70" s="54" t="n">
        <v>132</v>
      </c>
      <c r="L70" s="54" t="n">
        <v>159</v>
      </c>
      <c r="M70" s="54" t="n">
        <v>243</v>
      </c>
      <c r="N70" s="54" t="n">
        <v>201</v>
      </c>
      <c r="O70" s="54" t="n">
        <v>218</v>
      </c>
      <c r="P70" s="54" t="n">
        <v>233</v>
      </c>
      <c r="Q70" s="54" t="n">
        <v>233</v>
      </c>
      <c r="R70" s="54" t="n">
        <v>256</v>
      </c>
      <c r="S70" s="54" t="n">
        <v>258</v>
      </c>
      <c r="T70" s="54" t="n">
        <v>194</v>
      </c>
      <c r="U70" s="54" t="n">
        <v>193</v>
      </c>
      <c r="V70" s="54" t="n">
        <v>253</v>
      </c>
      <c r="W70" s="54" t="n">
        <v>338</v>
      </c>
      <c r="X70" s="54" t="n">
        <v>362</v>
      </c>
      <c r="Y70" s="54" t="n">
        <v>412</v>
      </c>
      <c r="Z70" s="54" t="n">
        <v>420</v>
      </c>
      <c r="AA70" s="54" t="n">
        <v>443</v>
      </c>
      <c r="AB70" s="54" t="n">
        <v>578</v>
      </c>
      <c r="AC70" s="54" t="n">
        <v>686</v>
      </c>
      <c r="AD70" s="54"/>
      <c r="AE70" s="54"/>
      <c r="AF70" s="54"/>
      <c r="AG70" s="54"/>
      <c r="AH70" s="54"/>
    </row>
    <row r="71" customFormat="false" ht="28.35" hidden="false" customHeight="true" outlineLevel="0" collapsed="false">
      <c r="B71" s="65"/>
      <c r="C71" s="66"/>
      <c r="D71" s="66"/>
      <c r="E71" s="65"/>
      <c r="F71" s="65" t="s">
        <v>136</v>
      </c>
      <c r="G71" s="77"/>
      <c r="H71" s="54" t="n">
        <v>232</v>
      </c>
      <c r="I71" s="54" t="n">
        <v>222</v>
      </c>
      <c r="J71" s="54" t="n">
        <v>218</v>
      </c>
      <c r="K71" s="54" t="n">
        <v>231</v>
      </c>
      <c r="L71" s="54" t="n">
        <v>262</v>
      </c>
      <c r="M71" s="54" t="n">
        <v>175</v>
      </c>
      <c r="N71" s="54" t="n">
        <v>130</v>
      </c>
      <c r="O71" s="54" t="n">
        <v>171</v>
      </c>
      <c r="P71" s="54" t="n">
        <v>190</v>
      </c>
      <c r="Q71" s="54" t="n">
        <v>171</v>
      </c>
      <c r="R71" s="54" t="n">
        <v>190</v>
      </c>
      <c r="S71" s="54" t="n">
        <v>203</v>
      </c>
      <c r="T71" s="54" t="n">
        <v>263</v>
      </c>
      <c r="U71" s="54" t="n">
        <v>335</v>
      </c>
      <c r="V71" s="54" t="n">
        <v>427</v>
      </c>
      <c r="W71" s="54" t="n">
        <v>486</v>
      </c>
      <c r="X71" s="54" t="n">
        <v>543</v>
      </c>
      <c r="Y71" s="54" t="n">
        <v>559</v>
      </c>
      <c r="Z71" s="54" t="n">
        <v>656</v>
      </c>
      <c r="AA71" s="54" t="n">
        <v>755</v>
      </c>
      <c r="AB71" s="54" t="n">
        <v>856</v>
      </c>
      <c r="AC71" s="54" t="n">
        <v>840</v>
      </c>
      <c r="AD71" s="54"/>
      <c r="AE71" s="54"/>
      <c r="AF71" s="54"/>
      <c r="AG71" s="54"/>
      <c r="AH71" s="54"/>
    </row>
    <row r="72" customFormat="false" ht="28.35" hidden="false" customHeight="true" outlineLevel="0" collapsed="false">
      <c r="B72" s="65"/>
      <c r="C72" s="66"/>
      <c r="D72" s="66"/>
      <c r="E72" s="65"/>
      <c r="F72" s="65" t="s">
        <v>137</v>
      </c>
      <c r="G72" s="77"/>
      <c r="H72" s="54" t="n">
        <v>32</v>
      </c>
      <c r="I72" s="54" t="n">
        <v>35</v>
      </c>
      <c r="J72" s="54" t="n">
        <v>34</v>
      </c>
      <c r="K72" s="54" t="n">
        <v>32</v>
      </c>
      <c r="L72" s="54" t="n">
        <v>38</v>
      </c>
      <c r="M72" s="54" t="n">
        <v>106</v>
      </c>
      <c r="N72" s="54" t="n">
        <v>96</v>
      </c>
      <c r="O72" s="54" t="n">
        <v>106</v>
      </c>
      <c r="P72" s="54" t="n">
        <v>103</v>
      </c>
      <c r="Q72" s="54" t="n">
        <v>147</v>
      </c>
      <c r="R72" s="54" t="n">
        <v>106</v>
      </c>
      <c r="S72" s="54" t="n">
        <v>135</v>
      </c>
      <c r="T72" s="54" t="n">
        <v>115</v>
      </c>
      <c r="U72" s="54" t="n">
        <v>185</v>
      </c>
      <c r="V72" s="54" t="n">
        <v>148</v>
      </c>
      <c r="W72" s="54" t="n">
        <v>139</v>
      </c>
      <c r="X72" s="54" t="n">
        <v>180</v>
      </c>
      <c r="Y72" s="54" t="n">
        <v>205</v>
      </c>
      <c r="Z72" s="54" t="n">
        <v>236</v>
      </c>
      <c r="AA72" s="54" t="n">
        <v>261</v>
      </c>
      <c r="AB72" s="54" t="n">
        <v>389</v>
      </c>
      <c r="AC72" s="54" t="n">
        <v>475</v>
      </c>
      <c r="AD72" s="54"/>
      <c r="AE72" s="54"/>
      <c r="AF72" s="54"/>
      <c r="AG72" s="54"/>
      <c r="AH72" s="54"/>
    </row>
    <row r="73" customFormat="false" ht="28.35" hidden="false" customHeight="true" outlineLevel="0" collapsed="false">
      <c r="B73" s="65"/>
      <c r="C73" s="66"/>
      <c r="D73" s="66"/>
      <c r="E73" s="65"/>
      <c r="F73" s="65" t="s">
        <v>138</v>
      </c>
      <c r="G73" s="77"/>
      <c r="H73" s="54" t="n">
        <v>156</v>
      </c>
      <c r="I73" s="54" t="n">
        <v>94</v>
      </c>
      <c r="J73" s="54" t="n">
        <v>92</v>
      </c>
      <c r="K73" s="54" t="n">
        <v>77</v>
      </c>
      <c r="L73" s="54" t="n">
        <v>114</v>
      </c>
      <c r="M73" s="54" t="n">
        <v>165</v>
      </c>
      <c r="N73" s="54" t="n">
        <v>166</v>
      </c>
      <c r="O73" s="54" t="n">
        <v>163</v>
      </c>
      <c r="P73" s="54" t="n">
        <v>181</v>
      </c>
      <c r="Q73" s="54" t="n">
        <v>161</v>
      </c>
      <c r="R73" s="54" t="n">
        <v>180</v>
      </c>
      <c r="S73" s="54" t="n">
        <v>214</v>
      </c>
      <c r="T73" s="54" t="n">
        <v>200</v>
      </c>
      <c r="U73" s="54" t="n">
        <v>295</v>
      </c>
      <c r="V73" s="54" t="n">
        <v>341</v>
      </c>
      <c r="W73" s="54" t="n">
        <v>410</v>
      </c>
      <c r="X73" s="54" t="n">
        <v>456</v>
      </c>
      <c r="Y73" s="54" t="n">
        <v>532</v>
      </c>
      <c r="Z73" s="54" t="n">
        <v>570</v>
      </c>
      <c r="AA73" s="54" t="n">
        <v>592</v>
      </c>
      <c r="AB73" s="54" t="n">
        <v>597</v>
      </c>
      <c r="AC73" s="54" t="n">
        <v>657</v>
      </c>
      <c r="AD73" s="54"/>
      <c r="AE73" s="54"/>
      <c r="AF73" s="54"/>
      <c r="AG73" s="54"/>
      <c r="AH73" s="54"/>
    </row>
    <row r="74" customFormat="false" ht="33.45" hidden="false" customHeight="true" outlineLevel="0" collapsed="false">
      <c r="B74" s="78" t="n">
        <v>31</v>
      </c>
      <c r="C74" s="66"/>
      <c r="D74" s="74" t="s">
        <v>87</v>
      </c>
      <c r="E74" s="65" t="s">
        <v>109</v>
      </c>
      <c r="F74" s="65" t="s">
        <v>110</v>
      </c>
      <c r="G74" s="75"/>
      <c r="H74" s="54" t="n">
        <v>4050</v>
      </c>
      <c r="I74" s="54" t="n">
        <v>4164</v>
      </c>
      <c r="J74" s="54" t="n">
        <v>2889</v>
      </c>
      <c r="K74" s="54" t="n">
        <v>3700</v>
      </c>
      <c r="L74" s="54" t="n">
        <v>3066</v>
      </c>
      <c r="M74" s="54" t="n">
        <v>4069</v>
      </c>
      <c r="N74" s="54" t="n">
        <v>2814</v>
      </c>
      <c r="O74" s="54" t="n">
        <v>4917</v>
      </c>
      <c r="P74" s="54" t="n">
        <v>1467</v>
      </c>
      <c r="Q74" s="54" t="n">
        <v>4709</v>
      </c>
      <c r="R74" s="54" t="n">
        <v>4052</v>
      </c>
      <c r="S74" s="54" t="n">
        <v>3016</v>
      </c>
      <c r="T74" s="54" t="n">
        <v>5309</v>
      </c>
      <c r="U74" s="54" t="n">
        <v>5400</v>
      </c>
      <c r="V74" s="54" t="n">
        <v>4086</v>
      </c>
      <c r="W74" s="54" t="n">
        <v>4224</v>
      </c>
      <c r="X74" s="54" t="n">
        <v>3888</v>
      </c>
      <c r="Y74" s="54" t="n">
        <v>3088</v>
      </c>
      <c r="Z74" s="54" t="n">
        <v>2822</v>
      </c>
      <c r="AA74" s="54" t="n">
        <v>4029</v>
      </c>
      <c r="AB74" s="54" t="n">
        <v>4831</v>
      </c>
      <c r="AC74" s="54" t="n">
        <v>4983</v>
      </c>
      <c r="AD74" s="54"/>
      <c r="AE74" s="54"/>
      <c r="AF74" s="54"/>
      <c r="AG74" s="54"/>
      <c r="AH74" s="54"/>
    </row>
    <row r="75" customFormat="false" ht="34.2" hidden="false" customHeight="true" outlineLevel="0" collapsed="false">
      <c r="B75" s="78" t="n">
        <v>32</v>
      </c>
      <c r="C75" s="66"/>
      <c r="D75" s="79" t="s">
        <v>89</v>
      </c>
      <c r="E75" s="79" t="s">
        <v>122</v>
      </c>
      <c r="F75" s="79" t="s">
        <v>110</v>
      </c>
      <c r="G75" s="75"/>
      <c r="H75" s="54" t="n">
        <v>5341</v>
      </c>
      <c r="I75" s="54" t="n">
        <v>4811</v>
      </c>
      <c r="J75" s="54" t="n">
        <v>3164</v>
      </c>
      <c r="K75" s="54" t="n">
        <v>5543</v>
      </c>
      <c r="L75" s="54" t="n">
        <v>6124</v>
      </c>
      <c r="M75" s="54" t="n">
        <v>6270</v>
      </c>
      <c r="N75" s="54" t="n">
        <v>5793</v>
      </c>
      <c r="O75" s="54" t="n">
        <v>7358</v>
      </c>
      <c r="P75" s="54" t="n">
        <v>9502</v>
      </c>
      <c r="Q75" s="54" t="n">
        <v>7852</v>
      </c>
      <c r="R75" s="54" t="n">
        <v>8015</v>
      </c>
      <c r="S75" s="54" t="n">
        <v>7445</v>
      </c>
      <c r="T75" s="54" t="n">
        <v>8524</v>
      </c>
      <c r="U75" s="54" t="n">
        <v>9086</v>
      </c>
      <c r="V75" s="54" t="n">
        <v>13591</v>
      </c>
      <c r="W75" s="54" t="n">
        <v>6313</v>
      </c>
      <c r="X75" s="54" t="n">
        <v>5915</v>
      </c>
      <c r="Y75" s="54" t="n">
        <v>8505</v>
      </c>
      <c r="Z75" s="54" t="n">
        <v>4541</v>
      </c>
      <c r="AA75" s="54" t="n">
        <v>4837</v>
      </c>
      <c r="AB75" s="54" t="n">
        <v>6317</v>
      </c>
      <c r="AC75" s="54" t="n">
        <v>7524</v>
      </c>
      <c r="AD75" s="54"/>
      <c r="AE75" s="54"/>
      <c r="AF75" s="54"/>
      <c r="AG75" s="54"/>
      <c r="AH75" s="54"/>
    </row>
    <row r="76" customFormat="false" ht="28.35" hidden="false" customHeight="true" outlineLevel="0" collapsed="false">
      <c r="B76" s="78" t="n">
        <v>33</v>
      </c>
      <c r="C76" s="66"/>
      <c r="D76" s="66" t="s">
        <v>92</v>
      </c>
      <c r="E76" s="65" t="s">
        <v>122</v>
      </c>
      <c r="F76" s="65" t="s">
        <v>126</v>
      </c>
      <c r="G76" s="80"/>
      <c r="H76" s="54" t="n">
        <v>7</v>
      </c>
      <c r="I76" s="54" t="n">
        <v>48</v>
      </c>
      <c r="J76" s="71" t="n">
        <v>70</v>
      </c>
      <c r="K76" s="71" t="n">
        <v>97</v>
      </c>
      <c r="L76" s="71" t="n">
        <v>15</v>
      </c>
      <c r="M76" s="71" t="n">
        <v>26</v>
      </c>
      <c r="N76" s="71" t="n">
        <v>49</v>
      </c>
      <c r="O76" s="71" t="n">
        <v>21</v>
      </c>
      <c r="P76" s="71" t="n">
        <v>0</v>
      </c>
      <c r="Q76" s="71" t="n">
        <v>0</v>
      </c>
      <c r="R76" s="71" t="n">
        <v>5</v>
      </c>
      <c r="S76" s="71" t="n">
        <v>5</v>
      </c>
      <c r="T76" s="71" t="n">
        <v>0</v>
      </c>
      <c r="U76" s="71" t="n">
        <v>26</v>
      </c>
      <c r="V76" s="71" t="n">
        <v>3</v>
      </c>
      <c r="W76" s="71" t="n">
        <v>0</v>
      </c>
      <c r="X76" s="71" t="n">
        <v>7</v>
      </c>
      <c r="Y76" s="71" t="n">
        <v>1</v>
      </c>
      <c r="Z76" s="71" t="n">
        <v>14</v>
      </c>
      <c r="AA76" s="71" t="n">
        <v>7</v>
      </c>
      <c r="AB76" s="71" t="n">
        <v>10</v>
      </c>
      <c r="AC76" s="71" t="n">
        <v>20</v>
      </c>
      <c r="AD76" s="71"/>
      <c r="AE76" s="71"/>
      <c r="AF76" s="71"/>
      <c r="AG76" s="71"/>
      <c r="AH76" s="71"/>
    </row>
    <row r="77" customFormat="false" ht="28.35" hidden="false" customHeight="true" outlineLevel="0" collapsed="false">
      <c r="B77" s="78"/>
      <c r="C77" s="66"/>
      <c r="D77" s="66"/>
      <c r="E77" s="65"/>
      <c r="F77" s="65" t="s">
        <v>127</v>
      </c>
      <c r="G77" s="80"/>
      <c r="H77" s="54" t="n">
        <v>17</v>
      </c>
      <c r="I77" s="54" t="n">
        <v>35</v>
      </c>
      <c r="J77" s="71" t="n">
        <v>46</v>
      </c>
      <c r="K77" s="71" t="n">
        <v>73</v>
      </c>
      <c r="L77" s="71" t="n">
        <v>0</v>
      </c>
      <c r="M77" s="71" t="n">
        <v>0</v>
      </c>
      <c r="N77" s="71" t="n">
        <v>34</v>
      </c>
      <c r="O77" s="71" t="n">
        <v>12</v>
      </c>
      <c r="P77" s="71" t="n">
        <v>31</v>
      </c>
      <c r="Q77" s="71" t="n">
        <v>0</v>
      </c>
      <c r="R77" s="71" t="n">
        <v>49</v>
      </c>
      <c r="S77" s="71" t="n">
        <v>14</v>
      </c>
      <c r="T77" s="71" t="n">
        <v>8</v>
      </c>
      <c r="U77" s="71" t="n">
        <v>0</v>
      </c>
      <c r="V77" s="71" t="n">
        <v>33</v>
      </c>
      <c r="W77" s="71" t="n">
        <v>17</v>
      </c>
      <c r="X77" s="71" t="n">
        <v>21</v>
      </c>
      <c r="Y77" s="71" t="n">
        <v>15</v>
      </c>
      <c r="Z77" s="71" t="n">
        <v>4</v>
      </c>
      <c r="AA77" s="71" t="n">
        <v>21</v>
      </c>
      <c r="AB77" s="71" t="n">
        <v>0</v>
      </c>
      <c r="AC77" s="71" t="n">
        <v>17</v>
      </c>
      <c r="AD77" s="71"/>
      <c r="AE77" s="71"/>
      <c r="AF77" s="71"/>
      <c r="AG77" s="71"/>
      <c r="AH77" s="71"/>
    </row>
    <row r="78" customFormat="false" ht="28.35" hidden="false" customHeight="true" outlineLevel="0" collapsed="false">
      <c r="B78" s="78"/>
      <c r="C78" s="66"/>
      <c r="D78" s="66"/>
      <c r="E78" s="65"/>
      <c r="F78" s="65" t="s">
        <v>128</v>
      </c>
      <c r="G78" s="80"/>
      <c r="H78" s="54" t="n">
        <v>14</v>
      </c>
      <c r="I78" s="54" t="n">
        <v>40</v>
      </c>
      <c r="J78" s="71" t="n">
        <v>47</v>
      </c>
      <c r="K78" s="71" t="n">
        <v>70</v>
      </c>
      <c r="L78" s="71" t="n">
        <v>49</v>
      </c>
      <c r="M78" s="71" t="n">
        <v>67</v>
      </c>
      <c r="N78" s="71" t="n">
        <v>70</v>
      </c>
      <c r="O78" s="71" t="n">
        <v>5</v>
      </c>
      <c r="P78" s="71" t="n">
        <v>0</v>
      </c>
      <c r="Q78" s="71" t="n">
        <v>0</v>
      </c>
      <c r="R78" s="71" t="n">
        <v>0</v>
      </c>
      <c r="S78" s="71" t="n">
        <v>3</v>
      </c>
      <c r="T78" s="71" t="n">
        <v>0</v>
      </c>
      <c r="U78" s="71" t="n">
        <v>8</v>
      </c>
      <c r="V78" s="71" t="n">
        <v>3</v>
      </c>
      <c r="W78" s="71" t="n">
        <v>5</v>
      </c>
      <c r="X78" s="71" t="n">
        <v>7</v>
      </c>
      <c r="Y78" s="71" t="n">
        <v>43</v>
      </c>
      <c r="Z78" s="71" t="n">
        <v>0</v>
      </c>
      <c r="AA78" s="71" t="n">
        <v>0</v>
      </c>
      <c r="AB78" s="71" t="n">
        <v>3</v>
      </c>
      <c r="AC78" s="71" t="n">
        <v>23</v>
      </c>
      <c r="AD78" s="71"/>
      <c r="AE78" s="71"/>
      <c r="AF78" s="71"/>
      <c r="AG78" s="71"/>
      <c r="AH78" s="71"/>
    </row>
    <row r="79" customFormat="false" ht="28.35" hidden="false" customHeight="true" outlineLevel="0" collapsed="false">
      <c r="B79" s="78"/>
      <c r="C79" s="66"/>
      <c r="D79" s="66"/>
      <c r="E79" s="65"/>
      <c r="F79" s="65" t="s">
        <v>129</v>
      </c>
      <c r="G79" s="80"/>
      <c r="H79" s="54" t="n">
        <v>20</v>
      </c>
      <c r="I79" s="54" t="n">
        <v>81</v>
      </c>
      <c r="J79" s="71" t="n">
        <v>60</v>
      </c>
      <c r="K79" s="71" t="n">
        <v>88</v>
      </c>
      <c r="L79" s="71" t="n">
        <v>23</v>
      </c>
      <c r="M79" s="71" t="n">
        <v>49</v>
      </c>
      <c r="N79" s="71" t="n">
        <v>46</v>
      </c>
      <c r="O79" s="71" t="n">
        <v>46</v>
      </c>
      <c r="P79" s="71" t="n">
        <v>0</v>
      </c>
      <c r="Q79" s="71" t="n">
        <v>0</v>
      </c>
      <c r="R79" s="71" t="n">
        <v>0</v>
      </c>
      <c r="S79" s="71" t="n">
        <v>3</v>
      </c>
      <c r="T79" s="71" t="n">
        <v>14</v>
      </c>
      <c r="U79" s="71" t="n">
        <v>11</v>
      </c>
      <c r="V79" s="71" t="n">
        <v>45</v>
      </c>
      <c r="W79" s="71" t="n">
        <v>27</v>
      </c>
      <c r="X79" s="71" t="n">
        <v>54</v>
      </c>
      <c r="Y79" s="71" t="n">
        <v>43</v>
      </c>
      <c r="Z79" s="71" t="n">
        <v>20</v>
      </c>
      <c r="AA79" s="71" t="n">
        <v>23</v>
      </c>
      <c r="AB79" s="71" t="n">
        <v>10</v>
      </c>
      <c r="AC79" s="71" t="n">
        <v>23</v>
      </c>
      <c r="AD79" s="71"/>
      <c r="AE79" s="71"/>
      <c r="AF79" s="71"/>
      <c r="AG79" s="71"/>
      <c r="AH79" s="71"/>
    </row>
    <row r="80" customFormat="false" ht="28.35" hidden="false" customHeight="true" outlineLevel="0" collapsed="false">
      <c r="B80" s="78" t="n">
        <v>34</v>
      </c>
      <c r="C80" s="66"/>
      <c r="D80" s="66" t="s">
        <v>150</v>
      </c>
      <c r="E80" s="65" t="s">
        <v>122</v>
      </c>
      <c r="F80" s="65" t="s">
        <v>126</v>
      </c>
      <c r="G80" s="80"/>
      <c r="H80" s="54" t="n">
        <v>0</v>
      </c>
      <c r="I80" s="54" t="n">
        <v>10</v>
      </c>
      <c r="J80" s="71" t="n">
        <v>0</v>
      </c>
      <c r="K80" s="71" t="n">
        <v>1</v>
      </c>
      <c r="L80" s="71" t="n">
        <v>0</v>
      </c>
      <c r="M80" s="71" t="n">
        <v>0</v>
      </c>
      <c r="N80" s="71" t="n">
        <v>0</v>
      </c>
      <c r="O80" s="71" t="n">
        <v>0</v>
      </c>
      <c r="P80" s="71" t="n">
        <v>0</v>
      </c>
      <c r="Q80" s="71" t="n">
        <v>0</v>
      </c>
      <c r="R80" s="71" t="n">
        <v>29</v>
      </c>
      <c r="S80" s="71" t="n">
        <v>13</v>
      </c>
      <c r="T80" s="71" t="n">
        <v>24</v>
      </c>
      <c r="U80" s="71" t="n">
        <v>29</v>
      </c>
      <c r="V80" s="71" t="n">
        <v>42</v>
      </c>
      <c r="W80" s="71" t="n">
        <v>0</v>
      </c>
      <c r="X80" s="71" t="n">
        <v>0</v>
      </c>
      <c r="Y80" s="71" t="n">
        <v>29</v>
      </c>
      <c r="Z80" s="71" t="n">
        <v>0</v>
      </c>
      <c r="AA80" s="71" t="n">
        <v>0</v>
      </c>
      <c r="AB80" s="71" t="n">
        <v>0</v>
      </c>
      <c r="AC80" s="71" t="n">
        <v>0</v>
      </c>
      <c r="AD80" s="71"/>
      <c r="AE80" s="71"/>
      <c r="AF80" s="71"/>
      <c r="AG80" s="71"/>
      <c r="AH80" s="71"/>
    </row>
    <row r="81" customFormat="false" ht="28.35" hidden="false" customHeight="true" outlineLevel="0" collapsed="false">
      <c r="B81" s="78"/>
      <c r="C81" s="66"/>
      <c r="D81" s="66"/>
      <c r="E81" s="65"/>
      <c r="F81" s="65" t="s">
        <v>127</v>
      </c>
      <c r="G81" s="80"/>
      <c r="H81" s="54" t="n">
        <v>0</v>
      </c>
      <c r="I81" s="54" t="n">
        <v>0</v>
      </c>
      <c r="J81" s="71" t="n">
        <v>0</v>
      </c>
      <c r="K81" s="71" t="n">
        <v>0</v>
      </c>
      <c r="L81" s="71" t="n">
        <v>0</v>
      </c>
      <c r="M81" s="71" t="n">
        <v>0</v>
      </c>
      <c r="N81" s="71" t="n">
        <v>0</v>
      </c>
      <c r="O81" s="71" t="n">
        <v>0</v>
      </c>
      <c r="P81" s="71" t="n">
        <v>0</v>
      </c>
      <c r="Q81" s="71" t="n">
        <v>2</v>
      </c>
      <c r="R81" s="71" t="n">
        <v>0</v>
      </c>
      <c r="S81" s="71" t="n">
        <v>0</v>
      </c>
      <c r="T81" s="71" t="n">
        <v>0</v>
      </c>
      <c r="U81" s="71" t="n">
        <v>14</v>
      </c>
      <c r="V81" s="71" t="n">
        <v>0</v>
      </c>
      <c r="W81" s="71" t="n">
        <v>0</v>
      </c>
      <c r="X81" s="71" t="n">
        <v>0</v>
      </c>
      <c r="Y81" s="71" t="n">
        <v>27</v>
      </c>
      <c r="Z81" s="71" t="n">
        <v>0</v>
      </c>
      <c r="AA81" s="71" t="n">
        <v>22</v>
      </c>
      <c r="AB81" s="71" t="n">
        <v>0</v>
      </c>
      <c r="AC81" s="71" t="n">
        <v>0</v>
      </c>
      <c r="AD81" s="71"/>
      <c r="AE81" s="71"/>
      <c r="AF81" s="71"/>
      <c r="AG81" s="71"/>
      <c r="AH81" s="71"/>
    </row>
    <row r="82" customFormat="false" ht="28.35" hidden="false" customHeight="true" outlineLevel="0" collapsed="false">
      <c r="B82" s="78"/>
      <c r="C82" s="66"/>
      <c r="D82" s="66"/>
      <c r="E82" s="65"/>
      <c r="F82" s="65" t="s">
        <v>128</v>
      </c>
      <c r="G82" s="80"/>
      <c r="H82" s="54" t="n">
        <v>0</v>
      </c>
      <c r="I82" s="54" t="n">
        <v>0</v>
      </c>
      <c r="J82" s="71" t="n">
        <v>0</v>
      </c>
      <c r="K82" s="71" t="n">
        <v>0</v>
      </c>
      <c r="L82" s="71" t="n">
        <v>0</v>
      </c>
      <c r="M82" s="71" t="n">
        <v>0</v>
      </c>
      <c r="N82" s="71" t="n">
        <v>0</v>
      </c>
      <c r="O82" s="71" t="n">
        <v>0</v>
      </c>
      <c r="P82" s="71" t="n">
        <v>0</v>
      </c>
      <c r="Q82" s="71" t="n">
        <v>1</v>
      </c>
      <c r="R82" s="71" t="n">
        <v>0</v>
      </c>
      <c r="S82" s="71" t="n">
        <v>0</v>
      </c>
      <c r="T82" s="71" t="n">
        <v>24</v>
      </c>
      <c r="U82" s="71" t="n">
        <v>29</v>
      </c>
      <c r="V82" s="71" t="n">
        <v>38</v>
      </c>
      <c r="W82" s="71" t="n">
        <v>0</v>
      </c>
      <c r="X82" s="71" t="n">
        <v>32</v>
      </c>
      <c r="Y82" s="71" t="n">
        <v>29</v>
      </c>
      <c r="Z82" s="71" t="n">
        <v>0</v>
      </c>
      <c r="AA82" s="71" t="n">
        <v>10</v>
      </c>
      <c r="AB82" s="71" t="n">
        <v>0</v>
      </c>
      <c r="AC82" s="71" t="n">
        <v>0</v>
      </c>
      <c r="AD82" s="71"/>
      <c r="AE82" s="71"/>
      <c r="AF82" s="71"/>
      <c r="AG82" s="71"/>
      <c r="AH82" s="71"/>
    </row>
    <row r="83" customFormat="false" ht="28.35" hidden="false" customHeight="true" outlineLevel="0" collapsed="false">
      <c r="B83" s="78"/>
      <c r="C83" s="66"/>
      <c r="D83" s="66"/>
      <c r="E83" s="65"/>
      <c r="F83" s="65" t="s">
        <v>129</v>
      </c>
      <c r="G83" s="80"/>
      <c r="H83" s="54" t="n">
        <v>0</v>
      </c>
      <c r="I83" s="54" t="n">
        <v>0</v>
      </c>
      <c r="J83" s="71" t="n">
        <v>0</v>
      </c>
      <c r="K83" s="71" t="n">
        <v>1</v>
      </c>
      <c r="L83" s="71" t="n">
        <v>0</v>
      </c>
      <c r="M83" s="71" t="n">
        <v>0</v>
      </c>
      <c r="N83" s="71" t="n">
        <v>0</v>
      </c>
      <c r="O83" s="71" t="n">
        <v>0</v>
      </c>
      <c r="P83" s="71" t="n">
        <v>0</v>
      </c>
      <c r="Q83" s="71" t="n">
        <v>1</v>
      </c>
      <c r="R83" s="71" t="n">
        <v>0</v>
      </c>
      <c r="S83" s="71" t="n">
        <v>13</v>
      </c>
      <c r="T83" s="71" t="n">
        <v>0</v>
      </c>
      <c r="U83" s="71" t="n">
        <v>27</v>
      </c>
      <c r="V83" s="71" t="n">
        <v>39</v>
      </c>
      <c r="W83" s="71" t="n">
        <v>0</v>
      </c>
      <c r="X83" s="71" t="n">
        <v>0</v>
      </c>
      <c r="Y83" s="71" t="n">
        <v>27</v>
      </c>
      <c r="Z83" s="71" t="n">
        <v>0</v>
      </c>
      <c r="AA83" s="71" t="n">
        <v>0</v>
      </c>
      <c r="AB83" s="71" t="n">
        <v>0</v>
      </c>
      <c r="AC83" s="71" t="n">
        <v>0</v>
      </c>
      <c r="AD83" s="71"/>
      <c r="AE83" s="71"/>
      <c r="AF83" s="71"/>
      <c r="AG83" s="71"/>
      <c r="AH83" s="71"/>
    </row>
  </sheetData>
  <mergeCells count="42">
    <mergeCell ref="B2:F3"/>
    <mergeCell ref="H2:J3"/>
    <mergeCell ref="K2:V3"/>
    <mergeCell ref="B5:B6"/>
    <mergeCell ref="C5:C6"/>
    <mergeCell ref="D5:D6"/>
    <mergeCell ref="E5:E6"/>
    <mergeCell ref="F5:F6"/>
    <mergeCell ref="H5:J5"/>
    <mergeCell ref="K5:V5"/>
    <mergeCell ref="W5:AH5"/>
    <mergeCell ref="C7:C15"/>
    <mergeCell ref="C16:C21"/>
    <mergeCell ref="B22:B25"/>
    <mergeCell ref="C22:C83"/>
    <mergeCell ref="D22:D25"/>
    <mergeCell ref="E22:E25"/>
    <mergeCell ref="B26:B29"/>
    <mergeCell ref="D26:D29"/>
    <mergeCell ref="E26:E29"/>
    <mergeCell ref="B30:B33"/>
    <mergeCell ref="D30:D33"/>
    <mergeCell ref="E30:E33"/>
    <mergeCell ref="B34:B44"/>
    <mergeCell ref="D34:D44"/>
    <mergeCell ref="E34:E44"/>
    <mergeCell ref="B45:B56"/>
    <mergeCell ref="D45:D56"/>
    <mergeCell ref="E45:E56"/>
    <mergeCell ref="D57:D60"/>
    <mergeCell ref="E57:E60"/>
    <mergeCell ref="D63:D66"/>
    <mergeCell ref="E63:E66"/>
    <mergeCell ref="B67:B73"/>
    <mergeCell ref="D67:D73"/>
    <mergeCell ref="E67:E73"/>
    <mergeCell ref="B76:B79"/>
    <mergeCell ref="D76:D79"/>
    <mergeCell ref="E76:E79"/>
    <mergeCell ref="B80:B83"/>
    <mergeCell ref="D80:D83"/>
    <mergeCell ref="E80:E83"/>
  </mergeCells>
  <printOptions headings="false" gridLines="false" gridLinesSet="true" horizontalCentered="true" verticalCentered="true"/>
  <pageMargins left="0.118055555555556" right="0.118055555555556" top="0.118055555555556" bottom="0.118055555555556"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25"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2:AK70"/>
  <sheetViews>
    <sheetView showFormulas="false" showGridLines="false" showRowColHeaders="true" showZeros="true" rightToLeft="false" tabSelected="true" showOutlineSymbols="true" defaultGridColor="true" view="pageBreakPreview" topLeftCell="A1" colorId="64" zoomScale="85" zoomScaleNormal="100" zoomScalePageLayoutView="85" workbookViewId="0">
      <pane xSplit="15" ySplit="6" topLeftCell="AF7" activePane="bottomRight" state="frozen"/>
      <selection pane="topLeft" activeCell="A1" activeCellId="0" sqref="A1"/>
      <selection pane="topRight" activeCell="AF1" activeCellId="0" sqref="AF1"/>
      <selection pane="bottomLeft" activeCell="A7" activeCellId="0" sqref="A7"/>
      <selection pane="bottomRight" activeCell="AF44" activeCellId="0" sqref="AF44"/>
    </sheetView>
  </sheetViews>
  <sheetFormatPr defaultColWidth="10.34375" defaultRowHeight="15.6" zeroHeight="false" outlineLevelRow="0" outlineLevelCol="0"/>
  <cols>
    <col collapsed="false" customWidth="false" hidden="false" outlineLevel="0" max="1" min="1" style="33" width="10.33"/>
    <col collapsed="false" customWidth="true" hidden="false" outlineLevel="0" max="2" min="2" style="33" width="16.67"/>
    <col collapsed="false" customWidth="true" hidden="false" outlineLevel="0" max="3" min="3" style="33" width="25"/>
    <col collapsed="false" customWidth="true" hidden="false" outlineLevel="0" max="5" min="4" style="33" width="18.33"/>
    <col collapsed="false" customWidth="true" hidden="false" outlineLevel="0" max="6" min="6" style="34" width="17.89"/>
    <col collapsed="false" customWidth="false" hidden="true" outlineLevel="0" max="7" min="7" style="33" width="10.33"/>
    <col collapsed="false" customWidth="false" hidden="false" outlineLevel="0" max="9" min="8" style="33" width="10.33"/>
    <col collapsed="false" customWidth="true" hidden="false" outlineLevel="0" max="10" min="10" style="33" width="10.66"/>
    <col collapsed="false" customWidth="true" hidden="true" outlineLevel="0" max="11" min="11" style="35" width="12.66"/>
    <col collapsed="false" customWidth="false" hidden="true" outlineLevel="0" max="21" min="12" style="35" width="10.33"/>
    <col collapsed="false" customWidth="true" hidden="true" outlineLevel="0" max="22" min="22" style="35" width="11.66"/>
    <col collapsed="false" customWidth="false" hidden="true" outlineLevel="0" max="23" min="23" style="35" width="10.33"/>
    <col collapsed="false" customWidth="false" hidden="false" outlineLevel="0" max="24" min="24" style="35" width="10.33"/>
    <col collapsed="false" customWidth="true" hidden="false" outlineLevel="0" max="25" min="25" style="35" width="10.22"/>
    <col collapsed="false" customWidth="true" hidden="false" outlineLevel="0" max="27" min="26" style="33" width="10.22"/>
    <col collapsed="false" customWidth="false" hidden="false" outlineLevel="0" max="33" min="28" style="33" width="10.33"/>
    <col collapsed="false" customWidth="true" hidden="false" outlineLevel="0" max="34" min="34" style="33" width="13.55"/>
    <col collapsed="false" customWidth="false" hidden="false" outlineLevel="0" max="1025" min="35" style="33" width="10.33"/>
  </cols>
  <sheetData>
    <row r="2" customFormat="false" ht="32.25" hidden="false" customHeight="true" outlineLevel="0" collapsed="false">
      <c r="A2" s="81" t="s">
        <v>151</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row>
    <row r="3" customFormat="false" ht="16.2" hidden="false" customHeight="true" outlineLevel="0" collapsed="false">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row>
    <row r="4" customFormat="false" ht="15.6" hidden="true" customHeight="true" outlineLevel="0" collapsed="false">
      <c r="A4" s="82"/>
      <c r="B4" s="83"/>
      <c r="C4" s="83"/>
      <c r="D4" s="83"/>
      <c r="E4" s="83"/>
      <c r="F4" s="83"/>
      <c r="G4" s="83"/>
      <c r="H4" s="83"/>
      <c r="I4" s="83"/>
      <c r="J4" s="83"/>
      <c r="K4" s="84"/>
      <c r="L4" s="84"/>
      <c r="M4" s="84"/>
      <c r="N4" s="85"/>
      <c r="O4" s="85"/>
      <c r="P4" s="85"/>
      <c r="Q4" s="85"/>
      <c r="R4" s="85"/>
      <c r="S4" s="85"/>
      <c r="T4" s="85"/>
      <c r="U4" s="85"/>
      <c r="V4" s="85"/>
      <c r="W4" s="85"/>
      <c r="X4" s="85"/>
      <c r="Y4" s="86"/>
    </row>
    <row r="5" customFormat="false" ht="32.25" hidden="false" customHeight="true" outlineLevel="0" collapsed="false">
      <c r="A5" s="87" t="s">
        <v>102</v>
      </c>
      <c r="B5" s="87" t="s">
        <v>103</v>
      </c>
      <c r="C5" s="87" t="s">
        <v>104</v>
      </c>
      <c r="D5" s="87" t="s">
        <v>5</v>
      </c>
      <c r="E5" s="87" t="s">
        <v>105</v>
      </c>
      <c r="F5" s="87" t="s">
        <v>106</v>
      </c>
      <c r="G5" s="88"/>
      <c r="H5" s="89" t="s">
        <v>152</v>
      </c>
      <c r="I5" s="89"/>
      <c r="J5" s="89"/>
      <c r="K5" s="90" t="n">
        <v>2018</v>
      </c>
      <c r="L5" s="90"/>
      <c r="M5" s="90"/>
      <c r="N5" s="91" t="n">
        <v>2019</v>
      </c>
      <c r="O5" s="91"/>
      <c r="P5" s="91"/>
      <c r="Q5" s="91"/>
      <c r="R5" s="91"/>
      <c r="S5" s="91"/>
      <c r="T5" s="91"/>
      <c r="U5" s="91"/>
      <c r="V5" s="91"/>
      <c r="W5" s="91"/>
      <c r="X5" s="91"/>
      <c r="Y5" s="91"/>
      <c r="Z5" s="92" t="n">
        <v>2020</v>
      </c>
      <c r="AA5" s="92"/>
      <c r="AB5" s="92"/>
      <c r="AC5" s="92"/>
      <c r="AD5" s="92"/>
      <c r="AE5" s="92"/>
      <c r="AF5" s="92"/>
      <c r="AG5" s="92"/>
      <c r="AH5" s="92"/>
      <c r="AI5" s="92"/>
      <c r="AJ5" s="92"/>
      <c r="AK5" s="92"/>
    </row>
    <row r="6" s="50" customFormat="true" ht="32.25" hidden="false" customHeight="true" outlineLevel="0" collapsed="false">
      <c r="A6" s="87"/>
      <c r="B6" s="87"/>
      <c r="C6" s="87"/>
      <c r="D6" s="87"/>
      <c r="E6" s="87"/>
      <c r="F6" s="87"/>
      <c r="G6" s="93" t="s">
        <v>11</v>
      </c>
      <c r="H6" s="93"/>
      <c r="I6" s="94" t="s">
        <v>153</v>
      </c>
      <c r="J6" s="95" t="s">
        <v>13</v>
      </c>
      <c r="K6" s="96" t="s">
        <v>154</v>
      </c>
      <c r="L6" s="96" t="s">
        <v>155</v>
      </c>
      <c r="M6" s="96" t="s">
        <v>156</v>
      </c>
      <c r="N6" s="96" t="s">
        <v>157</v>
      </c>
      <c r="O6" s="96" t="s">
        <v>158</v>
      </c>
      <c r="P6" s="96" t="s">
        <v>159</v>
      </c>
      <c r="Q6" s="96" t="s">
        <v>160</v>
      </c>
      <c r="R6" s="96" t="s">
        <v>161</v>
      </c>
      <c r="S6" s="96" t="s">
        <v>162</v>
      </c>
      <c r="T6" s="96" t="s">
        <v>163</v>
      </c>
      <c r="U6" s="96" t="s">
        <v>164</v>
      </c>
      <c r="V6" s="96" t="s">
        <v>165</v>
      </c>
      <c r="W6" s="96" t="s">
        <v>154</v>
      </c>
      <c r="X6" s="96" t="s">
        <v>155</v>
      </c>
      <c r="Y6" s="96" t="s">
        <v>156</v>
      </c>
      <c r="Z6" s="96" t="s">
        <v>157</v>
      </c>
      <c r="AA6" s="96" t="s">
        <v>158</v>
      </c>
      <c r="AB6" s="96" t="s">
        <v>159</v>
      </c>
      <c r="AC6" s="96" t="s">
        <v>160</v>
      </c>
      <c r="AD6" s="96" t="s">
        <v>161</v>
      </c>
      <c r="AE6" s="96" t="s">
        <v>162</v>
      </c>
      <c r="AF6" s="96" t="s">
        <v>163</v>
      </c>
      <c r="AG6" s="96" t="s">
        <v>164</v>
      </c>
      <c r="AH6" s="96" t="s">
        <v>165</v>
      </c>
      <c r="AI6" s="96" t="s">
        <v>154</v>
      </c>
      <c r="AJ6" s="96" t="s">
        <v>155</v>
      </c>
      <c r="AK6" s="96" t="s">
        <v>156</v>
      </c>
    </row>
    <row r="7" customFormat="false" ht="69.6" hidden="false" customHeight="true" outlineLevel="0" collapsed="false">
      <c r="A7" s="97" t="n">
        <v>1</v>
      </c>
      <c r="B7" s="98" t="s">
        <v>107</v>
      </c>
      <c r="C7" s="99" t="s">
        <v>108</v>
      </c>
      <c r="D7" s="100" t="s">
        <v>166</v>
      </c>
      <c r="E7" s="101" t="s">
        <v>109</v>
      </c>
      <c r="F7" s="101" t="s">
        <v>110</v>
      </c>
      <c r="G7" s="102"/>
      <c r="H7" s="103" t="n">
        <f aca="false">+H8+H9+H10</f>
        <v>2981</v>
      </c>
      <c r="I7" s="104" t="n">
        <f aca="false">+I8+I9+I10</f>
        <v>2842</v>
      </c>
      <c r="J7" s="105" t="n">
        <f aca="false">+J8+J9+J10</f>
        <v>2696</v>
      </c>
      <c r="K7" s="106" t="n">
        <f aca="false">IF(Métricas!H7="","",Métricas!H7)</f>
        <v>1958</v>
      </c>
      <c r="L7" s="106" t="n">
        <f aca="false">IF(Métricas!I7="","",Métricas!I7)</f>
        <v>2044</v>
      </c>
      <c r="M7" s="107" t="n">
        <f aca="false">IF(Métricas!J7="","",Métricas!J7)</f>
        <v>5725</v>
      </c>
      <c r="N7" s="108" t="n">
        <f aca="false">IF(Métricas!K7="","",Métricas!K7)</f>
        <v>2589</v>
      </c>
      <c r="O7" s="108" t="n">
        <f aca="false">IF(Métricas!L7="","",Métricas!L7)</f>
        <v>2083</v>
      </c>
      <c r="P7" s="108" t="n">
        <f aca="false">IF(Métricas!M7="","",Métricas!M7)</f>
        <v>3172</v>
      </c>
      <c r="Q7" s="108" t="n">
        <f aca="false">IF(Métricas!N7="","",Métricas!N7)</f>
        <v>1963</v>
      </c>
      <c r="R7" s="108" t="n">
        <f aca="false">IF(Métricas!O7="","",Métricas!O7)</f>
        <v>2160</v>
      </c>
      <c r="S7" s="108" t="n">
        <f aca="false">IF(Métricas!P7="","",Métricas!P7)</f>
        <v>4083</v>
      </c>
      <c r="T7" s="108" t="n">
        <f aca="false">IF(Métricas!Q7="","",Métricas!Q7)</f>
        <v>2027</v>
      </c>
      <c r="U7" s="108" t="n">
        <f aca="false">IF(Métricas!R7="","",Métricas!R7)</f>
        <v>1854</v>
      </c>
      <c r="V7" s="108" t="n">
        <f aca="false">IF(Métricas!S7="","",Métricas!S7)</f>
        <v>2120</v>
      </c>
      <c r="W7" s="108" t="n">
        <f aca="false">IF(Métricas!T7="","",Métricas!T7)</f>
        <v>2776</v>
      </c>
      <c r="X7" s="108" t="n">
        <f aca="false">IF(Métricas!U7="","",Métricas!U7)</f>
        <v>1488</v>
      </c>
      <c r="Y7" s="109" t="n">
        <f aca="false">IF(Métricas!V7="","",Métricas!V7)</f>
        <v>1747</v>
      </c>
      <c r="Z7" s="109" t="n">
        <f aca="false">IF(Métricas!W7="","",Métricas!W7)</f>
        <v>1841</v>
      </c>
      <c r="AA7" s="109" t="n">
        <f aca="false">IF(Métricas!X7="","",Métricas!X7)</f>
        <v>2265</v>
      </c>
      <c r="AB7" s="109" t="n">
        <f aca="false">IF(Métricas!Y7="","",Métricas!Y7)</f>
        <v>1862</v>
      </c>
      <c r="AC7" s="109" t="n">
        <f aca="false">IF(Métricas!Z7="","",Métricas!Z7)</f>
        <v>1362</v>
      </c>
      <c r="AD7" s="109" t="n">
        <f aca="false">IF(Métricas!AA7="","",Métricas!AA7)</f>
        <v>2328</v>
      </c>
      <c r="AE7" s="109" t="n">
        <f aca="false">IF(Métricas!AB7="","",Métricas!AB7)</f>
        <v>2125</v>
      </c>
      <c r="AF7" s="109" t="n">
        <f aca="false">IF(Métricas!AC7="","",Métricas!AC7)</f>
        <v>1646</v>
      </c>
      <c r="AG7" s="109" t="n">
        <f aca="false">IF(Métricas!AD7="","",Métricas!AD7)</f>
        <v>0</v>
      </c>
      <c r="AH7" s="109" t="n">
        <f aca="false">IF(Métricas!AE7="","",Métricas!AE7)</f>
        <v>0</v>
      </c>
      <c r="AI7" s="109" t="n">
        <f aca="false">IF(Métricas!AF7="","",Métricas!AF7)</f>
        <v>0</v>
      </c>
      <c r="AJ7" s="109" t="n">
        <f aca="false">IF(Métricas!AG7="","",Métricas!AG7)</f>
        <v>0</v>
      </c>
      <c r="AK7" s="109" t="n">
        <f aca="false">IF(Métricas!AH7="","",Métricas!AH7)</f>
        <v>0</v>
      </c>
    </row>
    <row r="8" customFormat="false" ht="40.95" hidden="false" customHeight="true" outlineLevel="0" collapsed="false">
      <c r="A8" s="110" t="n">
        <v>2</v>
      </c>
      <c r="B8" s="98"/>
      <c r="C8" s="99" t="s">
        <v>21</v>
      </c>
      <c r="D8" s="100" t="s">
        <v>166</v>
      </c>
      <c r="E8" s="101" t="s">
        <v>109</v>
      </c>
      <c r="F8" s="101" t="s">
        <v>110</v>
      </c>
      <c r="G8" s="111"/>
      <c r="H8" s="103" t="n">
        <v>770</v>
      </c>
      <c r="I8" s="104" t="n">
        <v>734</v>
      </c>
      <c r="J8" s="105" t="n">
        <v>695</v>
      </c>
      <c r="K8" s="106" t="n">
        <f aca="false">IF(Métricas!H8="","",Métricas!H8)</f>
        <v>448</v>
      </c>
      <c r="L8" s="106" t="n">
        <f aca="false">IF(Métricas!I8="","",Métricas!I8)</f>
        <v>644</v>
      </c>
      <c r="M8" s="112" t="n">
        <f aca="false">IF(Métricas!J8="","",Métricas!J8)</f>
        <v>303</v>
      </c>
      <c r="N8" s="113" t="n">
        <f aca="false">IF(Métricas!K8="","",Métricas!K8)</f>
        <v>416</v>
      </c>
      <c r="O8" s="113" t="n">
        <f aca="false">IF(Métricas!L8="","",Métricas!L8)</f>
        <v>208</v>
      </c>
      <c r="P8" s="113" t="n">
        <f aca="false">IF(Métricas!M8="","",Métricas!M8)</f>
        <v>770</v>
      </c>
      <c r="Q8" s="113" t="n">
        <f aca="false">IF(Métricas!N8="","",Métricas!N8)</f>
        <v>388</v>
      </c>
      <c r="R8" s="113" t="n">
        <f aca="false">IF(Métricas!O8="","",Métricas!O8)</f>
        <v>340</v>
      </c>
      <c r="S8" s="113" t="n">
        <f aca="false">IF(Métricas!P8="","",Métricas!P8)</f>
        <v>2284</v>
      </c>
      <c r="T8" s="113" t="n">
        <f aca="false">IF(Métricas!Q8="","",Métricas!Q8)</f>
        <v>156</v>
      </c>
      <c r="U8" s="113" t="n">
        <f aca="false">IF(Métricas!R8="","",Métricas!R8)</f>
        <v>237</v>
      </c>
      <c r="V8" s="113" t="n">
        <f aca="false">IF(Métricas!S8="","",Métricas!S8)</f>
        <v>157</v>
      </c>
      <c r="W8" s="113" t="n">
        <f aca="false">IF(Métricas!T8="","",Métricas!T8)</f>
        <v>380</v>
      </c>
      <c r="X8" s="113" t="n">
        <f aca="false">IF(Métricas!U8="","",Métricas!U8)</f>
        <v>101</v>
      </c>
      <c r="Y8" s="114" t="n">
        <f aca="false">IF(Métricas!V8="","",Métricas!V8)</f>
        <v>44</v>
      </c>
      <c r="Z8" s="114" t="n">
        <f aca="false">IF(Métricas!W8="","",Métricas!W8)</f>
        <v>308</v>
      </c>
      <c r="AA8" s="114" t="n">
        <f aca="false">IF(Métricas!X8="","",Métricas!X8)</f>
        <v>581</v>
      </c>
      <c r="AB8" s="114" t="n">
        <f aca="false">IF(Métricas!Y8="","",Métricas!Y8)</f>
        <v>638</v>
      </c>
      <c r="AC8" s="114" t="n">
        <f aca="false">IF(Métricas!Z8="","",Métricas!Z8)</f>
        <v>255</v>
      </c>
      <c r="AD8" s="114" t="n">
        <f aca="false">IF(Métricas!AA8="","",Métricas!AA8)</f>
        <v>486</v>
      </c>
      <c r="AE8" s="114" t="n">
        <f aca="false">IF(Métricas!AB8="","",Métricas!AB8)</f>
        <v>462</v>
      </c>
      <c r="AF8" s="114" t="n">
        <f aca="false">IF(Métricas!AC8="","",Métricas!AC8)</f>
        <v>326</v>
      </c>
      <c r="AG8" s="114" t="str">
        <f aca="false">IF(Métricas!AD8="","",Métricas!AD8)</f>
        <v/>
      </c>
      <c r="AH8" s="114" t="str">
        <f aca="false">IF(Métricas!AE8="","",Métricas!AE8)</f>
        <v/>
      </c>
      <c r="AI8" s="114" t="str">
        <f aca="false">IF(Métricas!AF8="","",Métricas!AF8)</f>
        <v/>
      </c>
      <c r="AJ8" s="114" t="str">
        <f aca="false">IF(Métricas!AG8="","",Métricas!AG8)</f>
        <v/>
      </c>
      <c r="AK8" s="114" t="str">
        <f aca="false">IF(Métricas!AH8="","",Métricas!AH8)</f>
        <v/>
      </c>
    </row>
    <row r="9" customFormat="false" ht="37.2" hidden="false" customHeight="true" outlineLevel="0" collapsed="false">
      <c r="A9" s="110" t="n">
        <v>3</v>
      </c>
      <c r="B9" s="98"/>
      <c r="C9" s="99" t="s">
        <v>24</v>
      </c>
      <c r="D9" s="100" t="s">
        <v>166</v>
      </c>
      <c r="E9" s="101" t="s">
        <v>109</v>
      </c>
      <c r="F9" s="101" t="s">
        <v>110</v>
      </c>
      <c r="G9" s="115"/>
      <c r="H9" s="103" t="n">
        <v>2035</v>
      </c>
      <c r="I9" s="104" t="n">
        <v>1940</v>
      </c>
      <c r="J9" s="105" t="n">
        <v>1842</v>
      </c>
      <c r="K9" s="106" t="n">
        <f aca="false">IF(Métricas!H9="","",Métricas!H9)</f>
        <v>1510</v>
      </c>
      <c r="L9" s="106" t="n">
        <f aca="false">IF(Métricas!I9="","",Métricas!I9)</f>
        <v>1400</v>
      </c>
      <c r="M9" s="112" t="n">
        <f aca="false">IF(Métricas!J9="","",Métricas!J9)</f>
        <v>5422</v>
      </c>
      <c r="N9" s="113" t="n">
        <f aca="false">IF(Métricas!K9="","",Métricas!K9)</f>
        <v>2173</v>
      </c>
      <c r="O9" s="113" t="n">
        <f aca="false">IF(Métricas!L9="","",Métricas!L9)</f>
        <v>1875</v>
      </c>
      <c r="P9" s="113" t="n">
        <f aca="false">IF(Métricas!M9="","",Métricas!M9)</f>
        <v>2402</v>
      </c>
      <c r="Q9" s="113" t="n">
        <f aca="false">IF(Métricas!N9="","",Métricas!N9)</f>
        <v>1575</v>
      </c>
      <c r="R9" s="113" t="n">
        <f aca="false">IF(Métricas!O9="","",Métricas!O9)</f>
        <v>1820</v>
      </c>
      <c r="S9" s="113" t="n">
        <f aca="false">IF(Métricas!P9="","",Métricas!P9)</f>
        <v>1799</v>
      </c>
      <c r="T9" s="113" t="n">
        <f aca="false">IF(Métricas!Q9="","",Métricas!Q9)</f>
        <v>1871</v>
      </c>
      <c r="U9" s="113" t="n">
        <f aca="false">IF(Métricas!R9="","",Métricas!R9)</f>
        <v>1617</v>
      </c>
      <c r="V9" s="113" t="n">
        <f aca="false">IF(Métricas!S9="","",Métricas!S9)</f>
        <v>1963</v>
      </c>
      <c r="W9" s="113" t="n">
        <f aca="false">IF(Métricas!T9="","",Métricas!T9)</f>
        <v>2396</v>
      </c>
      <c r="X9" s="113" t="n">
        <f aca="false">IF(Métricas!U9="","",Métricas!U9)</f>
        <v>1387</v>
      </c>
      <c r="Y9" s="114" t="n">
        <f aca="false">IF(Métricas!V9="","",Métricas!V9)</f>
        <v>1703</v>
      </c>
      <c r="Z9" s="114" t="n">
        <f aca="false">IF(Métricas!W9="","",Métricas!W9)</f>
        <v>1533</v>
      </c>
      <c r="AA9" s="114" t="n">
        <f aca="false">IF(Métricas!X9="","",Métricas!X9)</f>
        <v>1684</v>
      </c>
      <c r="AB9" s="114" t="n">
        <f aca="false">IF(Métricas!Y9="","",Métricas!Y9)</f>
        <v>1224</v>
      </c>
      <c r="AC9" s="114" t="n">
        <f aca="false">IF(Métricas!Z9="","",Métricas!Z9)</f>
        <v>1107</v>
      </c>
      <c r="AD9" s="114" t="n">
        <f aca="false">IF(Métricas!AA9="","",Métricas!AA9)</f>
        <v>1961</v>
      </c>
      <c r="AE9" s="114" t="n">
        <f aca="false">IF(Métricas!AB9="","",Métricas!AB9)</f>
        <v>1663</v>
      </c>
      <c r="AF9" s="114" t="n">
        <f aca="false">IF(Métricas!AC9="","",Métricas!AC9)</f>
        <v>1320</v>
      </c>
      <c r="AG9" s="114" t="str">
        <f aca="false">IF(Métricas!AD9="","",Métricas!AD9)</f>
        <v/>
      </c>
      <c r="AH9" s="114" t="str">
        <f aca="false">IF(Métricas!AE9="","",Métricas!AE9)</f>
        <v/>
      </c>
      <c r="AI9" s="114" t="str">
        <f aca="false">IF(Métricas!AF9="","",Métricas!AF9)</f>
        <v/>
      </c>
      <c r="AJ9" s="114" t="str">
        <f aca="false">IF(Métricas!AG9="","",Métricas!AG9)</f>
        <v/>
      </c>
      <c r="AK9" s="114" t="str">
        <f aca="false">IF(Métricas!AH9="","",Métricas!AH9)</f>
        <v/>
      </c>
    </row>
    <row r="10" customFormat="false" ht="37.2" hidden="false" customHeight="true" outlineLevel="0" collapsed="false">
      <c r="A10" s="110"/>
      <c r="B10" s="98"/>
      <c r="C10" s="99" t="s">
        <v>167</v>
      </c>
      <c r="D10" s="100" t="s">
        <v>166</v>
      </c>
      <c r="E10" s="101" t="s">
        <v>109</v>
      </c>
      <c r="F10" s="101" t="s">
        <v>110</v>
      </c>
      <c r="G10" s="115"/>
      <c r="H10" s="103" t="n">
        <v>176</v>
      </c>
      <c r="I10" s="104" t="n">
        <v>168</v>
      </c>
      <c r="J10" s="105" t="n">
        <v>159</v>
      </c>
      <c r="K10" s="106"/>
      <c r="L10" s="106"/>
      <c r="M10" s="112"/>
      <c r="N10" s="116"/>
      <c r="O10" s="116"/>
      <c r="P10" s="116"/>
      <c r="Q10" s="116"/>
      <c r="R10" s="116"/>
      <c r="S10" s="116"/>
      <c r="T10" s="116"/>
      <c r="U10" s="116"/>
      <c r="V10" s="116"/>
      <c r="W10" s="116"/>
      <c r="X10" s="116"/>
      <c r="Y10" s="117"/>
      <c r="Z10" s="114" t="n">
        <f aca="false">IF(Métricas!W10="","",Métricas!W10)</f>
        <v>0</v>
      </c>
      <c r="AA10" s="114" t="n">
        <f aca="false">IF(Métricas!X10="","",Métricas!X10)</f>
        <v>0</v>
      </c>
      <c r="AB10" s="114" t="n">
        <f aca="false">IF(Métricas!Y10="","",Métricas!Y10)</f>
        <v>0</v>
      </c>
      <c r="AC10" s="114" t="n">
        <f aca="false">IF(Métricas!Z10="","",Métricas!Z10)</f>
        <v>0</v>
      </c>
      <c r="AD10" s="114" t="n">
        <f aca="false">IF(Métricas!AA10="","",Métricas!AA10)</f>
        <v>0</v>
      </c>
      <c r="AE10" s="114" t="n">
        <f aca="false">IF(Métricas!AB10="","",Métricas!AB10)</f>
        <v>0</v>
      </c>
      <c r="AF10" s="114" t="n">
        <f aca="false">IF(Métricas!AC10="","",Métricas!AC10)</f>
        <v>0</v>
      </c>
      <c r="AG10" s="114" t="str">
        <f aca="false">IF(Métricas!AD10="","",Métricas!AD10)</f>
        <v/>
      </c>
      <c r="AH10" s="114" t="str">
        <f aca="false">IF(Métricas!AE10="","",Métricas!AE10)</f>
        <v/>
      </c>
      <c r="AI10" s="114" t="str">
        <f aca="false">IF(Métricas!AF10="","",Métricas!AF10)</f>
        <v/>
      </c>
      <c r="AJ10" s="114" t="str">
        <f aca="false">IF(Métricas!AG10="","",Métricas!AG10)</f>
        <v/>
      </c>
      <c r="AK10" s="114" t="str">
        <f aca="false">IF(Métricas!AH10="","",Métricas!AH10)</f>
        <v/>
      </c>
    </row>
    <row r="11" customFormat="false" ht="38.4" hidden="false" customHeight="true" outlineLevel="0" collapsed="false">
      <c r="A11" s="110" t="n">
        <v>4</v>
      </c>
      <c r="B11" s="98"/>
      <c r="C11" s="99" t="s">
        <v>27</v>
      </c>
      <c r="D11" s="100" t="s">
        <v>166</v>
      </c>
      <c r="E11" s="101" t="s">
        <v>109</v>
      </c>
      <c r="F11" s="101" t="s">
        <v>110</v>
      </c>
      <c r="G11" s="115"/>
      <c r="H11" s="103" t="n">
        <v>550</v>
      </c>
      <c r="I11" s="104" t="n">
        <v>583</v>
      </c>
      <c r="J11" s="105" t="n">
        <v>610</v>
      </c>
      <c r="K11" s="118" t="n">
        <f aca="false">IF(Métricas!H11="","",Métricas!H11)</f>
        <v>206</v>
      </c>
      <c r="L11" s="119" t="n">
        <f aca="false">IF(Métricas!I11="","",Métricas!I11)</f>
        <v>751</v>
      </c>
      <c r="M11" s="120" t="n">
        <f aca="false">IF(Métricas!J11="","",Métricas!J11)</f>
        <v>333</v>
      </c>
      <c r="N11" s="121" t="n">
        <f aca="false">IF(Métricas!K11="","",Métricas!K11)</f>
        <v>846</v>
      </c>
      <c r="O11" s="121" t="n">
        <f aca="false">IF(Métricas!L11="","",Métricas!L11)</f>
        <v>452</v>
      </c>
      <c r="P11" s="121" t="n">
        <f aca="false">IF(Métricas!M11="","",Métricas!M11)</f>
        <v>728</v>
      </c>
      <c r="Q11" s="121" t="n">
        <f aca="false">IF(Métricas!N11="","",Métricas!N11)</f>
        <v>304</v>
      </c>
      <c r="R11" s="121" t="n">
        <f aca="false">IF(Métricas!O11="","",Métricas!O11)</f>
        <v>654</v>
      </c>
      <c r="S11" s="121" t="n">
        <f aca="false">IF(Métricas!P11="","",Métricas!P11)</f>
        <v>513</v>
      </c>
      <c r="T11" s="121" t="n">
        <f aca="false">IF(Métricas!Q11="","",Métricas!Q11)</f>
        <v>882</v>
      </c>
      <c r="U11" s="121" t="n">
        <f aca="false">IF(Métricas!R11="","",Métricas!R11)</f>
        <v>417</v>
      </c>
      <c r="V11" s="121" t="n">
        <f aca="false">IF(Métricas!S11="","",Métricas!S11)</f>
        <v>401</v>
      </c>
      <c r="W11" s="121" t="n">
        <f aca="false">IF(Métricas!T11="","",Métricas!T11)</f>
        <v>578</v>
      </c>
      <c r="X11" s="121" t="n">
        <f aca="false">IF(Métricas!U11="","",Métricas!U11)</f>
        <v>431</v>
      </c>
      <c r="Y11" s="122" t="n">
        <f aca="false">IF(Métricas!V11="","",Métricas!V11)</f>
        <v>301</v>
      </c>
      <c r="Z11" s="122" t="n">
        <f aca="false">IF(Métricas!W11="","",Métricas!W11)</f>
        <v>449</v>
      </c>
      <c r="AA11" s="122" t="n">
        <f aca="false">IF(Métricas!X11="","",Métricas!X11)</f>
        <v>622</v>
      </c>
      <c r="AB11" s="122" t="n">
        <f aca="false">IF(Métricas!Y11="","",Métricas!Y11)</f>
        <v>645</v>
      </c>
      <c r="AC11" s="122" t="n">
        <f aca="false">IF(Métricas!Z11="","",Métricas!Z11)</f>
        <v>423</v>
      </c>
      <c r="AD11" s="122" t="n">
        <f aca="false">IF(Métricas!AA11="","",Métricas!AA11)</f>
        <v>304</v>
      </c>
      <c r="AE11" s="122" t="n">
        <f aca="false">IF(Métricas!AB11="","",Métricas!AB11)</f>
        <v>397</v>
      </c>
      <c r="AF11" s="122" t="n">
        <f aca="false">IF(Métricas!AC11="","",Métricas!AC11)</f>
        <v>368</v>
      </c>
      <c r="AG11" s="122" t="str">
        <f aca="false">IF(Métricas!AD11="","",Métricas!AD11)</f>
        <v/>
      </c>
      <c r="AH11" s="122" t="str">
        <f aca="false">IF(Métricas!AE11="","",Métricas!AE11)</f>
        <v/>
      </c>
      <c r="AI11" s="122" t="str">
        <f aca="false">IF(Métricas!AF11="","",Métricas!AF11)</f>
        <v/>
      </c>
      <c r="AJ11" s="122" t="str">
        <f aca="false">IF(Métricas!AG11="","",Métricas!AG11)</f>
        <v/>
      </c>
      <c r="AK11" s="122" t="str">
        <f aca="false">IF(Métricas!AH11="","",Métricas!AH11)</f>
        <v/>
      </c>
    </row>
    <row r="12" customFormat="false" ht="29.4" hidden="false" customHeight="true" outlineLevel="0" collapsed="false">
      <c r="A12" s="110" t="n">
        <v>5</v>
      </c>
      <c r="B12" s="98"/>
      <c r="C12" s="99" t="s">
        <v>29</v>
      </c>
      <c r="D12" s="123" t="s">
        <v>166</v>
      </c>
      <c r="E12" s="101" t="s">
        <v>109</v>
      </c>
      <c r="F12" s="101" t="s">
        <v>110</v>
      </c>
      <c r="G12" s="115"/>
      <c r="H12" s="103" t="n">
        <v>40500</v>
      </c>
      <c r="I12" s="104" t="n">
        <v>38400</v>
      </c>
      <c r="J12" s="105" t="n">
        <v>36500</v>
      </c>
      <c r="K12" s="106" t="n">
        <f aca="false">IF(Métricas!H12="","",Métricas!H12)</f>
        <v>21218</v>
      </c>
      <c r="L12" s="106" t="n">
        <f aca="false">IF(Métricas!I12="","",Métricas!I12)</f>
        <v>22528</v>
      </c>
      <c r="M12" s="112" t="n">
        <f aca="false">IF(Métricas!J12="","",Métricas!J12)</f>
        <v>27920</v>
      </c>
      <c r="N12" s="113" t="n">
        <f aca="false">IF(Métricas!K12="","",Métricas!K12)</f>
        <v>27919</v>
      </c>
      <c r="O12" s="113" t="n">
        <f aca="false">IF(Métricas!L12="","",Métricas!L12)</f>
        <v>31294</v>
      </c>
      <c r="P12" s="113" t="n">
        <f aca="false">IF(Métricas!M12="","",Métricas!M12)</f>
        <v>31314</v>
      </c>
      <c r="Q12" s="113" t="n">
        <f aca="false">IF(Métricas!N12="","",Métricas!N12)</f>
        <v>35417</v>
      </c>
      <c r="R12" s="113" t="n">
        <f aca="false">IF(Métricas!O12="","",Métricas!O12)</f>
        <v>36921</v>
      </c>
      <c r="S12" s="113" t="n">
        <f aca="false">IF(Métricas!P12="","",Métricas!P12)</f>
        <v>40491</v>
      </c>
      <c r="T12" s="113" t="n">
        <f aca="false">IF(Métricas!Q12="","",Métricas!Q12)</f>
        <v>31983</v>
      </c>
      <c r="U12" s="113" t="n">
        <f aca="false">IF(Métricas!R12="","",Métricas!R12)</f>
        <v>33413</v>
      </c>
      <c r="V12" s="113" t="n">
        <f aca="false">IF(Métricas!S12="","",Métricas!S12)</f>
        <v>35074</v>
      </c>
      <c r="W12" s="113" t="n">
        <f aca="false">IF(Métricas!T12="","",Métricas!T12)</f>
        <v>37267</v>
      </c>
      <c r="X12" s="113" t="n">
        <f aca="false">IF(Métricas!U12="","",Métricas!U12)</f>
        <v>38487</v>
      </c>
      <c r="Y12" s="114" t="n">
        <f aca="false">IF(Métricas!V12="","",Métricas!V12)</f>
        <v>40081</v>
      </c>
      <c r="Z12" s="114" t="n">
        <f aca="false">IF(Métricas!W12="","",Métricas!W12)</f>
        <v>41645</v>
      </c>
      <c r="AA12" s="114" t="n">
        <f aca="false">IF(Métricas!X12="","",Métricas!X12)</f>
        <v>40714</v>
      </c>
      <c r="AB12" s="114" t="n">
        <f aca="false">IF(Métricas!Y12="","",Métricas!Y12)</f>
        <v>41874</v>
      </c>
      <c r="AC12" s="114" t="n">
        <f aca="false">IF(Métricas!Z12="","",Métricas!Z12)</f>
        <v>42940</v>
      </c>
      <c r="AD12" s="114" t="n">
        <f aca="false">IF(Métricas!AA12="","",Métricas!AA12)</f>
        <v>45061</v>
      </c>
      <c r="AE12" s="114" t="n">
        <f aca="false">IF(Métricas!AB12="","",Métricas!AB12)</f>
        <v>46969</v>
      </c>
      <c r="AF12" s="114" t="n">
        <f aca="false">IF(Métricas!AC12="","",Métricas!AC12)</f>
        <v>48442</v>
      </c>
      <c r="AG12" s="114" t="str">
        <f aca="false">IF(Métricas!AD12="","",Métricas!AD12)</f>
        <v/>
      </c>
      <c r="AH12" s="114" t="str">
        <f aca="false">IF(Métricas!AE12="","",Métricas!AE12)</f>
        <v/>
      </c>
      <c r="AI12" s="114" t="str">
        <f aca="false">IF(Métricas!AF12="","",Métricas!AF12)</f>
        <v/>
      </c>
      <c r="AJ12" s="114" t="str">
        <f aca="false">IF(Métricas!AG12="","",Métricas!AG12)</f>
        <v/>
      </c>
      <c r="AK12" s="114" t="str">
        <f aca="false">IF(Métricas!AH12="","",Métricas!AH12)</f>
        <v/>
      </c>
    </row>
    <row r="13" customFormat="false" ht="35.1" hidden="false" customHeight="true" outlineLevel="0" collapsed="false">
      <c r="A13" s="110" t="n">
        <v>6</v>
      </c>
      <c r="B13" s="98"/>
      <c r="C13" s="99" t="s">
        <v>32</v>
      </c>
      <c r="D13" s="124" t="s">
        <v>166</v>
      </c>
      <c r="E13" s="101" t="s">
        <v>112</v>
      </c>
      <c r="F13" s="101" t="s">
        <v>110</v>
      </c>
      <c r="G13" s="115"/>
      <c r="H13" s="103" t="n">
        <v>25360</v>
      </c>
      <c r="I13" s="104" t="n">
        <v>24100</v>
      </c>
      <c r="J13" s="105" t="n">
        <v>22900</v>
      </c>
      <c r="K13" s="106" t="n">
        <f aca="false">IF(Métricas!H13="","",Métricas!H13)</f>
        <v>20227</v>
      </c>
      <c r="L13" s="106" t="n">
        <f aca="false">IF(Métricas!I13="","",Métricas!I13)</f>
        <v>21317</v>
      </c>
      <c r="M13" s="112" t="n">
        <f aca="false">IF(Métricas!J13="","",Métricas!J13)</f>
        <v>26565</v>
      </c>
      <c r="N13" s="113" t="n">
        <f aca="false">IF(Métricas!K13="","",Métricas!K13)</f>
        <v>27775</v>
      </c>
      <c r="O13" s="113" t="n">
        <f aca="false">IF(Métricas!L13="","",Métricas!L13)</f>
        <v>29007</v>
      </c>
      <c r="P13" s="113" t="n">
        <f aca="false">IF(Métricas!M13="","",Métricas!M13)</f>
        <v>30745</v>
      </c>
      <c r="Q13" s="113" t="n">
        <f aca="false">IF(Métricas!N13="","",Métricas!N13)</f>
        <v>31380</v>
      </c>
      <c r="R13" s="113" t="n">
        <f aca="false">IF(Métricas!O13="","",Métricas!O13)</f>
        <v>29713</v>
      </c>
      <c r="S13" s="113" t="n">
        <f aca="false">IF(Métricas!P13="","",Métricas!P13)</f>
        <v>22915</v>
      </c>
      <c r="T13" s="113" t="n">
        <f aca="false">IF(Métricas!Q13="","",Métricas!Q13)</f>
        <v>24657</v>
      </c>
      <c r="U13" s="113" t="n">
        <f aca="false">IF(Métricas!R13="","",Métricas!R13)</f>
        <v>26247</v>
      </c>
      <c r="V13" s="113" t="n">
        <f aca="false">IF(Métricas!S13="","",Métricas!S13)</f>
        <v>28147</v>
      </c>
      <c r="W13" s="113" t="n">
        <f aca="false">IF(Métricas!T13="","",Métricas!T13)</f>
        <v>30549</v>
      </c>
      <c r="X13" s="113" t="n">
        <f aca="false">IF(Métricas!U13="","",Métricas!U13)</f>
        <v>31192</v>
      </c>
      <c r="Y13" s="114" t="n">
        <f aca="false">IF(Métricas!V13="","",Métricas!V13)</f>
        <v>33120</v>
      </c>
      <c r="Z13" s="114" t="n">
        <f aca="false">IF(Métricas!W13="","",Métricas!W13)</f>
        <v>31876</v>
      </c>
      <c r="AA13" s="114" t="n">
        <f aca="false">IF(Métricas!X13="","",Métricas!X13)</f>
        <v>33335</v>
      </c>
      <c r="AB13" s="114" t="n">
        <f aca="false">IF(Métricas!Y13="","",Métricas!Y13)</f>
        <v>34296</v>
      </c>
      <c r="AC13" s="114" t="n">
        <f aca="false">IF(Métricas!Z13="","",Métricas!Z13)</f>
        <v>35035</v>
      </c>
      <c r="AD13" s="114" t="n">
        <f aca="false">IF(Métricas!AA13="","",Métricas!AA13)</f>
        <v>36713</v>
      </c>
      <c r="AE13" s="114" t="n">
        <f aca="false">IF(Métricas!AB13="","",Métricas!AB13)</f>
        <v>37934</v>
      </c>
      <c r="AF13" s="114" t="n">
        <f aca="false">IF(Métricas!AC13="","",Métricas!AC13)</f>
        <v>38885</v>
      </c>
      <c r="AG13" s="114" t="str">
        <f aca="false">IF(Métricas!AD13="","",Métricas!AD13)</f>
        <v/>
      </c>
      <c r="AH13" s="114" t="str">
        <f aca="false">IF(Métricas!AE13="","",Métricas!AE13)</f>
        <v/>
      </c>
      <c r="AI13" s="114" t="str">
        <f aca="false">IF(Métricas!AF13="","",Métricas!AF13)</f>
        <v/>
      </c>
      <c r="AJ13" s="114" t="str">
        <f aca="false">IF(Métricas!AG13="","",Métricas!AG13)</f>
        <v/>
      </c>
      <c r="AK13" s="114" t="str">
        <f aca="false">IF(Métricas!AH13="","",Métricas!AH13)</f>
        <v/>
      </c>
    </row>
    <row r="14" customFormat="false" ht="36.9" hidden="false" customHeight="true" outlineLevel="0" collapsed="false">
      <c r="A14" s="110" t="n">
        <v>7</v>
      </c>
      <c r="B14" s="98"/>
      <c r="C14" s="99" t="s">
        <v>168</v>
      </c>
      <c r="D14" s="125" t="s">
        <v>166</v>
      </c>
      <c r="E14" s="101" t="s">
        <v>109</v>
      </c>
      <c r="F14" s="101" t="s">
        <v>110</v>
      </c>
      <c r="G14" s="115"/>
      <c r="H14" s="126" t="n">
        <v>0.2</v>
      </c>
      <c r="I14" s="127" t="n">
        <v>0.25</v>
      </c>
      <c r="J14" s="128" t="n">
        <v>0.3</v>
      </c>
      <c r="K14" s="129" t="n">
        <f aca="false">IF(Métricas!H7="","",Métricas!H11/Métricas!H7)</f>
        <v>0.105209397344229</v>
      </c>
      <c r="L14" s="129" t="n">
        <f aca="false">IF(Métricas!I7="","",Métricas!I11/Métricas!I7)</f>
        <v>0.367416829745597</v>
      </c>
      <c r="M14" s="130" t="n">
        <f aca="false">IF(Métricas!J7="","",Métricas!J11/Métricas!J7)</f>
        <v>0.0581659388646288</v>
      </c>
      <c r="N14" s="131" t="n">
        <f aca="false">IF(Métricas!K7="","",Métricas!K11/Métricas!K7)</f>
        <v>0.326767091541136</v>
      </c>
      <c r="O14" s="131" t="n">
        <f aca="false">IF(Métricas!L7="","",Métricas!L11/Métricas!L7)</f>
        <v>0.216994719155065</v>
      </c>
      <c r="P14" s="131" t="n">
        <f aca="false">IF(Métricas!M7="","",Métricas!M11/Métricas!M7)</f>
        <v>0.229508196721311</v>
      </c>
      <c r="Q14" s="131" t="n">
        <f aca="false">IF(Métricas!N7="","",Métricas!N11/Métricas!N7)</f>
        <v>0.154865002547122</v>
      </c>
      <c r="R14" s="131" t="n">
        <f aca="false">IF(Métricas!O7="","",Métricas!O11/Métricas!O7)</f>
        <v>0.302777777777778</v>
      </c>
      <c r="S14" s="131" t="n">
        <f aca="false">IF(Métricas!P7="","",Métricas!P11/Métricas!P7)</f>
        <v>0.125642909625276</v>
      </c>
      <c r="T14" s="131" t="n">
        <f aca="false">IF(Métricas!Q7="","",Métricas!Q11/Métricas!Q7)</f>
        <v>0.435125801677356</v>
      </c>
      <c r="U14" s="131" t="n">
        <f aca="false">IF(Métricas!R7="","",Métricas!R11/Métricas!R7)</f>
        <v>0.224919093851133</v>
      </c>
      <c r="V14" s="131" t="n">
        <f aca="false">IF(Métricas!S7="","",Métricas!S11/Métricas!S7)</f>
        <v>0.189150943396226</v>
      </c>
      <c r="W14" s="131" t="n">
        <f aca="false">IF(Métricas!T7="","",Métricas!T11/Métricas!T7)</f>
        <v>0.20821325648415</v>
      </c>
      <c r="X14" s="131" t="n">
        <f aca="false">IF(Métricas!U7="","",Métricas!U11/Métricas!U7)</f>
        <v>0.289650537634409</v>
      </c>
      <c r="Y14" s="132" t="n">
        <f aca="false">IF(Métricas!V7="","",Métricas!V11/Métricas!V7)</f>
        <v>0.172295363480252</v>
      </c>
      <c r="Z14" s="132" t="n">
        <f aca="false">IF(Métricas!W7="","",Métricas!W11/Métricas!W7)</f>
        <v>0.243889190657251</v>
      </c>
      <c r="AA14" s="132" t="n">
        <f aca="false">IF(Métricas!X7="","",Métricas!X11/Métricas!X7)</f>
        <v>0.274613686534216</v>
      </c>
      <c r="AB14" s="132" t="n">
        <f aca="false">IF(Métricas!Y7="","",Métricas!Y11/Métricas!Y7)</f>
        <v>0.34640171858217</v>
      </c>
      <c r="AC14" s="132" t="n">
        <f aca="false">IF(Métricas!Z7="","",Métricas!Z11/Métricas!Z7)</f>
        <v>0.31057268722467</v>
      </c>
      <c r="AD14" s="132" t="n">
        <f aca="false">IF(Métricas!AA7="","",Métricas!AA11/Métricas!AA7)</f>
        <v>0.130584192439863</v>
      </c>
      <c r="AE14" s="132" t="n">
        <f aca="false">IF(Métricas!AB7="","",Métricas!AB11/Métricas!AB7)</f>
        <v>0.186823529411765</v>
      </c>
      <c r="AF14" s="132" t="n">
        <f aca="false">IF(Métricas!AC7="","",Métricas!AC11/Métricas!AC7)</f>
        <v>0.223572296476306</v>
      </c>
      <c r="AG14" s="132" t="e">
        <f aca="false">IF(Métricas!AD7="","",Métricas!AD11/Métricas!AD7)</f>
        <v>#DIV/0!</v>
      </c>
      <c r="AH14" s="132" t="e">
        <f aca="false">IF(Métricas!AE7="","",Métricas!AE11/Métricas!AE7)</f>
        <v>#DIV/0!</v>
      </c>
      <c r="AI14" s="132" t="e">
        <f aca="false">IF(Métricas!AF7="","",Métricas!AF11/Métricas!AF7)</f>
        <v>#DIV/0!</v>
      </c>
      <c r="AJ14" s="132" t="e">
        <f aca="false">IF(Métricas!AG7="","",Métricas!AG11/Métricas!AG7)</f>
        <v>#DIV/0!</v>
      </c>
      <c r="AK14" s="132" t="e">
        <f aca="false">IF(Métricas!AH7="","",Métricas!AH11/Métricas!AH7)</f>
        <v>#DIV/0!</v>
      </c>
    </row>
    <row r="15" customFormat="false" ht="62.4" hidden="false" customHeight="true" outlineLevel="0" collapsed="false">
      <c r="A15" s="110" t="n">
        <v>8</v>
      </c>
      <c r="B15" s="98"/>
      <c r="C15" s="99" t="s">
        <v>169</v>
      </c>
      <c r="D15" s="100" t="s">
        <v>170</v>
      </c>
      <c r="E15" s="101" t="s">
        <v>114</v>
      </c>
      <c r="F15" s="101" t="s">
        <v>110</v>
      </c>
      <c r="G15" s="115"/>
      <c r="H15" s="126" t="n">
        <v>0.9</v>
      </c>
      <c r="I15" s="127" t="n">
        <v>0.95</v>
      </c>
      <c r="J15" s="128" t="n">
        <v>1</v>
      </c>
      <c r="K15" s="133" t="n">
        <f aca="false">IF(Métricas!H15="","",Métricas!H15/Métricas!H14)</f>
        <v>1</v>
      </c>
      <c r="L15" s="133" t="n">
        <f aca="false">IF(Métricas!I15="","",Métricas!I15/Métricas!I14)</f>
        <v>1</v>
      </c>
      <c r="M15" s="134" t="n">
        <f aca="false">IF(Métricas!J15="","",Métricas!J15/Métricas!J14)</f>
        <v>1</v>
      </c>
      <c r="N15" s="135" t="n">
        <v>1</v>
      </c>
      <c r="O15" s="135" t="n">
        <f aca="false">IF(Métricas!L15="","",Métricas!L15/Métricas!L14)</f>
        <v>1</v>
      </c>
      <c r="P15" s="135" t="n">
        <f aca="false">IF(OR(Métricas!M15=0,Métricas!M15=""),0,Métricas!M15/Métricas!M14)</f>
        <v>0</v>
      </c>
      <c r="Q15" s="135" t="n">
        <f aca="false">IF(OR(Métricas!N15=0,Métricas!N15=""),"",Métricas!N15/Métricas!N14)</f>
        <v>1</v>
      </c>
      <c r="R15" s="135" t="n">
        <f aca="false">IF(OR(Métricas!O15=0,Métricas!O15=""),0,Métricas!O15/Métricas!O14)</f>
        <v>0</v>
      </c>
      <c r="S15" s="135" t="n">
        <f aca="false">IF(OR(Métricas!P15=0,Métricas!P15=""),"",Métricas!P15/Métricas!P14)</f>
        <v>1</v>
      </c>
      <c r="T15" s="135" t="n">
        <f aca="false">IF(OR(Métricas!Q15=0,Métricas!Q15=""),"",Métricas!Q15/Métricas!Q14)</f>
        <v>1</v>
      </c>
      <c r="U15" s="135" t="n">
        <f aca="false">IF(OR(Métricas!R15=0,Métricas!R15=""),"",Métricas!R15/Métricas!R14)</f>
        <v>1</v>
      </c>
      <c r="V15" s="135" t="n">
        <f aca="false">IF(OR(Métricas!S15=0,Métricas!S15=""),"",Métricas!S15/Métricas!S14)</f>
        <v>1</v>
      </c>
      <c r="W15" s="135" t="n">
        <f aca="false">IF(OR(Métricas!T15=0,Métricas!T15=""),"",Métricas!T15/Métricas!T14)</f>
        <v>1</v>
      </c>
      <c r="X15" s="135" t="n">
        <f aca="false">IF(OR(Métricas!U15=0,Métricas!U15=""),"",Métricas!U15/Métricas!U14)</f>
        <v>0.75</v>
      </c>
      <c r="Y15" s="135" t="n">
        <f aca="false">IF(OR(Métricas!V15=0,Métricas!V15=""),0,Métricas!V15/Métricas!V14)</f>
        <v>0</v>
      </c>
      <c r="Z15" s="135" t="n">
        <f aca="false">IF(OR(Métricas!W15=0,Métricas!W15=""),0,Métricas!W15/Métricas!W14)</f>
        <v>0.333333333333333</v>
      </c>
      <c r="AA15" s="135" t="n">
        <f aca="false">IF(OR(Métricas!X15=0,Métricas!X15=""),0,Métricas!X15/Métricas!X14)</f>
        <v>0</v>
      </c>
      <c r="AB15" s="135" t="n">
        <f aca="false">IF(OR(Métricas!Y15=0,Métricas!Y15=""),0,Métricas!Y15/Métricas!Y14)</f>
        <v>0</v>
      </c>
      <c r="AC15" s="135" t="n">
        <f aca="false">IF(OR(Métricas!Z15=0,Métricas!Z15=""),0,Métricas!Z15/Métricas!Z14)</f>
        <v>0</v>
      </c>
      <c r="AD15" s="135" t="n">
        <f aca="false">IF(OR(Métricas!AA15=0,Métricas!AA15=""),0,Métricas!AA15/Métricas!AA14)</f>
        <v>0</v>
      </c>
      <c r="AE15" s="135" t="n">
        <f aca="false">IF(OR(Métricas!AB15=0,Métricas!AB15=""),0,Métricas!AB15/Métricas!AB14)</f>
        <v>0</v>
      </c>
      <c r="AF15" s="135" t="n">
        <f aca="false">IF(OR(Métricas!AC15=0,Métricas!AC15=""),0,Métricas!AC15/Métricas!AC14)</f>
        <v>0.5</v>
      </c>
      <c r="AG15" s="135" t="n">
        <f aca="false">IF(OR(Métricas!AD15=0,Métricas!AD15=""),0,Métricas!AD15/Métricas!AD14)</f>
        <v>0</v>
      </c>
      <c r="AH15" s="135" t="n">
        <f aca="false">IF(OR(Métricas!AE15=0,Métricas!AE15=""),0,Métricas!AE15/Métricas!AE14)</f>
        <v>0</v>
      </c>
      <c r="AI15" s="135" t="n">
        <f aca="false">IF(OR(Métricas!AF15=0,Métricas!AF15=""),0,Métricas!AF15/Métricas!AF14)</f>
        <v>0</v>
      </c>
      <c r="AJ15" s="135" t="n">
        <f aca="false">IF(OR(Métricas!AG15=0,Métricas!AG15=""),0,Métricas!AG15/Métricas!AG14)</f>
        <v>0</v>
      </c>
      <c r="AK15" s="135" t="n">
        <f aca="false">IF(OR(Métricas!AH15=0,Métricas!AH15=""),0,Métricas!AH15/Métricas!AH14)</f>
        <v>0</v>
      </c>
    </row>
    <row r="16" customFormat="false" ht="81.6" hidden="false" customHeight="true" outlineLevel="0" collapsed="false">
      <c r="A16" s="101" t="n">
        <v>9</v>
      </c>
      <c r="B16" s="136" t="s">
        <v>43</v>
      </c>
      <c r="C16" s="99" t="s">
        <v>171</v>
      </c>
      <c r="D16" s="100" t="s">
        <v>166</v>
      </c>
      <c r="E16" s="101" t="s">
        <v>116</v>
      </c>
      <c r="F16" s="101" t="s">
        <v>110</v>
      </c>
      <c r="G16" s="115"/>
      <c r="H16" s="137" t="n">
        <v>48</v>
      </c>
      <c r="I16" s="138" t="n">
        <v>36</v>
      </c>
      <c r="J16" s="139" t="n">
        <v>24</v>
      </c>
      <c r="K16" s="140" t="n">
        <f aca="false">Métricas!H16</f>
        <v>49.84</v>
      </c>
      <c r="L16" s="141" t="n">
        <f aca="false">Métricas!I16</f>
        <v>47.53</v>
      </c>
      <c r="M16" s="142" t="n">
        <f aca="false">Métricas!J16</f>
        <v>32.97</v>
      </c>
      <c r="N16" s="143" t="n">
        <f aca="false">Métricas!K16</f>
        <v>36.6</v>
      </c>
      <c r="O16" s="143" t="n">
        <f aca="false">Métricas!L16</f>
        <v>46.88</v>
      </c>
      <c r="P16" s="143" t="n">
        <f aca="false">Métricas!M16</f>
        <v>25.05</v>
      </c>
      <c r="Q16" s="143" t="n">
        <f aca="false">Métricas!N16</f>
        <v>36.29</v>
      </c>
      <c r="R16" s="143" t="n">
        <f aca="false">Métricas!O16</f>
        <v>44.73</v>
      </c>
      <c r="S16" s="143" t="n">
        <f aca="false">Métricas!P16</f>
        <v>58.14</v>
      </c>
      <c r="T16" s="143" t="n">
        <f aca="false">Métricas!Q16</f>
        <v>72.13</v>
      </c>
      <c r="U16" s="143" t="n">
        <f aca="false">Métricas!R16</f>
        <v>45.76</v>
      </c>
      <c r="V16" s="143" t="n">
        <f aca="false">Métricas!S16</f>
        <v>34.08</v>
      </c>
      <c r="W16" s="143" t="n">
        <f aca="false">Métricas!T16</f>
        <v>33.96</v>
      </c>
      <c r="X16" s="143" t="n">
        <f aca="false">Métricas!U16</f>
        <v>60.13</v>
      </c>
      <c r="Y16" s="144" t="n">
        <f aca="false">Métricas!V16</f>
        <v>37.92</v>
      </c>
      <c r="Z16" s="144" t="n">
        <f aca="false">Métricas!W16</f>
        <v>69.46</v>
      </c>
      <c r="AA16" s="144" t="n">
        <f aca="false">Métricas!X16</f>
        <v>70.28</v>
      </c>
      <c r="AB16" s="144" t="n">
        <f aca="false">Métricas!Y16</f>
        <v>74.17</v>
      </c>
      <c r="AC16" s="144" t="n">
        <f aca="false">Métricas!Z16</f>
        <v>49.98</v>
      </c>
      <c r="AD16" s="144" t="n">
        <f aca="false">Métricas!AA16</f>
        <v>47.58</v>
      </c>
      <c r="AE16" s="144" t="n">
        <f aca="false">Métricas!AB16</f>
        <v>39.23</v>
      </c>
      <c r="AF16" s="144" t="n">
        <f aca="false">Métricas!AC16</f>
        <v>67.14</v>
      </c>
      <c r="AG16" s="144" t="n">
        <f aca="false">Métricas!AD16</f>
        <v>0</v>
      </c>
      <c r="AH16" s="144" t="n">
        <f aca="false">Métricas!AE16</f>
        <v>0</v>
      </c>
      <c r="AI16" s="144" t="n">
        <f aca="false">Métricas!AF16</f>
        <v>0</v>
      </c>
      <c r="AJ16" s="144" t="n">
        <f aca="false">Métricas!AG16</f>
        <v>0</v>
      </c>
      <c r="AK16" s="144" t="n">
        <f aca="false">Métricas!AH16</f>
        <v>0</v>
      </c>
    </row>
    <row r="17" customFormat="false" ht="55.35" hidden="false" customHeight="true" outlineLevel="0" collapsed="false">
      <c r="A17" s="101" t="n">
        <v>10</v>
      </c>
      <c r="B17" s="136"/>
      <c r="C17" s="99" t="s">
        <v>117</v>
      </c>
      <c r="D17" s="145" t="s">
        <v>166</v>
      </c>
      <c r="E17" s="101" t="s">
        <v>172</v>
      </c>
      <c r="F17" s="101" t="s">
        <v>110</v>
      </c>
      <c r="G17" s="115"/>
      <c r="H17" s="146"/>
      <c r="I17" s="138" t="n">
        <v>2008</v>
      </c>
      <c r="J17" s="139" t="n">
        <v>2012</v>
      </c>
      <c r="K17" s="147" t="n">
        <f aca="false">IF(Métricas!H17="","",Métricas!H17)</f>
        <v>2008</v>
      </c>
      <c r="L17" s="147" t="n">
        <f aca="false">IF(Métricas!I17="","",Métricas!I17)</f>
        <v>2008</v>
      </c>
      <c r="M17" s="147" t="n">
        <f aca="false">IF(Métricas!J17="","",Métricas!J17)</f>
        <v>2008</v>
      </c>
      <c r="N17" s="147" t="n">
        <f aca="false">IF(Métricas!K17="","",Métricas!K17)</f>
        <v>2008</v>
      </c>
      <c r="O17" s="147" t="n">
        <v>2008</v>
      </c>
      <c r="P17" s="147" t="n">
        <f aca="false">Métricas!M17</f>
        <v>2008</v>
      </c>
      <c r="Q17" s="147" t="n">
        <f aca="false">Métricas!N17</f>
        <v>2008</v>
      </c>
      <c r="R17" s="147" t="n">
        <f aca="false">Métricas!O17</f>
        <v>2008</v>
      </c>
      <c r="S17" s="147" t="n">
        <f aca="false">Métricas!P17</f>
        <v>2008</v>
      </c>
      <c r="T17" s="147" t="n">
        <f aca="false">Métricas!Q17</f>
        <v>2008</v>
      </c>
      <c r="U17" s="147" t="n">
        <f aca="false">Métricas!R17</f>
        <v>2008</v>
      </c>
      <c r="V17" s="147" t="n">
        <f aca="false">Métricas!S17</f>
        <v>2008</v>
      </c>
      <c r="W17" s="147" t="n">
        <f aca="false">Métricas!T17</f>
        <v>2008</v>
      </c>
      <c r="X17" s="147" t="n">
        <f aca="false">Métricas!U17</f>
        <v>2008</v>
      </c>
      <c r="Y17" s="147" t="n">
        <f aca="false">Métricas!V17</f>
        <v>2008</v>
      </c>
      <c r="Z17" s="147" t="n">
        <f aca="false">Métricas!W17</f>
        <v>2008</v>
      </c>
      <c r="AA17" s="147" t="n">
        <f aca="false">Métricas!X17</f>
        <v>2008</v>
      </c>
      <c r="AB17" s="147" t="n">
        <f aca="false">Métricas!Y17</f>
        <v>2008</v>
      </c>
      <c r="AC17" s="147" t="n">
        <f aca="false">Métricas!Z17</f>
        <v>2008</v>
      </c>
      <c r="AD17" s="147" t="n">
        <f aca="false">Métricas!AA17</f>
        <v>2008</v>
      </c>
      <c r="AE17" s="147" t="n">
        <f aca="false">Métricas!AB17</f>
        <v>2008</v>
      </c>
      <c r="AF17" s="147" t="n">
        <f aca="false">Métricas!AC17</f>
        <v>2008</v>
      </c>
      <c r="AG17" s="147" t="n">
        <f aca="false">Métricas!AD17</f>
        <v>0</v>
      </c>
      <c r="AH17" s="147" t="n">
        <f aca="false">Métricas!AE17</f>
        <v>0</v>
      </c>
      <c r="AI17" s="147" t="n">
        <f aca="false">Métricas!AF17</f>
        <v>0</v>
      </c>
      <c r="AJ17" s="147" t="n">
        <f aca="false">Métricas!AG17</f>
        <v>0</v>
      </c>
      <c r="AK17" s="147" t="n">
        <f aca="false">Métricas!AH17</f>
        <v>0</v>
      </c>
    </row>
    <row r="18" customFormat="false" ht="64.95" hidden="false" customHeight="true" outlineLevel="0" collapsed="false">
      <c r="A18" s="101" t="n">
        <v>11</v>
      </c>
      <c r="B18" s="136"/>
      <c r="C18" s="99" t="s">
        <v>118</v>
      </c>
      <c r="D18" s="100" t="s">
        <v>170</v>
      </c>
      <c r="E18" s="101" t="s">
        <v>116</v>
      </c>
      <c r="F18" s="101" t="s">
        <v>110</v>
      </c>
      <c r="G18" s="115"/>
      <c r="H18" s="137" t="n">
        <v>60</v>
      </c>
      <c r="I18" s="138" t="n">
        <v>45</v>
      </c>
      <c r="J18" s="139" t="n">
        <v>30</v>
      </c>
      <c r="K18" s="106" t="n">
        <f aca="false">IF(Métricas!H18="","",Métricas!H18)</f>
        <v>34</v>
      </c>
      <c r="L18" s="106" t="n">
        <f aca="false">IF(Métricas!I18="","",Métricas!I18)</f>
        <v>31</v>
      </c>
      <c r="M18" s="112" t="n">
        <f aca="false">IF(Métricas!J18="","",Métricas!J18)</f>
        <v>28</v>
      </c>
      <c r="N18" s="113" t="n">
        <f aca="false">IF(Métricas!K18="","",Métricas!K18)</f>
        <v>36</v>
      </c>
      <c r="O18" s="113" t="n">
        <f aca="false">IF(Métricas!L18="","",Métricas!L18)</f>
        <v>43</v>
      </c>
      <c r="P18" s="113" t="n">
        <f aca="false">IF(Métricas!M18="","",Métricas!M18)</f>
        <v>28</v>
      </c>
      <c r="Q18" s="113" t="n">
        <f aca="false">IF(Métricas!N18="","",Métricas!N18)</f>
        <v>39</v>
      </c>
      <c r="R18" s="113" t="n">
        <f aca="false">IF(Métricas!O18="","",Métricas!O18)</f>
        <v>41</v>
      </c>
      <c r="S18" s="113" t="n">
        <f aca="false">IF(Métricas!P18="","",Métricas!P18)</f>
        <v>16</v>
      </c>
      <c r="T18" s="113" t="n">
        <f aca="false">IF(Métricas!Q18="","",Métricas!Q18)</f>
        <v>13</v>
      </c>
      <c r="U18" s="113" t="n">
        <f aca="false">IF(Métricas!R18="","",Métricas!R18)</f>
        <v>11</v>
      </c>
      <c r="V18" s="113" t="n">
        <f aca="false">IF(Métricas!S18="","",Métricas!S18)</f>
        <v>10</v>
      </c>
      <c r="W18" s="113" t="n">
        <f aca="false">IF(Métricas!T18="","",Métricas!T18)</f>
        <v>8</v>
      </c>
      <c r="X18" s="113" t="n">
        <f aca="false">IF(Métricas!U18="","",Métricas!U18)</f>
        <v>15</v>
      </c>
      <c r="Y18" s="114" t="n">
        <f aca="false">IF(Métricas!V18="","",Métricas!V18)</f>
        <v>14</v>
      </c>
      <c r="Z18" s="114" t="n">
        <f aca="false">IF(Métricas!W18="","",Métricas!W18)</f>
        <v>12</v>
      </c>
      <c r="AA18" s="114" t="n">
        <f aca="false">IF(Métricas!X18="","",Métricas!X18)</f>
        <v>15</v>
      </c>
      <c r="AB18" s="114" t="n">
        <f aca="false">IF(Métricas!Y18="","",Métricas!Y18)</f>
        <v>16</v>
      </c>
      <c r="AC18" s="114" t="n">
        <f aca="false">IF(Métricas!Z18="","",Métricas!Z18)</f>
        <v>22</v>
      </c>
      <c r="AD18" s="114" t="n">
        <f aca="false">IF(Métricas!AA18="","",Métricas!AA18)</f>
        <v>11</v>
      </c>
      <c r="AE18" s="114" t="n">
        <f aca="false">IF(Métricas!AB18="","",Métricas!AB18)</f>
        <v>13</v>
      </c>
      <c r="AF18" s="114" t="n">
        <f aca="false">IF(Métricas!AC18="","",Métricas!AC18)</f>
        <v>12</v>
      </c>
      <c r="AG18" s="114" t="str">
        <f aca="false">IF(Métricas!AD18="","",Métricas!AD18)</f>
        <v/>
      </c>
      <c r="AH18" s="114" t="str">
        <f aca="false">IF(Métricas!AE18="","",Métricas!AE18)</f>
        <v/>
      </c>
      <c r="AI18" s="114" t="str">
        <f aca="false">IF(Métricas!AF18="","",Métricas!AF18)</f>
        <v/>
      </c>
      <c r="AJ18" s="114" t="str">
        <f aca="false">IF(Métricas!AG18="","",Métricas!AG18)</f>
        <v/>
      </c>
      <c r="AK18" s="114" t="str">
        <f aca="false">IF(Métricas!AH18="","",Métricas!AH18)</f>
        <v/>
      </c>
    </row>
    <row r="19" customFormat="false" ht="75.45" hidden="false" customHeight="true" outlineLevel="0" collapsed="false">
      <c r="A19" s="101" t="n">
        <v>12</v>
      </c>
      <c r="B19" s="136"/>
      <c r="C19" s="99" t="s">
        <v>119</v>
      </c>
      <c r="D19" s="100" t="s">
        <v>170</v>
      </c>
      <c r="E19" s="101" t="s">
        <v>120</v>
      </c>
      <c r="F19" s="101" t="s">
        <v>110</v>
      </c>
      <c r="G19" s="115"/>
      <c r="H19" s="137" t="n">
        <v>60</v>
      </c>
      <c r="I19" s="138" t="n">
        <v>45</v>
      </c>
      <c r="J19" s="139" t="n">
        <v>30</v>
      </c>
      <c r="K19" s="119" t="n">
        <f aca="false">IF(Métricas!H19="","",Métricas!H19)</f>
        <v>0</v>
      </c>
      <c r="L19" s="119" t="n">
        <f aca="false">IF(Métricas!I19="","",Métricas!I19)</f>
        <v>0</v>
      </c>
      <c r="M19" s="120" t="n">
        <f aca="false">IF(Métricas!J19="","",Métricas!J19)</f>
        <v>0</v>
      </c>
      <c r="N19" s="121" t="n">
        <f aca="false">IF(Métricas!K19="","",Métricas!K19)</f>
        <v>0</v>
      </c>
      <c r="O19" s="121" t="n">
        <f aca="false">IF(Métricas!L19="","",Métricas!L19)</f>
        <v>0</v>
      </c>
      <c r="P19" s="121" t="n">
        <f aca="false">IF(Métricas!M19="","",Métricas!M19)</f>
        <v>0</v>
      </c>
      <c r="Q19" s="121" t="n">
        <f aca="false">IF(Métricas!N19="","",Métricas!N19)</f>
        <v>0</v>
      </c>
      <c r="R19" s="121" t="n">
        <f aca="false">IF(Métricas!O19="","",Métricas!O19)</f>
        <v>0</v>
      </c>
      <c r="S19" s="121" t="n">
        <f aca="false">IF(Métricas!P19="","",Métricas!P19)</f>
        <v>0</v>
      </c>
      <c r="T19" s="121" t="n">
        <f aca="false">IF(Métricas!Q19="","",Métricas!Q19)</f>
        <v>0</v>
      </c>
      <c r="U19" s="121" t="n">
        <f aca="false">IF(Métricas!R19="","",Métricas!R19)</f>
        <v>0</v>
      </c>
      <c r="V19" s="121" t="n">
        <f aca="false">IF(Métricas!S19="","",Métricas!S19)</f>
        <v>0</v>
      </c>
      <c r="W19" s="121" t="n">
        <f aca="false">IF(Métricas!T19="","",Métricas!T19)</f>
        <v>0</v>
      </c>
      <c r="X19" s="121" t="n">
        <f aca="false">IF(Métricas!U19="","",Métricas!U19)</f>
        <v>0</v>
      </c>
      <c r="Y19" s="122" t="n">
        <f aca="false">IF(Métricas!V19="","",Métricas!V19)</f>
        <v>0</v>
      </c>
      <c r="Z19" s="122" t="n">
        <f aca="false">IF(Métricas!W19="","",Métricas!W19)</f>
        <v>0</v>
      </c>
      <c r="AA19" s="122" t="n">
        <f aca="false">IF(Métricas!X19="","",Métricas!X19)</f>
        <v>0</v>
      </c>
      <c r="AB19" s="122" t="n">
        <f aca="false">IF(Métricas!Y19="","",Métricas!Y19)</f>
        <v>0</v>
      </c>
      <c r="AC19" s="122" t="n">
        <f aca="false">IF(Métricas!Z19="","",Métricas!Z19)</f>
        <v>0</v>
      </c>
      <c r="AD19" s="122" t="n">
        <f aca="false">IF(Métricas!AA19="","",Métricas!AA19)</f>
        <v>0</v>
      </c>
      <c r="AE19" s="122" t="n">
        <f aca="false">IF(Métricas!AB19="","",Métricas!AB19)</f>
        <v>0</v>
      </c>
      <c r="AF19" s="122" t="n">
        <f aca="false">IF(Métricas!AC19="","",Métricas!AC19)</f>
        <v>0</v>
      </c>
      <c r="AG19" s="122" t="str">
        <f aca="false">IF(Métricas!AD19="","",Métricas!AD19)</f>
        <v/>
      </c>
      <c r="AH19" s="122" t="str">
        <f aca="false">IF(Métricas!AE19="","",Métricas!AE19)</f>
        <v/>
      </c>
      <c r="AI19" s="122" t="str">
        <f aca="false">IF(Métricas!AF19="","",Métricas!AF19)</f>
        <v/>
      </c>
      <c r="AJ19" s="122" t="str">
        <f aca="false">IF(Métricas!AG19="","",Métricas!AG19)</f>
        <v/>
      </c>
      <c r="AK19" s="122" t="str">
        <f aca="false">IF(Métricas!AH19="","",Métricas!AH19)</f>
        <v/>
      </c>
    </row>
    <row r="20" customFormat="false" ht="72.9" hidden="false" customHeight="true" outlineLevel="0" collapsed="false">
      <c r="A20" s="101" t="n">
        <v>13</v>
      </c>
      <c r="B20" s="136"/>
      <c r="C20" s="99" t="s">
        <v>121</v>
      </c>
      <c r="D20" s="100" t="s">
        <v>170</v>
      </c>
      <c r="E20" s="101" t="s">
        <v>122</v>
      </c>
      <c r="F20" s="101" t="s">
        <v>110</v>
      </c>
      <c r="G20" s="115"/>
      <c r="H20" s="137" t="n">
        <v>3</v>
      </c>
      <c r="I20" s="138" t="n">
        <v>2</v>
      </c>
      <c r="J20" s="148" t="n">
        <v>1</v>
      </c>
      <c r="K20" s="106" t="n">
        <f aca="false">IF(Métricas!H20="","",Métricas!H20)</f>
        <v>2.9</v>
      </c>
      <c r="L20" s="106" t="n">
        <f aca="false">IF(Métricas!I20="","",Métricas!I20)</f>
        <v>3.43</v>
      </c>
      <c r="M20" s="112" t="n">
        <f aca="false">IF(Métricas!J20="","",Métricas!J20)</f>
        <v>2.77</v>
      </c>
      <c r="N20" s="113" t="n">
        <f aca="false">IF(Métricas!K20="","",Métricas!K20)</f>
        <v>3.43</v>
      </c>
      <c r="O20" s="113" t="n">
        <v>3.3</v>
      </c>
      <c r="P20" s="113" t="n">
        <f aca="false">IF(Métricas!M20="","",Métricas!M20)</f>
        <v>4.2</v>
      </c>
      <c r="Q20" s="113" t="n">
        <f aca="false">IF(Métricas!N20="","",Métricas!N20)</f>
        <v>5</v>
      </c>
      <c r="R20" s="113" t="n">
        <f aca="false">IF(Métricas!O20="","",Métricas!O20)</f>
        <v>5.87</v>
      </c>
      <c r="S20" s="113" t="n">
        <f aca="false">IF(Métricas!P20="","",Métricas!P20)</f>
        <v>6.67</v>
      </c>
      <c r="T20" s="113" t="n">
        <f aca="false">IF(Métricas!Q20="","",Métricas!Q20)</f>
        <v>6.4</v>
      </c>
      <c r="U20" s="113" t="n">
        <f aca="false">IF(Métricas!R20="","",Métricas!R20)</f>
        <v>7.73</v>
      </c>
      <c r="V20" s="113" t="n">
        <f aca="false">IF(Métricas!S20="","",Métricas!S20)</f>
        <v>8.57</v>
      </c>
      <c r="W20" s="113" t="n">
        <f aca="false">IF(Métricas!T20="","",Métricas!T20)</f>
        <v>6.7</v>
      </c>
      <c r="X20" s="113" t="n">
        <f aca="false">IF(Métricas!U20="","",Métricas!U20)</f>
        <v>9.13</v>
      </c>
      <c r="Y20" s="114" t="n">
        <f aca="false">IF(Métricas!V20="","",Métricas!V20)</f>
        <v>5.8</v>
      </c>
      <c r="Z20" s="114" t="n">
        <f aca="false">IF(Métricas!W20="","",Métricas!W20)</f>
        <v>5.83</v>
      </c>
      <c r="AA20" s="114" t="n">
        <f aca="false">IF(Métricas!X20="","",Métricas!X20)</f>
        <v>7</v>
      </c>
      <c r="AB20" s="114" t="n">
        <f aca="false">IF(Métricas!Y20="","",Métricas!Y20)</f>
        <v>7.67</v>
      </c>
      <c r="AC20" s="114" t="n">
        <f aca="false">IF(Métricas!Z20="","",Métricas!Z20)</f>
        <v>7.93</v>
      </c>
      <c r="AD20" s="114" t="n">
        <f aca="false">IF(Métricas!AA20="","",Métricas!AA20)</f>
        <v>8.43</v>
      </c>
      <c r="AE20" s="114" t="n">
        <f aca="false">IF(Métricas!AB20="","",Métricas!AB20)</f>
        <v>8.12</v>
      </c>
      <c r="AF20" s="114" t="n">
        <f aca="false">IF(Métricas!AC20="","",Métricas!AC20)</f>
        <v>8.5</v>
      </c>
      <c r="AG20" s="114" t="str">
        <f aca="false">IF(Métricas!AD20="","",Métricas!AD20)</f>
        <v/>
      </c>
      <c r="AH20" s="114" t="str">
        <f aca="false">IF(Métricas!AE20="","",Métricas!AE20)</f>
        <v/>
      </c>
      <c r="AI20" s="114" t="str">
        <f aca="false">IF(Métricas!AF20="","",Métricas!AF20)</f>
        <v/>
      </c>
      <c r="AJ20" s="114" t="str">
        <f aca="false">IF(Métricas!AG20="","",Métricas!AG20)</f>
        <v/>
      </c>
      <c r="AK20" s="114" t="str">
        <f aca="false">IF(Métricas!AH20="","",Métricas!AH20)</f>
        <v/>
      </c>
    </row>
    <row r="21" customFormat="false" ht="75.45" hidden="false" customHeight="true" outlineLevel="0" collapsed="false">
      <c r="A21" s="101" t="n">
        <v>14</v>
      </c>
      <c r="B21" s="136"/>
      <c r="C21" s="99" t="s">
        <v>123</v>
      </c>
      <c r="D21" s="100" t="s">
        <v>170</v>
      </c>
      <c r="E21" s="101" t="s">
        <v>122</v>
      </c>
      <c r="F21" s="101" t="s">
        <v>110</v>
      </c>
      <c r="G21" s="115"/>
      <c r="H21" s="137" t="n">
        <v>5</v>
      </c>
      <c r="I21" s="138" t="n">
        <v>3</v>
      </c>
      <c r="J21" s="139" t="n">
        <v>1</v>
      </c>
      <c r="K21" s="140" t="n">
        <f aca="false">IF(Métricas!H21="","",Métricas!H21)</f>
        <v>4.1</v>
      </c>
      <c r="L21" s="140" t="n">
        <f aca="false">IF(Métricas!I21="","",Métricas!I21)</f>
        <v>4.3</v>
      </c>
      <c r="M21" s="142" t="n">
        <f aca="false">IF(Métricas!J21="","",Métricas!J21)</f>
        <v>2.47</v>
      </c>
      <c r="N21" s="143" t="n">
        <f aca="false">IF(Métricas!K21="","",Métricas!K21)</f>
        <v>3.4</v>
      </c>
      <c r="O21" s="143" t="n">
        <f aca="false">IF(Métricas!L21="","",Métricas!L21)</f>
        <v>5.87</v>
      </c>
      <c r="P21" s="143" t="n">
        <f aca="false">IF(Métricas!M21="","",Métricas!M21)</f>
        <v>5.73</v>
      </c>
      <c r="Q21" s="143" t="n">
        <f aca="false">IF(Métricas!N21="","",Métricas!N21)</f>
        <v>7.9</v>
      </c>
      <c r="R21" s="143" t="n">
        <f aca="false">IF(Métricas!O21="","",Métricas!O21)</f>
        <v>5.93</v>
      </c>
      <c r="S21" s="143" t="n">
        <f aca="false">IF(Métricas!P21="","",Métricas!P21)</f>
        <v>6.63</v>
      </c>
      <c r="T21" s="143" t="n">
        <f aca="false">IF(Métricas!Q21="","",Métricas!Q21)</f>
        <v>7.43</v>
      </c>
      <c r="U21" s="143" t="n">
        <f aca="false">IF(Métricas!R21="","",Métricas!R21)</f>
        <v>7.37</v>
      </c>
      <c r="V21" s="143" t="n">
        <f aca="false">IF(Métricas!S21="","",Métricas!S21)</f>
        <v>8.27</v>
      </c>
      <c r="W21" s="143" t="n">
        <f aca="false">IF(Métricas!T21="","",Métricas!T21)</f>
        <v>8.5</v>
      </c>
      <c r="X21" s="143" t="n">
        <f aca="false">IF(Métricas!U21="","",Métricas!U21)</f>
        <v>7.7</v>
      </c>
      <c r="Y21" s="144" t="n">
        <f aca="false">IF(Métricas!V21="","",Métricas!V21)</f>
        <v>8.53</v>
      </c>
      <c r="Z21" s="144" t="n">
        <f aca="false">IF(Métricas!W21="","",Métricas!W21)</f>
        <v>8.77</v>
      </c>
      <c r="AA21" s="144" t="n">
        <f aca="false">IF(Métricas!X21="","",Métricas!X21)</f>
        <v>9.27</v>
      </c>
      <c r="AB21" s="144" t="n">
        <f aca="false">IF(Métricas!Y21="","",Métricas!Y21)</f>
        <v>9.7</v>
      </c>
      <c r="AC21" s="144" t="n">
        <f aca="false">IF(Métricas!Z21="","",Métricas!Z21)</f>
        <v>9.47</v>
      </c>
      <c r="AD21" s="144" t="n">
        <f aca="false">IF(Métricas!AA21="","",Métricas!AA21)</f>
        <v>9.4</v>
      </c>
      <c r="AE21" s="144" t="n">
        <f aca="false">IF(Métricas!AB21="","",Métricas!AB21)</f>
        <v>9.12</v>
      </c>
      <c r="AF21" s="144" t="n">
        <f aca="false">IF(Métricas!AC21="","",Métricas!AC21)</f>
        <v>8.53</v>
      </c>
      <c r="AG21" s="144" t="str">
        <f aca="false">IF(Métricas!AD21="","",Métricas!AD21)</f>
        <v/>
      </c>
      <c r="AH21" s="144" t="str">
        <f aca="false">IF(Métricas!AE21="","",Métricas!AE21)</f>
        <v/>
      </c>
      <c r="AI21" s="144" t="str">
        <f aca="false">IF(Métricas!AF21="","",Métricas!AF21)</f>
        <v/>
      </c>
      <c r="AJ21" s="144" t="str">
        <f aca="false">IF(Métricas!AG21="","",Métricas!AG21)</f>
        <v/>
      </c>
      <c r="AK21" s="144" t="str">
        <f aca="false">IF(Métricas!AH21="","",Métricas!AH21)</f>
        <v/>
      </c>
    </row>
    <row r="22" customFormat="false" ht="29.85" hidden="false" customHeight="true" outlineLevel="0" collapsed="false">
      <c r="A22" s="101"/>
      <c r="B22" s="136" t="s">
        <v>62</v>
      </c>
      <c r="C22" s="149" t="s">
        <v>173</v>
      </c>
      <c r="D22" s="100" t="s">
        <v>170</v>
      </c>
      <c r="E22" s="101" t="s">
        <v>122</v>
      </c>
      <c r="F22" s="101" t="s">
        <v>126</v>
      </c>
      <c r="G22" s="115"/>
      <c r="H22" s="126" t="n">
        <v>0.9</v>
      </c>
      <c r="I22" s="127" t="n">
        <v>0.95</v>
      </c>
      <c r="J22" s="128" t="n">
        <v>1</v>
      </c>
      <c r="K22" s="150" t="n">
        <f aca="false">IF(Métricas!H22="","",(Métricas!H26/(Métricas!H22*54)))</f>
        <v>1.17564159620234</v>
      </c>
      <c r="L22" s="150" t="n">
        <f aca="false">IF(Métricas!I22="","",(Métricas!I26/(Métricas!I22*54)))</f>
        <v>0.894754403526333</v>
      </c>
      <c r="M22" s="151" t="n">
        <f aca="false">IF(Métricas!J22="","",(Métricas!J26/(Métricas!J22*54)))</f>
        <v>0.92267706302794</v>
      </c>
      <c r="N22" s="152" t="n">
        <f aca="false">IF(Métricas!K22="","",(Métricas!K26/(Métricas!K22*54)))</f>
        <v>1.06552706552707</v>
      </c>
      <c r="O22" s="152" t="n">
        <f aca="false">IF(Métricas!L22="","",(Métricas!L26/(Métricas!L22*54)))</f>
        <v>0.620232172470978</v>
      </c>
      <c r="P22" s="152" t="n">
        <f aca="false">IF(Métricas!M22="","",(Métricas!M26/(Métricas!M22*54)))</f>
        <v>1.0042194092827</v>
      </c>
      <c r="Q22" s="152" t="n">
        <f aca="false">IF(Métricas!N22="","",(Métricas!N26/(Métricas!N22*54)))</f>
        <v>1.04291502596587</v>
      </c>
      <c r="R22" s="152" t="n">
        <f aca="false">IF(Métricas!O22="","",(Métricas!O26/(Métricas!O22*54)))</f>
        <v>0.979547282546248</v>
      </c>
      <c r="S22" s="152" t="n">
        <f aca="false">IF(Métricas!P22="","",(Métricas!P26/(Métricas!P22*54)))</f>
        <v>0.228681896409458</v>
      </c>
      <c r="T22" s="152" t="n">
        <f aca="false">IF(Métricas!Q22="","",(Métricas!Q26/(Métricas!Q22*54)))</f>
        <v>0.97314410087601</v>
      </c>
      <c r="U22" s="152" t="n">
        <f aca="false">IF(Métricas!R22="","",(Métricas!R26/(Métricas!R22*54)))</f>
        <v>1.06183698817014</v>
      </c>
      <c r="V22" s="152" t="n">
        <f aca="false">IF(Métricas!S22="","",(Métricas!S26/(Métricas!S22*54)))</f>
        <v>0.758284600389864</v>
      </c>
      <c r="W22" s="152" t="n">
        <f aca="false">IF(Métricas!T22="","",(Métricas!T26/(Métricas!T22*54)))</f>
        <v>0.949645500181131</v>
      </c>
      <c r="X22" s="152" t="n">
        <f aca="false">IF(Métricas!U22="","",(Métricas!U26/(Métricas!U22*54)))</f>
        <v>1.21249337764292</v>
      </c>
      <c r="Y22" s="152" t="n">
        <f aca="false">IF(Métricas!V22="","",(Métricas!V26/(Métricas!V22*54)))</f>
        <v>1.14021164021164</v>
      </c>
      <c r="Z22" s="152" t="n">
        <f aca="false">IF(Métricas!W22="","",(Métricas!W26/(Métricas!W22*54)))</f>
        <v>1.0941855834329</v>
      </c>
      <c r="AA22" s="152" t="n">
        <f aca="false">IF(Métricas!X22="","",(Métricas!X26/(Métricas!X22*54)))</f>
        <v>1.05932203389831</v>
      </c>
      <c r="AB22" s="152" t="n">
        <f aca="false">IF(Métricas!Y22="","",(Métricas!Y26/(Métricas!Y22*54)))</f>
        <v>1.09236162060814</v>
      </c>
      <c r="AC22" s="152" t="n">
        <f aca="false">IF(Métricas!Z22="","",(Métricas!Z26/(Métricas!Z22*54)))</f>
        <v>1.16820987654321</v>
      </c>
      <c r="AD22" s="152" t="n">
        <f aca="false">IF(Métricas!AA22="","",(Métricas!AA26/(Métricas!AA22*54)))</f>
        <v>1.14812835283172</v>
      </c>
      <c r="AE22" s="152" t="n">
        <f aca="false">IF(Métricas!AB22="","",(Métricas!AB26/(Métricas!AB22*54)))</f>
        <v>1.19625372498936</v>
      </c>
      <c r="AF22" s="152" t="n">
        <f aca="false">IF(Métricas!AC22="","",(Métricas!AC26/(Métricas!AC22*54)))</f>
        <v>0.965925925925926</v>
      </c>
      <c r="AG22" s="152" t="str">
        <f aca="false">IF(Métricas!AD22="","",(Métricas!AD26/(Métricas!AD22*54)))</f>
        <v/>
      </c>
      <c r="AH22" s="152" t="str">
        <f aca="false">IF(Métricas!AE22="","",(Métricas!AE26/(Métricas!AE22*54)))</f>
        <v/>
      </c>
      <c r="AI22" s="152" t="str">
        <f aca="false">IF(Métricas!AF22="","",(Métricas!AF26/(Métricas!AF22*54)))</f>
        <v/>
      </c>
      <c r="AJ22" s="152" t="str">
        <f aca="false">IF(Métricas!AG22="","",(Métricas!AG26/(Métricas!AG22*54)))</f>
        <v/>
      </c>
      <c r="AK22" s="152" t="str">
        <f aca="false">IF(Métricas!AH22="","",(Métricas!AH26/(Métricas!AH22*54)))</f>
        <v/>
      </c>
    </row>
    <row r="23" customFormat="false" ht="29.85" hidden="false" customHeight="true" outlineLevel="0" collapsed="false">
      <c r="A23" s="101"/>
      <c r="B23" s="136"/>
      <c r="C23" s="149"/>
      <c r="D23" s="100"/>
      <c r="E23" s="101"/>
      <c r="F23" s="101" t="s">
        <v>127</v>
      </c>
      <c r="G23" s="115"/>
      <c r="H23" s="126" t="n">
        <v>0.9</v>
      </c>
      <c r="I23" s="127" t="n">
        <v>0.95</v>
      </c>
      <c r="J23" s="128" t="n">
        <v>1</v>
      </c>
      <c r="K23" s="150" t="n">
        <f aca="false">IF(Métricas!H24="","",(Métricas!H27/(Métricas!H23*27)))</f>
        <v>0.86320843786248</v>
      </c>
      <c r="L23" s="150" t="n">
        <f aca="false">IF(Métricas!I24="","",(Métricas!I27/(Métricas!I23*42)))</f>
        <v>0.63752276867031</v>
      </c>
      <c r="M23" s="151" t="n">
        <v>1.1</v>
      </c>
      <c r="N23" s="152" t="n">
        <f aca="false">IF(Métricas!K24="","",(Métricas!K27/(Métricas!K23*27)))</f>
        <v>1.18069584736251</v>
      </c>
      <c r="O23" s="152" t="n">
        <f aca="false">IF(Métricas!L24="","",(Métricas!L27/(Métricas!L23*27)))</f>
        <v>0.806723498531041</v>
      </c>
      <c r="P23" s="152" t="n">
        <f aca="false">IF(Métricas!M23="","",(Métricas!M27/(Métricas!M23*54)))</f>
        <v>0.860167154554325</v>
      </c>
      <c r="Q23" s="152" t="n">
        <f aca="false">IF(Métricas!N23="","",(Métricas!N27/(Métricas!N23*54)))</f>
        <v>0.839728617506395</v>
      </c>
      <c r="R23" s="152" t="n">
        <f aca="false">IF(Métricas!O23="","",(Métricas!O27/(Métricas!O23*54)))</f>
        <v>0.922439383977846</v>
      </c>
      <c r="S23" s="152" t="n">
        <f aca="false">IF(Métricas!P23="","",(Métricas!P27/(Métricas!P23*54)))</f>
        <v>0.225666607280717</v>
      </c>
      <c r="T23" s="152" t="n">
        <f aca="false">IF(Métricas!Q23="","",(Métricas!Q27/(Métricas!Q23*54)))</f>
        <v>0.519739322453816</v>
      </c>
      <c r="U23" s="152" t="n">
        <f aca="false">IF(Métricas!R23="","",(Métricas!R27/(Métricas!R23*54)))</f>
        <v>0.777513399187637</v>
      </c>
      <c r="V23" s="152" t="n">
        <f aca="false">IF(Métricas!S23="","",(Métricas!S27/(Métricas!S23*54)))</f>
        <v>0.432752886740617</v>
      </c>
      <c r="W23" s="152" t="n">
        <f aca="false">IF(Métricas!T23="","",(Métricas!T27/(Métricas!T23*54)))</f>
        <v>0.932101510136192</v>
      </c>
      <c r="X23" s="152" t="n">
        <f aca="false">IF(Métricas!U23="","",(Métricas!U27/(Métricas!U23*54)))</f>
        <v>1.02508628238809</v>
      </c>
      <c r="Y23" s="152" t="n">
        <f aca="false">IF(Métricas!V23="","",(Métricas!V27/(Métricas!V23*54)))</f>
        <v>0.998148148148148</v>
      </c>
      <c r="Z23" s="152" t="n">
        <v>1.3</v>
      </c>
      <c r="AA23" s="152" t="n">
        <f aca="false">IF(Métricas!X23="","",(Métricas!X27/(Métricas!X23*54)))</f>
        <v>1.1144679422625</v>
      </c>
      <c r="AB23" s="152" t="n">
        <f aca="false">IF(Métricas!Y23="","",(Métricas!Y27/(Métricas!Y23*54)))</f>
        <v>1.11737933665822</v>
      </c>
      <c r="AC23" s="152" t="n">
        <f aca="false">IF(Métricas!Z23="","",(Métricas!Z27/(Métricas!Z23*54)))</f>
        <v>1.0968660968661</v>
      </c>
      <c r="AD23" s="152" t="n">
        <f aca="false">IF(Métricas!AA23="","",(Métricas!AA27/(Métricas!AA23*54)))</f>
        <v>1.11443468145655</v>
      </c>
      <c r="AE23" s="152" t="n">
        <f aca="false">IF(Métricas!AB23="","",(Métricas!AB27/(Métricas!AB23*54)))</f>
        <v>1.08943089430894</v>
      </c>
      <c r="AF23" s="152" t="n">
        <f aca="false">IF(Métricas!AC23="","",(Métricas!AC27/(Métricas!AC23*54)))</f>
        <v>0.909286097691895</v>
      </c>
      <c r="AG23" s="152" t="str">
        <f aca="false">IF(Métricas!AD23="","",(Métricas!AD27/(Métricas!AD23*54)))</f>
        <v/>
      </c>
      <c r="AH23" s="152" t="str">
        <f aca="false">IF(Métricas!AE23="","",(Métricas!AE27/(Métricas!AE23*54)))</f>
        <v/>
      </c>
      <c r="AI23" s="152" t="str">
        <f aca="false">IF(Métricas!AF23="","",(Métricas!AF27/(Métricas!AF23*54)))</f>
        <v/>
      </c>
      <c r="AJ23" s="152" t="str">
        <f aca="false">IF(Métricas!AG23="","",(Métricas!AG27/(Métricas!AG23*54)))</f>
        <v/>
      </c>
      <c r="AK23" s="152" t="str">
        <f aca="false">IF(Métricas!AH23="","",(Métricas!AH27/(Métricas!AH23*54)))</f>
        <v/>
      </c>
    </row>
    <row r="24" customFormat="false" ht="29.85" hidden="false" customHeight="true" outlineLevel="0" collapsed="false">
      <c r="A24" s="101"/>
      <c r="B24" s="136"/>
      <c r="C24" s="149"/>
      <c r="D24" s="100"/>
      <c r="E24" s="101"/>
      <c r="F24" s="101" t="s">
        <v>128</v>
      </c>
      <c r="G24" s="115"/>
      <c r="H24" s="126" t="n">
        <v>0.9</v>
      </c>
      <c r="I24" s="127" t="n">
        <v>0.95</v>
      </c>
      <c r="J24" s="128" t="n">
        <v>1</v>
      </c>
      <c r="K24" s="153" t="n">
        <f aca="false">IF(Métricas!H25="","",(Métricas!H28/(Métricas!H24*54)))</f>
        <v>0.768067494428526</v>
      </c>
      <c r="L24" s="153" t="n">
        <f aca="false">IF(Métricas!I25="","",(Métricas!I28/(Métricas!I24*54)))</f>
        <v>1.09661561731896</v>
      </c>
      <c r="M24" s="154" t="n">
        <f aca="false">IF(Métricas!J25="","",(Métricas!J28/(Métricas!J24*54)))</f>
        <v>1.08448513133489</v>
      </c>
      <c r="N24" s="155" t="n">
        <f aca="false">IF(Métricas!K25="","",(Métricas!K28/(Métricas!K24*54)))</f>
        <v>1.08061260312445</v>
      </c>
      <c r="O24" s="155" t="n">
        <f aca="false">IF(Métricas!L25="","",(Métricas!L28/(Métricas!L24*54)))</f>
        <v>0.820326585277906</v>
      </c>
      <c r="P24" s="152" t="n">
        <f aca="false">IF(Métricas!M24="","",(Métricas!M28/(Métricas!M24*54)))</f>
        <v>1.19952064396509</v>
      </c>
      <c r="Q24" s="152" t="n">
        <f aca="false">IF(Métricas!N24="","",(Métricas!N28/(Métricas!N24*54)))</f>
        <v>1.17830777967064</v>
      </c>
      <c r="R24" s="152" t="n">
        <f aca="false">IF(Métricas!O24="","",(Métricas!O28/(Métricas!O24*54)))</f>
        <v>0.933166793381847</v>
      </c>
      <c r="S24" s="152" t="n">
        <f aca="false">IF(Métricas!P24="","",(Métricas!P28/(Métricas!P24*54)))</f>
        <v>0.128228067036441</v>
      </c>
      <c r="T24" s="152" t="n">
        <f aca="false">IF(Métricas!Q24="","",(Métricas!Q28/(Métricas!Q24*54)))</f>
        <v>0.882859603789836</v>
      </c>
      <c r="U24" s="152" t="n">
        <f aca="false">IF(Métricas!R24="","",(Métricas!R28/(Métricas!R24*54)))</f>
        <v>0.930202720041057</v>
      </c>
      <c r="V24" s="152" t="n">
        <f aca="false">IF(Métricas!S24="","",(Métricas!S28/(Métricas!S24*54)))</f>
        <v>0.619570187471422</v>
      </c>
      <c r="W24" s="152" t="n">
        <f aca="false">IF(Métricas!T24="","",(Métricas!T28/(Métricas!T24*54)))</f>
        <v>1.0055184123952</v>
      </c>
      <c r="X24" s="152" t="n">
        <f aca="false">IF(Métricas!U24="","",(Métricas!U28/(Métricas!U24*54)))</f>
        <v>1.15115115115115</v>
      </c>
      <c r="Y24" s="152" t="n">
        <f aca="false">IF(Métricas!V24="","",(Métricas!V28/(Métricas!V24*54)))</f>
        <v>1.10613090089382</v>
      </c>
      <c r="Z24" s="152" t="n">
        <f aca="false">IF(Métricas!W24="","",(Métricas!W28/(Métricas!W24*54)))</f>
        <v>1.09395499041276</v>
      </c>
      <c r="AA24" s="152" t="n">
        <f aca="false">IF(Métricas!X24="","",(Métricas!X28/(Métricas!X24*54)))</f>
        <v>1.04304304304304</v>
      </c>
      <c r="AB24" s="152" t="n">
        <f aca="false">IF(Métricas!Y24="","",(Métricas!Y28/(Métricas!Y24*54)))</f>
        <v>1.05377343871068</v>
      </c>
      <c r="AC24" s="152" t="n">
        <f aca="false">IF(Métricas!Z24="","",(Métricas!Z28/(Métricas!Z24*54)))</f>
        <v>1.0162962962963</v>
      </c>
      <c r="AD24" s="152" t="n">
        <f aca="false">IF(Métricas!AA24="","",(Métricas!AA28/(Métricas!AA24*54)))</f>
        <v>1.12063965531527</v>
      </c>
      <c r="AE24" s="152" t="n">
        <f aca="false">IF(Métricas!AB24="","",(Métricas!AB28/(Métricas!AB24*54)))</f>
        <v>1.11572300269618</v>
      </c>
      <c r="AF24" s="152" t="n">
        <f aca="false">IF(Métricas!AC24="","",(Métricas!AC28/(Métricas!AC24*54)))</f>
        <v>1.0565339940037</v>
      </c>
      <c r="AG24" s="152" t="str">
        <f aca="false">IF(Métricas!AD24="","",(Métricas!AD28/(Métricas!AD24*54)))</f>
        <v/>
      </c>
      <c r="AH24" s="152" t="str">
        <f aca="false">IF(Métricas!AE24="","",(Métricas!AE28/(Métricas!AE24*54)))</f>
        <v/>
      </c>
      <c r="AI24" s="152" t="str">
        <f aca="false">IF(Métricas!AF24="","",(Métricas!AF28/(Métricas!AF24*54)))</f>
        <v/>
      </c>
      <c r="AJ24" s="152" t="str">
        <f aca="false">IF(Métricas!AG24="","",(Métricas!AG28/(Métricas!AG24*54)))</f>
        <v/>
      </c>
      <c r="AK24" s="152" t="str">
        <f aca="false">IF(Métricas!AH24="","",(Métricas!AH28/(Métricas!AH24*54)))</f>
        <v/>
      </c>
    </row>
    <row r="25" customFormat="false" ht="29.85" hidden="false" customHeight="true" outlineLevel="0" collapsed="false">
      <c r="A25" s="101"/>
      <c r="B25" s="136"/>
      <c r="C25" s="149"/>
      <c r="D25" s="100"/>
      <c r="E25" s="101"/>
      <c r="F25" s="101" t="s">
        <v>129</v>
      </c>
      <c r="G25" s="115"/>
      <c r="H25" s="126" t="n">
        <v>0.9</v>
      </c>
      <c r="I25" s="127" t="n">
        <v>0.95</v>
      </c>
      <c r="J25" s="128" t="n">
        <v>1</v>
      </c>
      <c r="K25" s="153" t="n">
        <f aca="false">IF(Métricas!H26="","",(Métricas!H29/(Métricas!H25*54)))</f>
        <v>1.00556893071667</v>
      </c>
      <c r="L25" s="153" t="n">
        <f aca="false">IF(Métricas!I26="","",(Métricas!I29/(Métricas!I25*54)))</f>
        <v>1.03359173126615</v>
      </c>
      <c r="M25" s="154" t="n">
        <f aca="false">IF(Métricas!J26="","",(Métricas!J29/(Métricas!J25*54)))</f>
        <v>1.0960219478738</v>
      </c>
      <c r="N25" s="155" t="n">
        <f aca="false">IF(Métricas!K26="","",(Métricas!K29/(Métricas!K25*54)))</f>
        <v>1.07458143074581</v>
      </c>
      <c r="O25" s="155" t="n">
        <f aca="false">IF(Métricas!L26="","",(Métricas!L29/(Métricas!L25*54)))</f>
        <v>0.692095080154782</v>
      </c>
      <c r="P25" s="152" t="n">
        <f aca="false">IF(Métricas!M25="","",(Métricas!M29/(Métricas!M25*54)))</f>
        <v>1.08954524144398</v>
      </c>
      <c r="Q25" s="152" t="n">
        <f aca="false">IF(Métricas!N25="","",(Métricas!N29/(Métricas!N25*54)))</f>
        <v>1.03548714659826</v>
      </c>
      <c r="R25" s="152" t="n">
        <f aca="false">IF(Métricas!O25="","",(Métricas!O29/(Métricas!O25*54)))</f>
        <v>1.03884372177055</v>
      </c>
      <c r="S25" s="152" t="n">
        <f aca="false">IF(Métricas!P25="","",(Métricas!P29/(Métricas!P25*54)))</f>
        <v>0.175656127299029</v>
      </c>
      <c r="T25" s="152" t="n">
        <f aca="false">IF(Métricas!Q25="","",(Métricas!Q29/(Métricas!Q25*54)))</f>
        <v>0.986772486772487</v>
      </c>
      <c r="U25" s="152" t="n">
        <f aca="false">IF(Métricas!R25="","",(Métricas!R29/(Métricas!R25*54)))</f>
        <v>1.02325185610654</v>
      </c>
      <c r="V25" s="152" t="n">
        <f aca="false">IF(Métricas!S25="","",(Métricas!S29/(Métricas!S25*54)))</f>
        <v>0.629223054732725</v>
      </c>
      <c r="W25" s="152" t="n">
        <f aca="false">IF(Métricas!T25="","",(Métricas!T29/(Métricas!T25*54)))</f>
        <v>0.969560512444584</v>
      </c>
      <c r="X25" s="152" t="n">
        <f aca="false">IF(Métricas!U25="","",(Métricas!U29/(Métricas!U25*54)))</f>
        <v>1.11695906432749</v>
      </c>
      <c r="Y25" s="152" t="n">
        <f aca="false">IF(Métricas!V25="","",(Métricas!V29/(Métricas!V25*54)))</f>
        <v>1.16137566137566</v>
      </c>
      <c r="Z25" s="152" t="n">
        <f aca="false">IF(Métricas!W25="","",(Métricas!W29/(Métricas!W25*54)))</f>
        <v>1.12317336022622</v>
      </c>
      <c r="AA25" s="152" t="n">
        <f aca="false">IF(Métricas!X25="","",(Métricas!X29/(Métricas!X25*42)))</f>
        <v>1.27295721983944</v>
      </c>
      <c r="AB25" s="152" t="n">
        <f aca="false">IF(Métricas!Y25="","",(Métricas!Y29/(Métricas!Y25*42)))</f>
        <v>1.24344413184676</v>
      </c>
      <c r="AC25" s="152" t="n">
        <f aca="false">IF(Métricas!Z25="","",(Métricas!Z29/(Métricas!Z25*42)))</f>
        <v>1.21832884097035</v>
      </c>
      <c r="AD25" s="152" t="n">
        <f aca="false">IF(Métricas!AA25="","",(Métricas!AA29/(Métricas!AA25*42)))</f>
        <v>1.24358043612702</v>
      </c>
      <c r="AE25" s="152" t="n">
        <f aca="false">IF(Métricas!AB25="","",(Métricas!AB29/(Métricas!AB25*42)))</f>
        <v>1.29404761904762</v>
      </c>
      <c r="AF25" s="152" t="n">
        <f aca="false">IF(Métricas!AC25="","",(Métricas!AC29/(Métricas!AC25*42)))</f>
        <v>1.3547299261585</v>
      </c>
      <c r="AG25" s="152" t="str">
        <f aca="false">IF(Métricas!AD25="","",(Métricas!AD29/(Métricas!AD25*42)))</f>
        <v/>
      </c>
      <c r="AH25" s="152" t="str">
        <f aca="false">IF(Métricas!AE25="","",(Métricas!AE29/(Métricas!AE25*42)))</f>
        <v/>
      </c>
      <c r="AI25" s="152" t="str">
        <f aca="false">IF(Métricas!AF25="","",(Métricas!AF29/(Métricas!AF25*42)))</f>
        <v/>
      </c>
      <c r="AJ25" s="152" t="str">
        <f aca="false">IF(Métricas!AG25="","",(Métricas!AG29/(Métricas!AG25*42)))</f>
        <v/>
      </c>
      <c r="AK25" s="152" t="str">
        <f aca="false">IF(Métricas!AH25="","",(Métricas!AH29/(Métricas!AH25*42)))</f>
        <v/>
      </c>
    </row>
    <row r="26" customFormat="false" ht="29.85" hidden="false" customHeight="true" outlineLevel="0" collapsed="false">
      <c r="A26" s="101"/>
      <c r="B26" s="136"/>
      <c r="C26" s="149"/>
      <c r="D26" s="100"/>
      <c r="E26" s="101"/>
      <c r="F26" s="101" t="s">
        <v>174</v>
      </c>
      <c r="G26" s="115"/>
      <c r="H26" s="126" t="n">
        <v>0.9</v>
      </c>
      <c r="I26" s="127" t="n">
        <v>0.95</v>
      </c>
      <c r="J26" s="128" t="n">
        <v>1</v>
      </c>
      <c r="K26" s="156" t="n">
        <f aca="false">IF(SUM(K22:K25)=0,"",AVERAGE(K22:K25))</f>
        <v>0.953121614802504</v>
      </c>
      <c r="L26" s="156" t="n">
        <f aca="false">IF(SUM(L22:L25)=0,"",AVERAGE(L22:L25))</f>
        <v>0.915621130195439</v>
      </c>
      <c r="M26" s="157" t="n">
        <f aca="false">IF(SUM(M22:M25)=0,"",AVERAGE(M22:M25))</f>
        <v>1.05079603555916</v>
      </c>
      <c r="N26" s="158" t="n">
        <f aca="false">IF(SUM(N22:N25)=0,"",AVERAGE(N22:N25))</f>
        <v>1.10035423668996</v>
      </c>
      <c r="O26" s="158" t="n">
        <f aca="false">IF(SUM(O22:O25)=0,"",AVERAGE(O22:O25))</f>
        <v>0.734844334108677</v>
      </c>
      <c r="P26" s="158" t="n">
        <f aca="false">IF(SUM(P22:P25)=0,"",AVERAGE(P22:P25))</f>
        <v>1.03836311231152</v>
      </c>
      <c r="Q26" s="158" t="n">
        <f aca="false">IF(SUM(Q22:Q25)=0,"",AVERAGE(Q22:Q25))</f>
        <v>1.02410964243529</v>
      </c>
      <c r="R26" s="158" t="n">
        <f aca="false">IF(SUM(R22:R25)=0,"",AVERAGE(R22:R25))</f>
        <v>0.968499295419123</v>
      </c>
      <c r="S26" s="158" t="n">
        <f aca="false">IF(SUM(S22:S25)=0,"",AVERAGE(S22:S25))</f>
        <v>0.189558174506411</v>
      </c>
      <c r="T26" s="158" t="n">
        <f aca="false">IF(SUM(T22:T25)=0,"",AVERAGE(T22:T25))</f>
        <v>0.840628878473037</v>
      </c>
      <c r="U26" s="158" t="n">
        <f aca="false">IF(SUM(U22:U25)=0,"",AVERAGE(U22:U25))</f>
        <v>0.948201240876342</v>
      </c>
      <c r="V26" s="158" t="n">
        <f aca="false">IF(SUM(V22:V25)=0,"",AVERAGE(V22:V25))</f>
        <v>0.609957682333657</v>
      </c>
      <c r="W26" s="158" t="n">
        <f aca="false">IF(SUM(W22:W25)=0,"",AVERAGE(W22:W25))</f>
        <v>0.964206483789278</v>
      </c>
      <c r="X26" s="158" t="n">
        <f aca="false">IF(SUM(X22:X25)=0,"",AVERAGE(X22:X25))</f>
        <v>1.12642246887741</v>
      </c>
      <c r="Y26" s="158" t="n">
        <f aca="false">IF(SUM(Y22:Y25)=0,"",AVERAGE(Y22:Y25))</f>
        <v>1.10146658765732</v>
      </c>
      <c r="Z26" s="159" t="n">
        <f aca="false">IF(SUM(Z22:Z25)=0,"",AVERAGE(Z22:Z25))</f>
        <v>1.15282848351797</v>
      </c>
      <c r="AA26" s="159" t="n">
        <f aca="false">IF(SUM(AA22:AA25)=0,"",AVERAGE(AA22:AA25))</f>
        <v>1.12244755976082</v>
      </c>
      <c r="AB26" s="159" t="n">
        <f aca="false">IF(SUM(AB22:AB25)=0,"",AVERAGE(AB22:AB25))</f>
        <v>1.12673963195595</v>
      </c>
      <c r="AC26" s="159" t="n">
        <f aca="false">IF(SUM(AC22:AC25)=0,"",AVERAGE(AC22:AC25))</f>
        <v>1.12492527766899</v>
      </c>
      <c r="AD26" s="159" t="n">
        <f aca="false">IF(SUM(AD22:AD25)=0,"",AVERAGE(AD22:AD25))</f>
        <v>1.15669578143264</v>
      </c>
      <c r="AE26" s="159" t="n">
        <f aca="false">IF(SUM(AE22:AE25)=0,"",AVERAGE(AE22:AE25))</f>
        <v>1.17386381026053</v>
      </c>
      <c r="AF26" s="159" t="n">
        <f aca="false">IF(SUM(AF22:AF25)=0,"",AVERAGE(AF22:AF25))</f>
        <v>1.071618985945</v>
      </c>
      <c r="AG26" s="159" t="str">
        <f aca="false">IF(SUM(AG22:AG25)=0,"",AVERAGE(AG22:AG25))</f>
        <v/>
      </c>
      <c r="AH26" s="159" t="str">
        <f aca="false">IF(SUM(AH22:AH25)=0,"",AVERAGE(AH22:AH25))</f>
        <v/>
      </c>
      <c r="AI26" s="159" t="str">
        <f aca="false">IF(SUM(AI22:AI25)=0,"",AVERAGE(AI22:AI25))</f>
        <v/>
      </c>
      <c r="AJ26" s="159" t="str">
        <f aca="false">IF(SUM(AJ22:AJ25)=0,"",AVERAGE(AJ22:AJ25))</f>
        <v/>
      </c>
      <c r="AK26" s="159" t="str">
        <f aca="false">IF(SUM(AK22:AK25)=0,"",AVERAGE(AK22:AK25))</f>
        <v/>
      </c>
    </row>
    <row r="27" customFormat="false" ht="29.85" hidden="false" customHeight="true" outlineLevel="0" collapsed="false">
      <c r="A27" s="101"/>
      <c r="B27" s="136"/>
      <c r="C27" s="149" t="s">
        <v>175</v>
      </c>
      <c r="D27" s="100" t="s">
        <v>170</v>
      </c>
      <c r="E27" s="101" t="s">
        <v>116</v>
      </c>
      <c r="F27" s="101" t="s">
        <v>126</v>
      </c>
      <c r="G27" s="115"/>
      <c r="H27" s="103" t="n">
        <v>3</v>
      </c>
      <c r="I27" s="104" t="n">
        <v>4</v>
      </c>
      <c r="J27" s="105" t="n">
        <v>5</v>
      </c>
      <c r="K27" s="160" t="n">
        <f aca="false">+Métricas!H30</f>
        <v>5</v>
      </c>
      <c r="L27" s="160" t="n">
        <f aca="false">+Métricas!I30</f>
        <v>2</v>
      </c>
      <c r="M27" s="160" t="n">
        <f aca="false">+Métricas!J30</f>
        <v>3</v>
      </c>
      <c r="N27" s="160" t="n">
        <f aca="false">+Métricas!K30</f>
        <v>3</v>
      </c>
      <c r="O27" s="160" t="n">
        <f aca="false">+Métricas!L30</f>
        <v>7</v>
      </c>
      <c r="P27" s="160" t="n">
        <f aca="false">+Métricas!M30</f>
        <v>4</v>
      </c>
      <c r="Q27" s="160" t="n">
        <f aca="false">+Métricas!N30</f>
        <v>4</v>
      </c>
      <c r="R27" s="160" t="n">
        <f aca="false">+Métricas!O30</f>
        <v>4</v>
      </c>
      <c r="S27" s="160" t="n">
        <f aca="false">+Métricas!P30</f>
        <v>11</v>
      </c>
      <c r="T27" s="160" t="n">
        <f aca="false">+Métricas!Q30</f>
        <v>0</v>
      </c>
      <c r="U27" s="160" t="n">
        <f aca="false">+Métricas!R30</f>
        <v>2</v>
      </c>
      <c r="V27" s="160" t="n">
        <f aca="false">+Métricas!S30</f>
        <v>6</v>
      </c>
      <c r="W27" s="160" t="n">
        <f aca="false">+Métricas!T30</f>
        <v>2</v>
      </c>
      <c r="X27" s="160" t="n">
        <f aca="false">+Métricas!U30</f>
        <v>3</v>
      </c>
      <c r="Y27" s="160" t="n">
        <f aca="false">+Métricas!V30</f>
        <v>3</v>
      </c>
      <c r="Z27" s="160" t="n">
        <f aca="false">+Métricas!W30</f>
        <v>5</v>
      </c>
      <c r="AA27" s="160" t="n">
        <f aca="false">+Métricas!X30</f>
        <v>4</v>
      </c>
      <c r="AB27" s="160" t="n">
        <f aca="false">+Métricas!Y30</f>
        <v>5</v>
      </c>
      <c r="AC27" s="160" t="n">
        <f aca="false">+Métricas!Z30</f>
        <v>8</v>
      </c>
      <c r="AD27" s="160" t="n">
        <f aca="false">+Métricas!AA30</f>
        <v>3</v>
      </c>
      <c r="AE27" s="160" t="n">
        <f aca="false">+Métricas!AB30</f>
        <v>1</v>
      </c>
      <c r="AF27" s="160" t="n">
        <f aca="false">+Métricas!AC30</f>
        <v>5</v>
      </c>
      <c r="AG27" s="160" t="n">
        <f aca="false">+Métricas!AD30</f>
        <v>0</v>
      </c>
      <c r="AH27" s="160" t="n">
        <f aca="false">+Métricas!AE30</f>
        <v>0</v>
      </c>
      <c r="AI27" s="160" t="n">
        <f aca="false">+Métricas!AF30</f>
        <v>0</v>
      </c>
      <c r="AJ27" s="160" t="n">
        <f aca="false">+Métricas!AG30</f>
        <v>0</v>
      </c>
      <c r="AK27" s="160" t="n">
        <f aca="false">+Métricas!AH30</f>
        <v>0</v>
      </c>
    </row>
    <row r="28" customFormat="false" ht="29.85" hidden="false" customHeight="true" outlineLevel="0" collapsed="false">
      <c r="A28" s="101"/>
      <c r="B28" s="136"/>
      <c r="C28" s="149"/>
      <c r="D28" s="100"/>
      <c r="E28" s="101"/>
      <c r="F28" s="101" t="s">
        <v>127</v>
      </c>
      <c r="G28" s="115"/>
      <c r="H28" s="103" t="n">
        <v>3</v>
      </c>
      <c r="I28" s="104" t="n">
        <v>4</v>
      </c>
      <c r="J28" s="105" t="n">
        <v>5</v>
      </c>
      <c r="K28" s="160" t="n">
        <f aca="false">+Métricas!H31</f>
        <v>1</v>
      </c>
      <c r="L28" s="160" t="n">
        <f aca="false">+Métricas!I31</f>
        <v>2</v>
      </c>
      <c r="M28" s="160" t="n">
        <f aca="false">+Métricas!J31</f>
        <v>4</v>
      </c>
      <c r="N28" s="160" t="n">
        <f aca="false">+Métricas!K31</f>
        <v>5</v>
      </c>
      <c r="O28" s="160" t="n">
        <f aca="false">+Métricas!L31</f>
        <v>1</v>
      </c>
      <c r="P28" s="160" t="n">
        <f aca="false">+Métricas!M31</f>
        <v>1</v>
      </c>
      <c r="Q28" s="160" t="n">
        <f aca="false">+Métricas!N31</f>
        <v>1</v>
      </c>
      <c r="R28" s="160" t="n">
        <f aca="false">+Métricas!O31</f>
        <v>3</v>
      </c>
      <c r="S28" s="160" t="n">
        <f aca="false">+Métricas!P31</f>
        <v>1</v>
      </c>
      <c r="T28" s="160" t="n">
        <f aca="false">+Métricas!Q31</f>
        <v>1</v>
      </c>
      <c r="U28" s="160" t="n">
        <f aca="false">+Métricas!R31</f>
        <v>0</v>
      </c>
      <c r="V28" s="160" t="n">
        <f aca="false">+Métricas!S31</f>
        <v>3</v>
      </c>
      <c r="W28" s="160" t="n">
        <f aca="false">+Métricas!T31</f>
        <v>3</v>
      </c>
      <c r="X28" s="160" t="n">
        <f aca="false">+Métricas!U31</f>
        <v>1</v>
      </c>
      <c r="Y28" s="160" t="n">
        <f aca="false">+Métricas!V31</f>
        <v>0</v>
      </c>
      <c r="Z28" s="160" t="n">
        <f aca="false">+Métricas!W31</f>
        <v>4</v>
      </c>
      <c r="AA28" s="160" t="n">
        <f aca="false">+Métricas!X31</f>
        <v>3</v>
      </c>
      <c r="AB28" s="160" t="n">
        <f aca="false">+Métricas!Y31</f>
        <v>5</v>
      </c>
      <c r="AC28" s="160" t="n">
        <f aca="false">+Métricas!Z31</f>
        <v>4</v>
      </c>
      <c r="AD28" s="160" t="n">
        <f aca="false">+Métricas!AA31</f>
        <v>5</v>
      </c>
      <c r="AE28" s="160" t="n">
        <f aca="false">+Métricas!AB31</f>
        <v>5</v>
      </c>
      <c r="AF28" s="160" t="n">
        <f aca="false">+Métricas!AC31</f>
        <v>5</v>
      </c>
      <c r="AG28" s="160" t="n">
        <f aca="false">+Métricas!AD31</f>
        <v>0</v>
      </c>
      <c r="AH28" s="160" t="n">
        <f aca="false">+Métricas!AE31</f>
        <v>0</v>
      </c>
      <c r="AI28" s="160" t="n">
        <f aca="false">+Métricas!AF31</f>
        <v>0</v>
      </c>
      <c r="AJ28" s="160" t="n">
        <f aca="false">+Métricas!AG31</f>
        <v>0</v>
      </c>
      <c r="AK28" s="160" t="n">
        <f aca="false">+Métricas!AH31</f>
        <v>0</v>
      </c>
    </row>
    <row r="29" customFormat="false" ht="29.85" hidden="false" customHeight="true" outlineLevel="0" collapsed="false">
      <c r="A29" s="101"/>
      <c r="B29" s="136"/>
      <c r="C29" s="149"/>
      <c r="D29" s="100"/>
      <c r="E29" s="101"/>
      <c r="F29" s="101" t="s">
        <v>128</v>
      </c>
      <c r="G29" s="115"/>
      <c r="H29" s="103" t="n">
        <v>3</v>
      </c>
      <c r="I29" s="104" t="n">
        <v>4</v>
      </c>
      <c r="J29" s="105" t="n">
        <v>5</v>
      </c>
      <c r="K29" s="160" t="n">
        <f aca="false">+Métricas!H32</f>
        <v>3</v>
      </c>
      <c r="L29" s="160" t="n">
        <f aca="false">+Métricas!I32</f>
        <v>3</v>
      </c>
      <c r="M29" s="160" t="n">
        <f aca="false">+Métricas!J32</f>
        <v>3</v>
      </c>
      <c r="N29" s="160" t="n">
        <f aca="false">+Métricas!K32</f>
        <v>3</v>
      </c>
      <c r="O29" s="160" t="n">
        <f aca="false">+Métricas!L32</f>
        <v>5</v>
      </c>
      <c r="P29" s="160" t="n">
        <f aca="false">+Métricas!M32</f>
        <v>4</v>
      </c>
      <c r="Q29" s="160" t="n">
        <f aca="false">+Métricas!N32</f>
        <v>4</v>
      </c>
      <c r="R29" s="160" t="n">
        <f aca="false">+Métricas!O32</f>
        <v>4</v>
      </c>
      <c r="S29" s="160" t="n">
        <f aca="false">+Métricas!P32</f>
        <v>5</v>
      </c>
      <c r="T29" s="160" t="n">
        <f aca="false">+Métricas!Q32</f>
        <v>2</v>
      </c>
      <c r="U29" s="160" t="n">
        <f aca="false">+Métricas!R32</f>
        <v>5</v>
      </c>
      <c r="V29" s="160" t="n">
        <f aca="false">+Métricas!S32</f>
        <v>4</v>
      </c>
      <c r="W29" s="160" t="n">
        <f aca="false">+Métricas!T32</f>
        <v>5</v>
      </c>
      <c r="X29" s="160" t="n">
        <f aca="false">+Métricas!U32</f>
        <v>4</v>
      </c>
      <c r="Y29" s="160" t="n">
        <f aca="false">+Métricas!V32</f>
        <v>3</v>
      </c>
      <c r="Z29" s="160" t="n">
        <f aca="false">+Métricas!W32</f>
        <v>4</v>
      </c>
      <c r="AA29" s="160" t="n">
        <f aca="false">+Métricas!X32</f>
        <v>5</v>
      </c>
      <c r="AB29" s="160" t="n">
        <f aca="false">+Métricas!Y32</f>
        <v>2</v>
      </c>
      <c r="AC29" s="160" t="n">
        <f aca="false">+Métricas!Z32</f>
        <v>6</v>
      </c>
      <c r="AD29" s="160" t="n">
        <f aca="false">+Métricas!AA32</f>
        <v>3</v>
      </c>
      <c r="AE29" s="160" t="n">
        <f aca="false">+Métricas!AB32</f>
        <v>4</v>
      </c>
      <c r="AF29" s="160" t="n">
        <f aca="false">+Métricas!AC32</f>
        <v>5</v>
      </c>
      <c r="AG29" s="160" t="n">
        <f aca="false">+Métricas!AD32</f>
        <v>0</v>
      </c>
      <c r="AH29" s="160" t="n">
        <f aca="false">+Métricas!AE32</f>
        <v>0</v>
      </c>
      <c r="AI29" s="160" t="n">
        <f aca="false">+Métricas!AF32</f>
        <v>0</v>
      </c>
      <c r="AJ29" s="160" t="n">
        <f aca="false">+Métricas!AG32</f>
        <v>0</v>
      </c>
      <c r="AK29" s="160" t="n">
        <f aca="false">+Métricas!AH32</f>
        <v>0</v>
      </c>
    </row>
    <row r="30" customFormat="false" ht="29.85" hidden="false" customHeight="true" outlineLevel="0" collapsed="false">
      <c r="A30" s="101"/>
      <c r="B30" s="136"/>
      <c r="C30" s="149"/>
      <c r="D30" s="100"/>
      <c r="E30" s="101"/>
      <c r="F30" s="101" t="s">
        <v>129</v>
      </c>
      <c r="G30" s="115"/>
      <c r="H30" s="103" t="n">
        <v>2</v>
      </c>
      <c r="I30" s="104" t="n">
        <v>3</v>
      </c>
      <c r="J30" s="105" t="n">
        <v>4</v>
      </c>
      <c r="K30" s="160" t="n">
        <f aca="false">+Métricas!H33</f>
        <v>6</v>
      </c>
      <c r="L30" s="160" t="n">
        <f aca="false">+Métricas!I33</f>
        <v>2</v>
      </c>
      <c r="M30" s="160" t="n">
        <f aca="false">+Métricas!J33</f>
        <v>4</v>
      </c>
      <c r="N30" s="160" t="n">
        <f aca="false">+Métricas!K33</f>
        <v>3</v>
      </c>
      <c r="O30" s="160" t="n">
        <f aca="false">+Métricas!L33</f>
        <v>6</v>
      </c>
      <c r="P30" s="160" t="n">
        <f aca="false">+Métricas!M33</f>
        <v>5</v>
      </c>
      <c r="Q30" s="160" t="n">
        <f aca="false">+Métricas!N33</f>
        <v>4</v>
      </c>
      <c r="R30" s="160" t="n">
        <f aca="false">+Métricas!O33</f>
        <v>6</v>
      </c>
      <c r="S30" s="160" t="n">
        <f aca="false">+Métricas!P33</f>
        <v>15</v>
      </c>
      <c r="T30" s="160" t="n">
        <f aca="false">+Métricas!Q33</f>
        <v>4</v>
      </c>
      <c r="U30" s="160" t="n">
        <f aca="false">+Métricas!R33</f>
        <v>4</v>
      </c>
      <c r="V30" s="160" t="n">
        <f aca="false">+Métricas!S33</f>
        <v>4</v>
      </c>
      <c r="W30" s="160" t="n">
        <f aca="false">+Métricas!T33</f>
        <v>4</v>
      </c>
      <c r="X30" s="160" t="n">
        <f aca="false">+Métricas!U33</f>
        <v>4</v>
      </c>
      <c r="Y30" s="160" t="n">
        <f aca="false">+Métricas!V33</f>
        <v>4</v>
      </c>
      <c r="Z30" s="160" t="n">
        <f aca="false">+Métricas!W33</f>
        <v>4</v>
      </c>
      <c r="AA30" s="160" t="n">
        <f aca="false">+Métricas!X33</f>
        <v>3</v>
      </c>
      <c r="AB30" s="160" t="n">
        <f aca="false">+Métricas!Y33</f>
        <v>3</v>
      </c>
      <c r="AC30" s="160" t="n">
        <f aca="false">+Métricas!Z33</f>
        <v>3</v>
      </c>
      <c r="AD30" s="160" t="n">
        <f aca="false">+Métricas!AA33</f>
        <v>4</v>
      </c>
      <c r="AE30" s="160" t="n">
        <f aca="false">+Métricas!AB33</f>
        <v>6</v>
      </c>
      <c r="AF30" s="160" t="n">
        <f aca="false">+Métricas!AC33</f>
        <v>5</v>
      </c>
      <c r="AG30" s="160" t="n">
        <f aca="false">+Métricas!AD33</f>
        <v>0</v>
      </c>
      <c r="AH30" s="160" t="n">
        <f aca="false">+Métricas!AE33</f>
        <v>0</v>
      </c>
      <c r="AI30" s="160" t="n">
        <f aca="false">+Métricas!AF33</f>
        <v>0</v>
      </c>
      <c r="AJ30" s="160" t="n">
        <f aca="false">+Métricas!AG33</f>
        <v>0</v>
      </c>
      <c r="AK30" s="160" t="n">
        <f aca="false">+Métricas!AH33</f>
        <v>0</v>
      </c>
    </row>
    <row r="31" customFormat="false" ht="29.85" hidden="false" customHeight="true" outlineLevel="0" collapsed="false">
      <c r="A31" s="101" t="n">
        <v>17</v>
      </c>
      <c r="B31" s="136"/>
      <c r="C31" s="149" t="s">
        <v>176</v>
      </c>
      <c r="D31" s="100" t="s">
        <v>170</v>
      </c>
      <c r="E31" s="101" t="s">
        <v>122</v>
      </c>
      <c r="F31" s="101" t="s">
        <v>132</v>
      </c>
      <c r="G31" s="115"/>
      <c r="H31" s="126" t="n">
        <v>0.9</v>
      </c>
      <c r="I31" s="127" t="n">
        <v>0.95</v>
      </c>
      <c r="J31" s="128" t="n">
        <v>1</v>
      </c>
      <c r="K31" s="161" t="n">
        <f aca="false">IF(SUM(Métricas!H34:H40)=0,"",(Métricas!H45/(Métricas!H34*27)))</f>
        <v>1.11756355658795</v>
      </c>
      <c r="L31" s="162" t="n">
        <f aca="false">IF(SUM(Métricas!I34:I40)=0,"",(Métricas!I45/(Métricas!I34*27)))</f>
        <v>0.969933812139135</v>
      </c>
      <c r="M31" s="163" t="n">
        <f aca="false">(Métricas!J45/(Métricas!J34*27))</f>
        <v>1.01060167974666</v>
      </c>
      <c r="N31" s="164" t="n">
        <f aca="false">IF(SUM(Métricas!K34:K40)=0,"",(Métricas!K45/(Métricas!K34*27)))</f>
        <v>1.03639431188238</v>
      </c>
      <c r="O31" s="164" t="n">
        <f aca="false">IF(SUM(Métricas!L34:L40)=0,"",(Métricas!L45/(Métricas!L34*27)))</f>
        <v>0.58402134408941</v>
      </c>
      <c r="P31" s="164" t="n">
        <f aca="false">IF(SUM(Métricas!M34:M40)=0,"",(Métricas!M45/(Métricas!M34*27)))</f>
        <v>1.01355122452169</v>
      </c>
      <c r="Q31" s="164" t="n">
        <f aca="false">IF(SUM(Métricas!N34:N40)=0,"",(Métricas!N45/(Métricas!N34*27)))</f>
        <v>1.03119915781414</v>
      </c>
      <c r="R31" s="164" t="n">
        <f aca="false">IF(SUM(Métricas!O34:O40)=0,"",(Métricas!O45/(Métricas!O34*27)))</f>
        <v>0.942321631976804</v>
      </c>
      <c r="S31" s="164" t="n">
        <v>0</v>
      </c>
      <c r="T31" s="164" t="n">
        <f aca="false">IF(SUM(Métricas!Q34:Q40)=0,"",(Métricas!Q45/(Métricas!Q34*27)))</f>
        <v>0.909090909090909</v>
      </c>
      <c r="U31" s="164" t="n">
        <f aca="false">IF(SUM(Métricas!R34:R40)=0,"",(Métricas!R45/(Métricas!R34*27)))</f>
        <v>0.920987654320988</v>
      </c>
      <c r="V31" s="164" t="n">
        <f aca="false">IF(SUM(Métricas!S34:S40)=0,"",(Métricas!S45/(Métricas!S34*27)))</f>
        <v>0.714717686513827</v>
      </c>
      <c r="W31" s="164" t="n">
        <f aca="false">IF(SUM(Métricas!T34:T40)=0,"",(Métricas!T45/(Métricas!T34*27)))</f>
        <v>1.02585216063678</v>
      </c>
      <c r="X31" s="164" t="n">
        <f aca="false">IF(SUM(Métricas!U34:U40)=0,"",(Métricas!U45/(Métricas!U34*27)))</f>
        <v>0.999982047000952</v>
      </c>
      <c r="Y31" s="164" t="n">
        <f aca="false">IF(SUM(Métricas!V34:V40)=0,"",(Métricas!V45/(Métricas!V34*27)))</f>
        <v>0.977777777777778</v>
      </c>
      <c r="Z31" s="164" t="n">
        <f aca="false">IF(SUM(Métricas!W34:W40)=0,"",(Métricas!W45/(Métricas!W34*27)))</f>
        <v>1.00543209876543</v>
      </c>
      <c r="AA31" s="164" t="n">
        <f aca="false">IF(SUM(Métricas!X34:X40)=0,"",(Métricas!X45/(Métricas!X34*27)))</f>
        <v>1.03133903133903</v>
      </c>
      <c r="AB31" s="164" t="n">
        <f aca="false">IF(SUM(Métricas!Y34:Y40)=0,"",(Métricas!Y45/(Métricas!Y34*27)))</f>
        <v>0.857120390029095</v>
      </c>
      <c r="AC31" s="164" t="n">
        <f aca="false">IF(SUM(Métricas!Z34:Z40)=0,"",(Métricas!Z45/(Métricas!Z34*27)))</f>
        <v>1.15343915343915</v>
      </c>
      <c r="AD31" s="164" t="n">
        <f aca="false">IF(SUM(Métricas!AA34:AA40)=0,"",(Métricas!AA45/(Métricas!AA34*27)))</f>
        <v>1.07017543859649</v>
      </c>
      <c r="AE31" s="164" t="n">
        <f aca="false">IF(SUM(Métricas!AB34:AB40)=0,"",(Métricas!AB45/(Métricas!AB34*27)))</f>
        <v>0.993265993265993</v>
      </c>
      <c r="AF31" s="164" t="n">
        <f aca="false">IF(SUM(Métricas!AC34:AC40)=0,"",(Métricas!AC45/(Métricas!AC34*27)))</f>
        <v>1.02314814814815</v>
      </c>
      <c r="AG31" s="164" t="str">
        <f aca="false">IF(SUM(Métricas!AD34:AD40)=0,"",(Métricas!AD45/(Métricas!AD34*27)))</f>
        <v/>
      </c>
      <c r="AH31" s="164" t="str">
        <f aca="false">IF(SUM(Métricas!AE34:AE40)=0,"",(Métricas!AE45/(Métricas!AE34*27)))</f>
        <v/>
      </c>
      <c r="AI31" s="164" t="str">
        <f aca="false">IF(SUM(Métricas!AF34:AF40)=0,"",(Métricas!AF45/(Métricas!AF34*27)))</f>
        <v/>
      </c>
      <c r="AJ31" s="164" t="str">
        <f aca="false">IF(SUM(Métricas!AG34:AG40)=0,"",(Métricas!AG45/(Métricas!AG34*27)))</f>
        <v/>
      </c>
      <c r="AK31" s="164" t="str">
        <f aca="false">IF(SUM(Métricas!AH34:AH40)=0,"",(Métricas!AH45/(Métricas!AH34*27)))</f>
        <v/>
      </c>
    </row>
    <row r="32" customFormat="false" ht="29.85" hidden="false" customHeight="true" outlineLevel="0" collapsed="false">
      <c r="A32" s="101"/>
      <c r="B32" s="136"/>
      <c r="C32" s="149"/>
      <c r="D32" s="100"/>
      <c r="E32" s="101"/>
      <c r="F32" s="101" t="s">
        <v>133</v>
      </c>
      <c r="G32" s="111"/>
      <c r="H32" s="126" t="n">
        <v>0.9</v>
      </c>
      <c r="I32" s="127" t="n">
        <v>0.95</v>
      </c>
      <c r="J32" s="128" t="n">
        <v>1</v>
      </c>
      <c r="K32" s="161" t="n">
        <f aca="false">IF(SUM(Métricas!H35:H45)=0,"",(Métricas!H46/(Métricas!H35*27)))</f>
        <v>0.931073136137991</v>
      </c>
      <c r="L32" s="162" t="n">
        <f aca="false">IF(SUM(Métricas!I35:I45)=0,"",(Métricas!I46/(Métricas!I35*27)))</f>
        <v>1.00916961221249</v>
      </c>
      <c r="M32" s="163" t="n">
        <f aca="false">(Métricas!J46/(Métricas!J35*27))</f>
        <v>1.04206994450897</v>
      </c>
      <c r="N32" s="164" t="n">
        <f aca="false">IF(SUM(Métricas!K35:K45)=0,"",(Métricas!K46/(Métricas!K35*27)))</f>
        <v>0.964912280701755</v>
      </c>
      <c r="O32" s="164" t="n">
        <f aca="false">IF(SUM(Métricas!L35:L45)=0,"",(Métricas!L46/(Métricas!L35*27)))</f>
        <v>0.700564971751412</v>
      </c>
      <c r="P32" s="164" t="n">
        <f aca="false">IF(SUM(Métricas!M35:M45)=0,"",(Métricas!M46/(Métricas!M35*27)))</f>
        <v>1.0967167043663</v>
      </c>
      <c r="Q32" s="164" t="n">
        <f aca="false">IF(SUM(Métricas!N35:N45)=0,"",(Métricas!N46/(Métricas!N35*27)))</f>
        <v>1.06540835707502</v>
      </c>
      <c r="R32" s="164" t="n">
        <f aca="false">IF(SUM(Métricas!O35:O45)=0,"",(Métricas!O46/(Métricas!O35*27)))</f>
        <v>1.05686494575383</v>
      </c>
      <c r="S32" s="164" t="n">
        <f aca="false">IF(SUM(Métricas!P35:P45)=0,"",(Métricas!P46/(Métricas!P35*27)))</f>
        <v>0.169934640522876</v>
      </c>
      <c r="T32" s="164" t="n">
        <f aca="false">IF(SUM(Métricas!Q35:Q45)=0,"",(Métricas!Q46/(Métricas!Q35*27)))</f>
        <v>0.983706759880045</v>
      </c>
      <c r="U32" s="164" t="n">
        <f aca="false">IF(SUM(Métricas!R35:R45)=0,"",(Métricas!R46/(Métricas!R35*27)))</f>
        <v>0.936388365766897</v>
      </c>
      <c r="V32" s="164" t="n">
        <f aca="false">IF(SUM(Métricas!S35:S41)=0,"",(Métricas!S46/(Métricas!S35*27)))</f>
        <v>0.73015873015873</v>
      </c>
      <c r="W32" s="164" t="n">
        <f aca="false">IF(SUM(Métricas!T35:T45)=0,"",(Métricas!T46/(Métricas!T35*27)))</f>
        <v>1.07583774250441</v>
      </c>
      <c r="X32" s="164" t="n">
        <f aca="false">IF(SUM(Métricas!U35:U45)=0,"",(Métricas!U46/(Métricas!U35*27)))</f>
        <v>1.00133868808568</v>
      </c>
      <c r="Y32" s="164" t="n">
        <f aca="false">IF(SUM(Métricas!V35:V45)=0,"",(Métricas!V46/(Métricas!V35*27)))</f>
        <v>1.00356567747872</v>
      </c>
      <c r="Z32" s="164" t="n">
        <f aca="false">IF(SUM(Métricas!W35:W45)=0,"",(Métricas!W46/(Métricas!W35*27)))</f>
        <v>1</v>
      </c>
      <c r="AA32" s="164" t="n">
        <f aca="false">IF(SUM(Métricas!X35:X45)=0,"",(Métricas!X46/(Métricas!X35*27)))</f>
        <v>0.97310686482661</v>
      </c>
      <c r="AB32" s="164" t="n">
        <f aca="false">IF(SUM(Métricas!Y35:Y45)=0,"",(Métricas!Y46/(Métricas!Y35*27)))</f>
        <v>0.99810832337714</v>
      </c>
      <c r="AC32" s="164" t="n">
        <f aca="false">IF(SUM(Métricas!Z35:Z45)=0,"",(Métricas!Z46/(Métricas!Z35*27)))</f>
        <v>1.0026455026455</v>
      </c>
      <c r="AD32" s="164" t="n">
        <f aca="false">IF(SUM(Métricas!AA35:AA45)=0,"",(Métricas!AA46/(Métricas!AA35*27)))</f>
        <v>1</v>
      </c>
      <c r="AE32" s="164" t="n">
        <f aca="false">IF(SUM(Métricas!AB35:AB45)=0,"",(Métricas!AB46/(Métricas!AB35*27)))</f>
        <v>0.999239708917128</v>
      </c>
      <c r="AF32" s="164" t="n">
        <f aca="false">IF(SUM(Métricas!AC35:AC45)=0,"",(Métricas!AC46/(Métricas!AC35*27)))</f>
        <v>0.92962962962963</v>
      </c>
      <c r="AG32" s="164" t="str">
        <f aca="false">IF(SUM(Métricas!AD35:AD45)=0,"",(Métricas!AD46/(Métricas!AD35*27)))</f>
        <v/>
      </c>
      <c r="AH32" s="164" t="str">
        <f aca="false">IF(SUM(Métricas!AE35:AE45)=0,"",(Métricas!AE46/(Métricas!AE35*27)))</f>
        <v/>
      </c>
      <c r="AI32" s="164" t="str">
        <f aca="false">IF(SUM(Métricas!AF35:AF45)=0,"",(Métricas!AF46/(Métricas!AF35*27)))</f>
        <v/>
      </c>
      <c r="AJ32" s="164" t="str">
        <f aca="false">IF(SUM(Métricas!AG35:AG45)=0,"",(Métricas!AG46/(Métricas!AG35*27)))</f>
        <v/>
      </c>
      <c r="AK32" s="164" t="str">
        <f aca="false">IF(SUM(Métricas!AH35:AH45)=0,"",(Métricas!AH46/(Métricas!AH35*27)))</f>
        <v/>
      </c>
    </row>
    <row r="33" customFormat="false" ht="29.85" hidden="false" customHeight="true" outlineLevel="0" collapsed="false">
      <c r="A33" s="101"/>
      <c r="B33" s="136"/>
      <c r="C33" s="149"/>
      <c r="D33" s="100"/>
      <c r="E33" s="101"/>
      <c r="F33" s="101" t="s">
        <v>134</v>
      </c>
      <c r="G33" s="111"/>
      <c r="H33" s="126" t="n">
        <v>0.9</v>
      </c>
      <c r="I33" s="127" t="n">
        <v>0.95</v>
      </c>
      <c r="J33" s="128" t="n">
        <v>1</v>
      </c>
      <c r="K33" s="161" t="n">
        <f aca="false">IF(SUM(Métricas!H36:H46)=0,"",(Métricas!H47/(Métricas!H36*27)))</f>
        <v>1.00869025450031</v>
      </c>
      <c r="L33" s="161" t="n">
        <f aca="false">IF(SUM(Métricas!I36:I46)=0,"",(Métricas!I47/(Métricas!I36*27)))</f>
        <v>0.957732541702007</v>
      </c>
      <c r="M33" s="163" t="n">
        <f aca="false">(Métricas!J47/(Métricas!J36*27))</f>
        <v>0.970290228404602</v>
      </c>
      <c r="N33" s="163" t="n">
        <f aca="false">(Métricas!K47/(Métricas!K36*27))</f>
        <v>1.00552129931891</v>
      </c>
      <c r="O33" s="165" t="n">
        <f aca="false">IF(SUM(Métricas!L36:L46)=0,"",(Métricas!L47/(Métricas!L36*27)))</f>
        <v>0.533602235247159</v>
      </c>
      <c r="P33" s="165" t="n">
        <f aca="false">IF(SUM(Métricas!M36:M46)=0,"",(Métricas!M47/(Métricas!M36*27)))</f>
        <v>1.24151787406649</v>
      </c>
      <c r="Q33" s="165" t="n">
        <f aca="false">IF(SUM(Métricas!N36:N46)=0,"",(Métricas!N47/(Métricas!N36*27)))</f>
        <v>1.02513227513228</v>
      </c>
      <c r="R33" s="165" t="n">
        <f aca="false">IF(SUM(Métricas!O36:O46)=0,"",(Métricas!O47/(Métricas!O36*27)))</f>
        <v>1.16624257845632</v>
      </c>
      <c r="S33" s="165" t="n">
        <v>0</v>
      </c>
      <c r="T33" s="165" t="n">
        <f aca="false">IF(SUM(Métricas!Q36:Q46)=0,"",(Métricas!Q47/(Métricas!Q36*27)))</f>
        <v>1.01458345185944</v>
      </c>
      <c r="U33" s="165" t="n">
        <f aca="false">IF(SUM(Métricas!R36:R46)=0,"",(Métricas!R47/(Métricas!R36*27)))</f>
        <v>1.05714864541319</v>
      </c>
      <c r="V33" s="164" t="n">
        <f aca="false">IF(SUM(Métricas!S36:S42)=0,"",(Métricas!S47/(Métricas!S36*27)))</f>
        <v>0.581665458735203</v>
      </c>
      <c r="W33" s="165" t="n">
        <f aca="false">IF(SUM(Métricas!T36:T46)=0,"",(Métricas!T47/(Métricas!T36*27)))</f>
        <v>0.926386356520618</v>
      </c>
      <c r="X33" s="165" t="n">
        <f aca="false">IF(SUM(Métricas!U36:U46)=0,"",(Métricas!U47/(Métricas!U36*27)))</f>
        <v>1.09054546140639</v>
      </c>
      <c r="Y33" s="165" t="n">
        <f aca="false">IF(SUM(Métricas!V36:V46)=0,"",(Métricas!V47/(Métricas!V36*27)))</f>
        <v>0.908672647803082</v>
      </c>
      <c r="Z33" s="165" t="n">
        <f aca="false">IF(SUM(Métricas!W36:W46)=0,"",(Métricas!W47/(Métricas!W36*27)))</f>
        <v>0.996207618724175</v>
      </c>
      <c r="AA33" s="165" t="n">
        <f aca="false">IF(SUM(Métricas!X36:X46)=0,"",(Métricas!X47/(Métricas!X36*27)))</f>
        <v>0.959996793330126</v>
      </c>
      <c r="AB33" s="165" t="n">
        <f aca="false">IF(SUM(Métricas!Y36:Y46)=0,"",(Métricas!Y47/(Métricas!Y36*27)))</f>
        <v>1.01304805899992</v>
      </c>
      <c r="AC33" s="165" t="n">
        <f aca="false">IF(SUM(Métricas!Z36:Z46)=0,"",(Métricas!Z47/(Métricas!Z36*27)))</f>
        <v>1.13492063492063</v>
      </c>
      <c r="AD33" s="165" t="n">
        <f aca="false">IF(SUM(Métricas!AA36:AA46)=0,"",(Métricas!AA47/(Métricas!AA36*27)))</f>
        <v>1.11260454002389</v>
      </c>
      <c r="AE33" s="165" t="n">
        <f aca="false">IF(SUM(Métricas!AB36:AB46)=0,"",(Métricas!AB47/(Métricas!AB36*27)))</f>
        <v>1.36746404352038</v>
      </c>
      <c r="AF33" s="165" t="n">
        <f aca="false">IF(SUM(Métricas!AC36:AC46)=0,"",(Métricas!AC47/(Métricas!AC36*27)))</f>
        <v>1.02071907373553</v>
      </c>
      <c r="AG33" s="165" t="str">
        <f aca="false">IF(SUM(Métricas!AD36:AD46)=0,"",(Métricas!AD47/(Métricas!AD36*27)))</f>
        <v/>
      </c>
      <c r="AH33" s="165" t="str">
        <f aca="false">IF(SUM(Métricas!AE36:AE46)=0,"",(Métricas!AE47/(Métricas!AE36*27)))</f>
        <v/>
      </c>
      <c r="AI33" s="165" t="str">
        <f aca="false">IF(SUM(Métricas!AF36:AF46)=0,"",(Métricas!AF47/(Métricas!AF36*27)))</f>
        <v/>
      </c>
      <c r="AJ33" s="165" t="str">
        <f aca="false">IF(SUM(Métricas!AG36:AG46)=0,"",(Métricas!AG47/(Métricas!AG36*27)))</f>
        <v/>
      </c>
      <c r="AK33" s="165" t="str">
        <f aca="false">IF(SUM(Métricas!AH36:AH46)=0,"",(Métricas!AH47/(Métricas!AH36*27)))</f>
        <v/>
      </c>
    </row>
    <row r="34" customFormat="false" ht="29.85" hidden="false" customHeight="true" outlineLevel="0" collapsed="false">
      <c r="A34" s="101"/>
      <c r="B34" s="136"/>
      <c r="C34" s="149"/>
      <c r="D34" s="100"/>
      <c r="E34" s="101"/>
      <c r="F34" s="101" t="s">
        <v>135</v>
      </c>
      <c r="G34" s="111"/>
      <c r="H34" s="126" t="n">
        <v>0.9</v>
      </c>
      <c r="I34" s="127" t="n">
        <v>0.95</v>
      </c>
      <c r="J34" s="128" t="n">
        <v>1</v>
      </c>
      <c r="K34" s="161" t="n">
        <f aca="false">IF(SUM(Métricas!H37:H47)=0,"",(Métricas!H48/(Métricas!H37*27)))</f>
        <v>0.888888888888889</v>
      </c>
      <c r="L34" s="161" t="n">
        <f aca="false">IF(SUM(Métricas!I37:I47)=0,"",(Métricas!I48/(Métricas!I37*27)))</f>
        <v>1.04384133611691</v>
      </c>
      <c r="M34" s="163" t="n">
        <f aca="false">(Métricas!J48/(Métricas!J37*27))</f>
        <v>1.37037037037037</v>
      </c>
      <c r="N34" s="165" t="n">
        <f aca="false">IF(SUM(Métricas!K37:K47)=0,"",(Métricas!K48/(Métricas!K37*27)))</f>
        <v>1.06798855438681</v>
      </c>
      <c r="O34" s="165" t="n">
        <f aca="false">IF(SUM(Métricas!L37:L47)=0,"",(Métricas!L48/(Métricas!L37*27)))</f>
        <v>0.556857560643391</v>
      </c>
      <c r="P34" s="165" t="n">
        <f aca="false">IF(SUM(Métricas!M37:M47)=0,"",(Métricas!M48/(Métricas!M37*27)))</f>
        <v>1.08106342674244</v>
      </c>
      <c r="Q34" s="165" t="n">
        <f aca="false">IF(SUM(Métricas!N37:N47)=0,"",(Métricas!N48/(Métricas!N37*27)))</f>
        <v>0.868312757201646</v>
      </c>
      <c r="R34" s="165" t="n">
        <f aca="false">IF(SUM(Métricas!O37:O47)=0,"",(Métricas!O48/(Métricas!O37*27)))</f>
        <v>1.05010893246187</v>
      </c>
      <c r="S34" s="165" t="n">
        <v>0</v>
      </c>
      <c r="T34" s="165" t="n">
        <f aca="false">IF(SUM(Métricas!Q37:Q47)=0,"",(Métricas!Q48/(Métricas!Q37*27)))</f>
        <v>0.863180029846697</v>
      </c>
      <c r="U34" s="165" t="n">
        <f aca="false">IF(SUM(Métricas!R37:R47)=0,"",(Métricas!R48/(Métricas!R37*27)))</f>
        <v>1.01888615785383</v>
      </c>
      <c r="V34" s="164" t="n">
        <f aca="false">IF(SUM(Métricas!S37:S43)=0,"",(Métricas!S48/(Métricas!S37*27)))</f>
        <v>0.609745065045505</v>
      </c>
      <c r="W34" s="165" t="n">
        <f aca="false">IF(SUM(Métricas!T37:T47)=0,"",(Métricas!T48/(Métricas!T37*27)))</f>
        <v>1.01932367149758</v>
      </c>
      <c r="X34" s="165" t="n">
        <f aca="false">IF(SUM(Métricas!U37:U47)=0,"",(Métricas!U48/(Métricas!U37*27)))</f>
        <v>1.05354621483654</v>
      </c>
      <c r="Y34" s="165" t="n">
        <f aca="false">IF(SUM(Métricas!V37:V47)=0,"",(Métricas!V48/(Métricas!V37*27)))</f>
        <v>0.925925925925926</v>
      </c>
      <c r="Z34" s="165" t="n">
        <f aca="false">IF(SUM(Métricas!W37:W47)=0,"",(Métricas!W48/(Métricas!W37*27)))</f>
        <v>1.02682510183777</v>
      </c>
      <c r="AA34" s="165" t="n">
        <f aca="false">IF(SUM(Métricas!X37:X47)=0,"",(Métricas!X48/(Métricas!X37*27)))</f>
        <v>1.03606296074915</v>
      </c>
      <c r="AB34" s="165" t="n">
        <f aca="false">IF(SUM(Métricas!Y37:Y47)=0,"",(Métricas!Y48/(Métricas!Y37*27)))</f>
        <v>1.00828591394629</v>
      </c>
      <c r="AC34" s="165" t="n">
        <f aca="false">IF(SUM(Métricas!Z37:Z47)=0,"",(Métricas!Z48/(Métricas!Z37*27)))</f>
        <v>0.936507936507936</v>
      </c>
      <c r="AD34" s="165" t="n">
        <f aca="false">IF(SUM(Métricas!AA37:AA47)=0,"",(Métricas!AA48/(Métricas!AA37*27)))</f>
        <v>1.00925925925926</v>
      </c>
      <c r="AE34" s="165" t="n">
        <f aca="false">IF(SUM(Métricas!AB37:AB47)=0,"",(Métricas!AB48/(Métricas!AB37*27)))</f>
        <v>1.00176366843034</v>
      </c>
      <c r="AF34" s="165" t="n">
        <f aca="false">IF(SUM(Métricas!AC37:AC47)=0,"",(Métricas!AC48/(Métricas!AC37*27)))</f>
        <v>0.953009682442955</v>
      </c>
      <c r="AG34" s="165" t="str">
        <f aca="false">IF(SUM(Métricas!AD37:AD47)=0,"",(Métricas!AD48/(Métricas!AD37*27)))</f>
        <v/>
      </c>
      <c r="AH34" s="165" t="str">
        <f aca="false">IF(SUM(Métricas!AE37:AE47)=0,"",(Métricas!AE48/(Métricas!AE37*27)))</f>
        <v/>
      </c>
      <c r="AI34" s="165" t="str">
        <f aca="false">IF(SUM(Métricas!AF37:AF47)=0,"",(Métricas!AF48/(Métricas!AF37*27)))</f>
        <v/>
      </c>
      <c r="AJ34" s="165" t="str">
        <f aca="false">IF(SUM(Métricas!AG37:AG47)=0,"",(Métricas!AG48/(Métricas!AG37*27)))</f>
        <v/>
      </c>
      <c r="AK34" s="165" t="str">
        <f aca="false">IF(SUM(Métricas!AH37:AH47)=0,"",(Métricas!AH48/(Métricas!AH37*27)))</f>
        <v/>
      </c>
    </row>
    <row r="35" customFormat="false" ht="29.85" hidden="false" customHeight="true" outlineLevel="0" collapsed="false">
      <c r="A35" s="101"/>
      <c r="B35" s="136"/>
      <c r="C35" s="149"/>
      <c r="D35" s="100"/>
      <c r="E35" s="101"/>
      <c r="F35" s="101" t="s">
        <v>136</v>
      </c>
      <c r="G35" s="111"/>
      <c r="H35" s="126" t="n">
        <v>0.9</v>
      </c>
      <c r="I35" s="127" t="n">
        <v>0.95</v>
      </c>
      <c r="J35" s="128" t="n">
        <v>1</v>
      </c>
      <c r="K35" s="161" t="n">
        <f aca="false">IF(SUM(Métricas!H38:H48)=0,"",(Métricas!H49/(Métricas!H38*27)))</f>
        <v>0.816407805655117</v>
      </c>
      <c r="L35" s="161" t="n">
        <f aca="false">IF(SUM(Métricas!I38:I48)=0,"",(Métricas!I49/(Métricas!I38*27)))</f>
        <v>0.994708994708995</v>
      </c>
      <c r="M35" s="163" t="n">
        <f aca="false">(Métricas!J49/(Métricas!J38*27))</f>
        <v>0.977207977207977</v>
      </c>
      <c r="N35" s="165" t="n">
        <f aca="false">IF(SUM(Métricas!K38:K48)=0,"",(Métricas!K49/(Métricas!K38*27)))</f>
        <v>0.441384180790961</v>
      </c>
      <c r="O35" s="165" t="n">
        <f aca="false">IF(SUM(Métricas!L38:L48)=0,"",(Métricas!L49/(Métricas!L38*27)))</f>
        <v>0.525969756738988</v>
      </c>
      <c r="P35" s="165" t="n">
        <f aca="false">IF(SUM(Métricas!M38:M48)=0,"",(Métricas!M49/(Métricas!M38*27)))</f>
        <v>1.09259259259259</v>
      </c>
      <c r="Q35" s="165" t="n">
        <f aca="false">IF(SUM(Métricas!N38:N48)=0,"",(Métricas!N49/(Métricas!N38*27)))</f>
        <v>0.998003992015968</v>
      </c>
      <c r="R35" s="165" t="n">
        <f aca="false">IF(SUM(Métricas!O38:O48)=0,"",(Métricas!O49/(Métricas!O38*27)))</f>
        <v>0.933348177837156</v>
      </c>
      <c r="S35" s="165" t="n">
        <v>0</v>
      </c>
      <c r="T35" s="165" t="n">
        <f aca="false">IF(SUM(Métricas!Q38:Q48)=0,"",(Métricas!Q49/(Métricas!Q38*27)))</f>
        <v>0.902356902356902</v>
      </c>
      <c r="U35" s="165" t="n">
        <f aca="false">IF(SUM(Métricas!R38:R48)=0,"",(Métricas!R49/(Métricas!R38*27)))</f>
        <v>0.936122278544932</v>
      </c>
      <c r="V35" s="164" t="n">
        <f aca="false">IF(SUM(Métricas!S38:S44)=0,"",(Métricas!S49/(Métricas!S38*27)))</f>
        <v>0.536934219846003</v>
      </c>
      <c r="W35" s="165" t="n">
        <f aca="false">IF(SUM(Métricas!T38:T48)=0,"",(Métricas!T49/(Métricas!T38*27)))</f>
        <v>0.964877700812825</v>
      </c>
      <c r="X35" s="165" t="n">
        <f aca="false">IF(SUM(Métricas!U38:U48)=0,"",(Métricas!U49/(Métricas!U38*27)))</f>
        <v>1.02980060038568</v>
      </c>
      <c r="Y35" s="165" t="n">
        <f aca="false">IF(SUM(Métricas!V38:V48)=0,"",(Métricas!V49/(Métricas!V38*27)))</f>
        <v>0.968239745121466</v>
      </c>
      <c r="Z35" s="165" t="n">
        <f aca="false">IF(SUM(Métricas!W38:W48)=0,"",(Métricas!W49/(Métricas!W38*27)))</f>
        <v>1.01530864197531</v>
      </c>
      <c r="AA35" s="165" t="n">
        <f aca="false">IF(SUM(Métricas!X38:X48)=0,"",(Métricas!X49/(Métricas!X38*27)))</f>
        <v>1.00958247775496</v>
      </c>
      <c r="AB35" s="165" t="n">
        <f aca="false">IF(SUM(Métricas!Y38:Y48)=0,"",(Métricas!Y49/(Métricas!Y38*27)))</f>
        <v>1.0991800573706</v>
      </c>
      <c r="AC35" s="165" t="n">
        <f aca="false">IF(SUM(Métricas!Z38:Z48)=0,"",(Métricas!Z49/(Métricas!Z38*27)))</f>
        <v>1.01346801346801</v>
      </c>
      <c r="AD35" s="165" t="n">
        <f aca="false">IF(SUM(Métricas!AA38:AA48)=0,"",(Métricas!AA49/(Métricas!AA38*27)))</f>
        <v>1.00619772998805</v>
      </c>
      <c r="AE35" s="165" t="n">
        <f aca="false">IF(SUM(Métricas!AB38:AB48)=0,"",(Métricas!AB49/(Métricas!AB38*27)))</f>
        <v>1.03595368677636</v>
      </c>
      <c r="AF35" s="165" t="n">
        <f aca="false">IF(SUM(Métricas!AC38:AC48)=0,"",(Métricas!AC49/(Métricas!AC38*27)))</f>
        <v>0.922558922558923</v>
      </c>
      <c r="AG35" s="165" t="str">
        <f aca="false">IF(SUM(Métricas!AD38:AD48)=0,"",(Métricas!AD49/(Métricas!AD38*27)))</f>
        <v/>
      </c>
      <c r="AH35" s="165" t="str">
        <f aca="false">IF(SUM(Métricas!AE38:AE48)=0,"",(Métricas!AE49/(Métricas!AE38*27)))</f>
        <v/>
      </c>
      <c r="AI35" s="165" t="str">
        <f aca="false">IF(SUM(Métricas!AF38:AF48)=0,"",(Métricas!AF49/(Métricas!AF38*27)))</f>
        <v/>
      </c>
      <c r="AJ35" s="165" t="str">
        <f aca="false">IF(SUM(Métricas!AG38:AG48)=0,"",(Métricas!AG49/(Métricas!AG38*27)))</f>
        <v/>
      </c>
      <c r="AK35" s="165" t="str">
        <f aca="false">IF(SUM(Métricas!AH38:AH48)=0,"",(Métricas!AH49/(Métricas!AH38*27)))</f>
        <v/>
      </c>
    </row>
    <row r="36" customFormat="false" ht="29.85" hidden="false" customHeight="true" outlineLevel="0" collapsed="false">
      <c r="A36" s="101"/>
      <c r="B36" s="136"/>
      <c r="C36" s="149"/>
      <c r="D36" s="100"/>
      <c r="E36" s="101"/>
      <c r="F36" s="101" t="s">
        <v>137</v>
      </c>
      <c r="G36" s="111"/>
      <c r="H36" s="126" t="n">
        <v>0.9</v>
      </c>
      <c r="I36" s="127" t="n">
        <v>0.95</v>
      </c>
      <c r="J36" s="128" t="n">
        <v>1</v>
      </c>
      <c r="K36" s="161" t="n">
        <f aca="false">IF(SUM(Métricas!H39:H49)=0,"",(Métricas!H50/(Métricas!H39*27)))</f>
        <v>0.905797101449275</v>
      </c>
      <c r="L36" s="162" t="n">
        <f aca="false">IF(SUM(Métricas!I39:I49)=0,"",(Métricas!I50/(Métricas!I39*27)))</f>
        <v>1.04747769418428</v>
      </c>
      <c r="M36" s="163" t="n">
        <f aca="false">(Métricas!J50/(Métricas!J39*27))</f>
        <v>0.997530864197531</v>
      </c>
      <c r="N36" s="165" t="n">
        <f aca="false">IF(SUM(Métricas!K39:K49)=0,"",(Métricas!K50/(Métricas!K39*27)))</f>
        <v>0.973251028806584</v>
      </c>
      <c r="O36" s="164" t="n">
        <f aca="false">IF(SUM(Métricas!L39:L49)=0,"",(Métricas!L50/(Métricas!L39*27)))</f>
        <v>0.545185185185185</v>
      </c>
      <c r="P36" s="164" t="n">
        <f aca="false">IF(SUM(Métricas!M39:M49)=0,"",(Métricas!M50/(Métricas!M39*27)))</f>
        <v>1.16173203685495</v>
      </c>
      <c r="Q36" s="164" t="n">
        <f aca="false">IF(SUM(Métricas!N39:N49)=0,"",(Métricas!N50/(Métricas!N39*27)))</f>
        <v>0.827295985462544</v>
      </c>
      <c r="R36" s="164" t="n">
        <f aca="false">IF(SUM(Métricas!O39:O49)=0,"",(Métricas!O50/(Métricas!O39*27)))</f>
        <v>0.976986082159476</v>
      </c>
      <c r="S36" s="164" t="n">
        <v>0</v>
      </c>
      <c r="T36" s="164" t="n">
        <f aca="false">IF(SUM(Métricas!Q39:Q49)=0,"",(Métricas!Q50/(Métricas!Q39*27)))</f>
        <v>0.863487638187063</v>
      </c>
      <c r="U36" s="164" t="n">
        <f aca="false">IF(SUM(Métricas!R39:R49)=0,"",(Métricas!R50/(Métricas!R39*27)))</f>
        <v>0.966675722176945</v>
      </c>
      <c r="V36" s="164" t="n">
        <f aca="false">IF(SUM(Métricas!S39:S45)=0,"",(Métricas!S50/(Métricas!S39*27)))</f>
        <v>0.536794671549882</v>
      </c>
      <c r="W36" s="164" t="n">
        <f aca="false">IF(SUM(Métricas!T39:T49)=0,"",(Métricas!T50/(Métricas!T39*27)))</f>
        <v>0.959435626102293</v>
      </c>
      <c r="X36" s="164" t="n">
        <f aca="false">IF(SUM(Métricas!U39:U49)=0,"",(Métricas!U50/(Métricas!U39*27)))</f>
        <v>0.987037037037037</v>
      </c>
      <c r="Y36" s="164" t="n">
        <f aca="false">IF(SUM(Métricas!V39:V49)=0,"",(Métricas!V50/(Métricas!V39*27)))</f>
        <v>1.01728395061728</v>
      </c>
      <c r="Z36" s="164" t="n">
        <f aca="false">IF(SUM(Métricas!W39:W49)=0,"",(Métricas!W50/(Métricas!W39*27)))</f>
        <v>1</v>
      </c>
      <c r="AA36" s="164" t="n">
        <f aca="false">IF(SUM(Métricas!X39:X49)=0,"",(Métricas!X50/(Métricas!X39*27)))</f>
        <v>1.00435853704757</v>
      </c>
      <c r="AB36" s="164" t="n">
        <f aca="false">IF(SUM(Métricas!Y39:Y49)=0,"",(Métricas!Y50/(Métricas!Y39*27)))</f>
        <v>0.985185185185185</v>
      </c>
      <c r="AC36" s="164" t="n">
        <f aca="false">IF(SUM(Métricas!Z39:Z49)=0,"",(Métricas!Z50/(Métricas!Z39*27)))</f>
        <v>1</v>
      </c>
      <c r="AD36" s="164" t="n">
        <f aca="false">IF(SUM(Métricas!AA39:AA49)=0,"",(Métricas!AA50/(Métricas!AA39*27)))</f>
        <v>1.00389863547758</v>
      </c>
      <c r="AE36" s="164" t="n">
        <f aca="false">IF(SUM(Métricas!AB39:AB49)=0,"",(Métricas!AB50/(Métricas!AB39*27)))</f>
        <v>1</v>
      </c>
      <c r="AF36" s="164" t="n">
        <f aca="false">IF(SUM(Métricas!AC39:AC49)=0,"",(Métricas!AC50/(Métricas!AC39*27)))</f>
        <v>0.693602693602694</v>
      </c>
      <c r="AG36" s="164" t="str">
        <f aca="false">IF(SUM(Métricas!AD39:AD49)=0,"",(Métricas!AD50/(Métricas!AD39*27)))</f>
        <v/>
      </c>
      <c r="AH36" s="164" t="str">
        <f aca="false">IF(SUM(Métricas!AE39:AE49)=0,"",(Métricas!AE50/(Métricas!AE39*27)))</f>
        <v/>
      </c>
      <c r="AI36" s="164" t="str">
        <f aca="false">IF(SUM(Métricas!AF39:AF49)=0,"",(Métricas!AF50/(Métricas!AF39*27)))</f>
        <v/>
      </c>
      <c r="AJ36" s="164" t="str">
        <f aca="false">IF(SUM(Métricas!AG39:AG49)=0,"",(Métricas!AG50/(Métricas!AG39*27)))</f>
        <v/>
      </c>
      <c r="AK36" s="164" t="str">
        <f aca="false">IF(SUM(Métricas!AH39:AH49)=0,"",(Métricas!AH50/(Métricas!AH39*27)))</f>
        <v/>
      </c>
    </row>
    <row r="37" customFormat="false" ht="29.85" hidden="false" customHeight="true" outlineLevel="0" collapsed="false">
      <c r="A37" s="101"/>
      <c r="B37" s="136"/>
      <c r="C37" s="149"/>
      <c r="D37" s="100"/>
      <c r="E37" s="101"/>
      <c r="F37" s="101" t="s">
        <v>138</v>
      </c>
      <c r="G37" s="166"/>
      <c r="H37" s="167" t="n">
        <v>0.9</v>
      </c>
      <c r="I37" s="127" t="n">
        <v>0.95</v>
      </c>
      <c r="J37" s="128" t="n">
        <v>1</v>
      </c>
      <c r="K37" s="161" t="n">
        <f aca="false">IF(SUM(Métricas!H40:H50)=0,"",(Métricas!H51/(Métricas!H40*27)))</f>
        <v>0.690131124913733</v>
      </c>
      <c r="L37" s="162" t="n">
        <f aca="false">IF(SUM(Métricas!I40:I50)=0,"",(Métricas!I51/(Métricas!I40*27)))</f>
        <v>0.930985630439182</v>
      </c>
      <c r="M37" s="163" t="n">
        <f aca="false">(Métricas!J51/(Métricas!J40*27))</f>
        <v>0.960493827160494</v>
      </c>
      <c r="N37" s="164" t="n">
        <f aca="false">IF(SUM(Métricas!K40:K50)=0,"",(Métricas!K51/(Métricas!K40*27)))</f>
        <v>0.939132476374949</v>
      </c>
      <c r="O37" s="164" t="n">
        <f aca="false">IF(SUM(Métricas!L40:L50)=0,"",(Métricas!L51/(Métricas!L40*27)))</f>
        <v>0.549135802469136</v>
      </c>
      <c r="P37" s="164" t="n">
        <f aca="false">IF(SUM(Métricas!M40:M50)=0,"",(Métricas!M51/(Métricas!M40*27)))</f>
        <v>1.04561645409629</v>
      </c>
      <c r="Q37" s="164" t="n">
        <f aca="false">IF(SUM(Métricas!N40:N50)=0,"",(Métricas!N51/(Métricas!N40*27)))</f>
        <v>0.752976610664031</v>
      </c>
      <c r="R37" s="164" t="n">
        <f aca="false">IF(SUM(Métricas!O40:O50)=0,"",(Métricas!O51/(Métricas!O40*27)))</f>
        <v>1.00063624269767</v>
      </c>
      <c r="S37" s="164" t="n">
        <v>0</v>
      </c>
      <c r="T37" s="164" t="n">
        <f aca="false">IF(SUM(Métricas!Q40:Q50)=0,"",(Métricas!Q51/(Métricas!Q40*27)))</f>
        <v>1.09705789020355</v>
      </c>
      <c r="U37" s="164" t="n">
        <f aca="false">IF(SUM(Métricas!R40:R50)=0,"",(Métricas!R51/(Métricas!R40*27)))</f>
        <v>0.949667616334283</v>
      </c>
      <c r="V37" s="164" t="n">
        <f aca="false">IF(SUM(Métricas!S40:S46)=0,"",(Métricas!S51/(Métricas!S40*27)))</f>
        <v>0.429489916042483</v>
      </c>
      <c r="W37" s="164" t="n">
        <f aca="false">IF(SUM(Métricas!T40:T50)=0,"",(Métricas!T51/(Métricas!T40*27)))</f>
        <v>1.05761316872428</v>
      </c>
      <c r="X37" s="164" t="n">
        <f aca="false">IF(SUM(Métricas!U40:U50)=0,"",(Métricas!U51/(Métricas!U40*27)))</f>
        <v>1.01535682023487</v>
      </c>
      <c r="Y37" s="164" t="n">
        <f aca="false">IF(SUM(Métricas!V40:V50)=0,"",(Métricas!V51/(Métricas!V40*27)))</f>
        <v>1.02469135802469</v>
      </c>
      <c r="Z37" s="164" t="n">
        <f aca="false">IF(SUM(Métricas!W40:W50)=0,"",(Métricas!W51/(Métricas!W40*27)))</f>
        <v>1</v>
      </c>
      <c r="AA37" s="164" t="n">
        <f aca="false">IF(SUM(Métricas!X40:X50)=0,"",(Métricas!X51/(Métricas!X40*27)))</f>
        <v>1.00789924733587</v>
      </c>
      <c r="AB37" s="164" t="n">
        <f aca="false">IF(SUM(Métricas!Y40:Y50)=0,"",(Métricas!Y51/(Métricas!Y40*27)))</f>
        <v>0.949343054606213</v>
      </c>
      <c r="AC37" s="164" t="n">
        <f aca="false">IF(SUM(Métricas!Z40:Z50)=0,"",(Métricas!Z51/(Métricas!Z40*27)))</f>
        <v>1.01322751322751</v>
      </c>
      <c r="AD37" s="164" t="n">
        <f aca="false">IF(SUM(Métricas!AA40:AA50)=0,"",(Métricas!AA51/(Métricas!AA40*27)))</f>
        <v>1.08148148148148</v>
      </c>
      <c r="AE37" s="164" t="n">
        <f aca="false">IF(SUM(Métricas!AB40:AB50)=0,"",(Métricas!AB51/(Métricas!AB40*27)))</f>
        <v>1.05723905723906</v>
      </c>
      <c r="AF37" s="164" t="n">
        <f aca="false">IF(SUM(Métricas!AC40:AC50)=0,"",(Métricas!AC51/(Métricas!AC40*27)))</f>
        <v>1.01178451178451</v>
      </c>
      <c r="AG37" s="164" t="str">
        <f aca="false">IF(SUM(Métricas!AD40:AD50)=0,"",(Métricas!AD51/(Métricas!AD40*27)))</f>
        <v/>
      </c>
      <c r="AH37" s="164" t="str">
        <f aca="false">IF(SUM(Métricas!AE40:AE50)=0,"",(Métricas!AE51/(Métricas!AE40*27)))</f>
        <v/>
      </c>
      <c r="AI37" s="164" t="str">
        <f aca="false">IF(SUM(Métricas!AF40:AF50)=0,"",(Métricas!AF51/(Métricas!AF40*27)))</f>
        <v/>
      </c>
      <c r="AJ37" s="164" t="str">
        <f aca="false">IF(SUM(Métricas!AG40:AG50)=0,"",(Métricas!AG51/(Métricas!AG40*27)))</f>
        <v/>
      </c>
      <c r="AK37" s="164" t="str">
        <f aca="false">IF(SUM(Métricas!AH40:AH50)=0,"",(Métricas!AH51/(Métricas!AH40*27)))</f>
        <v/>
      </c>
    </row>
    <row r="38" customFormat="false" ht="49.5" hidden="false" customHeight="true" outlineLevel="0" collapsed="false">
      <c r="A38" s="101"/>
      <c r="B38" s="136"/>
      <c r="C38" s="149"/>
      <c r="D38" s="100"/>
      <c r="E38" s="101"/>
      <c r="F38" s="101" t="s">
        <v>177</v>
      </c>
      <c r="G38" s="111"/>
      <c r="H38" s="126" t="n">
        <v>0.9</v>
      </c>
      <c r="I38" s="127" t="n">
        <v>0.95</v>
      </c>
      <c r="J38" s="128" t="n">
        <v>1</v>
      </c>
      <c r="K38" s="161" t="n">
        <f aca="false">(Métricas!H52/(Métricas!H41*15))</f>
        <v>0</v>
      </c>
      <c r="L38" s="161" t="n">
        <f aca="false">(Métricas!I52/(Métricas!I41*15))</f>
        <v>0.734567901234568</v>
      </c>
      <c r="M38" s="168" t="n">
        <f aca="false">(Métricas!J52/(Métricas!J41*15))</f>
        <v>1.02864583333333</v>
      </c>
      <c r="N38" s="165" t="n">
        <f aca="false">(Métricas!K52/(Métricas!K41*15))</f>
        <v>1.39298245614035</v>
      </c>
      <c r="O38" s="165" t="n">
        <f aca="false">(Métricas!L52/(Métricas!L41*15))</f>
        <v>0.683485417784935</v>
      </c>
      <c r="P38" s="165" t="n">
        <f aca="false">(Métricas!M52/(Métricas!M41*15))</f>
        <v>1.13723126381354</v>
      </c>
      <c r="Q38" s="165" t="n">
        <f aca="false">(Métricas!N52/(Métricas!N41*15))</f>
        <v>0.818713450292398</v>
      </c>
      <c r="R38" s="165" t="n">
        <f aca="false">(Métricas!O52/(Métricas!O41*20))</f>
        <v>0.940378090159961</v>
      </c>
      <c r="S38" s="165" t="n">
        <f aca="false">(Métricas!P52/(Métricas!P41*20))</f>
        <v>0.952777777777778</v>
      </c>
      <c r="T38" s="165" t="n">
        <f aca="false">(Métricas!Q52/(Métricas!Q41*20))</f>
        <v>0.935</v>
      </c>
      <c r="U38" s="165" t="n">
        <f aca="false">(Métricas!R52/(Métricas!R41*20))</f>
        <v>1.01221640488656</v>
      </c>
      <c r="V38" s="165" t="n">
        <f aca="false">(Métricas!S52/(Métricas!S41*20))</f>
        <v>0.700436257876878</v>
      </c>
      <c r="W38" s="165" t="n">
        <f aca="false">(Métricas!T52/(Métricas!T41*20))</f>
        <v>1.01304347826087</v>
      </c>
      <c r="X38" s="165" t="n">
        <f aca="false">(Métricas!U52/(Métricas!U41*20))</f>
        <v>1.15952380952381</v>
      </c>
      <c r="Y38" s="165" t="n">
        <f aca="false">(Métricas!V52/(Métricas!V41*20))</f>
        <v>1.00666666666667</v>
      </c>
      <c r="Z38" s="165" t="n">
        <f aca="false">(Métricas!W52/(Métricas!W41*20))</f>
        <v>1.01</v>
      </c>
      <c r="AA38" s="165" t="n">
        <f aca="false">(Métricas!X52/(Métricas!X41*20))</f>
        <v>1.0125</v>
      </c>
      <c r="AB38" s="165" t="n">
        <f aca="false">(Métricas!Y52/(Métricas!Y41*20))</f>
        <v>0.986666666666667</v>
      </c>
      <c r="AC38" s="165" t="n">
        <f aca="false">(Métricas!Z52/(Métricas!Z41*20))</f>
        <v>1.125</v>
      </c>
      <c r="AD38" s="165" t="n">
        <f aca="false">(Métricas!AA52/(Métricas!AA41*20))</f>
        <v>0.9975</v>
      </c>
      <c r="AE38" s="165" t="n">
        <f aca="false">(Métricas!AB52/(Métricas!AB41*20))</f>
        <v>0.993181818181818</v>
      </c>
      <c r="AF38" s="165" t="n">
        <f aca="false">(Métricas!AC52/(Métricas!AC41*20))</f>
        <v>0.984375</v>
      </c>
      <c r="AG38" s="165" t="e">
        <f aca="false">(Métricas!AD52/(Métricas!AD41*20))</f>
        <v>#DIV/0!</v>
      </c>
      <c r="AH38" s="165" t="e">
        <f aca="false">(Métricas!AE52/(Métricas!AE41*20))</f>
        <v>#DIV/0!</v>
      </c>
      <c r="AI38" s="165" t="e">
        <f aca="false">(Métricas!AF52/(Métricas!AF41*20))</f>
        <v>#DIV/0!</v>
      </c>
      <c r="AJ38" s="165" t="e">
        <f aca="false">(Métricas!AG52/(Métricas!AG41*20))</f>
        <v>#DIV/0!</v>
      </c>
      <c r="AK38" s="165" t="e">
        <f aca="false">(Métricas!AH52/(Métricas!AH41*20))</f>
        <v>#DIV/0!</v>
      </c>
    </row>
    <row r="39" customFormat="false" ht="29.85" hidden="false" customHeight="true" outlineLevel="0" collapsed="false">
      <c r="A39" s="101"/>
      <c r="B39" s="136"/>
      <c r="C39" s="149"/>
      <c r="D39" s="100"/>
      <c r="E39" s="101"/>
      <c r="F39" s="101" t="s">
        <v>174</v>
      </c>
      <c r="G39" s="111"/>
      <c r="H39" s="126" t="n">
        <v>0.9</v>
      </c>
      <c r="I39" s="127" t="n">
        <v>0.95</v>
      </c>
      <c r="J39" s="128" t="n">
        <v>1</v>
      </c>
      <c r="K39" s="161" t="n">
        <f aca="false">IF(SUM(K31:K38)=0,"",AVERAGE(K31:K38))</f>
        <v>0.794818983516658</v>
      </c>
      <c r="L39" s="161" t="n">
        <f aca="false">IF(SUM(L31:L38)=0,"",AVERAGE(L31:L38))</f>
        <v>0.961052190342196</v>
      </c>
      <c r="M39" s="168" t="n">
        <f aca="false">IF(SUM(M31:M38)=0,"",AVERAGE(M31:M38))</f>
        <v>1.04465134061624</v>
      </c>
      <c r="N39" s="165" t="n">
        <f aca="false">IF(SUM(N31:N38)=0,"",AVERAGE(N31:N38))</f>
        <v>0.977695823550337</v>
      </c>
      <c r="O39" s="165" t="n">
        <f aca="false">IF(SUM(O31:O38)=0,"",AVERAGE(O31:O38))</f>
        <v>0.584852784238702</v>
      </c>
      <c r="P39" s="165" t="n">
        <f aca="false">IF(SUM(P31:P38)=0,"",AVERAGE(P31:P38))</f>
        <v>1.10875269713179</v>
      </c>
      <c r="Q39" s="165" t="n">
        <f aca="false">IF(SUM(Q31:Q38)=0,"",AVERAGE(Q31:Q38))</f>
        <v>0.923380323207254</v>
      </c>
      <c r="R39" s="165" t="n">
        <f aca="false">IF(SUM(R31:R38)=0,"",AVERAGE(R31:R38))</f>
        <v>1.00836083518789</v>
      </c>
      <c r="S39" s="165" t="n">
        <f aca="false">IF(SUM(S31:S38)=0,"",AVERAGE(S31:S38))</f>
        <v>0.140339052287582</v>
      </c>
      <c r="T39" s="165" t="n">
        <f aca="false">IF(SUM(T31:T38)=0,"",AVERAGE(T31:T38))</f>
        <v>0.946057947678075</v>
      </c>
      <c r="U39" s="165" t="n">
        <f aca="false">IF(SUM(U31:U38)=0,"",AVERAGE(U31:U38))</f>
        <v>0.974761605662203</v>
      </c>
      <c r="V39" s="165" t="n">
        <f aca="false">IF(SUM(V31:V38)=0,"",AVERAGE(V31:V38))</f>
        <v>0.604992750721064</v>
      </c>
      <c r="W39" s="165" t="n">
        <f aca="false">IF(SUM(W31:W38)=0,"",AVERAGE(W31:W38))</f>
        <v>1.00529623813246</v>
      </c>
      <c r="X39" s="165" t="n">
        <f aca="false">IF(SUM(X31:X38)=0,"",AVERAGE(X31:X38))</f>
        <v>1.04214133481387</v>
      </c>
      <c r="Y39" s="169" t="n">
        <f aca="false">IF(SUM(Y31:Y38)=0,"",AVERAGE(Y31:Y38))</f>
        <v>0.979102968676952</v>
      </c>
      <c r="Z39" s="169" t="n">
        <f aca="false">IF(SUM(Z31:Z38)=0,"",AVERAGE(Z31:Z38))</f>
        <v>1.00672168266284</v>
      </c>
      <c r="AA39" s="169" t="n">
        <f aca="false">IF(SUM(AA31:AA38)=0,"",AVERAGE(AA31:AA38))</f>
        <v>1.00435573904791</v>
      </c>
      <c r="AB39" s="169" t="n">
        <f aca="false">IF(SUM(AB31:AB38)=0,"",AVERAGE(AB31:AB38))</f>
        <v>0.987117206272639</v>
      </c>
      <c r="AC39" s="169" t="n">
        <f aca="false">IF(SUM(AC31:AC38)=0,"",AVERAGE(AC31:AC38))</f>
        <v>1.04740109427609</v>
      </c>
      <c r="AD39" s="169" t="n">
        <f aca="false">IF(SUM(AD31:AD38)=0,"",AVERAGE(AD31:AD38))</f>
        <v>1.03513963560335</v>
      </c>
      <c r="AE39" s="169" t="n">
        <f aca="false">IF(SUM(AE31:AE38)=0,"",AVERAGE(AE31:AE38))</f>
        <v>1.05601349704138</v>
      </c>
      <c r="AF39" s="169" t="n">
        <f aca="false">IF(SUM(AF31:AF38)=0,"",AVERAGE(AF31:AF38))</f>
        <v>0.942353457737798</v>
      </c>
      <c r="AG39" s="169" t="e">
        <f aca="false">IF(SUM(AG31:AG38)=0,"",AVERAGE(AG31:AG38))</f>
        <v>#DIV/0!</v>
      </c>
      <c r="AH39" s="169" t="e">
        <f aca="false">IF(SUM(AH31:AH38)=0,"",AVERAGE(AH31:AH38))</f>
        <v>#DIV/0!</v>
      </c>
      <c r="AI39" s="169" t="e">
        <f aca="false">IF(SUM(AI31:AI38)=0,"",AVERAGE(AI31:AI38))</f>
        <v>#DIV/0!</v>
      </c>
      <c r="AJ39" s="169" t="e">
        <f aca="false">IF(SUM(AJ31:AJ38)=0,"",AVERAGE(AJ31:AJ38))</f>
        <v>#DIV/0!</v>
      </c>
      <c r="AK39" s="169" t="e">
        <f aca="false">IF(SUM(AK31:AK38)=0,"",AVERAGE(AK31:AK38))</f>
        <v>#DIV/0!</v>
      </c>
    </row>
    <row r="40" customFormat="false" ht="29.85" hidden="true" customHeight="true" outlineLevel="0" collapsed="false">
      <c r="A40" s="101" t="n">
        <v>18</v>
      </c>
      <c r="B40" s="136"/>
      <c r="C40" s="149" t="s">
        <v>178</v>
      </c>
      <c r="D40" s="100" t="s">
        <v>170</v>
      </c>
      <c r="E40" s="101" t="s">
        <v>146</v>
      </c>
      <c r="F40" s="101" t="s">
        <v>126</v>
      </c>
      <c r="G40" s="170"/>
      <c r="H40" s="103" t="n">
        <v>71</v>
      </c>
      <c r="I40" s="104" t="n">
        <v>86</v>
      </c>
      <c r="J40" s="105" t="n">
        <v>100</v>
      </c>
      <c r="K40" s="171" t="n">
        <f aca="false">IF(Métricas!H57="","",Métricas!H57)</f>
        <v>927</v>
      </c>
      <c r="L40" s="171" t="n">
        <f aca="false">IF(Métricas!I57="","",Métricas!I57)</f>
        <v>587</v>
      </c>
      <c r="M40" s="172" t="n">
        <f aca="false">IF(Métricas!J57="","",Métricas!J57)</f>
        <v>547</v>
      </c>
      <c r="N40" s="173" t="n">
        <f aca="false">IF(Métricas!K57="","",Métricas!K57)</f>
        <v>360</v>
      </c>
      <c r="O40" s="173" t="n">
        <f aca="false">IF(Métricas!L57="","",Métricas!L57)</f>
        <v>420</v>
      </c>
      <c r="P40" s="173" t="n">
        <f aca="false">IF(Métricas!M57="","",Métricas!M57)</f>
        <v>345</v>
      </c>
      <c r="Q40" s="173" t="n">
        <f aca="false">IF(Métricas!N57="","",Métricas!N57)</f>
        <v>385</v>
      </c>
      <c r="R40" s="173" t="n">
        <f aca="false">IF(Métricas!O57="","",Métricas!O57)</f>
        <v>381</v>
      </c>
      <c r="S40" s="173" t="n">
        <f aca="false">IF(Métricas!P57="","",Métricas!P57)</f>
        <v>254</v>
      </c>
      <c r="T40" s="173" t="str">
        <f aca="false">IF(Métricas!Q57="","",Métricas!Q57)</f>
        <v/>
      </c>
      <c r="U40" s="173" t="str">
        <f aca="false">IF(Métricas!R57="","",Métricas!R57)</f>
        <v/>
      </c>
      <c r="V40" s="173" t="str">
        <f aca="false">IF(Métricas!S57="","",Métricas!S57)</f>
        <v/>
      </c>
      <c r="W40" s="173" t="str">
        <f aca="false">IF(Métricas!T57="","",Métricas!T57)</f>
        <v/>
      </c>
      <c r="X40" s="173" t="str">
        <f aca="false">IF(Métricas!U57="","",Métricas!U57)</f>
        <v/>
      </c>
      <c r="Y40" s="174" t="str">
        <f aca="false">IF(Métricas!V57="","",Métricas!V57)</f>
        <v/>
      </c>
      <c r="Z40" s="174" t="str">
        <f aca="false">IF(Métricas!W57="","",Métricas!W57)</f>
        <v/>
      </c>
      <c r="AA40" s="174" t="str">
        <f aca="false">IF(Métricas!X57="","",Métricas!X57)</f>
        <v/>
      </c>
      <c r="AB40" s="174" t="str">
        <f aca="false">IF(Métricas!Y57="","",Métricas!Y57)</f>
        <v/>
      </c>
      <c r="AC40" s="174" t="str">
        <f aca="false">IF(Métricas!Z57="","",Métricas!Z57)</f>
        <v/>
      </c>
      <c r="AD40" s="174" t="str">
        <f aca="false">IF(Métricas!AA57="","",Métricas!AA57)</f>
        <v/>
      </c>
      <c r="AE40" s="174" t="str">
        <f aca="false">IF(Métricas!AB57="","",Métricas!AB57)</f>
        <v/>
      </c>
      <c r="AF40" s="174" t="str">
        <f aca="false">IF(Métricas!AC57="","",Métricas!AC57)</f>
        <v/>
      </c>
      <c r="AG40" s="174" t="str">
        <f aca="false">IF(Métricas!AD57="","",Métricas!AD57)</f>
        <v/>
      </c>
      <c r="AH40" s="174" t="str">
        <f aca="false">IF(Métricas!AE57="","",Métricas!AE57)</f>
        <v/>
      </c>
      <c r="AI40" s="174" t="str">
        <f aca="false">IF(Métricas!AF57="","",Métricas!AF57)</f>
        <v/>
      </c>
      <c r="AJ40" s="174" t="str">
        <f aca="false">IF(Métricas!AG57="","",Métricas!AG57)</f>
        <v/>
      </c>
      <c r="AK40" s="174" t="str">
        <f aca="false">IF(Métricas!AH57="","",Métricas!AH57)</f>
        <v/>
      </c>
    </row>
    <row r="41" customFormat="false" ht="29.85" hidden="true" customHeight="true" outlineLevel="0" collapsed="false">
      <c r="A41" s="101"/>
      <c r="B41" s="136"/>
      <c r="C41" s="149"/>
      <c r="D41" s="100"/>
      <c r="E41" s="101"/>
      <c r="F41" s="101" t="s">
        <v>127</v>
      </c>
      <c r="G41" s="170"/>
      <c r="H41" s="103" t="n">
        <v>71</v>
      </c>
      <c r="I41" s="104" t="n">
        <v>86</v>
      </c>
      <c r="J41" s="105" t="n">
        <v>100</v>
      </c>
      <c r="K41" s="171" t="n">
        <f aca="false">IF(Métricas!H58="","",Métricas!H58)</f>
        <v>927</v>
      </c>
      <c r="L41" s="171" t="n">
        <f aca="false">IF(Métricas!I58="","",Métricas!I58)</f>
        <v>587</v>
      </c>
      <c r="M41" s="172" t="n">
        <f aca="false">IF(Métricas!J58="","",Métricas!J58)</f>
        <v>547</v>
      </c>
      <c r="N41" s="173" t="n">
        <f aca="false">IF(Métricas!K58="","",Métricas!K58)</f>
        <v>360</v>
      </c>
      <c r="O41" s="173" t="n">
        <f aca="false">IF(Métricas!L58="","",Métricas!L58)</f>
        <v>420</v>
      </c>
      <c r="P41" s="173" t="n">
        <f aca="false">IF(Métricas!M58="","",Métricas!M58)</f>
        <v>345</v>
      </c>
      <c r="Q41" s="173" t="n">
        <f aca="false">IF(Métricas!N58="","",Métricas!N58)</f>
        <v>385</v>
      </c>
      <c r="R41" s="173" t="n">
        <f aca="false">IF(Métricas!O58="","",Métricas!O58)</f>
        <v>381</v>
      </c>
      <c r="S41" s="173" t="n">
        <f aca="false">IF(Métricas!P58="","",Métricas!P58)</f>
        <v>254</v>
      </c>
      <c r="T41" s="173" t="str">
        <f aca="false">IF(Métricas!Q58="","",Métricas!Q58)</f>
        <v/>
      </c>
      <c r="U41" s="173" t="str">
        <f aca="false">IF(Métricas!R58="","",Métricas!R58)</f>
        <v/>
      </c>
      <c r="V41" s="173" t="str">
        <f aca="false">IF(Métricas!S58="","",Métricas!S58)</f>
        <v/>
      </c>
      <c r="W41" s="173" t="str">
        <f aca="false">IF(Métricas!T58="","",Métricas!T58)</f>
        <v/>
      </c>
      <c r="X41" s="173" t="str">
        <f aca="false">IF(Métricas!U58="","",Métricas!U58)</f>
        <v/>
      </c>
      <c r="Y41" s="174" t="str">
        <f aca="false">IF(Métricas!V58="","",Métricas!V58)</f>
        <v/>
      </c>
      <c r="Z41" s="174" t="str">
        <f aca="false">IF(Métricas!W58="","",Métricas!W58)</f>
        <v/>
      </c>
      <c r="AA41" s="174" t="str">
        <f aca="false">IF(Métricas!X58="","",Métricas!X58)</f>
        <v/>
      </c>
      <c r="AB41" s="174" t="str">
        <f aca="false">IF(Métricas!Y58="","",Métricas!Y58)</f>
        <v/>
      </c>
      <c r="AC41" s="174" t="str">
        <f aca="false">IF(Métricas!Z58="","",Métricas!Z58)</f>
        <v/>
      </c>
      <c r="AD41" s="174" t="str">
        <f aca="false">IF(Métricas!AA58="","",Métricas!AA58)</f>
        <v/>
      </c>
      <c r="AE41" s="174" t="str">
        <f aca="false">IF(Métricas!AB58="","",Métricas!AB58)</f>
        <v/>
      </c>
      <c r="AF41" s="174" t="str">
        <f aca="false">IF(Métricas!AC58="","",Métricas!AC58)</f>
        <v/>
      </c>
      <c r="AG41" s="174" t="str">
        <f aca="false">IF(Métricas!AD58="","",Métricas!AD58)</f>
        <v/>
      </c>
      <c r="AH41" s="174" t="str">
        <f aca="false">IF(Métricas!AE58="","",Métricas!AE58)</f>
        <v/>
      </c>
      <c r="AI41" s="174" t="str">
        <f aca="false">IF(Métricas!AF58="","",Métricas!AF58)</f>
        <v/>
      </c>
      <c r="AJ41" s="174" t="str">
        <f aca="false">IF(Métricas!AG58="","",Métricas!AG58)</f>
        <v/>
      </c>
      <c r="AK41" s="174" t="str">
        <f aca="false">IF(Métricas!AH58="","",Métricas!AH58)</f>
        <v/>
      </c>
    </row>
    <row r="42" customFormat="false" ht="29.85" hidden="true" customHeight="true" outlineLevel="0" collapsed="false">
      <c r="A42" s="101"/>
      <c r="B42" s="136"/>
      <c r="C42" s="149"/>
      <c r="D42" s="100"/>
      <c r="E42" s="101"/>
      <c r="F42" s="101" t="s">
        <v>128</v>
      </c>
      <c r="G42" s="170"/>
      <c r="H42" s="103" t="n">
        <v>71</v>
      </c>
      <c r="I42" s="104" t="n">
        <v>86</v>
      </c>
      <c r="J42" s="105" t="n">
        <v>100</v>
      </c>
      <c r="K42" s="171" t="n">
        <f aca="false">IF(Métricas!H59="","",Métricas!H59)</f>
        <v>927</v>
      </c>
      <c r="L42" s="171" t="n">
        <f aca="false">IF(Métricas!I59="","",Métricas!I59)</f>
        <v>587</v>
      </c>
      <c r="M42" s="172" t="n">
        <f aca="false">IF(Métricas!J59="","",Métricas!J59)</f>
        <v>547</v>
      </c>
      <c r="N42" s="173" t="n">
        <f aca="false">IF(Métricas!K59="","",Métricas!K59)</f>
        <v>360</v>
      </c>
      <c r="O42" s="173" t="n">
        <f aca="false">IF(Métricas!L59="","",Métricas!L59)</f>
        <v>420</v>
      </c>
      <c r="P42" s="173" t="n">
        <f aca="false">IF(Métricas!M59="","",Métricas!M59)</f>
        <v>345</v>
      </c>
      <c r="Q42" s="173" t="n">
        <f aca="false">IF(Métricas!N59="","",Métricas!N59)</f>
        <v>385</v>
      </c>
      <c r="R42" s="173" t="n">
        <f aca="false">IF(Métricas!O59="","",Métricas!O59)</f>
        <v>381</v>
      </c>
      <c r="S42" s="173" t="n">
        <f aca="false">IF(Métricas!P59="","",Métricas!P59)</f>
        <v>254</v>
      </c>
      <c r="T42" s="173" t="str">
        <f aca="false">IF(Métricas!Q59="","",Métricas!Q59)</f>
        <v/>
      </c>
      <c r="U42" s="173" t="str">
        <f aca="false">IF(Métricas!R59="","",Métricas!R59)</f>
        <v/>
      </c>
      <c r="V42" s="173" t="str">
        <f aca="false">IF(Métricas!S59="","",Métricas!S59)</f>
        <v/>
      </c>
      <c r="W42" s="173" t="str">
        <f aca="false">IF(Métricas!T59="","",Métricas!T59)</f>
        <v/>
      </c>
      <c r="X42" s="173" t="str">
        <f aca="false">IF(Métricas!U59="","",Métricas!U59)</f>
        <v/>
      </c>
      <c r="Y42" s="174" t="str">
        <f aca="false">IF(Métricas!V59="","",Métricas!V59)</f>
        <v/>
      </c>
      <c r="Z42" s="174" t="str">
        <f aca="false">IF(Métricas!W59="","",Métricas!W59)</f>
        <v/>
      </c>
      <c r="AA42" s="174" t="str">
        <f aca="false">IF(Métricas!X59="","",Métricas!X59)</f>
        <v/>
      </c>
      <c r="AB42" s="174" t="str">
        <f aca="false">IF(Métricas!Y59="","",Métricas!Y59)</f>
        <v/>
      </c>
      <c r="AC42" s="174" t="str">
        <f aca="false">IF(Métricas!Z59="","",Métricas!Z59)</f>
        <v/>
      </c>
      <c r="AD42" s="174" t="str">
        <f aca="false">IF(Métricas!AA59="","",Métricas!AA59)</f>
        <v/>
      </c>
      <c r="AE42" s="174" t="str">
        <f aca="false">IF(Métricas!AB59="","",Métricas!AB59)</f>
        <v/>
      </c>
      <c r="AF42" s="174" t="str">
        <f aca="false">IF(Métricas!AC59="","",Métricas!AC59)</f>
        <v/>
      </c>
      <c r="AG42" s="174" t="str">
        <f aca="false">IF(Métricas!AD59="","",Métricas!AD59)</f>
        <v/>
      </c>
      <c r="AH42" s="174" t="str">
        <f aca="false">IF(Métricas!AE59="","",Métricas!AE59)</f>
        <v/>
      </c>
      <c r="AI42" s="174" t="str">
        <f aca="false">IF(Métricas!AF59="","",Métricas!AF59)</f>
        <v/>
      </c>
      <c r="AJ42" s="174" t="str">
        <f aca="false">IF(Métricas!AG59="","",Métricas!AG59)</f>
        <v/>
      </c>
      <c r="AK42" s="174" t="str">
        <f aca="false">IF(Métricas!AH59="","",Métricas!AH59)</f>
        <v/>
      </c>
    </row>
    <row r="43" customFormat="false" ht="29.85" hidden="true" customHeight="true" outlineLevel="0" collapsed="false">
      <c r="A43" s="101"/>
      <c r="B43" s="136"/>
      <c r="C43" s="149"/>
      <c r="D43" s="100"/>
      <c r="E43" s="101"/>
      <c r="F43" s="101" t="s">
        <v>129</v>
      </c>
      <c r="G43" s="170"/>
      <c r="H43" s="103" t="n">
        <v>71</v>
      </c>
      <c r="I43" s="104" t="n">
        <v>86</v>
      </c>
      <c r="J43" s="105" t="n">
        <v>100</v>
      </c>
      <c r="K43" s="171" t="n">
        <f aca="false">IF(Métricas!H60="","",Métricas!H60)</f>
        <v>927</v>
      </c>
      <c r="L43" s="171" t="n">
        <f aca="false">IF(Métricas!I60="","",Métricas!I60)</f>
        <v>587</v>
      </c>
      <c r="M43" s="172" t="n">
        <f aca="false">IF(Métricas!J60="","",Métricas!J60)</f>
        <v>547</v>
      </c>
      <c r="N43" s="173" t="n">
        <f aca="false">IF(Métricas!K60="","",Métricas!K60)</f>
        <v>360</v>
      </c>
      <c r="O43" s="173" t="n">
        <f aca="false">IF(Métricas!L60="","",Métricas!L60)</f>
        <v>420</v>
      </c>
      <c r="P43" s="173" t="n">
        <f aca="false">IF(Métricas!M60="","",Métricas!M60)</f>
        <v>345</v>
      </c>
      <c r="Q43" s="173" t="n">
        <f aca="false">IF(Métricas!N60="","",Métricas!N60)</f>
        <v>385</v>
      </c>
      <c r="R43" s="173" t="n">
        <f aca="false">IF(Métricas!O60="","",Métricas!O60)</f>
        <v>381</v>
      </c>
      <c r="S43" s="173" t="n">
        <f aca="false">IF(Métricas!P60="","",Métricas!P60)</f>
        <v>254</v>
      </c>
      <c r="T43" s="173" t="str">
        <f aca="false">IF(Métricas!Q60="","",Métricas!Q60)</f>
        <v/>
      </c>
      <c r="U43" s="173" t="str">
        <f aca="false">IF(Métricas!R60="","",Métricas!R60)</f>
        <v/>
      </c>
      <c r="V43" s="173" t="str">
        <f aca="false">IF(Métricas!S60="","",Métricas!S60)</f>
        <v/>
      </c>
      <c r="W43" s="173" t="str">
        <f aca="false">IF(Métricas!T60="","",Métricas!T60)</f>
        <v/>
      </c>
      <c r="X43" s="173" t="str">
        <f aca="false">IF(Métricas!U60="","",Métricas!U60)</f>
        <v/>
      </c>
      <c r="Y43" s="174" t="str">
        <f aca="false">IF(Métricas!V60="","",Métricas!V60)</f>
        <v/>
      </c>
      <c r="Z43" s="174" t="str">
        <f aca="false">IF(Métricas!W60="","",Métricas!W60)</f>
        <v/>
      </c>
      <c r="AA43" s="174" t="str">
        <f aca="false">IF(Métricas!X60="","",Métricas!X60)</f>
        <v/>
      </c>
      <c r="AB43" s="174" t="str">
        <f aca="false">IF(Métricas!Y60="","",Métricas!Y60)</f>
        <v/>
      </c>
      <c r="AC43" s="174" t="str">
        <f aca="false">IF(Métricas!Z60="","",Métricas!Z60)</f>
        <v/>
      </c>
      <c r="AD43" s="174" t="str">
        <f aca="false">IF(Métricas!AA60="","",Métricas!AA60)</f>
        <v/>
      </c>
      <c r="AE43" s="174" t="str">
        <f aca="false">IF(Métricas!AB60="","",Métricas!AB60)</f>
        <v/>
      </c>
      <c r="AF43" s="174" t="str">
        <f aca="false">IF(Métricas!AC60="","",Métricas!AC60)</f>
        <v/>
      </c>
      <c r="AG43" s="174" t="str">
        <f aca="false">IF(Métricas!AD60="","",Métricas!AD60)</f>
        <v/>
      </c>
      <c r="AH43" s="174" t="str">
        <f aca="false">IF(Métricas!AE60="","",Métricas!AE60)</f>
        <v/>
      </c>
      <c r="AI43" s="174" t="str">
        <f aca="false">IF(Métricas!AF60="","",Métricas!AF60)</f>
        <v/>
      </c>
      <c r="AJ43" s="174" t="str">
        <f aca="false">IF(Métricas!AG60="","",Métricas!AG60)</f>
        <v/>
      </c>
      <c r="AK43" s="174" t="str">
        <f aca="false">IF(Métricas!AH60="","",Métricas!AH60)</f>
        <v/>
      </c>
    </row>
    <row r="44" customFormat="false" ht="63.75" hidden="false" customHeight="true" outlineLevel="0" collapsed="false">
      <c r="A44" s="101" t="n">
        <v>19</v>
      </c>
      <c r="B44" s="136"/>
      <c r="C44" s="149" t="s">
        <v>77</v>
      </c>
      <c r="D44" s="100" t="s">
        <v>170</v>
      </c>
      <c r="E44" s="101" t="s">
        <v>147</v>
      </c>
      <c r="F44" s="101" t="s">
        <v>110</v>
      </c>
      <c r="G44" s="170"/>
      <c r="H44" s="103" t="n">
        <v>273</v>
      </c>
      <c r="I44" s="104" t="n">
        <v>286</v>
      </c>
      <c r="J44" s="105" t="n">
        <v>300</v>
      </c>
      <c r="K44" s="119" t="n">
        <f aca="false">IF(Métricas!H61="","",Métricas!H61)</f>
        <v>330</v>
      </c>
      <c r="L44" s="119" t="n">
        <f aca="false">IF(Métricas!I61="","",Métricas!I61)</f>
        <v>527</v>
      </c>
      <c r="M44" s="120" t="n">
        <f aca="false">IF(Métricas!J61="","",Métricas!J61)</f>
        <v>167</v>
      </c>
      <c r="N44" s="121" t="n">
        <f aca="false">IF(Métricas!K61="","",Métricas!K61)</f>
        <v>319</v>
      </c>
      <c r="O44" s="121" t="n">
        <f aca="false">IF(Métricas!L61="","",Métricas!L61)</f>
        <v>483</v>
      </c>
      <c r="P44" s="121" t="n">
        <f aca="false">IF(Métricas!M61="","",Métricas!M61)</f>
        <v>308</v>
      </c>
      <c r="Q44" s="121" t="n">
        <f aca="false">IF(Métricas!N61="","",Métricas!N61)</f>
        <v>245</v>
      </c>
      <c r="R44" s="121" t="n">
        <f aca="false">IF(Métricas!O61="","",Métricas!O61)</f>
        <v>447</v>
      </c>
      <c r="S44" s="121" t="n">
        <f aca="false">IF(Métricas!P61="","",Métricas!P61)</f>
        <v>447</v>
      </c>
      <c r="T44" s="121" t="n">
        <f aca="false">IF(Métricas!Q61="","",Métricas!Q61)</f>
        <v>405</v>
      </c>
      <c r="U44" s="121" t="n">
        <f aca="false">IF(Métricas!R61="","",Métricas!R61)</f>
        <v>424</v>
      </c>
      <c r="V44" s="121" t="n">
        <f aca="false">IF(Métricas!S61="","",Métricas!S61)</f>
        <v>403</v>
      </c>
      <c r="W44" s="121" t="n">
        <f aca="false">IF(Métricas!T61="","",Métricas!T61)</f>
        <v>384</v>
      </c>
      <c r="X44" s="121" t="n">
        <f aca="false">IF(Métricas!U61="","",Métricas!U61)</f>
        <v>382</v>
      </c>
      <c r="Y44" s="122" t="n">
        <f aca="false">IF(Métricas!V61="","",Métricas!V61)</f>
        <v>190</v>
      </c>
      <c r="Z44" s="122" t="n">
        <f aca="false">IF(Métricas!W61="","",Métricas!W61)</f>
        <v>346</v>
      </c>
      <c r="AA44" s="122" t="n">
        <f aca="false">IF(Métricas!X61="","",Métricas!X61)</f>
        <v>439</v>
      </c>
      <c r="AB44" s="122" t="n">
        <f aca="false">IF(Métricas!Y61="","",Métricas!Y61)</f>
        <v>330</v>
      </c>
      <c r="AC44" s="122" t="n">
        <f aca="false">IF(Métricas!Z61="","",Métricas!Z61)</f>
        <v>267</v>
      </c>
      <c r="AD44" s="122" t="n">
        <f aca="false">IF(Métricas!AA61="","",Métricas!AA61)</f>
        <v>353</v>
      </c>
      <c r="AE44" s="122" t="n">
        <f aca="false">IF(Métricas!AB61="","",Métricas!AB61)</f>
        <v>253</v>
      </c>
      <c r="AF44" s="122" t="n">
        <f aca="false">IF(Métricas!AC61="","",Métricas!AC61)</f>
        <v>237</v>
      </c>
      <c r="AG44" s="122" t="str">
        <f aca="false">IF(Métricas!AD61="","",Métricas!AD61)</f>
        <v/>
      </c>
      <c r="AH44" s="122" t="str">
        <f aca="false">IF(Métricas!AE61="","",Métricas!AE61)</f>
        <v/>
      </c>
      <c r="AI44" s="122" t="str">
        <f aca="false">IF(Métricas!AF61="","",Métricas!AF61)</f>
        <v/>
      </c>
      <c r="AJ44" s="122" t="str">
        <f aca="false">IF(Métricas!AG61="","",Métricas!AG61)</f>
        <v/>
      </c>
      <c r="AK44" s="122" t="str">
        <f aca="false">IF(Métricas!AH61="","",Métricas!AH61)</f>
        <v/>
      </c>
    </row>
    <row r="45" customFormat="false" ht="50.85" hidden="false" customHeight="true" outlineLevel="0" collapsed="false">
      <c r="A45" s="101" t="n">
        <v>20</v>
      </c>
      <c r="B45" s="136"/>
      <c r="C45" s="175" t="s">
        <v>80</v>
      </c>
      <c r="D45" s="100" t="s">
        <v>170</v>
      </c>
      <c r="E45" s="101" t="s">
        <v>148</v>
      </c>
      <c r="F45" s="101" t="s">
        <v>110</v>
      </c>
      <c r="G45" s="170"/>
      <c r="H45" s="103" t="n">
        <v>1050</v>
      </c>
      <c r="I45" s="104" t="n">
        <v>1100</v>
      </c>
      <c r="J45" s="105" t="n">
        <v>1150</v>
      </c>
      <c r="K45" s="119" t="n">
        <f aca="false">IF(Métricas!H62="","",Métricas!H62)</f>
        <v>552</v>
      </c>
      <c r="L45" s="119" t="n">
        <f aca="false">IF(Métricas!I62="","",Métricas!I62)</f>
        <v>604</v>
      </c>
      <c r="M45" s="120" t="n">
        <f aca="false">IF(Métricas!J62="","",Métricas!J62)</f>
        <v>662</v>
      </c>
      <c r="N45" s="121" t="n">
        <f aca="false">IF(Métricas!K62="","",Métricas!K62)</f>
        <v>626</v>
      </c>
      <c r="O45" s="121" t="n">
        <f aca="false">IF(Métricas!L62="","",Métricas!L62)</f>
        <v>398</v>
      </c>
      <c r="P45" s="121" t="n">
        <f aca="false">IF(Métricas!M62="","",Métricas!M62)</f>
        <v>359</v>
      </c>
      <c r="Q45" s="121" t="n">
        <f aca="false">IF(Métricas!N62="","",Métricas!N62)</f>
        <v>364</v>
      </c>
      <c r="R45" s="121" t="n">
        <f aca="false">IF(Métricas!O62="","",Métricas!O62)</f>
        <v>453</v>
      </c>
      <c r="S45" s="121" t="n">
        <f aca="false">IF(Métricas!P62="","",Métricas!P62)</f>
        <v>292</v>
      </c>
      <c r="T45" s="121" t="n">
        <f aca="false">IF(Métricas!Q62="","",Métricas!Q62)</f>
        <v>903</v>
      </c>
      <c r="U45" s="121" t="n">
        <f aca="false">IF(Métricas!R62="","",Métricas!R62)</f>
        <v>1138</v>
      </c>
      <c r="V45" s="121" t="n">
        <f aca="false">IF(Métricas!S62="","",Métricas!S62)</f>
        <v>829</v>
      </c>
      <c r="W45" s="121" t="n">
        <f aca="false">IF(Métricas!T62="","",Métricas!T62)</f>
        <v>1432</v>
      </c>
      <c r="X45" s="121" t="n">
        <f aca="false">IF(Métricas!U62="","",Métricas!U62)</f>
        <v>1373</v>
      </c>
      <c r="Y45" s="122" t="n">
        <f aca="false">IF(Métricas!V62="","",Métricas!V62)</f>
        <v>761</v>
      </c>
      <c r="Z45" s="122" t="n">
        <f aca="false">IF(Métricas!W62="","",Métricas!W62)</f>
        <v>766</v>
      </c>
      <c r="AA45" s="122" t="n">
        <f aca="false">IF(Métricas!X62="","",Métricas!X62)</f>
        <v>864</v>
      </c>
      <c r="AB45" s="122" t="n">
        <f aca="false">IF(Métricas!Y62="","",Métricas!Y62)</f>
        <v>723</v>
      </c>
      <c r="AC45" s="122" t="n">
        <f aca="false">IF(Métricas!Z62="","",Métricas!Z62)</f>
        <v>466</v>
      </c>
      <c r="AD45" s="122" t="n">
        <f aca="false">IF(Métricas!AA62="","",Métricas!AA62)</f>
        <v>1043</v>
      </c>
      <c r="AE45" s="122" t="n">
        <f aca="false">IF(Métricas!AB62="","",Métricas!AB62)</f>
        <v>1111</v>
      </c>
      <c r="AF45" s="122" t="n">
        <f aca="false">IF(Métricas!AC62="","",Métricas!AC62)</f>
        <v>1176</v>
      </c>
      <c r="AG45" s="122" t="str">
        <f aca="false">IF(Métricas!AD62="","",Métricas!AD62)</f>
        <v/>
      </c>
      <c r="AH45" s="122" t="str">
        <f aca="false">IF(Métricas!AE62="","",Métricas!AE62)</f>
        <v/>
      </c>
      <c r="AI45" s="122" t="str">
        <f aca="false">IF(Métricas!AF62="","",Métricas!AF62)</f>
        <v/>
      </c>
      <c r="AJ45" s="122" t="str">
        <f aca="false">IF(Métricas!AG62="","",Métricas!AG62)</f>
        <v/>
      </c>
      <c r="AK45" s="122" t="str">
        <f aca="false">IF(Métricas!AH62="","",Métricas!AH62)</f>
        <v/>
      </c>
    </row>
    <row r="46" customFormat="false" ht="29.85" hidden="false" customHeight="true" outlineLevel="0" collapsed="false">
      <c r="A46" s="101" t="n">
        <v>21</v>
      </c>
      <c r="B46" s="136"/>
      <c r="C46" s="149" t="s">
        <v>83</v>
      </c>
      <c r="D46" s="100" t="s">
        <v>170</v>
      </c>
      <c r="E46" s="101" t="s">
        <v>122</v>
      </c>
      <c r="F46" s="101" t="s">
        <v>126</v>
      </c>
      <c r="G46" s="176"/>
      <c r="H46" s="103" t="n">
        <v>1390</v>
      </c>
      <c r="I46" s="104" t="n">
        <v>1470</v>
      </c>
      <c r="J46" s="105" t="n">
        <v>1550</v>
      </c>
      <c r="K46" s="171" t="n">
        <f aca="false">IF(Métricas!H63="","",Métricas!H63)</f>
        <v>1652</v>
      </c>
      <c r="L46" s="160" t="n">
        <f aca="false">IF(Métricas!I63="","",Métricas!I63)</f>
        <v>1353</v>
      </c>
      <c r="M46" s="177" t="n">
        <f aca="false">IF(Métricas!J63="","",Métricas!J63)</f>
        <v>1075</v>
      </c>
      <c r="N46" s="178" t="n">
        <f aca="false">IF(Métricas!K63="","",Métricas!K63)</f>
        <v>1248</v>
      </c>
      <c r="O46" s="178" t="n">
        <f aca="false">IF(Métricas!L63="","",Métricas!L63)</f>
        <v>958</v>
      </c>
      <c r="P46" s="178" t="n">
        <f aca="false">IF(Métricas!M63="","",Métricas!M63)</f>
        <v>1539</v>
      </c>
      <c r="Q46" s="178" t="n">
        <f aca="false">IF(Métricas!N63="","",Métricas!N63)</f>
        <v>1059</v>
      </c>
      <c r="R46" s="178" t="n">
        <f aca="false">IF(Métricas!O63="","",Métricas!O63)</f>
        <v>1464</v>
      </c>
      <c r="S46" s="178" t="n">
        <f aca="false">IF(Métricas!P63="","",Métricas!P63)</f>
        <v>214</v>
      </c>
      <c r="T46" s="178" t="n">
        <f aca="false">IF(Métricas!Q63="","",Métricas!Q63)</f>
        <v>1201</v>
      </c>
      <c r="U46" s="178" t="n">
        <f aca="false">IF(Métricas!R63="","",Métricas!R63)</f>
        <v>1908</v>
      </c>
      <c r="V46" s="178" t="n">
        <f aca="false">IF(Métricas!S63="","",Métricas!S63)</f>
        <v>1447</v>
      </c>
      <c r="W46" s="178" t="n">
        <f aca="false">IF(Métricas!T63="","",Métricas!T63)</f>
        <v>2045</v>
      </c>
      <c r="X46" s="178" t="n">
        <f aca="false">IF(Métricas!U63="","",Métricas!U63)</f>
        <v>1760</v>
      </c>
      <c r="Y46" s="179" t="n">
        <f aca="false">IF(Métricas!V63="","",Métricas!V63)</f>
        <v>1562</v>
      </c>
      <c r="Z46" s="179" t="n">
        <f aca="false">IF(Métricas!W63="","",Métricas!W63)</f>
        <v>1645</v>
      </c>
      <c r="AA46" s="179" t="n">
        <f aca="false">IF(Métricas!X63="","",Métricas!X63)</f>
        <v>1633</v>
      </c>
      <c r="AB46" s="179" t="n">
        <f aca="false">IF(Métricas!Y63="","",Métricas!Y63)</f>
        <v>1209</v>
      </c>
      <c r="AC46" s="179" t="n">
        <f aca="false">IF(Métricas!Z63="","",Métricas!Z63)</f>
        <v>1073</v>
      </c>
      <c r="AD46" s="179" t="n">
        <f aca="false">IF(Métricas!AA63="","",Métricas!AA63)</f>
        <v>1942</v>
      </c>
      <c r="AE46" s="179" t="n">
        <f aca="false">IF(Métricas!AB63="","",Métricas!AB63)</f>
        <v>2077</v>
      </c>
      <c r="AF46" s="179" t="n">
        <f aca="false">IF(Métricas!AC63="","",Métricas!AC63)</f>
        <v>1614</v>
      </c>
      <c r="AG46" s="179" t="str">
        <f aca="false">IF(Métricas!AD63="","",Métricas!AD63)</f>
        <v/>
      </c>
      <c r="AH46" s="179" t="str">
        <f aca="false">IF(Métricas!AE63="","",Métricas!AE63)</f>
        <v/>
      </c>
      <c r="AI46" s="179" t="str">
        <f aca="false">IF(Métricas!AF63="","",Métricas!AF63)</f>
        <v/>
      </c>
      <c r="AJ46" s="179" t="str">
        <f aca="false">IF(Métricas!AG63="","",Métricas!AG63)</f>
        <v/>
      </c>
      <c r="AK46" s="179" t="str">
        <f aca="false">IF(Métricas!AH63="","",Métricas!AH63)</f>
        <v/>
      </c>
    </row>
    <row r="47" customFormat="false" ht="29.85" hidden="false" customHeight="true" outlineLevel="0" collapsed="false">
      <c r="A47" s="101"/>
      <c r="B47" s="136"/>
      <c r="C47" s="149"/>
      <c r="D47" s="100"/>
      <c r="E47" s="101"/>
      <c r="F47" s="101" t="s">
        <v>127</v>
      </c>
      <c r="G47" s="176"/>
      <c r="H47" s="103" t="n">
        <v>1390</v>
      </c>
      <c r="I47" s="104" t="n">
        <v>1470</v>
      </c>
      <c r="J47" s="105" t="n">
        <v>1550</v>
      </c>
      <c r="K47" s="171" t="n">
        <f aca="false">IF(Métricas!H64="","",Métricas!H64)</f>
        <v>586</v>
      </c>
      <c r="L47" s="160" t="n">
        <f aca="false">IF(Métricas!I64="","",Métricas!I64)</f>
        <v>982</v>
      </c>
      <c r="M47" s="177" t="n">
        <f aca="false">IF(Métricas!J64="","",Métricas!J64)</f>
        <v>1159</v>
      </c>
      <c r="N47" s="178" t="n">
        <f aca="false">IF(Métricas!K64="","",Métricas!K64)</f>
        <v>919</v>
      </c>
      <c r="O47" s="178" t="n">
        <f aca="false">IF(Métricas!L64="","",Métricas!L64)</f>
        <v>589</v>
      </c>
      <c r="P47" s="178" t="n">
        <f aca="false">IF(Métricas!M64="","",Métricas!M64)</f>
        <v>1358</v>
      </c>
      <c r="Q47" s="178" t="n">
        <f aca="false">IF(Métricas!N64="","",Métricas!N64)</f>
        <v>1117</v>
      </c>
      <c r="R47" s="178" t="n">
        <f aca="false">IF(Métricas!O64="","",Métricas!O64)</f>
        <v>1660</v>
      </c>
      <c r="S47" s="178" t="n">
        <f aca="false">IF(Métricas!P64="","",Métricas!P64)</f>
        <v>339</v>
      </c>
      <c r="T47" s="178" t="n">
        <f aca="false">IF(Métricas!Q64="","",Métricas!Q64)</f>
        <v>945</v>
      </c>
      <c r="U47" s="178" t="n">
        <f aca="false">IF(Métricas!R64="","",Métricas!R64)</f>
        <v>1067</v>
      </c>
      <c r="V47" s="178" t="n">
        <f aca="false">IF(Métricas!S64="","",Métricas!S64)</f>
        <v>716</v>
      </c>
      <c r="W47" s="178" t="n">
        <f aca="false">IF(Métricas!T64="","",Métricas!T64)</f>
        <v>2112</v>
      </c>
      <c r="X47" s="178" t="n">
        <f aca="false">IF(Métricas!U64="","",Métricas!U64)</f>
        <v>1728</v>
      </c>
      <c r="Y47" s="179" t="n">
        <f aca="false">IF(Métricas!V64="","",Métricas!V64)</f>
        <v>1231</v>
      </c>
      <c r="Z47" s="179" t="n">
        <f aca="false">IF(Métricas!W64="","",Métricas!W64)</f>
        <v>2047</v>
      </c>
      <c r="AA47" s="179" t="n">
        <f aca="false">IF(Métricas!X64="","",Métricas!X64)</f>
        <v>1360</v>
      </c>
      <c r="AB47" s="179" t="n">
        <f aca="false">IF(Métricas!Y64="","",Métricas!Y64)</f>
        <v>1389</v>
      </c>
      <c r="AC47" s="179" t="n">
        <f aca="false">IF(Métricas!Z64="","",Métricas!Z64)</f>
        <v>1174</v>
      </c>
      <c r="AD47" s="179" t="n">
        <f aca="false">IF(Métricas!AA64="","",Métricas!AA64)</f>
        <v>1780</v>
      </c>
      <c r="AE47" s="179" t="n">
        <f aca="false">IF(Métricas!AB64="","",Métricas!AB64)</f>
        <v>2103</v>
      </c>
      <c r="AF47" s="179" t="n">
        <f aca="false">IF(Métricas!AC64="","",Métricas!AC64)</f>
        <v>1587</v>
      </c>
      <c r="AG47" s="179" t="str">
        <f aca="false">IF(Métricas!AD64="","",Métricas!AD64)</f>
        <v/>
      </c>
      <c r="AH47" s="179" t="str">
        <f aca="false">IF(Métricas!AE64="","",Métricas!AE64)</f>
        <v/>
      </c>
      <c r="AI47" s="179" t="str">
        <f aca="false">IF(Métricas!AF64="","",Métricas!AF64)</f>
        <v/>
      </c>
      <c r="AJ47" s="179" t="str">
        <f aca="false">IF(Métricas!AG64="","",Métricas!AG64)</f>
        <v/>
      </c>
      <c r="AK47" s="179" t="str">
        <f aca="false">IF(Métricas!AH64="","",Métricas!AH64)</f>
        <v/>
      </c>
    </row>
    <row r="48" customFormat="false" ht="29.85" hidden="false" customHeight="true" outlineLevel="0" collapsed="false">
      <c r="A48" s="101"/>
      <c r="B48" s="136"/>
      <c r="C48" s="149"/>
      <c r="D48" s="100"/>
      <c r="E48" s="101"/>
      <c r="F48" s="101" t="s">
        <v>128</v>
      </c>
      <c r="G48" s="176"/>
      <c r="H48" s="103" t="n">
        <v>1390</v>
      </c>
      <c r="I48" s="104" t="n">
        <v>1470</v>
      </c>
      <c r="J48" s="105" t="n">
        <v>1550</v>
      </c>
      <c r="K48" s="171" t="n">
        <f aca="false">IF(Métricas!H65="","",Métricas!H65)</f>
        <v>879</v>
      </c>
      <c r="L48" s="160" t="n">
        <f aca="false">IF(Métricas!I65="","",Métricas!I65)</f>
        <v>1631</v>
      </c>
      <c r="M48" s="177" t="n">
        <f aca="false">IF(Métricas!J65="","",Métricas!J65)</f>
        <v>1269</v>
      </c>
      <c r="N48" s="178" t="n">
        <f aca="false">IF(Métricas!K65="","",Métricas!K65)</f>
        <v>1395</v>
      </c>
      <c r="O48" s="178" t="n">
        <f aca="false">IF(Métricas!L65="","",Métricas!L65)</f>
        <v>1005</v>
      </c>
      <c r="P48" s="178" t="n">
        <f aca="false">IF(Métricas!M65="","",Métricas!M65)</f>
        <v>1479</v>
      </c>
      <c r="Q48" s="178" t="n">
        <f aca="false">IF(Métricas!N65="","",Métricas!N65)</f>
        <v>1164</v>
      </c>
      <c r="R48" s="178" t="n">
        <f aca="false">IF(Métricas!O65="","",Métricas!O65)</f>
        <v>1533</v>
      </c>
      <c r="S48" s="178" t="n">
        <f aca="false">IF(Métricas!P65="","",Métricas!P65)</f>
        <v>167</v>
      </c>
      <c r="T48" s="178" t="n">
        <f aca="false">IF(Métricas!Q65="","",Métricas!Q65)</f>
        <v>1114</v>
      </c>
      <c r="U48" s="178" t="n">
        <f aca="false">IF(Métricas!R65="","",Métricas!R65)</f>
        <v>1763</v>
      </c>
      <c r="V48" s="178" t="n">
        <f aca="false">IF(Métricas!S65="","",Métricas!S65)</f>
        <v>1060</v>
      </c>
      <c r="W48" s="178" t="n">
        <f aca="false">IF(Métricas!T65="","",Métricas!T65)</f>
        <v>2135</v>
      </c>
      <c r="X48" s="178" t="n">
        <f aca="false">IF(Métricas!U65="","",Métricas!U65)</f>
        <v>2163</v>
      </c>
      <c r="Y48" s="179" t="n">
        <f aca="false">IF(Métricas!V65="","",Métricas!V65)</f>
        <v>1680</v>
      </c>
      <c r="Z48" s="179" t="n">
        <f aca="false">IF(Métricas!W65="","",Métricas!W65)</f>
        <v>1762</v>
      </c>
      <c r="AA48" s="179" t="n">
        <f aca="false">IF(Métricas!X65="","",Métricas!X65)</f>
        <v>1775</v>
      </c>
      <c r="AB48" s="179" t="n">
        <f aca="false">IF(Métricas!Y65="","",Métricas!Y65)</f>
        <v>1258</v>
      </c>
      <c r="AC48" s="179" t="n">
        <f aca="false">IF(Métricas!Z65="","",Métricas!Z65)</f>
        <v>973</v>
      </c>
      <c r="AD48" s="179" t="n">
        <f aca="false">IF(Métricas!AA65="","",Métricas!AA65)</f>
        <v>1715</v>
      </c>
      <c r="AE48" s="179" t="n">
        <f aca="false">IF(Métricas!AB65="","",Métricas!AB65)</f>
        <v>2114</v>
      </c>
      <c r="AF48" s="179" t="n">
        <f aca="false">IF(Métricas!AC65="","",Métricas!AC65)</f>
        <v>1888</v>
      </c>
      <c r="AG48" s="179" t="str">
        <f aca="false">IF(Métricas!AD65="","",Métricas!AD65)</f>
        <v/>
      </c>
      <c r="AH48" s="179" t="str">
        <f aca="false">IF(Métricas!AE65="","",Métricas!AE65)</f>
        <v/>
      </c>
      <c r="AI48" s="179" t="str">
        <f aca="false">IF(Métricas!AF65="","",Métricas!AF65)</f>
        <v/>
      </c>
      <c r="AJ48" s="179" t="str">
        <f aca="false">IF(Métricas!AG65="","",Métricas!AG65)</f>
        <v/>
      </c>
      <c r="AK48" s="179" t="str">
        <f aca="false">IF(Métricas!AH65="","",Métricas!AH65)</f>
        <v/>
      </c>
    </row>
    <row r="49" customFormat="false" ht="29.85" hidden="false" customHeight="true" outlineLevel="0" collapsed="false">
      <c r="A49" s="101"/>
      <c r="B49" s="136"/>
      <c r="C49" s="149"/>
      <c r="D49" s="100"/>
      <c r="E49" s="101"/>
      <c r="F49" s="101" t="s">
        <v>129</v>
      </c>
      <c r="G49" s="176"/>
      <c r="H49" s="103" t="n">
        <v>885</v>
      </c>
      <c r="I49" s="104" t="n">
        <v>932</v>
      </c>
      <c r="J49" s="105" t="n">
        <v>978</v>
      </c>
      <c r="K49" s="171" t="n">
        <f aca="false">IF(Métricas!H66="","",Métricas!H66)</f>
        <v>1536</v>
      </c>
      <c r="L49" s="160" t="n">
        <f aca="false">IF(Métricas!I66="","",Métricas!I66)</f>
        <v>1783</v>
      </c>
      <c r="M49" s="177" t="n">
        <f aca="false">IF(Métricas!J66="","",Métricas!J66)</f>
        <v>1233</v>
      </c>
      <c r="N49" s="178" t="n">
        <f aca="false">IF(Métricas!K66="","",Métricas!K66)</f>
        <v>1557</v>
      </c>
      <c r="O49" s="178" t="n">
        <f aca="false">IF(Métricas!L66="","",Métricas!L66)</f>
        <v>1106</v>
      </c>
      <c r="P49" s="178" t="n">
        <f aca="false">IF(Métricas!M66="","",Métricas!M66)</f>
        <v>1749</v>
      </c>
      <c r="Q49" s="178" t="n">
        <f aca="false">IF(Métricas!N66="","",Métricas!N66)</f>
        <v>1204</v>
      </c>
      <c r="R49" s="178" t="n">
        <f aca="false">IF(Métricas!O66="","",Métricas!O66)</f>
        <v>1720</v>
      </c>
      <c r="S49" s="178" t="n">
        <f aca="false">IF(Métricas!P66="","",Métricas!P66)</f>
        <v>251</v>
      </c>
      <c r="T49" s="178" t="n">
        <f aca="false">IF(Métricas!Q66="","",Métricas!Q66)</f>
        <v>2183</v>
      </c>
      <c r="U49" s="178" t="n">
        <f aca="false">IF(Métricas!R66="","",Métricas!R66)</f>
        <v>1857</v>
      </c>
      <c r="V49" s="178" t="n">
        <f aca="false">IF(Métricas!S66="","",Métricas!S66)</f>
        <v>1229</v>
      </c>
      <c r="W49" s="178" t="n">
        <f aca="false">IF(Métricas!T66="","",Métricas!T66)</f>
        <v>2474</v>
      </c>
      <c r="X49" s="178" t="n">
        <f aca="false">IF(Métricas!U66="","",Métricas!U66)</f>
        <v>2231</v>
      </c>
      <c r="Y49" s="178" t="n">
        <f aca="false">IF(Métricas!V66="","",Métricas!V66)</f>
        <v>1798</v>
      </c>
      <c r="Z49" s="178" t="n">
        <f aca="false">IF(Métricas!W66="","",Métricas!W66)</f>
        <v>1916</v>
      </c>
      <c r="AA49" s="178" t="n">
        <f aca="false">IF(Métricas!X66="","",Métricas!X66)</f>
        <v>1232</v>
      </c>
      <c r="AB49" s="178" t="n">
        <f aca="false">IF(Métricas!Y66="","",Métricas!Y66)</f>
        <v>1615</v>
      </c>
      <c r="AC49" s="178" t="n">
        <f aca="false">IF(Métricas!Z66="","",Métricas!Z66)</f>
        <v>1178</v>
      </c>
      <c r="AD49" s="178" t="n">
        <f aca="false">IF(Métricas!AA66="","",Métricas!AA66)</f>
        <v>2077</v>
      </c>
      <c r="AE49" s="178" t="n">
        <f aca="false">IF(Métricas!AB66="","",Métricas!AB66)</f>
        <v>2482</v>
      </c>
      <c r="AF49" s="178" t="n">
        <f aca="false">IF(Métricas!AC66="","",Métricas!AC66)</f>
        <v>1950</v>
      </c>
      <c r="AG49" s="178" t="str">
        <f aca="false">IF(Métricas!AD66="","",Métricas!AD66)</f>
        <v/>
      </c>
      <c r="AH49" s="178" t="str">
        <f aca="false">IF(Métricas!AE66="","",Métricas!AE66)</f>
        <v/>
      </c>
      <c r="AI49" s="178" t="str">
        <f aca="false">IF(Métricas!AF66="","",Métricas!AF66)</f>
        <v/>
      </c>
      <c r="AJ49" s="178" t="str">
        <f aca="false">IF(Métricas!AG66="","",Métricas!AG66)</f>
        <v/>
      </c>
      <c r="AK49" s="178" t="str">
        <f aca="false">IF(Métricas!AH66="","",Métricas!AH66)</f>
        <v/>
      </c>
    </row>
    <row r="50" customFormat="false" ht="29.85" hidden="false" customHeight="true" outlineLevel="0" collapsed="false">
      <c r="A50" s="101" t="n">
        <v>22</v>
      </c>
      <c r="B50" s="136"/>
      <c r="C50" s="149" t="s">
        <v>86</v>
      </c>
      <c r="D50" s="100" t="s">
        <v>166</v>
      </c>
      <c r="E50" s="101" t="s">
        <v>122</v>
      </c>
      <c r="F50" s="101" t="s">
        <v>132</v>
      </c>
      <c r="G50" s="176"/>
      <c r="H50" s="180" t="s">
        <v>179</v>
      </c>
      <c r="I50" s="180" t="s">
        <v>179</v>
      </c>
      <c r="J50" s="180" t="s">
        <v>179</v>
      </c>
      <c r="K50" s="171" t="n">
        <f aca="false">IF(Métricas!H67="","",Métricas!H67)</f>
        <v>250</v>
      </c>
      <c r="L50" s="160" t="n">
        <f aca="false">IF(Métricas!I67="","",Métricas!I67)</f>
        <v>229</v>
      </c>
      <c r="M50" s="177" t="n">
        <f aca="false">IF(Métricas!J67="","",Métricas!J67)</f>
        <v>115</v>
      </c>
      <c r="N50" s="178" t="n">
        <f aca="false">IF(Métricas!K67="","",Métricas!K67)</f>
        <v>148</v>
      </c>
      <c r="O50" s="178" t="n">
        <f aca="false">IF(Métricas!L67="","",Métricas!L67)</f>
        <v>240</v>
      </c>
      <c r="P50" s="178" t="n">
        <f aca="false">IF(Métricas!M67="","",Métricas!M67)</f>
        <v>252</v>
      </c>
      <c r="Q50" s="178" t="n">
        <f aca="false">IF(Métricas!N67="","",Métricas!N67)</f>
        <v>214</v>
      </c>
      <c r="R50" s="178" t="n">
        <f aca="false">IF(Métricas!O67="","",Métricas!O67)</f>
        <v>265</v>
      </c>
      <c r="S50" s="178" t="n">
        <f aca="false">IF(Métricas!P67="","",Métricas!P67)</f>
        <v>257</v>
      </c>
      <c r="T50" s="178" t="n">
        <f aca="false">IF(Métricas!Q67="","",Métricas!Q67)</f>
        <v>188</v>
      </c>
      <c r="U50" s="178" t="n">
        <f aca="false">IF(Métricas!R67="","",Métricas!R67)</f>
        <v>245</v>
      </c>
      <c r="V50" s="178" t="n">
        <f aca="false">IF(Métricas!S67="","",Métricas!S67)</f>
        <v>240</v>
      </c>
      <c r="W50" s="178" t="n">
        <f aca="false">IF(Métricas!T67="","",Métricas!T67)</f>
        <v>231</v>
      </c>
      <c r="X50" s="178" t="n">
        <f aca="false">IF(Métricas!U67="","",Métricas!U67)</f>
        <v>350</v>
      </c>
      <c r="Y50" s="179" t="n">
        <f aca="false">IF(Métricas!V67="","",Métricas!V67)</f>
        <v>372</v>
      </c>
      <c r="Z50" s="179" t="n">
        <f aca="false">IF(Métricas!W67="","",Métricas!W67)</f>
        <v>389</v>
      </c>
      <c r="AA50" s="179" t="n">
        <f aca="false">IF(Métricas!X67="","",Métricas!X67)</f>
        <v>452</v>
      </c>
      <c r="AB50" s="179" t="n">
        <f aca="false">IF(Métricas!Y67="","",Métricas!Y67)</f>
        <v>446</v>
      </c>
      <c r="AC50" s="179" t="n">
        <f aca="false">IF(Métricas!Z67="","",Métricas!Z67)</f>
        <v>484</v>
      </c>
      <c r="AD50" s="179" t="n">
        <f aca="false">IF(Métricas!AA67="","",Métricas!AA67)</f>
        <v>491</v>
      </c>
      <c r="AE50" s="179" t="n">
        <f aca="false">IF(Métricas!AB67="","",Métricas!AB67)</f>
        <v>532</v>
      </c>
      <c r="AF50" s="179" t="n">
        <f aca="false">IF(Métricas!AC67="","",Métricas!AC67)</f>
        <v>614</v>
      </c>
      <c r="AG50" s="179" t="str">
        <f aca="false">IF(Métricas!AD67="","",Métricas!AD67)</f>
        <v/>
      </c>
      <c r="AH50" s="179" t="str">
        <f aca="false">IF(Métricas!AE67="","",Métricas!AE67)</f>
        <v/>
      </c>
      <c r="AI50" s="179" t="str">
        <f aca="false">IF(Métricas!AF67="","",Métricas!AF67)</f>
        <v/>
      </c>
      <c r="AJ50" s="179" t="str">
        <f aca="false">IF(Métricas!AG67="","",Métricas!AG67)</f>
        <v/>
      </c>
      <c r="AK50" s="179" t="str">
        <f aca="false">IF(Métricas!AH67="","",Métricas!AH67)</f>
        <v/>
      </c>
    </row>
    <row r="51" customFormat="false" ht="29.85" hidden="false" customHeight="true" outlineLevel="0" collapsed="false">
      <c r="A51" s="101"/>
      <c r="B51" s="136"/>
      <c r="C51" s="149"/>
      <c r="D51" s="100"/>
      <c r="E51" s="101"/>
      <c r="F51" s="101" t="s">
        <v>133</v>
      </c>
      <c r="G51" s="176"/>
      <c r="H51" s="180" t="s">
        <v>179</v>
      </c>
      <c r="I51" s="180" t="s">
        <v>179</v>
      </c>
      <c r="J51" s="181" t="s">
        <v>179</v>
      </c>
      <c r="K51" s="171" t="n">
        <f aca="false">IF(Métricas!H68="","",Métricas!H68)</f>
        <v>207</v>
      </c>
      <c r="L51" s="160" t="n">
        <f aca="false">IF(Métricas!I68="","",Métricas!I68)</f>
        <v>129</v>
      </c>
      <c r="M51" s="177" t="n">
        <f aca="false">IF(Métricas!J68="","",Métricas!J68)</f>
        <v>151</v>
      </c>
      <c r="N51" s="178" t="n">
        <f aca="false">IF(Métricas!K68="","",Métricas!K68)</f>
        <v>116</v>
      </c>
      <c r="O51" s="178" t="n">
        <f aca="false">IF(Métricas!L68="","",Métricas!L68)</f>
        <v>126</v>
      </c>
      <c r="P51" s="178" t="n">
        <f aca="false">IF(Métricas!M68="","",Métricas!M68)</f>
        <v>200</v>
      </c>
      <c r="Q51" s="178" t="n">
        <f aca="false">IF(Métricas!N68="","",Métricas!N68)</f>
        <v>187</v>
      </c>
      <c r="R51" s="178" t="n">
        <f aca="false">IF(Métricas!O68="","",Métricas!O68)</f>
        <v>217</v>
      </c>
      <c r="S51" s="178" t="n">
        <f aca="false">IF(Métricas!P68="","",Métricas!P68)</f>
        <v>253</v>
      </c>
      <c r="T51" s="178" t="n">
        <f aca="false">IF(Métricas!Q68="","",Métricas!Q68)</f>
        <v>262</v>
      </c>
      <c r="U51" s="178" t="n">
        <f aca="false">IF(Métricas!R68="","",Métricas!R68)</f>
        <v>290</v>
      </c>
      <c r="V51" s="178" t="n">
        <f aca="false">IF(Métricas!S68="","",Métricas!S68)</f>
        <v>246</v>
      </c>
      <c r="W51" s="178" t="n">
        <f aca="false">IF(Métricas!T68="","",Métricas!T68)</f>
        <v>269</v>
      </c>
      <c r="X51" s="178" t="n">
        <f aca="false">IF(Métricas!U68="","",Métricas!U68)</f>
        <v>321</v>
      </c>
      <c r="Y51" s="179" t="n">
        <f aca="false">IF(Métricas!V68="","",Métricas!V68)</f>
        <v>304</v>
      </c>
      <c r="Z51" s="179" t="n">
        <f aca="false">IF(Métricas!W68="","",Métricas!W68)</f>
        <v>357</v>
      </c>
      <c r="AA51" s="179" t="n">
        <f aca="false">IF(Métricas!X68="","",Métricas!X68)</f>
        <v>403</v>
      </c>
      <c r="AB51" s="179" t="n">
        <f aca="false">IF(Métricas!Y68="","",Métricas!Y68)</f>
        <v>423</v>
      </c>
      <c r="AC51" s="179" t="n">
        <f aca="false">IF(Métricas!Z68="","",Métricas!Z68)</f>
        <v>475</v>
      </c>
      <c r="AD51" s="179" t="n">
        <f aca="false">IF(Métricas!AA68="","",Métricas!AA68)</f>
        <v>525</v>
      </c>
      <c r="AE51" s="179" t="n">
        <f aca="false">IF(Métricas!AB68="","",Métricas!AB68)</f>
        <v>653</v>
      </c>
      <c r="AF51" s="179" t="n">
        <f aca="false">IF(Métricas!AC68="","",Métricas!AC68)</f>
        <v>733</v>
      </c>
      <c r="AG51" s="179" t="str">
        <f aca="false">IF(Métricas!AD68="","",Métricas!AD68)</f>
        <v/>
      </c>
      <c r="AH51" s="179" t="str">
        <f aca="false">IF(Métricas!AE68="","",Métricas!AE68)</f>
        <v/>
      </c>
      <c r="AI51" s="179" t="str">
        <f aca="false">IF(Métricas!AF68="","",Métricas!AF68)</f>
        <v/>
      </c>
      <c r="AJ51" s="179" t="str">
        <f aca="false">IF(Métricas!AG68="","",Métricas!AG68)</f>
        <v/>
      </c>
      <c r="AK51" s="179" t="str">
        <f aca="false">IF(Métricas!AH68="","",Métricas!AH68)</f>
        <v/>
      </c>
    </row>
    <row r="52" customFormat="false" ht="29.85" hidden="false" customHeight="true" outlineLevel="0" collapsed="false">
      <c r="A52" s="101"/>
      <c r="B52" s="136"/>
      <c r="C52" s="149"/>
      <c r="D52" s="100"/>
      <c r="E52" s="101"/>
      <c r="F52" s="101" t="s">
        <v>134</v>
      </c>
      <c r="G52" s="176"/>
      <c r="H52" s="180" t="s">
        <v>179</v>
      </c>
      <c r="I52" s="181" t="s">
        <v>179</v>
      </c>
      <c r="J52" s="182" t="s">
        <v>179</v>
      </c>
      <c r="K52" s="171" t="n">
        <f aca="false">IF(Métricas!H69="","",Métricas!H69)</f>
        <v>223</v>
      </c>
      <c r="L52" s="160" t="n">
        <f aca="false">IF(Métricas!I69="","",Métricas!I69)</f>
        <v>203</v>
      </c>
      <c r="M52" s="177" t="n">
        <f aca="false">IF(Métricas!J69="","",Métricas!J69)</f>
        <v>159</v>
      </c>
      <c r="N52" s="178" t="n">
        <f aca="false">IF(Métricas!K69="","",Métricas!K69)</f>
        <v>141</v>
      </c>
      <c r="O52" s="178" t="n">
        <f aca="false">IF(Métricas!L69="","",Métricas!L69)</f>
        <v>156</v>
      </c>
      <c r="P52" s="178" t="n">
        <f aca="false">IF(Métricas!M69="","",Métricas!M69)</f>
        <v>206</v>
      </c>
      <c r="Q52" s="178" t="n">
        <f aca="false">IF(Métricas!N69="","",Métricas!N69)</f>
        <v>188</v>
      </c>
      <c r="R52" s="178" t="n">
        <f aca="false">IF(Métricas!O69="","",Métricas!O69)</f>
        <v>205</v>
      </c>
      <c r="S52" s="178" t="n">
        <f aca="false">IF(Métricas!P69="","",Métricas!P69)</f>
        <v>199</v>
      </c>
      <c r="T52" s="178" t="n">
        <f aca="false">IF(Métricas!Q69="","",Métricas!Q69)</f>
        <v>201</v>
      </c>
      <c r="U52" s="178" t="n">
        <f aca="false">IF(Métricas!R69="","",Métricas!R69)</f>
        <v>179</v>
      </c>
      <c r="V52" s="178" t="n">
        <f aca="false">IF(Métricas!S69="","",Métricas!S69)</f>
        <v>221</v>
      </c>
      <c r="W52" s="178" t="n">
        <f aca="false">IF(Métricas!T69="","",Métricas!T69)</f>
        <v>189</v>
      </c>
      <c r="X52" s="178" t="n">
        <f aca="false">IF(Métricas!U69="","",Métricas!U69)</f>
        <v>324</v>
      </c>
      <c r="Y52" s="179" t="n">
        <f aca="false">IF(Métricas!V69="","",Métricas!V69)</f>
        <v>358</v>
      </c>
      <c r="Z52" s="179" t="n">
        <f aca="false">IF(Métricas!W69="","",Métricas!W69)</f>
        <v>368</v>
      </c>
      <c r="AA52" s="179" t="n">
        <f aca="false">IF(Métricas!X69="","",Métricas!X69)</f>
        <v>350</v>
      </c>
      <c r="AB52" s="179" t="n">
        <f aca="false">IF(Métricas!Y69="","",Métricas!Y69)</f>
        <v>342</v>
      </c>
      <c r="AC52" s="179" t="n">
        <f aca="false">IF(Métricas!Z69="","",Métricas!Z69)</f>
        <v>387</v>
      </c>
      <c r="AD52" s="179" t="n">
        <f aca="false">IF(Métricas!AA69="","",Métricas!AA69)</f>
        <v>410</v>
      </c>
      <c r="AE52" s="179" t="n">
        <f aca="false">IF(Métricas!AB69="","",Métricas!AB69)</f>
        <v>653</v>
      </c>
      <c r="AF52" s="179" t="n">
        <f aca="false">IF(Métricas!AC69="","",Métricas!AC69)</f>
        <v>709</v>
      </c>
      <c r="AG52" s="179" t="str">
        <f aca="false">IF(Métricas!AD69="","",Métricas!AD69)</f>
        <v/>
      </c>
      <c r="AH52" s="179" t="str">
        <f aca="false">IF(Métricas!AE69="","",Métricas!AE69)</f>
        <v/>
      </c>
      <c r="AI52" s="179" t="str">
        <f aca="false">IF(Métricas!AF69="","",Métricas!AF69)</f>
        <v/>
      </c>
      <c r="AJ52" s="179" t="str">
        <f aca="false">IF(Métricas!AG69="","",Métricas!AG69)</f>
        <v/>
      </c>
      <c r="AK52" s="179" t="str">
        <f aca="false">IF(Métricas!AH69="","",Métricas!AH69)</f>
        <v/>
      </c>
    </row>
    <row r="53" customFormat="false" ht="24.75" hidden="false" customHeight="true" outlineLevel="0" collapsed="false">
      <c r="A53" s="101"/>
      <c r="B53" s="136"/>
      <c r="C53" s="149"/>
      <c r="D53" s="100"/>
      <c r="E53" s="101"/>
      <c r="F53" s="101" t="s">
        <v>135</v>
      </c>
      <c r="G53" s="176"/>
      <c r="H53" s="180" t="s">
        <v>179</v>
      </c>
      <c r="I53" s="183" t="s">
        <v>179</v>
      </c>
      <c r="J53" s="182" t="s">
        <v>179</v>
      </c>
      <c r="K53" s="171" t="n">
        <f aca="false">IF(Métricas!H70="","",Métricas!H70)</f>
        <v>168</v>
      </c>
      <c r="L53" s="160" t="n">
        <f aca="false">IF(Métricas!I70="","",Métricas!I70)</f>
        <v>156</v>
      </c>
      <c r="M53" s="177" t="n">
        <f aca="false">IF(Métricas!J70="","",Métricas!J70)</f>
        <v>141</v>
      </c>
      <c r="N53" s="178" t="n">
        <f aca="false">IF(Métricas!K70="","",Métricas!K70)</f>
        <v>132</v>
      </c>
      <c r="O53" s="178" t="n">
        <f aca="false">IF(Métricas!L70="","",Métricas!L70)</f>
        <v>159</v>
      </c>
      <c r="P53" s="178" t="n">
        <f aca="false">IF(Métricas!M70="","",Métricas!M70)</f>
        <v>243</v>
      </c>
      <c r="Q53" s="178" t="n">
        <f aca="false">IF(Métricas!N70="","",Métricas!N70)</f>
        <v>201</v>
      </c>
      <c r="R53" s="178" t="n">
        <f aca="false">IF(Métricas!O70="","",Métricas!O70)</f>
        <v>218</v>
      </c>
      <c r="S53" s="178" t="n">
        <f aca="false">IF(Métricas!P70="","",Métricas!P70)</f>
        <v>233</v>
      </c>
      <c r="T53" s="178" t="n">
        <f aca="false">IF(Métricas!Q70="","",Métricas!Q70)</f>
        <v>233</v>
      </c>
      <c r="U53" s="178" t="n">
        <f aca="false">IF(Métricas!R70="","",Métricas!R70)</f>
        <v>256</v>
      </c>
      <c r="V53" s="178" t="n">
        <f aca="false">IF(Métricas!S70="","",Métricas!S70)</f>
        <v>258</v>
      </c>
      <c r="W53" s="178" t="n">
        <f aca="false">IF(Métricas!T70="","",Métricas!T70)</f>
        <v>194</v>
      </c>
      <c r="X53" s="178" t="n">
        <f aca="false">IF(Métricas!U70="","",Métricas!U70)</f>
        <v>193</v>
      </c>
      <c r="Y53" s="179" t="n">
        <f aca="false">IF(Métricas!V70="","",Métricas!V70)</f>
        <v>253</v>
      </c>
      <c r="Z53" s="179" t="n">
        <f aca="false">IF(Métricas!W70="","",Métricas!W70)</f>
        <v>338</v>
      </c>
      <c r="AA53" s="179" t="n">
        <f aca="false">IF(Métricas!X70="","",Métricas!X70)</f>
        <v>362</v>
      </c>
      <c r="AB53" s="179" t="n">
        <f aca="false">IF(Métricas!Y70="","",Métricas!Y70)</f>
        <v>412</v>
      </c>
      <c r="AC53" s="179" t="n">
        <f aca="false">IF(Métricas!Z70="","",Métricas!Z70)</f>
        <v>420</v>
      </c>
      <c r="AD53" s="179" t="n">
        <f aca="false">IF(Métricas!AA70="","",Métricas!AA70)</f>
        <v>443</v>
      </c>
      <c r="AE53" s="179" t="n">
        <f aca="false">IF(Métricas!AB70="","",Métricas!AB70)</f>
        <v>578</v>
      </c>
      <c r="AF53" s="179" t="n">
        <f aca="false">IF(Métricas!AC70="","",Métricas!AC70)</f>
        <v>686</v>
      </c>
      <c r="AG53" s="179" t="str">
        <f aca="false">IF(Métricas!AD70="","",Métricas!AD70)</f>
        <v/>
      </c>
      <c r="AH53" s="179" t="str">
        <f aca="false">IF(Métricas!AE70="","",Métricas!AE70)</f>
        <v/>
      </c>
      <c r="AI53" s="179" t="str">
        <f aca="false">IF(Métricas!AF70="","",Métricas!AF70)</f>
        <v/>
      </c>
      <c r="AJ53" s="179" t="str">
        <f aca="false">IF(Métricas!AG70="","",Métricas!AG70)</f>
        <v/>
      </c>
      <c r="AK53" s="179" t="str">
        <f aca="false">IF(Métricas!AH70="","",Métricas!AH70)</f>
        <v/>
      </c>
    </row>
    <row r="54" customFormat="false" ht="29.85" hidden="false" customHeight="true" outlineLevel="0" collapsed="false">
      <c r="A54" s="101"/>
      <c r="B54" s="136"/>
      <c r="C54" s="149"/>
      <c r="D54" s="100"/>
      <c r="E54" s="101"/>
      <c r="F54" s="101" t="s">
        <v>136</v>
      </c>
      <c r="G54" s="176"/>
      <c r="H54" s="180" t="s">
        <v>179</v>
      </c>
      <c r="I54" s="183" t="s">
        <v>179</v>
      </c>
      <c r="J54" s="182" t="s">
        <v>179</v>
      </c>
      <c r="K54" s="171" t="n">
        <f aca="false">IF(Métricas!H71="","",Métricas!H71)</f>
        <v>232</v>
      </c>
      <c r="L54" s="160" t="n">
        <f aca="false">IF(Métricas!I71="","",Métricas!I71)</f>
        <v>222</v>
      </c>
      <c r="M54" s="177" t="n">
        <f aca="false">IF(Métricas!J71="","",Métricas!J71)</f>
        <v>218</v>
      </c>
      <c r="N54" s="178" t="n">
        <f aca="false">IF(Métricas!K71="","",Métricas!K71)</f>
        <v>231</v>
      </c>
      <c r="O54" s="178" t="n">
        <f aca="false">IF(Métricas!L71="","",Métricas!L71)</f>
        <v>262</v>
      </c>
      <c r="P54" s="178" t="n">
        <f aca="false">IF(Métricas!M71="","",Métricas!M71)</f>
        <v>175</v>
      </c>
      <c r="Q54" s="178" t="n">
        <f aca="false">IF(Métricas!N71="","",Métricas!N71)</f>
        <v>130</v>
      </c>
      <c r="R54" s="178" t="n">
        <f aca="false">IF(Métricas!O71="","",Métricas!O71)</f>
        <v>171</v>
      </c>
      <c r="S54" s="178" t="n">
        <f aca="false">IF(Métricas!P71="","",Métricas!P71)</f>
        <v>190</v>
      </c>
      <c r="T54" s="178" t="n">
        <f aca="false">IF(Métricas!Q71="","",Métricas!Q71)</f>
        <v>171</v>
      </c>
      <c r="U54" s="178" t="n">
        <f aca="false">IF(Métricas!R71="","",Métricas!R71)</f>
        <v>190</v>
      </c>
      <c r="V54" s="178" t="n">
        <f aca="false">IF(Métricas!S71="","",Métricas!S71)</f>
        <v>203</v>
      </c>
      <c r="W54" s="178" t="n">
        <f aca="false">IF(Métricas!T71="","",Métricas!T71)</f>
        <v>263</v>
      </c>
      <c r="X54" s="178" t="n">
        <f aca="false">IF(Métricas!U71="","",Métricas!U71)</f>
        <v>335</v>
      </c>
      <c r="Y54" s="179" t="n">
        <f aca="false">IF(Métricas!V71="","",Métricas!V71)</f>
        <v>427</v>
      </c>
      <c r="Z54" s="179" t="n">
        <f aca="false">IF(Métricas!W71="","",Métricas!W71)</f>
        <v>486</v>
      </c>
      <c r="AA54" s="179" t="n">
        <f aca="false">IF(Métricas!X71="","",Métricas!X71)</f>
        <v>543</v>
      </c>
      <c r="AB54" s="179" t="n">
        <f aca="false">IF(Métricas!Y71="","",Métricas!Y71)</f>
        <v>559</v>
      </c>
      <c r="AC54" s="179" t="n">
        <f aca="false">IF(Métricas!Z71="","",Métricas!Z71)</f>
        <v>656</v>
      </c>
      <c r="AD54" s="179" t="n">
        <f aca="false">IF(Métricas!AA71="","",Métricas!AA71)</f>
        <v>755</v>
      </c>
      <c r="AE54" s="179" t="n">
        <f aca="false">IF(Métricas!AB71="","",Métricas!AB71)</f>
        <v>856</v>
      </c>
      <c r="AF54" s="179" t="n">
        <f aca="false">IF(Métricas!AC71="","",Métricas!AC71)</f>
        <v>840</v>
      </c>
      <c r="AG54" s="179" t="str">
        <f aca="false">IF(Métricas!AD71="","",Métricas!AD71)</f>
        <v/>
      </c>
      <c r="AH54" s="179" t="str">
        <f aca="false">IF(Métricas!AE71="","",Métricas!AE71)</f>
        <v/>
      </c>
      <c r="AI54" s="179" t="str">
        <f aca="false">IF(Métricas!AF71="","",Métricas!AF71)</f>
        <v/>
      </c>
      <c r="AJ54" s="179" t="str">
        <f aca="false">IF(Métricas!AG71="","",Métricas!AG71)</f>
        <v/>
      </c>
      <c r="AK54" s="179" t="str">
        <f aca="false">IF(Métricas!AH71="","",Métricas!AH71)</f>
        <v/>
      </c>
    </row>
    <row r="55" customFormat="false" ht="29.85" hidden="false" customHeight="true" outlineLevel="0" collapsed="false">
      <c r="A55" s="101"/>
      <c r="B55" s="136"/>
      <c r="C55" s="149"/>
      <c r="D55" s="100"/>
      <c r="E55" s="101"/>
      <c r="F55" s="101" t="s">
        <v>137</v>
      </c>
      <c r="G55" s="176"/>
      <c r="H55" s="180" t="s">
        <v>179</v>
      </c>
      <c r="I55" s="183" t="s">
        <v>179</v>
      </c>
      <c r="J55" s="182" t="s">
        <v>179</v>
      </c>
      <c r="K55" s="171" t="n">
        <f aca="false">IF(Métricas!H72="","",Métricas!H72)</f>
        <v>32</v>
      </c>
      <c r="L55" s="160" t="n">
        <f aca="false">IF(Métricas!I72="","",Métricas!I72)</f>
        <v>35</v>
      </c>
      <c r="M55" s="177" t="n">
        <f aca="false">IF(Métricas!J72="","",Métricas!J72)</f>
        <v>34</v>
      </c>
      <c r="N55" s="178" t="n">
        <f aca="false">IF(Métricas!K72="","",Métricas!K72)</f>
        <v>32</v>
      </c>
      <c r="O55" s="178" t="n">
        <f aca="false">IF(Métricas!L72="","",Métricas!L72)</f>
        <v>38</v>
      </c>
      <c r="P55" s="178" t="n">
        <f aca="false">IF(Métricas!M72="","",Métricas!M72)</f>
        <v>106</v>
      </c>
      <c r="Q55" s="178" t="n">
        <f aca="false">IF(Métricas!N72="","",Métricas!N72)</f>
        <v>96</v>
      </c>
      <c r="R55" s="178" t="n">
        <f aca="false">IF(Métricas!O72="","",Métricas!O72)</f>
        <v>106</v>
      </c>
      <c r="S55" s="178" t="n">
        <f aca="false">IF(Métricas!P72="","",Métricas!P72)</f>
        <v>103</v>
      </c>
      <c r="T55" s="178" t="n">
        <f aca="false">IF(Métricas!Q72="","",Métricas!Q72)</f>
        <v>147</v>
      </c>
      <c r="U55" s="178" t="n">
        <f aca="false">IF(Métricas!R72="","",Métricas!R72)</f>
        <v>106</v>
      </c>
      <c r="V55" s="178" t="n">
        <f aca="false">IF(Métricas!S72="","",Métricas!S72)</f>
        <v>135</v>
      </c>
      <c r="W55" s="178" t="n">
        <f aca="false">IF(Métricas!T72="","",Métricas!T72)</f>
        <v>115</v>
      </c>
      <c r="X55" s="178" t="n">
        <f aca="false">IF(Métricas!U72="","",Métricas!U72)</f>
        <v>185</v>
      </c>
      <c r="Y55" s="179" t="n">
        <f aca="false">IF(Métricas!V72="","",Métricas!V72)</f>
        <v>148</v>
      </c>
      <c r="Z55" s="179" t="n">
        <f aca="false">IF(Métricas!W72="","",Métricas!W72)</f>
        <v>139</v>
      </c>
      <c r="AA55" s="179" t="n">
        <f aca="false">IF(Métricas!X72="","",Métricas!X72)</f>
        <v>180</v>
      </c>
      <c r="AB55" s="179" t="n">
        <f aca="false">IF(Métricas!Y72="","",Métricas!Y72)</f>
        <v>205</v>
      </c>
      <c r="AC55" s="179" t="n">
        <f aca="false">IF(Métricas!Z72="","",Métricas!Z72)</f>
        <v>236</v>
      </c>
      <c r="AD55" s="179" t="n">
        <f aca="false">IF(Métricas!AA72="","",Métricas!AA72)</f>
        <v>261</v>
      </c>
      <c r="AE55" s="179" t="n">
        <f aca="false">IF(Métricas!AB72="","",Métricas!AB72)</f>
        <v>389</v>
      </c>
      <c r="AF55" s="179" t="n">
        <f aca="false">IF(Métricas!AC72="","",Métricas!AC72)</f>
        <v>475</v>
      </c>
      <c r="AG55" s="179" t="str">
        <f aca="false">IF(Métricas!AD72="","",Métricas!AD72)</f>
        <v/>
      </c>
      <c r="AH55" s="179" t="str">
        <f aca="false">IF(Métricas!AE72="","",Métricas!AE72)</f>
        <v/>
      </c>
      <c r="AI55" s="179" t="str">
        <f aca="false">IF(Métricas!AF72="","",Métricas!AF72)</f>
        <v/>
      </c>
      <c r="AJ55" s="179" t="str">
        <f aca="false">IF(Métricas!AG72="","",Métricas!AG72)</f>
        <v/>
      </c>
      <c r="AK55" s="179" t="str">
        <f aca="false">IF(Métricas!AH72="","",Métricas!AH72)</f>
        <v/>
      </c>
    </row>
    <row r="56" customFormat="false" ht="29.85" hidden="false" customHeight="true" outlineLevel="0" collapsed="false">
      <c r="A56" s="101"/>
      <c r="B56" s="136"/>
      <c r="C56" s="149"/>
      <c r="D56" s="100"/>
      <c r="E56" s="101"/>
      <c r="F56" s="101" t="s">
        <v>138</v>
      </c>
      <c r="G56" s="176"/>
      <c r="H56" s="180" t="s">
        <v>179</v>
      </c>
      <c r="I56" s="183" t="s">
        <v>179</v>
      </c>
      <c r="J56" s="182" t="s">
        <v>179</v>
      </c>
      <c r="K56" s="160" t="n">
        <f aca="false">IF(Métricas!H73="","",Métricas!H73)</f>
        <v>156</v>
      </c>
      <c r="L56" s="160" t="n">
        <f aca="false">IF(Métricas!I73="","",Métricas!I73)</f>
        <v>94</v>
      </c>
      <c r="M56" s="177" t="n">
        <f aca="false">IF(Métricas!J73="","",Métricas!J73)</f>
        <v>92</v>
      </c>
      <c r="N56" s="178" t="n">
        <f aca="false">IF(Métricas!K73="","",Métricas!K73)</f>
        <v>77</v>
      </c>
      <c r="O56" s="178" t="n">
        <f aca="false">IF(Métricas!L73="","",Métricas!L73)</f>
        <v>114</v>
      </c>
      <c r="P56" s="178" t="n">
        <f aca="false">IF(Métricas!M73="","",Métricas!M73)</f>
        <v>165</v>
      </c>
      <c r="Q56" s="178" t="n">
        <f aca="false">IF(Métricas!N73="","",Métricas!N73)</f>
        <v>166</v>
      </c>
      <c r="R56" s="178" t="n">
        <f aca="false">IF(Métricas!O73="","",Métricas!O73)</f>
        <v>163</v>
      </c>
      <c r="S56" s="178" t="n">
        <f aca="false">IF(Métricas!P73="","",Métricas!P73)</f>
        <v>181</v>
      </c>
      <c r="T56" s="178" t="n">
        <f aca="false">IF(Métricas!Q73="","",Métricas!Q73)</f>
        <v>161</v>
      </c>
      <c r="U56" s="178" t="n">
        <f aca="false">IF(Métricas!R73="","",Métricas!R73)</f>
        <v>180</v>
      </c>
      <c r="V56" s="178" t="n">
        <f aca="false">IF(Métricas!S73="","",Métricas!S73)</f>
        <v>214</v>
      </c>
      <c r="W56" s="178" t="n">
        <f aca="false">IF(Métricas!T73="","",Métricas!T73)</f>
        <v>200</v>
      </c>
      <c r="X56" s="178" t="n">
        <f aca="false">IF(Métricas!U73="","",Métricas!U73)</f>
        <v>295</v>
      </c>
      <c r="Y56" s="179" t="n">
        <f aca="false">IF(Métricas!V73="","",Métricas!V73)</f>
        <v>341</v>
      </c>
      <c r="Z56" s="179" t="n">
        <f aca="false">IF(Métricas!W73="","",Métricas!W73)</f>
        <v>410</v>
      </c>
      <c r="AA56" s="179" t="n">
        <f aca="false">IF(Métricas!X73="","",Métricas!X73)</f>
        <v>456</v>
      </c>
      <c r="AB56" s="179" t="n">
        <f aca="false">IF(Métricas!Y73="","",Métricas!Y73)</f>
        <v>532</v>
      </c>
      <c r="AC56" s="179" t="n">
        <f aca="false">IF(Métricas!Z73="","",Métricas!Z73)</f>
        <v>570</v>
      </c>
      <c r="AD56" s="179" t="n">
        <f aca="false">IF(Métricas!AA73="","",Métricas!AA73)</f>
        <v>592</v>
      </c>
      <c r="AE56" s="179" t="n">
        <f aca="false">IF(Métricas!AB73="","",Métricas!AB73)</f>
        <v>597</v>
      </c>
      <c r="AF56" s="179" t="n">
        <f aca="false">IF(Métricas!AC73="","",Métricas!AC73)</f>
        <v>657</v>
      </c>
      <c r="AG56" s="179" t="str">
        <f aca="false">IF(Métricas!AD73="","",Métricas!AD73)</f>
        <v/>
      </c>
      <c r="AH56" s="179" t="str">
        <f aca="false">IF(Métricas!AE73="","",Métricas!AE73)</f>
        <v/>
      </c>
      <c r="AI56" s="179" t="str">
        <f aca="false">IF(Métricas!AF73="","",Métricas!AF73)</f>
        <v/>
      </c>
      <c r="AJ56" s="179" t="str">
        <f aca="false">IF(Métricas!AG73="","",Métricas!AG73)</f>
        <v/>
      </c>
      <c r="AK56" s="179" t="str">
        <f aca="false">IF(Métricas!AH73="","",Métricas!AH73)</f>
        <v/>
      </c>
    </row>
    <row r="57" customFormat="false" ht="29.85" hidden="false" customHeight="true" outlineLevel="0" collapsed="false">
      <c r="A57" s="101"/>
      <c r="B57" s="136"/>
      <c r="C57" s="149"/>
      <c r="D57" s="100"/>
      <c r="E57" s="101"/>
      <c r="F57" s="101" t="s">
        <v>174</v>
      </c>
      <c r="G57" s="176"/>
      <c r="H57" s="180" t="s">
        <v>179</v>
      </c>
      <c r="I57" s="184" t="s">
        <v>179</v>
      </c>
      <c r="J57" s="185" t="s">
        <v>179</v>
      </c>
      <c r="K57" s="171" t="n">
        <f aca="false">IF(Métricas!H74="","",Métricas!H74)</f>
        <v>4050</v>
      </c>
      <c r="L57" s="171" t="n">
        <f aca="false">IF(Métricas!I74="","",Métricas!I74)</f>
        <v>4164</v>
      </c>
      <c r="M57" s="172" t="n">
        <f aca="false">IF(Métricas!J74="","",Métricas!J74)</f>
        <v>2889</v>
      </c>
      <c r="N57" s="173" t="n">
        <f aca="false">IF(Métricas!K74="","",Métricas!K74)</f>
        <v>3700</v>
      </c>
      <c r="O57" s="173" t="n">
        <f aca="false">IF(Métricas!L74="","",Métricas!L74)</f>
        <v>3066</v>
      </c>
      <c r="P57" s="173" t="n">
        <f aca="false">IF(Métricas!M74="","",Métricas!M74)</f>
        <v>4069</v>
      </c>
      <c r="Q57" s="173" t="n">
        <f aca="false">IF(Métricas!N74="","",Métricas!N74)</f>
        <v>2814</v>
      </c>
      <c r="R57" s="173" t="n">
        <f aca="false">IF(Métricas!O74="","",Métricas!O74)</f>
        <v>4917</v>
      </c>
      <c r="S57" s="173" t="n">
        <f aca="false">IF(Métricas!P74="","",Métricas!P74)</f>
        <v>1467</v>
      </c>
      <c r="T57" s="173" t="n">
        <f aca="false">IF(Métricas!Q74="","",Métricas!Q74)</f>
        <v>4709</v>
      </c>
      <c r="U57" s="173" t="n">
        <f aca="false">IF(Métricas!R74="","",Métricas!R74)</f>
        <v>4052</v>
      </c>
      <c r="V57" s="173" t="n">
        <f aca="false">IF(Métricas!S74="","",Métricas!S74)</f>
        <v>3016</v>
      </c>
      <c r="W57" s="173" t="n">
        <f aca="false">IF(Métricas!T74="","",Métricas!T74)</f>
        <v>5309</v>
      </c>
      <c r="X57" s="173" t="n">
        <f aca="false">IF(Métricas!U74="","",Métricas!U74)</f>
        <v>5400</v>
      </c>
      <c r="Y57" s="174" t="n">
        <f aca="false">IF(Métricas!V74="","",Métricas!V74)</f>
        <v>4086</v>
      </c>
      <c r="Z57" s="186" t="n">
        <f aca="false">AVERAGE(Z50:Z56)</f>
        <v>355.285714285714</v>
      </c>
      <c r="AA57" s="186" t="n">
        <f aca="false">AVERAGE(AA50:AA56)</f>
        <v>392.285714285714</v>
      </c>
      <c r="AB57" s="186" t="n">
        <f aca="false">AVERAGE(AB50:AB56)</f>
        <v>417</v>
      </c>
      <c r="AC57" s="186" t="n">
        <f aca="false">AVERAGE(AC50:AC56)</f>
        <v>461.142857142857</v>
      </c>
      <c r="AD57" s="186" t="n">
        <f aca="false">AVERAGE(AD50:AD56)</f>
        <v>496.714285714286</v>
      </c>
      <c r="AE57" s="186" t="n">
        <f aca="false">AVERAGE(AE50:AE56)</f>
        <v>608.285714285714</v>
      </c>
      <c r="AF57" s="186" t="n">
        <f aca="false">AVERAGE(AF50:AF56)</f>
        <v>673.428571428572</v>
      </c>
      <c r="AG57" s="174" t="str">
        <f aca="false">IF(Métricas!AD74="","",Métricas!AD74)</f>
        <v/>
      </c>
      <c r="AH57" s="174" t="str">
        <f aca="false">IF(Métricas!AE74="","",Métricas!AE74)</f>
        <v/>
      </c>
      <c r="AI57" s="174" t="str">
        <f aca="false">IF(Métricas!AF74="","",Métricas!AF74)</f>
        <v/>
      </c>
      <c r="AJ57" s="174" t="str">
        <f aca="false">IF(Métricas!AG74="","",Métricas!AG74)</f>
        <v/>
      </c>
      <c r="AK57" s="174" t="str">
        <f aca="false">IF(Métricas!AH74="","",Métricas!AH74)</f>
        <v/>
      </c>
    </row>
    <row r="58" customFormat="false" ht="58.95" hidden="false" customHeight="true" outlineLevel="0" collapsed="false">
      <c r="A58" s="187" t="n">
        <v>23</v>
      </c>
      <c r="B58" s="136"/>
      <c r="C58" s="149" t="s">
        <v>87</v>
      </c>
      <c r="D58" s="100" t="s">
        <v>170</v>
      </c>
      <c r="E58" s="101" t="s">
        <v>109</v>
      </c>
      <c r="F58" s="101" t="s">
        <v>110</v>
      </c>
      <c r="G58" s="170"/>
      <c r="H58" s="103" t="n">
        <f aca="false">20*7*27*0.8</f>
        <v>3024</v>
      </c>
      <c r="I58" s="104" t="n">
        <f aca="false">27*7*20*0.85</f>
        <v>3213</v>
      </c>
      <c r="J58" s="105" t="n">
        <f aca="false">27*7*20*0.9</f>
        <v>3402</v>
      </c>
      <c r="K58" s="171" t="n">
        <f aca="false">IF(Métricas!H74="","",Métricas!H74)</f>
        <v>4050</v>
      </c>
      <c r="L58" s="171" t="n">
        <f aca="false">IF(Métricas!I74="","",Métricas!I74)</f>
        <v>4164</v>
      </c>
      <c r="M58" s="171" t="n">
        <f aca="false">IF(Métricas!J74="","",Métricas!J74)</f>
        <v>2889</v>
      </c>
      <c r="N58" s="171" t="n">
        <f aca="false">IF(Métricas!K74="","",Métricas!K74)</f>
        <v>3700</v>
      </c>
      <c r="O58" s="171" t="n">
        <f aca="false">IF(Métricas!L74="","",Métricas!L74)</f>
        <v>3066</v>
      </c>
      <c r="P58" s="171" t="n">
        <f aca="false">IF(Métricas!M74="","",Métricas!M74)</f>
        <v>4069</v>
      </c>
      <c r="Q58" s="171" t="n">
        <f aca="false">IF(Métricas!N74="","",Métricas!N74)</f>
        <v>2814</v>
      </c>
      <c r="R58" s="171" t="n">
        <f aca="false">IF(Métricas!O74="","",Métricas!O74)</f>
        <v>4917</v>
      </c>
      <c r="S58" s="171" t="n">
        <f aca="false">IF(Métricas!P74="","",Métricas!P74)</f>
        <v>1467</v>
      </c>
      <c r="T58" s="171" t="n">
        <f aca="false">IF(Métricas!Q74="","",Métricas!Q74)</f>
        <v>4709</v>
      </c>
      <c r="U58" s="171" t="n">
        <f aca="false">IF(Métricas!R74="","",Métricas!R74)</f>
        <v>4052</v>
      </c>
      <c r="V58" s="171" t="n">
        <f aca="false">IF(Métricas!S74="","",Métricas!S74)</f>
        <v>3016</v>
      </c>
      <c r="W58" s="171" t="n">
        <f aca="false">IF(Métricas!T74="","",Métricas!T74)</f>
        <v>5309</v>
      </c>
      <c r="X58" s="171" t="n">
        <f aca="false">IF(Métricas!U74="","",Métricas!U74)</f>
        <v>5400</v>
      </c>
      <c r="Y58" s="171" t="n">
        <f aca="false">IF(Métricas!V74="","",Métricas!V74)</f>
        <v>4086</v>
      </c>
      <c r="Z58" s="171" t="n">
        <f aca="false">IF(Métricas!W74="","",Métricas!W74)</f>
        <v>4224</v>
      </c>
      <c r="AA58" s="171" t="n">
        <f aca="false">IF(Métricas!X74="","",Métricas!X74)</f>
        <v>3888</v>
      </c>
      <c r="AB58" s="171" t="n">
        <f aca="false">IF(Métricas!Y74="","",Métricas!Y74)</f>
        <v>3088</v>
      </c>
      <c r="AC58" s="171" t="n">
        <f aca="false">IF(Métricas!Z74="","",Métricas!Z74)</f>
        <v>2822</v>
      </c>
      <c r="AD58" s="171" t="n">
        <f aca="false">IF(Métricas!AA74="","",Métricas!AA74)</f>
        <v>4029</v>
      </c>
      <c r="AE58" s="171" t="n">
        <f aca="false">IF(Métricas!AB74="","",Métricas!AB74)</f>
        <v>4831</v>
      </c>
      <c r="AF58" s="171" t="n">
        <f aca="false">IF(Métricas!AC74="","",Métricas!AC74)</f>
        <v>4983</v>
      </c>
      <c r="AG58" s="171" t="str">
        <f aca="false">IF(Métricas!AD74="","",Métricas!AD74)</f>
        <v/>
      </c>
      <c r="AH58" s="171" t="str">
        <f aca="false">IF(Métricas!AE74="","",Métricas!AE74)</f>
        <v/>
      </c>
      <c r="AI58" s="171" t="str">
        <f aca="false">IF(Métricas!AF74="","",Métricas!AF74)</f>
        <v/>
      </c>
      <c r="AJ58" s="171" t="str">
        <f aca="false">IF(Métricas!AG74="","",Métricas!AG74)</f>
        <v/>
      </c>
      <c r="AK58" s="171" t="str">
        <f aca="false">IF(Métricas!AH74="","",Métricas!AH74)</f>
        <v/>
      </c>
    </row>
    <row r="59" customFormat="false" ht="42.15" hidden="false" customHeight="true" outlineLevel="0" collapsed="false">
      <c r="A59" s="187" t="n">
        <v>24</v>
      </c>
      <c r="B59" s="136"/>
      <c r="C59" s="149" t="s">
        <v>89</v>
      </c>
      <c r="D59" s="100" t="s">
        <v>166</v>
      </c>
      <c r="E59" s="101" t="s">
        <v>122</v>
      </c>
      <c r="F59" s="101" t="s">
        <v>110</v>
      </c>
      <c r="G59" s="170"/>
      <c r="H59" s="103" t="n">
        <v>7105</v>
      </c>
      <c r="I59" s="104" t="n">
        <v>6760</v>
      </c>
      <c r="J59" s="105" t="n">
        <v>6425</v>
      </c>
      <c r="K59" s="171" t="n">
        <f aca="false">IF(Métricas!H75="","",Métricas!H75)</f>
        <v>5341</v>
      </c>
      <c r="L59" s="160" t="n">
        <f aca="false">IF(Métricas!I75="","",Métricas!I75)</f>
        <v>4811</v>
      </c>
      <c r="M59" s="160" t="n">
        <f aca="false">IF(Métricas!J75="","",Métricas!J75)</f>
        <v>3164</v>
      </c>
      <c r="N59" s="160" t="n">
        <f aca="false">IF(Métricas!K75="","",Métricas!K75)</f>
        <v>5543</v>
      </c>
      <c r="O59" s="160" t="n">
        <f aca="false">IF(Métricas!L75="","",Métricas!L75)</f>
        <v>6124</v>
      </c>
      <c r="P59" s="160" t="n">
        <f aca="false">IF(Métricas!M75="","",Métricas!M75)</f>
        <v>6270</v>
      </c>
      <c r="Q59" s="160" t="n">
        <f aca="false">IF(Métricas!N75="","",Métricas!N75)</f>
        <v>5793</v>
      </c>
      <c r="R59" s="160" t="n">
        <f aca="false">IF(Métricas!O75="","",Métricas!O75)</f>
        <v>7358</v>
      </c>
      <c r="S59" s="160" t="n">
        <f aca="false">IF(Métricas!P75="","",Métricas!P75)</f>
        <v>9502</v>
      </c>
      <c r="T59" s="160" t="n">
        <f aca="false">IF(Métricas!Q75="","",Métricas!Q75)</f>
        <v>7852</v>
      </c>
      <c r="U59" s="160" t="n">
        <f aca="false">IF(Métricas!R75="","",Métricas!R75)</f>
        <v>8015</v>
      </c>
      <c r="V59" s="160" t="n">
        <f aca="false">IF(Métricas!S75="","",Métricas!S75)</f>
        <v>7445</v>
      </c>
      <c r="W59" s="160" t="n">
        <f aca="false">IF(Métricas!T75="","",Métricas!T75)</f>
        <v>8524</v>
      </c>
      <c r="X59" s="160" t="n">
        <f aca="false">IF(Métricas!U75="","",Métricas!U75)</f>
        <v>9086</v>
      </c>
      <c r="Y59" s="160" t="n">
        <f aca="false">IF(Métricas!V75="","",Métricas!V75)</f>
        <v>13591</v>
      </c>
      <c r="Z59" s="160" t="n">
        <f aca="false">IF(Métricas!W75="","",Métricas!W75)</f>
        <v>6313</v>
      </c>
      <c r="AA59" s="160" t="n">
        <f aca="false">IF(Métricas!X75="","",Métricas!X75)</f>
        <v>5915</v>
      </c>
      <c r="AB59" s="160" t="n">
        <f aca="false">IF(Métricas!Y75="","",Métricas!Y75)</f>
        <v>8505</v>
      </c>
      <c r="AC59" s="160" t="n">
        <f aca="false">IF(Métricas!Z75="","",Métricas!Z75)</f>
        <v>4541</v>
      </c>
      <c r="AD59" s="160" t="n">
        <f aca="false">IF(Métricas!AA75="","",Métricas!AA75)</f>
        <v>4837</v>
      </c>
      <c r="AE59" s="160" t="n">
        <f aca="false">IF(Métricas!AB75="","",Métricas!AB75)</f>
        <v>6317</v>
      </c>
      <c r="AF59" s="160" t="n">
        <f aca="false">IF(Métricas!AC75="","",Métricas!AC75)</f>
        <v>7524</v>
      </c>
      <c r="AG59" s="160" t="str">
        <f aca="false">IF(Métricas!AD75="","",Métricas!AD75)</f>
        <v/>
      </c>
      <c r="AH59" s="160" t="str">
        <f aca="false">IF(Métricas!AE75="","",Métricas!AE75)</f>
        <v/>
      </c>
      <c r="AI59" s="160" t="str">
        <f aca="false">IF(Métricas!AF75="","",Métricas!AF75)</f>
        <v/>
      </c>
      <c r="AJ59" s="160" t="str">
        <f aca="false">IF(Métricas!AG75="","",Métricas!AG75)</f>
        <v/>
      </c>
      <c r="AK59" s="160" t="str">
        <f aca="false">IF(Métricas!AH75="","",Métricas!AH75)</f>
        <v/>
      </c>
    </row>
    <row r="60" customFormat="false" ht="29.85" hidden="false" customHeight="true" outlineLevel="0" collapsed="false">
      <c r="A60" s="101" t="n">
        <v>25</v>
      </c>
      <c r="B60" s="136"/>
      <c r="C60" s="149" t="s">
        <v>92</v>
      </c>
      <c r="D60" s="100" t="s">
        <v>170</v>
      </c>
      <c r="E60" s="101" t="s">
        <v>122</v>
      </c>
      <c r="F60" s="101" t="s">
        <v>126</v>
      </c>
      <c r="G60" s="115"/>
      <c r="H60" s="103" t="n">
        <v>60</v>
      </c>
      <c r="I60" s="104" t="n">
        <v>45</v>
      </c>
      <c r="J60" s="105" t="n">
        <v>30</v>
      </c>
      <c r="K60" s="171" t="n">
        <f aca="false">IF(Métricas!H76="","",Métricas!H76)</f>
        <v>7</v>
      </c>
      <c r="L60" s="160" t="n">
        <f aca="false">IF(Métricas!I76="","",Métricas!I76)</f>
        <v>48</v>
      </c>
      <c r="M60" s="160" t="n">
        <f aca="false">IF(Métricas!J76="","",Métricas!J76)</f>
        <v>70</v>
      </c>
      <c r="N60" s="160" t="n">
        <f aca="false">IF(Métricas!K76="","",Métricas!K76)</f>
        <v>97</v>
      </c>
      <c r="O60" s="160" t="n">
        <f aca="false">IF(Métricas!L76="","",Métricas!L76)</f>
        <v>15</v>
      </c>
      <c r="P60" s="160" t="n">
        <f aca="false">IF(Métricas!M76="","",Métricas!M76)</f>
        <v>26</v>
      </c>
      <c r="Q60" s="160" t="n">
        <f aca="false">IF(Métricas!N76="","",Métricas!N76)</f>
        <v>49</v>
      </c>
      <c r="R60" s="160" t="n">
        <f aca="false">IF(Métricas!O76="","",Métricas!O76)</f>
        <v>21</v>
      </c>
      <c r="S60" s="160" t="n">
        <f aca="false">IF(Métricas!P76="","",Métricas!P76)</f>
        <v>0</v>
      </c>
      <c r="T60" s="160" t="n">
        <f aca="false">IF(Métricas!Q76="","",Métricas!Q76)</f>
        <v>0</v>
      </c>
      <c r="U60" s="160" t="n">
        <f aca="false">IF(Métricas!R76="","",Métricas!R76)</f>
        <v>5</v>
      </c>
      <c r="V60" s="160" t="n">
        <f aca="false">IF(Métricas!S76="","",Métricas!S76)</f>
        <v>5</v>
      </c>
      <c r="W60" s="160" t="n">
        <f aca="false">IF(Métricas!T76="","",Métricas!T76)</f>
        <v>0</v>
      </c>
      <c r="X60" s="160" t="n">
        <f aca="false">IF(Métricas!U76="","",Métricas!U76)</f>
        <v>26</v>
      </c>
      <c r="Y60" s="160" t="n">
        <f aca="false">IF(Métricas!V76="","",Métricas!V76)</f>
        <v>3</v>
      </c>
      <c r="Z60" s="160" t="n">
        <f aca="false">IF(Métricas!W76="","",Métricas!W76)</f>
        <v>0</v>
      </c>
      <c r="AA60" s="160" t="n">
        <f aca="false">IF(Métricas!X76="","",Métricas!X76)</f>
        <v>7</v>
      </c>
      <c r="AB60" s="160" t="n">
        <f aca="false">IF(Métricas!Y76="","",Métricas!Y76)</f>
        <v>1</v>
      </c>
      <c r="AC60" s="160" t="n">
        <f aca="false">IF(Métricas!Z76="","",Métricas!Z76)</f>
        <v>14</v>
      </c>
      <c r="AD60" s="160" t="n">
        <f aca="false">IF(Métricas!AA76="","",Métricas!AA76)</f>
        <v>7</v>
      </c>
      <c r="AE60" s="160" t="n">
        <f aca="false">IF(Métricas!AB76="","",Métricas!AB76)</f>
        <v>10</v>
      </c>
      <c r="AF60" s="160" t="n">
        <f aca="false">IF(Métricas!AC76="","",Métricas!AC76)</f>
        <v>20</v>
      </c>
      <c r="AG60" s="160" t="str">
        <f aca="false">IF(Métricas!AD76="","",Métricas!AD76)</f>
        <v/>
      </c>
      <c r="AH60" s="160" t="str">
        <f aca="false">IF(Métricas!AE76="","",Métricas!AE76)</f>
        <v/>
      </c>
      <c r="AI60" s="160" t="str">
        <f aca="false">IF(Métricas!AF76="","",Métricas!AF76)</f>
        <v/>
      </c>
      <c r="AJ60" s="160" t="str">
        <f aca="false">IF(Métricas!AG76="","",Métricas!AG76)</f>
        <v/>
      </c>
      <c r="AK60" s="160" t="str">
        <f aca="false">IF(Métricas!AH76="","",Métricas!AH76)</f>
        <v/>
      </c>
    </row>
    <row r="61" customFormat="false" ht="29.85" hidden="false" customHeight="true" outlineLevel="0" collapsed="false">
      <c r="A61" s="101"/>
      <c r="B61" s="136"/>
      <c r="C61" s="149"/>
      <c r="D61" s="100"/>
      <c r="E61" s="101"/>
      <c r="F61" s="101" t="s">
        <v>127</v>
      </c>
      <c r="G61" s="115"/>
      <c r="H61" s="103" t="n">
        <v>60</v>
      </c>
      <c r="I61" s="104" t="n">
        <v>45</v>
      </c>
      <c r="J61" s="105" t="n">
        <v>30</v>
      </c>
      <c r="K61" s="171" t="n">
        <f aca="false">IF(Métricas!H77="","",Métricas!H77)</f>
        <v>17</v>
      </c>
      <c r="L61" s="160" t="n">
        <f aca="false">IF(Métricas!I77="","",Métricas!I77)</f>
        <v>35</v>
      </c>
      <c r="M61" s="160" t="n">
        <f aca="false">IF(Métricas!J77="","",Métricas!J77)</f>
        <v>46</v>
      </c>
      <c r="N61" s="160" t="n">
        <f aca="false">IF(Métricas!K77="","",Métricas!K77)</f>
        <v>73</v>
      </c>
      <c r="O61" s="160" t="n">
        <f aca="false">IF(Métricas!L77="","",Métricas!L77)</f>
        <v>0</v>
      </c>
      <c r="P61" s="160" t="n">
        <f aca="false">IF(Métricas!M77="","",Métricas!M77)</f>
        <v>0</v>
      </c>
      <c r="Q61" s="160" t="n">
        <f aca="false">IF(Métricas!N77="","",Métricas!N77)</f>
        <v>34</v>
      </c>
      <c r="R61" s="160" t="n">
        <f aca="false">IF(Métricas!O77="","",Métricas!O77)</f>
        <v>12</v>
      </c>
      <c r="S61" s="160" t="n">
        <f aca="false">IF(Métricas!P77="","",Métricas!P77)</f>
        <v>31</v>
      </c>
      <c r="T61" s="160" t="n">
        <f aca="false">IF(Métricas!Q77="","",Métricas!Q77)</f>
        <v>0</v>
      </c>
      <c r="U61" s="160" t="n">
        <f aca="false">IF(Métricas!R77="","",Métricas!R77)</f>
        <v>49</v>
      </c>
      <c r="V61" s="160" t="n">
        <f aca="false">IF(Métricas!S77="","",Métricas!S77)</f>
        <v>14</v>
      </c>
      <c r="W61" s="160" t="n">
        <f aca="false">IF(Métricas!T77="","",Métricas!T77)</f>
        <v>8</v>
      </c>
      <c r="X61" s="160" t="n">
        <f aca="false">IF(Métricas!U77="","",Métricas!U77)</f>
        <v>0</v>
      </c>
      <c r="Y61" s="160" t="n">
        <f aca="false">IF(Métricas!V77="","",Métricas!V77)</f>
        <v>33</v>
      </c>
      <c r="Z61" s="160" t="n">
        <f aca="false">IF(Métricas!W77="","",Métricas!W77)</f>
        <v>17</v>
      </c>
      <c r="AA61" s="160" t="n">
        <f aca="false">IF(Métricas!X77="","",Métricas!X77)</f>
        <v>21</v>
      </c>
      <c r="AB61" s="160" t="n">
        <f aca="false">IF(Métricas!Y77="","",Métricas!Y77)</f>
        <v>15</v>
      </c>
      <c r="AC61" s="160" t="n">
        <f aca="false">IF(Métricas!Z77="","",Métricas!Z77)</f>
        <v>4</v>
      </c>
      <c r="AD61" s="160" t="n">
        <f aca="false">IF(Métricas!AA77="","",Métricas!AA77)</f>
        <v>21</v>
      </c>
      <c r="AE61" s="160" t="n">
        <f aca="false">IF(Métricas!AB77="","",Métricas!AB77)</f>
        <v>0</v>
      </c>
      <c r="AF61" s="160" t="n">
        <f aca="false">IF(Métricas!AC77="","",Métricas!AC77)</f>
        <v>17</v>
      </c>
      <c r="AG61" s="160" t="str">
        <f aca="false">IF(Métricas!AD77="","",Métricas!AD77)</f>
        <v/>
      </c>
      <c r="AH61" s="160" t="str">
        <f aca="false">IF(Métricas!AE77="","",Métricas!AE77)</f>
        <v/>
      </c>
      <c r="AI61" s="160" t="str">
        <f aca="false">IF(Métricas!AF77="","",Métricas!AF77)</f>
        <v/>
      </c>
      <c r="AJ61" s="160" t="str">
        <f aca="false">IF(Métricas!AG77="","",Métricas!AG77)</f>
        <v/>
      </c>
      <c r="AK61" s="160" t="str">
        <f aca="false">IF(Métricas!AH77="","",Métricas!AH77)</f>
        <v/>
      </c>
    </row>
    <row r="62" customFormat="false" ht="29.85" hidden="false" customHeight="true" outlineLevel="0" collapsed="false">
      <c r="A62" s="101"/>
      <c r="B62" s="136"/>
      <c r="C62" s="149"/>
      <c r="D62" s="100"/>
      <c r="E62" s="101"/>
      <c r="F62" s="101" t="s">
        <v>128</v>
      </c>
      <c r="G62" s="115"/>
      <c r="H62" s="103" t="n">
        <v>60</v>
      </c>
      <c r="I62" s="104" t="n">
        <v>45</v>
      </c>
      <c r="J62" s="105" t="n">
        <v>30</v>
      </c>
      <c r="K62" s="171" t="n">
        <f aca="false">IF(Métricas!H78="","",Métricas!H78)</f>
        <v>14</v>
      </c>
      <c r="L62" s="160" t="n">
        <f aca="false">IF(Métricas!I78="","",Métricas!I78)</f>
        <v>40</v>
      </c>
      <c r="M62" s="160" t="n">
        <f aca="false">IF(Métricas!J78="","",Métricas!J78)</f>
        <v>47</v>
      </c>
      <c r="N62" s="160" t="n">
        <f aca="false">IF(Métricas!K78="","",Métricas!K78)</f>
        <v>70</v>
      </c>
      <c r="O62" s="160" t="n">
        <f aca="false">IF(Métricas!L78="","",Métricas!L78)</f>
        <v>49</v>
      </c>
      <c r="P62" s="160" t="n">
        <f aca="false">IF(Métricas!M78="","",Métricas!M78)</f>
        <v>67</v>
      </c>
      <c r="Q62" s="160" t="n">
        <f aca="false">IF(Métricas!N78="","",Métricas!N78)</f>
        <v>70</v>
      </c>
      <c r="R62" s="160" t="n">
        <f aca="false">IF(Métricas!O78="","",Métricas!O78)</f>
        <v>5</v>
      </c>
      <c r="S62" s="160" t="n">
        <f aca="false">IF(Métricas!P78="","",Métricas!P78)</f>
        <v>0</v>
      </c>
      <c r="T62" s="160" t="n">
        <f aca="false">IF(Métricas!Q78="","",Métricas!Q78)</f>
        <v>0</v>
      </c>
      <c r="U62" s="160" t="n">
        <f aca="false">IF(Métricas!R78="","",Métricas!R78)</f>
        <v>0</v>
      </c>
      <c r="V62" s="160" t="n">
        <f aca="false">IF(Métricas!S78="","",Métricas!S78)</f>
        <v>3</v>
      </c>
      <c r="W62" s="160" t="n">
        <f aca="false">IF(Métricas!T78="","",Métricas!T78)</f>
        <v>0</v>
      </c>
      <c r="X62" s="160" t="n">
        <f aca="false">IF(Métricas!U78="","",Métricas!U78)</f>
        <v>8</v>
      </c>
      <c r="Y62" s="160" t="n">
        <f aca="false">IF(Métricas!V78="","",Métricas!V78)</f>
        <v>3</v>
      </c>
      <c r="Z62" s="160" t="n">
        <f aca="false">IF(Métricas!W78="","",Métricas!W78)</f>
        <v>5</v>
      </c>
      <c r="AA62" s="160" t="n">
        <f aca="false">IF(Métricas!X78="","",Métricas!X78)</f>
        <v>7</v>
      </c>
      <c r="AB62" s="160" t="n">
        <f aca="false">IF(Métricas!Y78="","",Métricas!Y78)</f>
        <v>43</v>
      </c>
      <c r="AC62" s="160" t="n">
        <f aca="false">IF(Métricas!Z78="","",Métricas!Z78)</f>
        <v>0</v>
      </c>
      <c r="AD62" s="160" t="n">
        <f aca="false">IF(Métricas!AA78="","",Métricas!AA78)</f>
        <v>0</v>
      </c>
      <c r="AE62" s="160" t="n">
        <f aca="false">IF(Métricas!AB78="","",Métricas!AB78)</f>
        <v>3</v>
      </c>
      <c r="AF62" s="160" t="n">
        <f aca="false">IF(Métricas!AC78="","",Métricas!AC78)</f>
        <v>23</v>
      </c>
      <c r="AG62" s="160" t="str">
        <f aca="false">IF(Métricas!AD78="","",Métricas!AD78)</f>
        <v/>
      </c>
      <c r="AH62" s="160" t="str">
        <f aca="false">IF(Métricas!AE78="","",Métricas!AE78)</f>
        <v/>
      </c>
      <c r="AI62" s="160" t="str">
        <f aca="false">IF(Métricas!AF78="","",Métricas!AF78)</f>
        <v/>
      </c>
      <c r="AJ62" s="160" t="str">
        <f aca="false">IF(Métricas!AG78="","",Métricas!AG78)</f>
        <v/>
      </c>
      <c r="AK62" s="160" t="str">
        <f aca="false">IF(Métricas!AH78="","",Métricas!AH78)</f>
        <v/>
      </c>
    </row>
    <row r="63" customFormat="false" ht="29.85" hidden="false" customHeight="true" outlineLevel="0" collapsed="false">
      <c r="A63" s="101"/>
      <c r="B63" s="136"/>
      <c r="C63" s="149"/>
      <c r="D63" s="100"/>
      <c r="E63" s="101"/>
      <c r="F63" s="101" t="s">
        <v>129</v>
      </c>
      <c r="G63" s="115"/>
      <c r="H63" s="103" t="n">
        <v>60</v>
      </c>
      <c r="I63" s="104" t="n">
        <v>45</v>
      </c>
      <c r="J63" s="105" t="n">
        <v>30</v>
      </c>
      <c r="K63" s="171" t="n">
        <f aca="false">IF(Métricas!H79="","",Métricas!H79)</f>
        <v>20</v>
      </c>
      <c r="L63" s="160" t="n">
        <f aca="false">IF(Métricas!I79="","",Métricas!I79)</f>
        <v>81</v>
      </c>
      <c r="M63" s="160" t="n">
        <f aca="false">IF(Métricas!J79="","",Métricas!J79)</f>
        <v>60</v>
      </c>
      <c r="N63" s="160" t="n">
        <f aca="false">IF(Métricas!K79="","",Métricas!K79)</f>
        <v>88</v>
      </c>
      <c r="O63" s="160" t="n">
        <f aca="false">IF(Métricas!L79="","",Métricas!L79)</f>
        <v>23</v>
      </c>
      <c r="P63" s="160" t="n">
        <f aca="false">IF(Métricas!M79="","",Métricas!M79)</f>
        <v>49</v>
      </c>
      <c r="Q63" s="160" t="n">
        <f aca="false">IF(Métricas!N79="","",Métricas!N79)</f>
        <v>46</v>
      </c>
      <c r="R63" s="160" t="n">
        <f aca="false">IF(Métricas!O79="","",Métricas!O79)</f>
        <v>46</v>
      </c>
      <c r="S63" s="160" t="n">
        <f aca="false">IF(Métricas!P79="","",Métricas!P79)</f>
        <v>0</v>
      </c>
      <c r="T63" s="160" t="n">
        <f aca="false">IF(Métricas!Q79="","",Métricas!Q79)</f>
        <v>0</v>
      </c>
      <c r="U63" s="160" t="n">
        <f aca="false">IF(Métricas!R79="","",Métricas!R79)</f>
        <v>0</v>
      </c>
      <c r="V63" s="160" t="n">
        <f aca="false">IF(Métricas!S79="","",Métricas!S79)</f>
        <v>3</v>
      </c>
      <c r="W63" s="160" t="n">
        <f aca="false">IF(Métricas!T79="","",Métricas!T79)</f>
        <v>14</v>
      </c>
      <c r="X63" s="160" t="n">
        <f aca="false">IF(Métricas!U79="","",Métricas!U79)</f>
        <v>11</v>
      </c>
      <c r="Y63" s="160" t="n">
        <f aca="false">IF(Métricas!V79="","",Métricas!V79)</f>
        <v>45</v>
      </c>
      <c r="Z63" s="160" t="n">
        <f aca="false">IF(Métricas!W79="","",Métricas!W79)</f>
        <v>27</v>
      </c>
      <c r="AA63" s="160" t="n">
        <f aca="false">IF(Métricas!X79="","",Métricas!X79)</f>
        <v>54</v>
      </c>
      <c r="AB63" s="160" t="n">
        <f aca="false">IF(Métricas!Y79="","",Métricas!Y79)</f>
        <v>43</v>
      </c>
      <c r="AC63" s="160" t="n">
        <f aca="false">IF(Métricas!Z79="","",Métricas!Z79)</f>
        <v>20</v>
      </c>
      <c r="AD63" s="160" t="n">
        <f aca="false">IF(Métricas!AA79="","",Métricas!AA79)</f>
        <v>23</v>
      </c>
      <c r="AE63" s="160" t="n">
        <f aca="false">IF(Métricas!AB79="","",Métricas!AB79)</f>
        <v>10</v>
      </c>
      <c r="AF63" s="160" t="n">
        <f aca="false">IF(Métricas!AC79="","",Métricas!AC79)</f>
        <v>23</v>
      </c>
      <c r="AG63" s="160" t="str">
        <f aca="false">IF(Métricas!AD79="","",Métricas!AD79)</f>
        <v/>
      </c>
      <c r="AH63" s="160" t="str">
        <f aca="false">IF(Métricas!AE79="","",Métricas!AE79)</f>
        <v/>
      </c>
      <c r="AI63" s="160" t="str">
        <f aca="false">IF(Métricas!AF79="","",Métricas!AF79)</f>
        <v/>
      </c>
      <c r="AJ63" s="160" t="str">
        <f aca="false">IF(Métricas!AG79="","",Métricas!AG79)</f>
        <v/>
      </c>
      <c r="AK63" s="160" t="str">
        <f aca="false">IF(Métricas!AH79="","",Métricas!AH79)</f>
        <v/>
      </c>
    </row>
    <row r="64" s="189" customFormat="true" ht="29.85" hidden="false" customHeight="true" outlineLevel="0" collapsed="false">
      <c r="A64" s="101"/>
      <c r="B64" s="136"/>
      <c r="C64" s="149"/>
      <c r="D64" s="100"/>
      <c r="E64" s="101"/>
      <c r="F64" s="101" t="s">
        <v>174</v>
      </c>
      <c r="G64" s="188"/>
      <c r="H64" s="103" t="n">
        <v>60</v>
      </c>
      <c r="I64" s="104" t="n">
        <v>45</v>
      </c>
      <c r="J64" s="105" t="n">
        <v>30</v>
      </c>
      <c r="K64" s="171" t="n">
        <f aca="false">IF(SUM(K60:K63)=0,"",AVERAGE(K60:K63))</f>
        <v>14.5</v>
      </c>
      <c r="L64" s="160" t="n">
        <f aca="false">IF(SUM(L60:L63)=0,"",AVERAGE(L60:L63))</f>
        <v>51</v>
      </c>
      <c r="M64" s="160" t="n">
        <f aca="false">IF(SUM(M60:M63)=0,"",AVERAGE(M60:M63))</f>
        <v>55.75</v>
      </c>
      <c r="N64" s="160" t="n">
        <f aca="false">IF(SUM(N60:N63)=0,"",AVERAGE(N60:N63))</f>
        <v>82</v>
      </c>
      <c r="O64" s="160" t="n">
        <f aca="false">IF(SUM(O60:O63)=0,"",AVERAGE(O60:O63))</f>
        <v>21.75</v>
      </c>
      <c r="P64" s="160" t="n">
        <f aca="false">IF(SUM(P60:P63)=0,"",AVERAGE(P60:P63))</f>
        <v>35.5</v>
      </c>
      <c r="Q64" s="160" t="n">
        <f aca="false">IF(SUM(Q60:Q63)=0,"",AVERAGE(Q60:Q63))</f>
        <v>49.75</v>
      </c>
      <c r="R64" s="160" t="n">
        <f aca="false">IF(SUM(R60:R63)=0,"",AVERAGE(R60:R63))</f>
        <v>21</v>
      </c>
      <c r="S64" s="160" t="n">
        <f aca="false">IF(SUM(S60:S63)=0,"",AVERAGE(S60:S63))</f>
        <v>7.75</v>
      </c>
      <c r="T64" s="160" t="str">
        <f aca="false">IF(SUM(T60:T63)=0,"",AVERAGE(T60:T63))</f>
        <v/>
      </c>
      <c r="U64" s="160" t="n">
        <f aca="false">IF(SUM(U60:U63)=0,"",AVERAGE(U60:U63))</f>
        <v>13.5</v>
      </c>
      <c r="V64" s="160" t="n">
        <f aca="false">IF(SUM(V60:V63)=0,"",AVERAGE(V60:V63))</f>
        <v>6.25</v>
      </c>
      <c r="W64" s="160" t="n">
        <f aca="false">IF(SUM(W60:W63)=0,"",AVERAGE(W60:W63))</f>
        <v>5.5</v>
      </c>
      <c r="X64" s="160" t="n">
        <f aca="false">IF(SUM(X60:X63)=0,"",AVERAGE(X60:X63))</f>
        <v>11.25</v>
      </c>
      <c r="Y64" s="160" t="n">
        <f aca="false">IF(SUM(Y60:Y63)=0,"",AVERAGE(Y60:Y63))</f>
        <v>21</v>
      </c>
      <c r="Z64" s="160" t="n">
        <f aca="false">IF(SUM(Z60:Z63)=0,"",AVERAGE(Z60:Z63))</f>
        <v>12.25</v>
      </c>
      <c r="AA64" s="160" t="n">
        <f aca="false">IF(SUM(AA60:AA63)=0,"",AVERAGE(AA60:AA63))</f>
        <v>22.25</v>
      </c>
      <c r="AB64" s="160" t="n">
        <f aca="false">IF(SUM(AB60:AB63)=0,"",AVERAGE(AB60:AB63))</f>
        <v>25.5</v>
      </c>
      <c r="AC64" s="160" t="n">
        <f aca="false">IF(SUM(AC60:AC63)=0,"",AVERAGE(AC60:AC63))</f>
        <v>9.5</v>
      </c>
      <c r="AD64" s="160" t="n">
        <f aca="false">IF(SUM(AD60:AD63)=0,"",AVERAGE(AD60:AD63))</f>
        <v>12.75</v>
      </c>
      <c r="AE64" s="160" t="n">
        <f aca="false">IF(SUM(AE60:AE63)=0,"",AVERAGE(AE60:AE63))</f>
        <v>5.75</v>
      </c>
      <c r="AF64" s="160" t="n">
        <f aca="false">IF(SUM(AF60:AF63)=0,"",AVERAGE(AF60:AF63))</f>
        <v>20.75</v>
      </c>
      <c r="AG64" s="160" t="str">
        <f aca="false">IF(SUM(AG60:AG63)=0,"",AVERAGE(AG60:AG63))</f>
        <v/>
      </c>
      <c r="AH64" s="160" t="str">
        <f aca="false">IF(SUM(AH60:AH63)=0,"",AVERAGE(AH60:AH63))</f>
        <v/>
      </c>
      <c r="AI64" s="160" t="str">
        <f aca="false">IF(SUM(AI60:AI63)=0,"",AVERAGE(AI60:AI63))</f>
        <v/>
      </c>
      <c r="AJ64" s="160" t="str">
        <f aca="false">IF(SUM(AJ60:AJ63)=0,"",AVERAGE(AJ60:AJ63))</f>
        <v/>
      </c>
      <c r="AK64" s="160" t="str">
        <f aca="false">IF(SUM(AK60:AK63)=0,"",AVERAGE(AK60:AK63))</f>
        <v/>
      </c>
    </row>
    <row r="65" customFormat="false" ht="29.85" hidden="false" customHeight="true" outlineLevel="0" collapsed="false">
      <c r="A65" s="101" t="n">
        <v>26</v>
      </c>
      <c r="B65" s="136"/>
      <c r="C65" s="149" t="s">
        <v>95</v>
      </c>
      <c r="D65" s="100" t="s">
        <v>170</v>
      </c>
      <c r="E65" s="101" t="s">
        <v>122</v>
      </c>
      <c r="F65" s="101" t="s">
        <v>126</v>
      </c>
      <c r="G65" s="115"/>
      <c r="H65" s="103" t="n">
        <v>14</v>
      </c>
      <c r="I65" s="104" t="n">
        <v>7</v>
      </c>
      <c r="J65" s="105" t="n">
        <v>1</v>
      </c>
      <c r="K65" s="171" t="n">
        <f aca="false">IF(Métricas!H80="","",Métricas!H80)</f>
        <v>0</v>
      </c>
      <c r="L65" s="160" t="n">
        <f aca="false">IF(Métricas!I80="","",Métricas!I80)</f>
        <v>10</v>
      </c>
      <c r="M65" s="160" t="n">
        <f aca="false">IF(Métricas!J80="","",Métricas!J80)</f>
        <v>0</v>
      </c>
      <c r="N65" s="160" t="n">
        <f aca="false">IF(Métricas!K80="","",Métricas!K80)</f>
        <v>1</v>
      </c>
      <c r="O65" s="160" t="n">
        <f aca="false">IF(Métricas!L80="","",Métricas!L80)</f>
        <v>0</v>
      </c>
      <c r="P65" s="160" t="n">
        <f aca="false">IF(Métricas!M80="","",Métricas!M80)</f>
        <v>0</v>
      </c>
      <c r="Q65" s="160" t="n">
        <f aca="false">IF(Métricas!N80="","",Métricas!N80)</f>
        <v>0</v>
      </c>
      <c r="R65" s="160" t="n">
        <f aca="false">IF(Métricas!O80="","",Métricas!O80)</f>
        <v>0</v>
      </c>
      <c r="S65" s="160" t="n">
        <f aca="false">IF(Métricas!P80="","",Métricas!P80)</f>
        <v>0</v>
      </c>
      <c r="T65" s="160" t="n">
        <f aca="false">IF(Métricas!Q80="","",Métricas!Q80)</f>
        <v>0</v>
      </c>
      <c r="U65" s="160" t="n">
        <f aca="false">IF(Métricas!R80="","",Métricas!R80)</f>
        <v>29</v>
      </c>
      <c r="V65" s="160" t="n">
        <f aca="false">IF(Métricas!S80="","",Métricas!S80)</f>
        <v>13</v>
      </c>
      <c r="W65" s="160" t="n">
        <f aca="false">IF(Métricas!T80="","",Métricas!T80)</f>
        <v>24</v>
      </c>
      <c r="X65" s="160" t="n">
        <f aca="false">IF(Métricas!U80="","",Métricas!U80)</f>
        <v>29</v>
      </c>
      <c r="Y65" s="160" t="n">
        <f aca="false">IF(Métricas!V80="","",Métricas!V80)</f>
        <v>42</v>
      </c>
      <c r="Z65" s="160" t="n">
        <f aca="false">IF(Métricas!W80="","",Métricas!W80)</f>
        <v>0</v>
      </c>
      <c r="AA65" s="160" t="n">
        <f aca="false">IF(Métricas!X80="","",Métricas!X80)</f>
        <v>0</v>
      </c>
      <c r="AB65" s="160" t="n">
        <f aca="false">IF(Métricas!Y80="","",Métricas!Y80)</f>
        <v>29</v>
      </c>
      <c r="AC65" s="160" t="n">
        <f aca="false">IF(Métricas!Z80="","",Métricas!Z80)</f>
        <v>0</v>
      </c>
      <c r="AD65" s="160" t="n">
        <f aca="false">IF(Métricas!AA80="","",Métricas!AA80)</f>
        <v>0</v>
      </c>
      <c r="AE65" s="160" t="n">
        <f aca="false">IF(Métricas!AB80="","",Métricas!AB80)</f>
        <v>0</v>
      </c>
      <c r="AF65" s="160" t="n">
        <f aca="false">IF(Métricas!AC80="","",Métricas!AC80)</f>
        <v>0</v>
      </c>
      <c r="AG65" s="160" t="str">
        <f aca="false">IF(Métricas!AD80="","",Métricas!AD80)</f>
        <v/>
      </c>
      <c r="AH65" s="160" t="str">
        <f aca="false">IF(Métricas!AE80="","",Métricas!AE80)</f>
        <v/>
      </c>
      <c r="AI65" s="160" t="str">
        <f aca="false">IF(Métricas!AF80="","",Métricas!AF80)</f>
        <v/>
      </c>
      <c r="AJ65" s="160" t="str">
        <f aca="false">IF(Métricas!AG80="","",Métricas!AG80)</f>
        <v/>
      </c>
      <c r="AK65" s="160" t="str">
        <f aca="false">IF(Métricas!AH80="","",Métricas!AH80)</f>
        <v/>
      </c>
    </row>
    <row r="66" customFormat="false" ht="29.85" hidden="false" customHeight="true" outlineLevel="0" collapsed="false">
      <c r="A66" s="101"/>
      <c r="B66" s="136"/>
      <c r="C66" s="149"/>
      <c r="D66" s="100"/>
      <c r="E66" s="101"/>
      <c r="F66" s="101" t="s">
        <v>127</v>
      </c>
      <c r="G66" s="115"/>
      <c r="H66" s="103" t="n">
        <v>14</v>
      </c>
      <c r="I66" s="104" t="n">
        <v>7</v>
      </c>
      <c r="J66" s="105" t="n">
        <v>1</v>
      </c>
      <c r="K66" s="171" t="n">
        <f aca="false">IF(Métricas!H81="","",Métricas!H81)</f>
        <v>0</v>
      </c>
      <c r="L66" s="160" t="n">
        <f aca="false">IF(Métricas!I81="","",Métricas!I81)</f>
        <v>0</v>
      </c>
      <c r="M66" s="160" t="n">
        <f aca="false">IF(Métricas!J81="","",Métricas!J81)</f>
        <v>0</v>
      </c>
      <c r="N66" s="160" t="n">
        <f aca="false">IF(Métricas!K81="","",Métricas!K81)</f>
        <v>0</v>
      </c>
      <c r="O66" s="160" t="n">
        <f aca="false">IF(Métricas!L81="","",Métricas!L81)</f>
        <v>0</v>
      </c>
      <c r="P66" s="160" t="n">
        <f aca="false">IF(Métricas!M81="","",Métricas!M81)</f>
        <v>0</v>
      </c>
      <c r="Q66" s="160" t="n">
        <f aca="false">IF(Métricas!N81="","",Métricas!N81)</f>
        <v>0</v>
      </c>
      <c r="R66" s="160" t="n">
        <f aca="false">IF(Métricas!O81="","",Métricas!O81)</f>
        <v>0</v>
      </c>
      <c r="S66" s="160" t="n">
        <f aca="false">IF(Métricas!P81="","",Métricas!P81)</f>
        <v>0</v>
      </c>
      <c r="T66" s="160" t="n">
        <f aca="false">IF(Métricas!Q81="","",Métricas!Q81)</f>
        <v>2</v>
      </c>
      <c r="U66" s="160" t="n">
        <f aca="false">IF(Métricas!R81="","",Métricas!R81)</f>
        <v>0</v>
      </c>
      <c r="V66" s="160" t="n">
        <f aca="false">IF(Métricas!S81="","",Métricas!S81)</f>
        <v>0</v>
      </c>
      <c r="W66" s="160" t="n">
        <f aca="false">IF(Métricas!T81="","",Métricas!T81)</f>
        <v>0</v>
      </c>
      <c r="X66" s="160" t="n">
        <f aca="false">IF(Métricas!U81="","",Métricas!U81)</f>
        <v>14</v>
      </c>
      <c r="Y66" s="160" t="n">
        <f aca="false">IF(Métricas!V81="","",Métricas!V81)</f>
        <v>0</v>
      </c>
      <c r="Z66" s="160" t="n">
        <f aca="false">IF(Métricas!W81="","",Métricas!W81)</f>
        <v>0</v>
      </c>
      <c r="AA66" s="160" t="n">
        <f aca="false">IF(Métricas!X81="","",Métricas!X81)</f>
        <v>0</v>
      </c>
      <c r="AB66" s="160" t="n">
        <f aca="false">IF(Métricas!Y81="","",Métricas!Y81)</f>
        <v>27</v>
      </c>
      <c r="AC66" s="160" t="n">
        <f aca="false">IF(Métricas!Z81="","",Métricas!Z81)</f>
        <v>0</v>
      </c>
      <c r="AD66" s="160" t="n">
        <f aca="false">IF(Métricas!AA81="","",Métricas!AA81)</f>
        <v>22</v>
      </c>
      <c r="AE66" s="160" t="n">
        <f aca="false">IF(Métricas!AB81="","",Métricas!AB81)</f>
        <v>0</v>
      </c>
      <c r="AF66" s="160" t="n">
        <f aca="false">IF(Métricas!AC81="","",Métricas!AC81)</f>
        <v>0</v>
      </c>
      <c r="AG66" s="160" t="str">
        <f aca="false">IF(Métricas!AD81="","",Métricas!AD81)</f>
        <v/>
      </c>
      <c r="AH66" s="160" t="str">
        <f aca="false">IF(Métricas!AE81="","",Métricas!AE81)</f>
        <v/>
      </c>
      <c r="AI66" s="160" t="str">
        <f aca="false">IF(Métricas!AF81="","",Métricas!AF81)</f>
        <v/>
      </c>
      <c r="AJ66" s="160" t="str">
        <f aca="false">IF(Métricas!AG81="","",Métricas!AG81)</f>
        <v/>
      </c>
      <c r="AK66" s="160" t="str">
        <f aca="false">IF(Métricas!AH81="","",Métricas!AH81)</f>
        <v/>
      </c>
    </row>
    <row r="67" customFormat="false" ht="29.85" hidden="false" customHeight="true" outlineLevel="0" collapsed="false">
      <c r="A67" s="101"/>
      <c r="B67" s="136"/>
      <c r="C67" s="149"/>
      <c r="D67" s="100"/>
      <c r="E67" s="101"/>
      <c r="F67" s="101" t="s">
        <v>128</v>
      </c>
      <c r="G67" s="115"/>
      <c r="H67" s="103" t="n">
        <v>14</v>
      </c>
      <c r="I67" s="104" t="n">
        <v>7</v>
      </c>
      <c r="J67" s="105" t="n">
        <v>1</v>
      </c>
      <c r="K67" s="171" t="n">
        <f aca="false">IF(Métricas!H82="","",Métricas!H82)</f>
        <v>0</v>
      </c>
      <c r="L67" s="160" t="n">
        <f aca="false">IF(Métricas!I82="","",Métricas!I82)</f>
        <v>0</v>
      </c>
      <c r="M67" s="160" t="n">
        <f aca="false">IF(Métricas!J82="","",Métricas!J82)</f>
        <v>0</v>
      </c>
      <c r="N67" s="160" t="n">
        <f aca="false">IF(Métricas!K82="","",Métricas!K82)</f>
        <v>0</v>
      </c>
      <c r="O67" s="160" t="n">
        <f aca="false">IF(Métricas!L82="","",Métricas!L82)</f>
        <v>0</v>
      </c>
      <c r="P67" s="160" t="n">
        <f aca="false">IF(Métricas!M82="","",Métricas!M82)</f>
        <v>0</v>
      </c>
      <c r="Q67" s="160" t="n">
        <f aca="false">IF(Métricas!N82="","",Métricas!N82)</f>
        <v>0</v>
      </c>
      <c r="R67" s="160" t="n">
        <f aca="false">IF(Métricas!O82="","",Métricas!O82)</f>
        <v>0</v>
      </c>
      <c r="S67" s="160" t="n">
        <f aca="false">IF(Métricas!P82="","",Métricas!P82)</f>
        <v>0</v>
      </c>
      <c r="T67" s="160" t="n">
        <f aca="false">IF(Métricas!Q82="","",Métricas!Q82)</f>
        <v>1</v>
      </c>
      <c r="U67" s="160" t="n">
        <f aca="false">IF(Métricas!R82="","",Métricas!R82)</f>
        <v>0</v>
      </c>
      <c r="V67" s="160" t="n">
        <f aca="false">IF(Métricas!S82="","",Métricas!S82)</f>
        <v>0</v>
      </c>
      <c r="W67" s="160" t="n">
        <f aca="false">IF(Métricas!T82="","",Métricas!T82)</f>
        <v>24</v>
      </c>
      <c r="X67" s="160" t="n">
        <f aca="false">IF(Métricas!U82="","",Métricas!U82)</f>
        <v>29</v>
      </c>
      <c r="Y67" s="160" t="n">
        <f aca="false">IF(Métricas!V82="","",Métricas!V82)</f>
        <v>38</v>
      </c>
      <c r="Z67" s="160" t="n">
        <f aca="false">IF(Métricas!W82="","",Métricas!W82)</f>
        <v>0</v>
      </c>
      <c r="AA67" s="160" t="n">
        <f aca="false">IF(Métricas!X82="","",Métricas!X82)</f>
        <v>32</v>
      </c>
      <c r="AB67" s="160" t="n">
        <f aca="false">IF(Métricas!Y82="","",Métricas!Y82)</f>
        <v>29</v>
      </c>
      <c r="AC67" s="160" t="n">
        <f aca="false">IF(Métricas!Z82="","",Métricas!Z82)</f>
        <v>0</v>
      </c>
      <c r="AD67" s="160" t="n">
        <f aca="false">IF(Métricas!AA82="","",Métricas!AA82)</f>
        <v>10</v>
      </c>
      <c r="AE67" s="160" t="n">
        <f aca="false">IF(Métricas!AB82="","",Métricas!AB82)</f>
        <v>0</v>
      </c>
      <c r="AF67" s="160" t="n">
        <f aca="false">IF(Métricas!AC82="","",Métricas!AC82)</f>
        <v>0</v>
      </c>
      <c r="AG67" s="160" t="str">
        <f aca="false">IF(Métricas!AD82="","",Métricas!AD82)</f>
        <v/>
      </c>
      <c r="AH67" s="160" t="str">
        <f aca="false">IF(Métricas!AE82="","",Métricas!AE82)</f>
        <v/>
      </c>
      <c r="AI67" s="160" t="str">
        <f aca="false">IF(Métricas!AF82="","",Métricas!AF82)</f>
        <v/>
      </c>
      <c r="AJ67" s="160" t="str">
        <f aca="false">IF(Métricas!AG82="","",Métricas!AG82)</f>
        <v/>
      </c>
      <c r="AK67" s="160" t="str">
        <f aca="false">IF(Métricas!AH82="","",Métricas!AH82)</f>
        <v/>
      </c>
    </row>
    <row r="68" customFormat="false" ht="29.85" hidden="false" customHeight="true" outlineLevel="0" collapsed="false">
      <c r="A68" s="101"/>
      <c r="B68" s="136"/>
      <c r="C68" s="149"/>
      <c r="D68" s="100"/>
      <c r="E68" s="101"/>
      <c r="F68" s="101" t="s">
        <v>129</v>
      </c>
      <c r="G68" s="115"/>
      <c r="H68" s="103" t="n">
        <v>14</v>
      </c>
      <c r="I68" s="104" t="n">
        <v>7</v>
      </c>
      <c r="J68" s="105" t="n">
        <v>1</v>
      </c>
      <c r="K68" s="171" t="n">
        <f aca="false">IF(Métricas!H83="","",Métricas!H83)</f>
        <v>0</v>
      </c>
      <c r="L68" s="160" t="n">
        <f aca="false">IF(Métricas!I83="","",Métricas!I83)</f>
        <v>0</v>
      </c>
      <c r="M68" s="160" t="n">
        <f aca="false">IF(Métricas!J83="","",Métricas!J83)</f>
        <v>0</v>
      </c>
      <c r="N68" s="160" t="n">
        <f aca="false">IF(Métricas!K83="","",Métricas!K83)</f>
        <v>1</v>
      </c>
      <c r="O68" s="160" t="n">
        <f aca="false">IF(Métricas!L83="","",Métricas!L83)</f>
        <v>0</v>
      </c>
      <c r="P68" s="160" t="n">
        <f aca="false">IF(Métricas!M83="","",Métricas!M83)</f>
        <v>0</v>
      </c>
      <c r="Q68" s="160" t="n">
        <f aca="false">IF(Métricas!N83="","",Métricas!N83)</f>
        <v>0</v>
      </c>
      <c r="R68" s="160" t="n">
        <f aca="false">IF(Métricas!O83="","",Métricas!O83)</f>
        <v>0</v>
      </c>
      <c r="S68" s="160" t="n">
        <f aca="false">IF(Métricas!P83="","",Métricas!P83)</f>
        <v>0</v>
      </c>
      <c r="T68" s="160" t="n">
        <f aca="false">IF(Métricas!Q83="","",Métricas!Q83)</f>
        <v>1</v>
      </c>
      <c r="U68" s="160" t="n">
        <f aca="false">IF(Métricas!R83="","",Métricas!R83)</f>
        <v>0</v>
      </c>
      <c r="V68" s="160" t="n">
        <f aca="false">IF(Métricas!S83="","",Métricas!S83)</f>
        <v>13</v>
      </c>
      <c r="W68" s="160" t="n">
        <f aca="false">IF(Métricas!T83="","",Métricas!T83)</f>
        <v>0</v>
      </c>
      <c r="X68" s="160" t="n">
        <f aca="false">IF(Métricas!U83="","",Métricas!U83)</f>
        <v>27</v>
      </c>
      <c r="Y68" s="160" t="n">
        <f aca="false">IF(Métricas!V83="","",Métricas!V83)</f>
        <v>39</v>
      </c>
      <c r="Z68" s="160" t="n">
        <f aca="false">IF(Métricas!W83="","",Métricas!W83)</f>
        <v>0</v>
      </c>
      <c r="AA68" s="160" t="n">
        <v>0</v>
      </c>
      <c r="AB68" s="160" t="n">
        <f aca="false">IF(Métricas!Y83="","",Métricas!Y83)</f>
        <v>27</v>
      </c>
      <c r="AC68" s="160" t="n">
        <f aca="false">IF(Métricas!Z83="","",Métricas!Z83)</f>
        <v>0</v>
      </c>
      <c r="AD68" s="160" t="n">
        <f aca="false">IF(Métricas!AA83="","",Métricas!AA83)</f>
        <v>0</v>
      </c>
      <c r="AE68" s="160" t="n">
        <f aca="false">IF(Métricas!AB83="","",Métricas!AB83)</f>
        <v>0</v>
      </c>
      <c r="AF68" s="160" t="n">
        <f aca="false">IF(Métricas!AC83="","",Métricas!AC83)</f>
        <v>0</v>
      </c>
      <c r="AG68" s="160" t="str">
        <f aca="false">IF(Métricas!AD83="","",Métricas!AD83)</f>
        <v/>
      </c>
      <c r="AH68" s="160" t="str">
        <f aca="false">IF(Métricas!AE83="","",Métricas!AE83)</f>
        <v/>
      </c>
      <c r="AI68" s="160" t="str">
        <f aca="false">IF(Métricas!AF83="","",Métricas!AF83)</f>
        <v/>
      </c>
      <c r="AJ68" s="160" t="str">
        <f aca="false">IF(Métricas!AG83="","",Métricas!AG83)</f>
        <v/>
      </c>
      <c r="AK68" s="160" t="str">
        <f aca="false">IF(Métricas!AH83="","",Métricas!AH83)</f>
        <v/>
      </c>
    </row>
    <row r="69" customFormat="false" ht="29.85" hidden="false" customHeight="true" outlineLevel="0" collapsed="false">
      <c r="A69" s="101"/>
      <c r="B69" s="136"/>
      <c r="C69" s="149"/>
      <c r="D69" s="100"/>
      <c r="E69" s="101"/>
      <c r="F69" s="101" t="s">
        <v>174</v>
      </c>
      <c r="G69" s="115"/>
      <c r="H69" s="103" t="n">
        <v>14</v>
      </c>
      <c r="I69" s="104" t="n">
        <v>7</v>
      </c>
      <c r="J69" s="105" t="n">
        <v>1</v>
      </c>
      <c r="K69" s="190" t="n">
        <v>0</v>
      </c>
      <c r="L69" s="190" t="n">
        <f aca="false">IF(SUM(L65:L68)=0,"",AVERAGE(L65:L68))</f>
        <v>2.5</v>
      </c>
      <c r="M69" s="190" t="str">
        <f aca="false">IF(SUM(M65:M68)=0,"",AVERAGE(M65:M68))</f>
        <v/>
      </c>
      <c r="N69" s="190" t="n">
        <f aca="false">IF(SUM(N65:N68)=0,"",AVERAGE(N65:N68))</f>
        <v>0.5</v>
      </c>
      <c r="O69" s="190" t="str">
        <f aca="false">IF(SUM(O65:O68)=0,"",AVERAGE(O65:O68))</f>
        <v/>
      </c>
      <c r="P69" s="190" t="str">
        <f aca="false">IF(SUM(P65:P68)=0,"",AVERAGE(P65:P68))</f>
        <v/>
      </c>
      <c r="Q69" s="190" t="str">
        <f aca="false">IF(SUM(Q65:Q68)=0,"",AVERAGE(Q65:Q68))</f>
        <v/>
      </c>
      <c r="R69" s="190" t="str">
        <f aca="false">IF(SUM(R65:R68)=0,"",AVERAGE(R65:R68))</f>
        <v/>
      </c>
      <c r="S69" s="190" t="str">
        <f aca="false">IF(SUM(S65:S68)=0,"",AVERAGE(S65:S68))</f>
        <v/>
      </c>
      <c r="T69" s="190" t="n">
        <f aca="false">IF(SUM(T65:T68)=0,"",AVERAGE(T65:T68))</f>
        <v>1</v>
      </c>
      <c r="U69" s="190" t="n">
        <f aca="false">IF(SUM(U65:U68)=0,"",AVERAGE(U65:U68))</f>
        <v>7.25</v>
      </c>
      <c r="V69" s="190" t="n">
        <f aca="false">IF(SUM(V65:V68)=0,"",AVERAGE(V65:V68))</f>
        <v>6.5</v>
      </c>
      <c r="W69" s="190" t="n">
        <f aca="false">IF(SUM(W65:W68)=0,"",AVERAGE(W65:W68))</f>
        <v>12</v>
      </c>
      <c r="X69" s="190" t="n">
        <f aca="false">IF(SUM(X65:X68)=0,"",AVERAGE(X65:X68))</f>
        <v>24.75</v>
      </c>
      <c r="Y69" s="190" t="n">
        <f aca="false">IF(SUM(Y65:Y68)=0,"",AVERAGE(Y65:Y68))</f>
        <v>29.75</v>
      </c>
      <c r="Z69" s="190" t="n">
        <v>0</v>
      </c>
      <c r="AA69" s="190" t="n">
        <f aca="false">IF(SUM(AA65:AA68)=0,"",AVERAGE(AA65:AA68))</f>
        <v>8</v>
      </c>
      <c r="AB69" s="190" t="n">
        <f aca="false">IF(SUM(AB65:AB68)=0,"",AVERAGE(AB65:AB68))</f>
        <v>28</v>
      </c>
      <c r="AC69" s="190" t="str">
        <f aca="false">IF(SUM(AC65:AC68)=0,"",AVERAGE(AC65:AC68))</f>
        <v/>
      </c>
      <c r="AD69" s="190" t="n">
        <f aca="false">IF(SUM(AD65:AD68)=0,"",AVERAGE(AD65:AD68))</f>
        <v>8</v>
      </c>
      <c r="AE69" s="190" t="str">
        <f aca="false">IF(SUM(AE65:AE68)=0,"",AVERAGE(AE65:AE68))</f>
        <v/>
      </c>
      <c r="AF69" s="190" t="str">
        <f aca="false">IF(SUM(AF65:AF68)=0,"",AVERAGE(AF65:AF68))</f>
        <v/>
      </c>
      <c r="AG69" s="190" t="str">
        <f aca="false">IF(SUM(AG65:AG68)=0,"",AVERAGE(AG65:AG68))</f>
        <v/>
      </c>
      <c r="AH69" s="190" t="str">
        <f aca="false">IF(SUM(AH65:AH68)=0,"",AVERAGE(AH65:AH68))</f>
        <v/>
      </c>
      <c r="AI69" s="190" t="str">
        <f aca="false">IF(SUM(AI65:AI68)=0,"",AVERAGE(AI65:AI68))</f>
        <v/>
      </c>
      <c r="AJ69" s="190" t="str">
        <f aca="false">IF(SUM(AJ65:AJ68)=0,"",AVERAGE(AJ65:AJ68))</f>
        <v/>
      </c>
      <c r="AK69" s="190" t="str">
        <f aca="false">IF(SUM(AK65:AK68)=0,"",AVERAGE(AK65:AK68))</f>
        <v/>
      </c>
    </row>
    <row r="70" s="201" customFormat="true" ht="36.6" hidden="false" customHeight="true" outlineLevel="0" collapsed="false">
      <c r="A70" s="191" t="n">
        <v>27</v>
      </c>
      <c r="B70" s="192"/>
      <c r="C70" s="193" t="s">
        <v>180</v>
      </c>
      <c r="D70" s="194" t="s">
        <v>170</v>
      </c>
      <c r="E70" s="192" t="s">
        <v>146</v>
      </c>
      <c r="F70" s="195" t="s">
        <v>144</v>
      </c>
      <c r="G70" s="196"/>
      <c r="H70" s="197" t="n">
        <v>1590</v>
      </c>
      <c r="I70" s="198" t="n">
        <v>1670</v>
      </c>
      <c r="J70" s="199" t="n">
        <v>1750</v>
      </c>
      <c r="K70" s="200" t="n">
        <f aca="false">(Métricas!H54)</f>
        <v>3710</v>
      </c>
      <c r="L70" s="200" t="n">
        <f aca="false">(Métricas!I54)</f>
        <v>2350</v>
      </c>
      <c r="M70" s="200" t="n">
        <f aca="false">(Métricas!J54)</f>
        <v>2188</v>
      </c>
      <c r="N70" s="200" t="n">
        <f aca="false">(Métricas!K54)</f>
        <v>1440</v>
      </c>
      <c r="O70" s="200" t="n">
        <f aca="false">(Métricas!L54)</f>
        <v>1682</v>
      </c>
      <c r="P70" s="200" t="n">
        <f aca="false">(Métricas!M54)</f>
        <v>1380</v>
      </c>
      <c r="Q70" s="200" t="n">
        <f aca="false">(Métricas!N54)</f>
        <v>1540</v>
      </c>
      <c r="R70" s="200" t="n">
        <f aca="false">(Métricas!O54)</f>
        <v>1524</v>
      </c>
      <c r="S70" s="200" t="n">
        <f aca="false">(Métricas!P54)</f>
        <v>1018</v>
      </c>
      <c r="T70" s="200" t="n">
        <f aca="false">(Métricas!Q54)</f>
        <v>1679</v>
      </c>
      <c r="U70" s="200" t="n">
        <f aca="false">(Métricas!R54)</f>
        <v>1716</v>
      </c>
      <c r="V70" s="200" t="n">
        <f aca="false">(Métricas!S54)</f>
        <v>1069</v>
      </c>
      <c r="W70" s="200" t="n">
        <f aca="false">(Métricas!T54)</f>
        <v>1209</v>
      </c>
      <c r="X70" s="200" t="n">
        <f aca="false">(Métricas!U54)</f>
        <v>1202</v>
      </c>
      <c r="Y70" s="200" t="n">
        <f aca="false">(Métricas!V54)</f>
        <v>1113</v>
      </c>
      <c r="Z70" s="200" t="n">
        <f aca="false">(Métricas!W54)</f>
        <v>891</v>
      </c>
      <c r="AA70" s="200" t="n">
        <f aca="false">(Métricas!X54)</f>
        <v>1512</v>
      </c>
      <c r="AB70" s="200" t="n">
        <f aca="false">(Métricas!Y54)</f>
        <v>1158</v>
      </c>
      <c r="AC70" s="200" t="n">
        <f aca="false">(Métricas!Z54)</f>
        <v>1707</v>
      </c>
      <c r="AD70" s="200" t="n">
        <f aca="false">(Métricas!AA54)</f>
        <v>1703</v>
      </c>
      <c r="AE70" s="200" t="n">
        <f aca="false">(Métricas!AB54)</f>
        <v>1828</v>
      </c>
      <c r="AF70" s="200" t="n">
        <f aca="false">(Métricas!AC54)</f>
        <v>2257</v>
      </c>
      <c r="AG70" s="200" t="n">
        <f aca="false">(Métricas!AD54)</f>
        <v>0</v>
      </c>
      <c r="AH70" s="200" t="n">
        <f aca="false">(Métricas!AE54)</f>
        <v>0</v>
      </c>
      <c r="AI70" s="200" t="n">
        <f aca="false">(Métricas!AF54)</f>
        <v>0</v>
      </c>
      <c r="AJ70" s="200" t="n">
        <f aca="false">(Métricas!AG54)</f>
        <v>0</v>
      </c>
      <c r="AK70" s="200" t="n">
        <f aca="false">(Métricas!AH54)</f>
        <v>0</v>
      </c>
    </row>
  </sheetData>
  <sheetProtection algorithmName="SHA-512" hashValue="4JwbnuYI2GI2vc+zpKcp3VgkVZOs6FTgSSyHq4ZdxHEyoKs+BalrDzJBDsm2OOmDdnRUF+WwGIbSCnj4Ojo5IA==" saltValue="GhFGsMc5eq7nFmNQ5t2H1Q==" spinCount="100000" sheet="true"/>
  <mergeCells count="46">
    <mergeCell ref="A2:AK3"/>
    <mergeCell ref="A5:A6"/>
    <mergeCell ref="B5:B6"/>
    <mergeCell ref="C5:C6"/>
    <mergeCell ref="D5:D6"/>
    <mergeCell ref="E5:E6"/>
    <mergeCell ref="F5:F6"/>
    <mergeCell ref="H5:J5"/>
    <mergeCell ref="K5:M5"/>
    <mergeCell ref="N5:Y5"/>
    <mergeCell ref="Z5:AK5"/>
    <mergeCell ref="G6:H6"/>
    <mergeCell ref="B7:B15"/>
    <mergeCell ref="B16:B21"/>
    <mergeCell ref="A22:A26"/>
    <mergeCell ref="B22:B69"/>
    <mergeCell ref="C22:C26"/>
    <mergeCell ref="D22:D26"/>
    <mergeCell ref="E22:E26"/>
    <mergeCell ref="A27:A30"/>
    <mergeCell ref="C27:C30"/>
    <mergeCell ref="D27:D30"/>
    <mergeCell ref="E27:E30"/>
    <mergeCell ref="A31:A39"/>
    <mergeCell ref="C31:C39"/>
    <mergeCell ref="D31:D39"/>
    <mergeCell ref="E31:E39"/>
    <mergeCell ref="A40:A43"/>
    <mergeCell ref="C40:C43"/>
    <mergeCell ref="D40:D43"/>
    <mergeCell ref="E40:E43"/>
    <mergeCell ref="C46:C49"/>
    <mergeCell ref="D46:D49"/>
    <mergeCell ref="E46:E49"/>
    <mergeCell ref="A50:A57"/>
    <mergeCell ref="C50:C57"/>
    <mergeCell ref="D50:D57"/>
    <mergeCell ref="E50:E57"/>
    <mergeCell ref="A60:A64"/>
    <mergeCell ref="C60:C64"/>
    <mergeCell ref="D60:D64"/>
    <mergeCell ref="E60:E64"/>
    <mergeCell ref="A65:A69"/>
    <mergeCell ref="C65:C69"/>
    <mergeCell ref="D65:D69"/>
    <mergeCell ref="E65:E69"/>
  </mergeCells>
  <conditionalFormatting sqref="K27:AK30">
    <cfRule type="cellIs" priority="2" operator="greaterThan" aboveAverage="0" equalAverage="0" bottom="0" percent="0" rank="0" text="" dxfId="0">
      <formula>3</formula>
    </cfRule>
    <cfRule type="cellIs" priority="3" operator="equal" aboveAverage="0" equalAverage="0" bottom="0" percent="0" rank="0" text="" dxfId="1">
      <formula>3</formula>
    </cfRule>
    <cfRule type="cellIs" priority="4" operator="lessThan" aboveAverage="0" equalAverage="0" bottom="0" percent="0" rank="0" text="" dxfId="2">
      <formula>3</formula>
    </cfRule>
  </conditionalFormatting>
  <conditionalFormatting sqref="K7:AK7">
    <cfRule type="cellIs" priority="5" operator="lessThan" aboveAverage="0" equalAverage="0" bottom="0" percent="0" rank="0" text="" dxfId="3">
      <formula>$I$7</formula>
    </cfRule>
    <cfRule type="cellIs" priority="6" operator="between" aboveAverage="0" equalAverage="0" bottom="0" percent="0" rank="0" text="" dxfId="4">
      <formula>$I$7</formula>
      <formula>$H$7</formula>
    </cfRule>
    <cfRule type="cellIs" priority="7" operator="greaterThan" aboveAverage="0" equalAverage="0" bottom="0" percent="0" rank="0" text="" dxfId="5">
      <formula>$H$7</formula>
    </cfRule>
  </conditionalFormatting>
  <conditionalFormatting sqref="K8:AK8">
    <cfRule type="cellIs" priority="8" operator="lessThan" aboveAverage="0" equalAverage="0" bottom="0" percent="0" rank="0" text="" dxfId="6">
      <formula>$I$8</formula>
    </cfRule>
    <cfRule type="cellIs" priority="9" operator="between" aboveAverage="0" equalAverage="0" bottom="0" percent="0" rank="0" text="" dxfId="7">
      <formula>$I$8</formula>
      <formula>$H$8</formula>
    </cfRule>
    <cfRule type="cellIs" priority="10" operator="greaterThan" aboveAverage="0" equalAverage="0" bottom="0" percent="0" rank="0" text="" dxfId="8">
      <formula>$H$8</formula>
    </cfRule>
  </conditionalFormatting>
  <conditionalFormatting sqref="K10:M10 K9:AK9 Z10:AK10">
    <cfRule type="cellIs" priority="11" operator="lessThan" aboveAverage="0" equalAverage="0" bottom="0" percent="0" rank="0" text="" dxfId="9">
      <formula>$I$9</formula>
    </cfRule>
    <cfRule type="cellIs" priority="12" operator="between" aboveAverage="0" equalAverage="0" bottom="0" percent="0" rank="0" text="" dxfId="10">
      <formula>$I$9</formula>
      <formula>$H$9</formula>
    </cfRule>
    <cfRule type="cellIs" priority="13" operator="greaterThan" aboveAverage="0" equalAverage="0" bottom="0" percent="0" rank="0" text="" dxfId="11">
      <formula>$H$9</formula>
    </cfRule>
  </conditionalFormatting>
  <conditionalFormatting sqref="K11:AK11">
    <cfRule type="cellIs" priority="14" operator="lessThan" aboveAverage="0" equalAverage="0" bottom="0" percent="0" rank="0" text="" dxfId="12">
      <formula>$I$11</formula>
    </cfRule>
    <cfRule type="cellIs" priority="15" operator="between" aboveAverage="0" equalAverage="0" bottom="0" percent="0" rank="0" text="" dxfId="13">
      <formula>$I$11</formula>
      <formula>$J$11</formula>
    </cfRule>
    <cfRule type="cellIs" priority="16" operator="greaterThan" aboveAverage="0" equalAverage="0" bottom="0" percent="0" rank="0" text="" dxfId="14">
      <formula>$J$11</formula>
    </cfRule>
  </conditionalFormatting>
  <conditionalFormatting sqref="K12:AK12">
    <cfRule type="cellIs" priority="17" operator="lessThan" aboveAverage="0" equalAverage="0" bottom="0" percent="0" rank="0" text="" dxfId="15">
      <formula>$J$12</formula>
    </cfRule>
    <cfRule type="cellIs" priority="18" operator="between" aboveAverage="0" equalAverage="0" bottom="0" percent="0" rank="0" text="" dxfId="16">
      <formula>$H$12</formula>
      <formula>$J$12</formula>
    </cfRule>
    <cfRule type="cellIs" priority="19" operator="greaterThan" aboveAverage="0" equalAverage="0" bottom="0" percent="0" rank="0" text="" dxfId="17">
      <formula>$H$12</formula>
    </cfRule>
  </conditionalFormatting>
  <conditionalFormatting sqref="K13:AK13">
    <cfRule type="cellIs" priority="20" operator="lessThan" aboveAverage="0" equalAverage="0" bottom="0" percent="0" rank="0" text="" dxfId="18">
      <formula>$J$13</formula>
    </cfRule>
    <cfRule type="cellIs" priority="21" operator="between" aboveAverage="0" equalAverage="0" bottom="0" percent="0" rank="0" text="" dxfId="19">
      <formula>$H$13</formula>
      <formula>$J$13</formula>
    </cfRule>
    <cfRule type="cellIs" priority="22" operator="greaterThan" aboveAverage="0" equalAverage="0" bottom="0" percent="0" rank="0" text="" dxfId="20">
      <formula>$H$13</formula>
    </cfRule>
  </conditionalFormatting>
  <conditionalFormatting sqref="K14:AK14">
    <cfRule type="cellIs" priority="23" operator="greaterThan" aboveAverage="0" equalAverage="0" bottom="0" percent="0" rank="0" text="" dxfId="21">
      <formula>$J$14</formula>
    </cfRule>
    <cfRule type="cellIs" priority="24" operator="between" aboveAverage="0" equalAverage="0" bottom="0" percent="0" rank="0" text="" dxfId="22">
      <formula>$H$14</formula>
      <formula>$J$14</formula>
    </cfRule>
    <cfRule type="cellIs" priority="25" operator="lessThan" aboveAverage="0" equalAverage="0" bottom="0" percent="0" rank="0" text="" dxfId="23">
      <formula>$H$14</formula>
    </cfRule>
  </conditionalFormatting>
  <conditionalFormatting sqref="K15:AK15">
    <cfRule type="cellIs" priority="26" operator="lessThan" aboveAverage="0" equalAverage="0" bottom="0" percent="0" rank="0" text="" dxfId="24">
      <formula>$H$15</formula>
    </cfRule>
    <cfRule type="cellIs" priority="27" operator="between" aboveAverage="0" equalAverage="0" bottom="0" percent="0" rank="0" text="" dxfId="25">
      <formula>$H$15</formula>
      <formula>99%</formula>
    </cfRule>
    <cfRule type="cellIs" priority="28" operator="greaterThanOrEqual" aboveAverage="0" equalAverage="0" bottom="0" percent="0" rank="0" text="" dxfId="26">
      <formula>$J$15</formula>
    </cfRule>
  </conditionalFormatting>
  <conditionalFormatting sqref="K16:AK16">
    <cfRule type="cellIs" priority="29" operator="lessThan" aboveAverage="0" equalAverage="0" bottom="0" percent="0" rank="0" text="" dxfId="27">
      <formula>$J$16</formula>
    </cfRule>
    <cfRule type="cellIs" priority="30" operator="between" aboveAverage="0" equalAverage="0" bottom="0" percent="0" rank="0" text="" dxfId="28">
      <formula>$H$16</formula>
      <formula>$J$16</formula>
    </cfRule>
    <cfRule type="cellIs" priority="31" operator="greaterThan" aboveAverage="0" equalAverage="0" bottom="0" percent="0" rank="0" text="" dxfId="29">
      <formula>$H$16</formula>
    </cfRule>
  </conditionalFormatting>
  <conditionalFormatting sqref="K17:AK17">
    <cfRule type="cellIs" priority="32" operator="greaterThan" aboveAverage="0" equalAverage="0" bottom="0" percent="0" rank="0" text="" dxfId="30">
      <formula>$J$17</formula>
    </cfRule>
    <cfRule type="cellIs" priority="33" operator="between" aboveAverage="0" equalAverage="0" bottom="0" percent="0" rank="0" text="" dxfId="31">
      <formula>$I$17</formula>
      <formula>$J$17</formula>
    </cfRule>
    <cfRule type="cellIs" priority="34" operator="lessThan" aboveAverage="0" equalAverage="0" bottom="0" percent="0" rank="0" text="" dxfId="32">
      <formula>$I$17</formula>
    </cfRule>
  </conditionalFormatting>
  <conditionalFormatting sqref="K18:AK18">
    <cfRule type="cellIs" priority="35" operator="lessThan" aboveAverage="0" equalAverage="0" bottom="0" percent="0" rank="0" text="" dxfId="33">
      <formula>$J$18</formula>
    </cfRule>
    <cfRule type="cellIs" priority="36" operator="between" aboveAverage="0" equalAverage="0" bottom="0" percent="0" rank="0" text="" dxfId="34">
      <formula>$H$18</formula>
      <formula>$J$18</formula>
    </cfRule>
    <cfRule type="cellIs" priority="37" operator="greaterThan" aboveAverage="0" equalAverage="0" bottom="0" percent="0" rank="0" text="" dxfId="35">
      <formula>$H$18</formula>
    </cfRule>
  </conditionalFormatting>
  <conditionalFormatting sqref="K19:AK19">
    <cfRule type="cellIs" priority="38" operator="lessThan" aboveAverage="0" equalAverage="0" bottom="0" percent="0" rank="0" text="" dxfId="36">
      <formula>$J$19</formula>
    </cfRule>
    <cfRule type="cellIs" priority="39" operator="between" aboveAverage="0" equalAverage="0" bottom="0" percent="0" rank="0" text="" dxfId="37">
      <formula>$H$19</formula>
      <formula>$J$19</formula>
    </cfRule>
    <cfRule type="cellIs" priority="40" operator="greaterThan" aboveAverage="0" equalAverage="0" bottom="0" percent="0" rank="0" text="" dxfId="38">
      <formula>$H$19</formula>
    </cfRule>
  </conditionalFormatting>
  <conditionalFormatting sqref="K20:AK20">
    <cfRule type="cellIs" priority="41" operator="lessThan" aboveAverage="0" equalAverage="0" bottom="0" percent="0" rank="0" text="" dxfId="39">
      <formula>$J$20</formula>
    </cfRule>
    <cfRule type="cellIs" priority="42" operator="between" aboveAverage="0" equalAverage="0" bottom="0" percent="0" rank="0" text="" dxfId="40">
      <formula>$H$20</formula>
      <formula>$J$20</formula>
    </cfRule>
    <cfRule type="cellIs" priority="43" operator="greaterThan" aboveAverage="0" equalAverage="0" bottom="0" percent="0" rank="0" text="" dxfId="41">
      <formula>$H$20</formula>
    </cfRule>
  </conditionalFormatting>
  <conditionalFormatting sqref="K21:AK21">
    <cfRule type="cellIs" priority="44" operator="lessThan" aboveAverage="0" equalAverage="0" bottom="0" percent="0" rank="0" text="" dxfId="42">
      <formula>$J$21</formula>
    </cfRule>
    <cfRule type="cellIs" priority="45" operator="between" aboveAverage="0" equalAverage="0" bottom="0" percent="0" rank="0" text="" dxfId="43">
      <formula>$H$21</formula>
      <formula>$J$21</formula>
    </cfRule>
    <cfRule type="cellIs" priority="46" operator="greaterThan" aboveAverage="0" equalAverage="0" bottom="0" percent="0" rank="0" text="" dxfId="44">
      <formula>$H$21</formula>
    </cfRule>
  </conditionalFormatting>
  <conditionalFormatting sqref="K22:T22 P23:T25 U22:AK25">
    <cfRule type="cellIs" priority="47" operator="lessThan" aboveAverage="0" equalAverage="0" bottom="0" percent="0" rank="0" text="" dxfId="45">
      <formula>$H$22</formula>
    </cfRule>
    <cfRule type="cellIs" priority="48" operator="between" aboveAverage="0" equalAverage="0" bottom="0" percent="0" rank="0" text="" dxfId="46">
      <formula>$H$22</formula>
      <formula>99%</formula>
    </cfRule>
    <cfRule type="cellIs" priority="49" operator="greaterThan" aboveAverage="0" equalAverage="0" bottom="0" percent="0" rank="0" text="" dxfId="47">
      <formula>0.99</formula>
    </cfRule>
  </conditionalFormatting>
  <conditionalFormatting sqref="K23:O23">
    <cfRule type="cellIs" priority="50" operator="lessThan" aboveAverage="0" equalAverage="0" bottom="0" percent="0" rank="0" text="" dxfId="48">
      <formula>$H$23</formula>
    </cfRule>
    <cfRule type="cellIs" priority="51" operator="between" aboveAverage="0" equalAverage="0" bottom="0" percent="0" rank="0" text="" dxfId="49">
      <formula>$H$23</formula>
      <formula>0.99</formula>
    </cfRule>
    <cfRule type="cellIs" priority="52" operator="greaterThan" aboveAverage="0" equalAverage="0" bottom="0" percent="0" rank="0" text="" dxfId="50">
      <formula>0.99</formula>
    </cfRule>
  </conditionalFormatting>
  <conditionalFormatting sqref="K24:O25">
    <cfRule type="cellIs" priority="53" operator="lessThan" aboveAverage="0" equalAverage="0" bottom="0" percent="0" rank="0" text="" dxfId="51">
      <formula>0.9</formula>
    </cfRule>
    <cfRule type="cellIs" priority="54" operator="between" aboveAverage="0" equalAverage="0" bottom="0" percent="0" rank="0" text="" dxfId="52">
      <formula>$H$24</formula>
      <formula>0.99</formula>
    </cfRule>
    <cfRule type="cellIs" priority="55" operator="greaterThan" aboveAverage="0" equalAverage="0" bottom="0" percent="0" rank="0" text="" dxfId="53">
      <formula>0.99</formula>
    </cfRule>
  </conditionalFormatting>
  <conditionalFormatting sqref="K26:AK26">
    <cfRule type="cellIs" priority="56" operator="between" aboveAverage="0" equalAverage="0" bottom="0" percent="0" rank="0" text="" dxfId="54">
      <formula>0.9</formula>
      <formula>0.99</formula>
    </cfRule>
    <cfRule type="cellIs" priority="57" operator="greaterThan" aboveAverage="0" equalAverage="0" bottom="0" percent="0" rank="0" text="" dxfId="55">
      <formula>0.99</formula>
    </cfRule>
    <cfRule type="cellIs" priority="58" operator="lessThan" aboveAverage="0" equalAverage="0" bottom="0" percent="0" rank="0" text="" dxfId="56">
      <formula>0.9</formula>
    </cfRule>
  </conditionalFormatting>
  <conditionalFormatting sqref="K31:AK39">
    <cfRule type="cellIs" priority="59" operator="greaterThanOrEqual" aboveAverage="0" equalAverage="0" bottom="0" percent="0" rank="0" text="" dxfId="57">
      <formula>1</formula>
    </cfRule>
    <cfRule type="cellIs" priority="60" operator="between" aboveAverage="0" equalAverage="0" bottom="0" percent="0" rank="0" text="" dxfId="58">
      <formula>0.9</formula>
      <formula>1</formula>
    </cfRule>
    <cfRule type="cellIs" priority="61" operator="lessThanOrEqual" aboveAverage="0" equalAverage="0" bottom="0" percent="0" rank="0" text="" dxfId="59">
      <formula>0.9</formula>
    </cfRule>
  </conditionalFormatting>
  <conditionalFormatting sqref="K40:AK43">
    <cfRule type="cellIs" priority="62" operator="greaterThan" aboveAverage="0" equalAverage="0" bottom="0" percent="0" rank="0" text="" dxfId="60">
      <formula>100</formula>
    </cfRule>
    <cfRule type="cellIs" priority="63" operator="between" aboveAverage="0" equalAverage="0" bottom="0" percent="0" rank="0" text="" dxfId="61">
      <formula>71</formula>
      <formula>100</formula>
    </cfRule>
    <cfRule type="cellIs" priority="64" operator="lessThan" aboveAverage="0" equalAverage="0" bottom="0" percent="0" rank="0" text="" dxfId="62">
      <formula>71</formula>
    </cfRule>
  </conditionalFormatting>
  <conditionalFormatting sqref="K44:AK44">
    <cfRule type="cellIs" priority="65" operator="lessThan" aboveAverage="0" equalAverage="0" bottom="0" percent="0" rank="0" text="" dxfId="63">
      <formula>$H$44</formula>
    </cfRule>
    <cfRule type="cellIs" priority="66" operator="between" aboveAverage="0" equalAverage="0" bottom="0" percent="0" rank="0" text="" dxfId="64">
      <formula>$J$44</formula>
      <formula>$H$44</formula>
    </cfRule>
    <cfRule type="cellIs" priority="67" operator="greaterThan" aboveAverage="0" equalAverage="0" bottom="0" percent="0" rank="0" text="" dxfId="65">
      <formula>$J$44</formula>
    </cfRule>
  </conditionalFormatting>
  <conditionalFormatting sqref="K45:AK45">
    <cfRule type="cellIs" priority="68" operator="lessThan" aboveAverage="0" equalAverage="0" bottom="0" percent="0" rank="0" text="" dxfId="66">
      <formula>$H$45</formula>
    </cfRule>
    <cfRule type="cellIs" priority="69" operator="between" aboveAverage="0" equalAverage="0" bottom="0" percent="0" rank="0" text="" dxfId="67">
      <formula>$H$45</formula>
      <formula>$J$45</formula>
    </cfRule>
    <cfRule type="cellIs" priority="70" operator="greaterThan" aboveAverage="0" equalAverage="0" bottom="0" percent="0" rank="0" text="" dxfId="68">
      <formula>$J$45</formula>
    </cfRule>
  </conditionalFormatting>
  <conditionalFormatting sqref="K47:AK47">
    <cfRule type="cellIs" priority="71" operator="lessThan" aboveAverage="0" equalAverage="0" bottom="0" percent="0" rank="0" text="" dxfId="69">
      <formula>1390</formula>
    </cfRule>
    <cfRule type="cellIs" priority="72" operator="between" aboveAverage="0" equalAverage="0" bottom="0" percent="0" rank="0" text="" dxfId="70">
      <formula>1390</formula>
      <formula>1550</formula>
    </cfRule>
    <cfRule type="cellIs" priority="73" operator="greaterThan" aboveAverage="0" equalAverage="0" bottom="0" percent="0" rank="0" text="" dxfId="71">
      <formula>1550</formula>
    </cfRule>
  </conditionalFormatting>
  <conditionalFormatting sqref="K58:AK58">
    <cfRule type="cellIs" priority="74" operator="lessThan" aboveAverage="0" equalAverage="0" bottom="0" percent="0" rank="0" text="" dxfId="72">
      <formula>3024</formula>
    </cfRule>
    <cfRule type="cellIs" priority="75" operator="between" aboveAverage="0" equalAverage="0" bottom="0" percent="0" rank="0" text="" dxfId="73">
      <formula>3024</formula>
      <formula>3402</formula>
    </cfRule>
    <cfRule type="cellIs" priority="76" operator="greaterThan" aboveAverage="0" equalAverage="0" bottom="0" percent="0" rank="0" text="" dxfId="74">
      <formula>3402</formula>
    </cfRule>
  </conditionalFormatting>
  <conditionalFormatting sqref="K59:AK59">
    <cfRule type="cellIs" priority="77" operator="greaterThan" aboveAverage="0" equalAverage="0" bottom="0" percent="0" rank="0" text="" dxfId="75">
      <formula>$H$59</formula>
    </cfRule>
    <cfRule type="cellIs" priority="78" operator="between" aboveAverage="0" equalAverage="0" bottom="0" percent="0" rank="0" text="" dxfId="76">
      <formula>7105</formula>
      <formula>6425</formula>
    </cfRule>
    <cfRule type="cellIs" priority="79" operator="lessThan" aboveAverage="0" equalAverage="0" bottom="0" percent="0" rank="0" text="" dxfId="77">
      <formula>$J$59</formula>
    </cfRule>
  </conditionalFormatting>
  <conditionalFormatting sqref="K60:AK64">
    <cfRule type="cellIs" priority="80" operator="greaterThan" aboveAverage="0" equalAverage="0" bottom="0" percent="0" rank="0" text="" dxfId="78">
      <formula>60</formula>
    </cfRule>
    <cfRule type="cellIs" priority="81" operator="between" aboveAverage="0" equalAverage="0" bottom="0" percent="0" rank="0" text="" dxfId="79">
      <formula>60</formula>
      <formula>30</formula>
    </cfRule>
    <cfRule type="cellIs" priority="82" operator="lessThan" aboveAverage="0" equalAverage="0" bottom="0" percent="0" rank="0" text="" dxfId="80">
      <formula>30</formula>
    </cfRule>
  </conditionalFormatting>
  <conditionalFormatting sqref="K65:AK69">
    <cfRule type="cellIs" priority="83" operator="greaterThan" aboveAverage="0" equalAverage="0" bottom="0" percent="0" rank="0" text="" dxfId="81">
      <formula>14</formula>
    </cfRule>
    <cfRule type="cellIs" priority="84" operator="between" aboveAverage="0" equalAverage="0" bottom="0" percent="0" rank="0" text="" dxfId="82">
      <formula>1</formula>
      <formula>14</formula>
    </cfRule>
    <cfRule type="cellIs" priority="85" operator="lessThan" aboveAverage="0" equalAverage="0" bottom="0" percent="0" rank="0" text="" dxfId="83">
      <formula>1</formula>
    </cfRule>
  </conditionalFormatting>
  <conditionalFormatting sqref="K70:AK70">
    <cfRule type="cellIs" priority="86" operator="lessThanOrEqual" aboveAverage="0" equalAverage="0" bottom="0" percent="0" rank="0" text="" dxfId="84">
      <formula>$H$70</formula>
    </cfRule>
    <cfRule type="cellIs" priority="87" operator="between" aboveAverage="0" equalAverage="0" bottom="0" percent="0" rank="0" text="" dxfId="85">
      <formula>$H$70</formula>
      <formula>$J$70</formula>
    </cfRule>
    <cfRule type="cellIs" priority="88" operator="greaterThanOrEqual" aboveAverage="0" equalAverage="0" bottom="0" percent="0" rank="0" text="" dxfId="86">
      <formula>$J$70</formula>
    </cfRule>
  </conditionalFormatting>
  <conditionalFormatting sqref="P46:AK48">
    <cfRule type="cellIs" priority="89" operator="lessThan" aboveAverage="0" equalAverage="0" bottom="0" percent="0" rank="0" text="" dxfId="87">
      <formula>$H$46</formula>
    </cfRule>
    <cfRule type="cellIs" priority="90" operator="between" aboveAverage="0" equalAverage="0" bottom="0" percent="0" rank="0" text="" dxfId="88">
      <formula>$H$46</formula>
      <formula>$J$46</formula>
    </cfRule>
    <cfRule type="cellIs" priority="91" operator="greaterThan" aboveAverage="0" equalAverage="0" bottom="0" percent="0" rank="0" text="" dxfId="89">
      <formula>$J$46</formula>
    </cfRule>
  </conditionalFormatting>
  <conditionalFormatting sqref="P49:AK49">
    <cfRule type="cellIs" priority="92" operator="lessThan" aboveAverage="0" equalAverage="0" bottom="0" percent="0" rank="0" text="" dxfId="90">
      <formula>$H$49</formula>
    </cfRule>
    <cfRule type="cellIs" priority="93" operator="between" aboveAverage="0" equalAverage="0" bottom="0" percent="0" rank="0" text="" dxfId="91">
      <formula>$H$49</formula>
      <formula>$J$49</formula>
    </cfRule>
    <cfRule type="cellIs" priority="94" operator="greaterThan" aboveAverage="0" equalAverage="0" bottom="0" percent="0" rank="0" text="" dxfId="92">
      <formula>$J$49</formula>
    </cfRule>
  </conditionalFormatting>
  <printOptions headings="false" gridLines="false" gridLinesSet="true" horizontalCentered="true" verticalCentered="true"/>
  <pageMargins left="0.118055555555556" right="0.118055555555556" top="0.118055555555556" bottom="0.935416666666667"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7" activeCellId="0" sqref="H7"/>
    </sheetView>
  </sheetViews>
  <sheetFormatPr defaultColWidth="10.6796875" defaultRowHeight="14.4" zeroHeight="false" outlineLevelRow="0" outlineLevelCol="0"/>
  <sheetData>
    <row r="1" customFormat="false" ht="14.4" hidden="false" customHeight="false" outlineLevel="0" collapsed="false">
      <c r="A1" s="202" t="s">
        <v>181</v>
      </c>
      <c r="B1" s="202"/>
      <c r="C1" s="202"/>
      <c r="D1" s="202"/>
      <c r="E1" s="202"/>
    </row>
    <row r="2" customFormat="false" ht="14.4" hidden="false" customHeight="false" outlineLevel="0" collapsed="false">
      <c r="A2" s="203" t="s">
        <v>182</v>
      </c>
      <c r="B2" s="204" t="s">
        <v>183</v>
      </c>
      <c r="C2" s="204"/>
      <c r="D2" s="204"/>
      <c r="E2" s="204"/>
    </row>
    <row r="3" customFormat="false" ht="14.4" hidden="false" customHeight="false" outlineLevel="0" collapsed="false">
      <c r="A3" s="203" t="s">
        <v>184</v>
      </c>
      <c r="B3" s="205" t="n">
        <v>43908</v>
      </c>
      <c r="C3" s="205"/>
      <c r="D3" s="205"/>
      <c r="E3" s="205"/>
    </row>
    <row r="4" customFormat="false" ht="55.2" hidden="false" customHeight="true" outlineLevel="0" collapsed="false">
      <c r="A4" s="203" t="s">
        <v>185</v>
      </c>
      <c r="B4" s="206" t="s">
        <v>186</v>
      </c>
      <c r="C4" s="206"/>
      <c r="D4" s="206"/>
      <c r="E4" s="206"/>
    </row>
    <row r="5" customFormat="false" ht="14.4" hidden="false" customHeight="false" outlineLevel="0" collapsed="false">
      <c r="A5" s="203" t="s">
        <v>182</v>
      </c>
      <c r="B5" s="204" t="s">
        <v>183</v>
      </c>
      <c r="C5" s="204"/>
      <c r="D5" s="204"/>
      <c r="E5" s="204"/>
    </row>
    <row r="6" customFormat="false" ht="14.4" hidden="false" customHeight="false" outlineLevel="0" collapsed="false">
      <c r="A6" s="203" t="s">
        <v>184</v>
      </c>
      <c r="B6" s="205" t="n">
        <v>43958</v>
      </c>
      <c r="C6" s="205"/>
      <c r="D6" s="205"/>
      <c r="E6" s="205"/>
    </row>
    <row r="7" customFormat="false" ht="67.95" hidden="false" customHeight="true" outlineLevel="0" collapsed="false">
      <c r="A7" s="203" t="s">
        <v>185</v>
      </c>
      <c r="B7" s="206" t="s">
        <v>187</v>
      </c>
      <c r="C7" s="206"/>
      <c r="D7" s="206"/>
      <c r="E7" s="206"/>
    </row>
    <row r="8" customFormat="false" ht="14.4" hidden="false" customHeight="false" outlineLevel="0" collapsed="false">
      <c r="A8" s="203" t="s">
        <v>182</v>
      </c>
      <c r="B8" s="204" t="s">
        <v>188</v>
      </c>
      <c r="C8" s="204"/>
      <c r="D8" s="204"/>
      <c r="E8" s="204"/>
    </row>
    <row r="9" customFormat="false" ht="14.4" hidden="false" customHeight="false" outlineLevel="0" collapsed="false">
      <c r="A9" s="203" t="s">
        <v>184</v>
      </c>
      <c r="B9" s="205" t="n">
        <v>43972</v>
      </c>
      <c r="C9" s="205"/>
      <c r="D9" s="205"/>
      <c r="E9" s="205"/>
    </row>
    <row r="10" customFormat="false" ht="57" hidden="false" customHeight="true" outlineLevel="0" collapsed="false">
      <c r="A10" s="203" t="s">
        <v>185</v>
      </c>
      <c r="B10" s="206" t="s">
        <v>189</v>
      </c>
      <c r="C10" s="206"/>
      <c r="D10" s="206"/>
      <c r="E10" s="206"/>
    </row>
  </sheetData>
  <sheetProtection algorithmName="SHA-512" hashValue="Jdj8U1ChxppH2TmfIvo44Twkxh3IuahkqltUVtJ7MaeRU6f8a/x+QHHdDNVjXlxII0BxKX82+wcTdH2H7YBdmg==" saltValue="2cs9idjHNBlJKysczkZKfQ==" spinCount="100000" sheet="true" objects="true" scenarios="true"/>
  <mergeCells count="10">
    <mergeCell ref="A1:E1"/>
    <mergeCell ref="B2:E2"/>
    <mergeCell ref="B3:E3"/>
    <mergeCell ref="B4:E4"/>
    <mergeCell ref="B5:E5"/>
    <mergeCell ref="B6:E6"/>
    <mergeCell ref="B7:E7"/>
    <mergeCell ref="B8:E8"/>
    <mergeCell ref="B9:E9"/>
    <mergeCell ref="B10:E10"/>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4:N36"/>
  <sheetViews>
    <sheetView showFormulas="false" showGridLines="true" showRowColHeaders="true" showZeros="true" rightToLeft="false" tabSelected="false" showOutlineSymbols="true" defaultGridColor="true" view="pageBreakPreview" topLeftCell="B10" colorId="64" zoomScale="100" zoomScaleNormal="100" zoomScalePageLayoutView="100" workbookViewId="0">
      <selection pane="topLeft" activeCell="H32" activeCellId="0" sqref="H32"/>
    </sheetView>
  </sheetViews>
  <sheetFormatPr defaultColWidth="11.5703125" defaultRowHeight="14.4" zeroHeight="false" outlineLevelRow="0" outlineLevelCol="0"/>
  <cols>
    <col collapsed="false" customWidth="true" hidden="false" outlineLevel="0" max="1" min="1" style="0" width="17.89"/>
    <col collapsed="false" customWidth="true" hidden="false" outlineLevel="0" max="3" min="2" style="0" width="33.56"/>
  </cols>
  <sheetData>
    <row r="4" customFormat="false" ht="14.4" hidden="false" customHeight="false" outlineLevel="0" collapsed="false">
      <c r="B4" s="207" t="s">
        <v>190</v>
      </c>
      <c r="C4" s="208" t="s">
        <v>191</v>
      </c>
      <c r="D4" s="209" t="n">
        <v>0.05</v>
      </c>
      <c r="E4" s="208" t="s">
        <v>192</v>
      </c>
      <c r="F4" s="208" t="s">
        <v>193</v>
      </c>
    </row>
    <row r="5" customFormat="false" ht="14.4" hidden="false" customHeight="false" outlineLevel="0" collapsed="false">
      <c r="C5" s="207" t="n">
        <f aca="false">13*21</f>
        <v>273</v>
      </c>
      <c r="D5" s="210" t="n">
        <f aca="false">+C5*0.05</f>
        <v>13.65</v>
      </c>
      <c r="E5" s="210" t="n">
        <f aca="false">+C5-D5</f>
        <v>259.35</v>
      </c>
      <c r="F5" s="210" t="n">
        <f aca="false">+C5+D5</f>
        <v>286.65</v>
      </c>
      <c r="G5" s="211" t="n">
        <f aca="false">+C5*1.05</f>
        <v>286.65</v>
      </c>
      <c r="H5" s="210" t="n">
        <f aca="false">+G5*1.05</f>
        <v>300.9825</v>
      </c>
    </row>
    <row r="8" customFormat="false" ht="14.4" hidden="false" customHeight="false" outlineLevel="0" collapsed="false">
      <c r="C8" s="208" t="s">
        <v>191</v>
      </c>
      <c r="D8" s="209" t="n">
        <v>0.05</v>
      </c>
      <c r="E8" s="208" t="s">
        <v>192</v>
      </c>
      <c r="F8" s="208" t="s">
        <v>193</v>
      </c>
    </row>
    <row r="9" customFormat="false" ht="14.4" hidden="false" customHeight="false" outlineLevel="0" collapsed="false">
      <c r="B9" s="207" t="s">
        <v>194</v>
      </c>
      <c r="C9" s="207" t="n">
        <f aca="false">50*21</f>
        <v>1050</v>
      </c>
      <c r="D9" s="210" t="n">
        <f aca="false">+C9*0.05</f>
        <v>52.5</v>
      </c>
      <c r="E9" s="210" t="n">
        <f aca="false">+C9-D9</f>
        <v>997.5</v>
      </c>
      <c r="F9" s="210" t="n">
        <f aca="false">+C9+D9</f>
        <v>1102.5</v>
      </c>
      <c r="G9" s="211" t="n">
        <f aca="false">+C9*1.05</f>
        <v>1102.5</v>
      </c>
      <c r="H9" s="210" t="n">
        <f aca="false">+G9*1.05</f>
        <v>1157.625</v>
      </c>
    </row>
    <row r="12" customFormat="false" ht="14.4" hidden="false" customHeight="false" outlineLevel="0" collapsed="false">
      <c r="B12" s="207" t="s">
        <v>195</v>
      </c>
      <c r="D12" s="207" t="s">
        <v>157</v>
      </c>
      <c r="E12" s="207" t="s">
        <v>158</v>
      </c>
      <c r="F12" s="207" t="s">
        <v>159</v>
      </c>
      <c r="G12" s="207" t="s">
        <v>160</v>
      </c>
      <c r="H12" s="207" t="s">
        <v>161</v>
      </c>
      <c r="I12" s="207" t="s">
        <v>162</v>
      </c>
      <c r="J12" s="207" t="s">
        <v>163</v>
      </c>
      <c r="K12" s="0" t="s">
        <v>174</v>
      </c>
      <c r="L12" s="212" t="n">
        <v>0.05</v>
      </c>
      <c r="M12" s="208" t="s">
        <v>192</v>
      </c>
      <c r="N12" s="208" t="s">
        <v>193</v>
      </c>
    </row>
    <row r="13" customFormat="false" ht="14.4" hidden="false" customHeight="false" outlineLevel="0" collapsed="false">
      <c r="B13" s="207" t="s">
        <v>126</v>
      </c>
      <c r="D13" s="207" t="n">
        <v>1457</v>
      </c>
      <c r="E13" s="207" t="n">
        <v>1827</v>
      </c>
      <c r="F13" s="207" t="n">
        <v>1437</v>
      </c>
      <c r="G13" s="207" t="n">
        <v>1619</v>
      </c>
      <c r="H13" s="207" t="n">
        <v>1018</v>
      </c>
      <c r="I13" s="207" t="n">
        <v>666</v>
      </c>
      <c r="J13" s="207" t="n">
        <v>640</v>
      </c>
      <c r="K13" s="213" t="n">
        <f aca="false">+AVERAGE(D13:J13)</f>
        <v>1237.71428571429</v>
      </c>
      <c r="L13" s="211" t="n">
        <f aca="false">+K13*0.05</f>
        <v>61.8857142857143</v>
      </c>
      <c r="M13" s="214" t="n">
        <f aca="false">+K13-L13</f>
        <v>1175.82857142857</v>
      </c>
      <c r="N13" s="214" t="n">
        <f aca="false">+K13+L13</f>
        <v>1299.6</v>
      </c>
    </row>
    <row r="14" customFormat="false" ht="14.4" hidden="false" customHeight="false" outlineLevel="0" collapsed="false">
      <c r="B14" s="207" t="s">
        <v>127</v>
      </c>
      <c r="D14" s="207" t="n">
        <v>756</v>
      </c>
      <c r="E14" s="207" t="n">
        <v>1006</v>
      </c>
      <c r="F14" s="207" t="n">
        <v>1765</v>
      </c>
      <c r="G14" s="207" t="n">
        <v>1140</v>
      </c>
      <c r="H14" s="207" t="n">
        <v>528</v>
      </c>
      <c r="I14" s="207" t="n">
        <v>529</v>
      </c>
      <c r="J14" s="207" t="n">
        <v>800</v>
      </c>
      <c r="K14" s="215" t="n">
        <f aca="false">+AVERAGE(D14:J14)</f>
        <v>932</v>
      </c>
      <c r="L14" s="216" t="n">
        <f aca="false">+K14*0.05</f>
        <v>46.6</v>
      </c>
      <c r="M14" s="217" t="n">
        <f aca="false">+K14-L14</f>
        <v>885.4</v>
      </c>
      <c r="N14" s="217" t="n">
        <f aca="false">+K14+L14</f>
        <v>978.6</v>
      </c>
    </row>
    <row r="15" customFormat="false" ht="14.4" hidden="false" customHeight="false" outlineLevel="0" collapsed="false">
      <c r="B15" s="207" t="s">
        <v>128</v>
      </c>
      <c r="D15" s="207" t="n">
        <v>1782</v>
      </c>
      <c r="E15" s="207" t="n">
        <v>2129</v>
      </c>
      <c r="F15" s="207" t="n">
        <v>1716</v>
      </c>
      <c r="G15" s="207" t="n">
        <v>2013</v>
      </c>
      <c r="H15" s="207" t="n">
        <v>905</v>
      </c>
      <c r="I15" s="207" t="n">
        <v>769</v>
      </c>
      <c r="J15" s="207" t="n">
        <v>442</v>
      </c>
      <c r="K15" s="213" t="n">
        <f aca="false">+AVERAGE(D15:J15)</f>
        <v>1393.71428571429</v>
      </c>
      <c r="L15" s="211" t="n">
        <f aca="false">+K15*0.05</f>
        <v>69.6857142857143</v>
      </c>
      <c r="M15" s="214" t="n">
        <f aca="false">+K15-L15</f>
        <v>1324.02857142857</v>
      </c>
      <c r="N15" s="214" t="n">
        <f aca="false">+K15+L15</f>
        <v>1463.4</v>
      </c>
    </row>
    <row r="16" customFormat="false" ht="14.4" hidden="false" customHeight="false" outlineLevel="0" collapsed="false">
      <c r="B16" s="207" t="s">
        <v>129</v>
      </c>
      <c r="D16" s="207" t="n">
        <v>1474</v>
      </c>
      <c r="E16" s="207" t="n">
        <v>2689</v>
      </c>
      <c r="F16" s="207" t="n">
        <v>2500</v>
      </c>
      <c r="G16" s="207" t="n">
        <v>2514</v>
      </c>
      <c r="H16" s="207" t="n">
        <v>1164</v>
      </c>
      <c r="I16" s="207" t="n">
        <v>1135</v>
      </c>
      <c r="J16" s="207" t="n">
        <v>994</v>
      </c>
      <c r="K16" s="213" t="n">
        <f aca="false">+AVERAGE(D16:J16)</f>
        <v>1781.42857142857</v>
      </c>
      <c r="L16" s="211" t="n">
        <f aca="false">+K16*0.05</f>
        <v>89.0714285714286</v>
      </c>
      <c r="M16" s="214" t="n">
        <f aca="false">+K16-L16</f>
        <v>1692.35714285714</v>
      </c>
      <c r="N16" s="214" t="n">
        <f aca="false">+K16+L16</f>
        <v>1870.5</v>
      </c>
    </row>
    <row r="18" customFormat="false" ht="14.4" hidden="false" customHeight="false" outlineLevel="0" collapsed="false">
      <c r="D18" s="207" t="n">
        <v>1457</v>
      </c>
      <c r="E18" s="207" t="n">
        <v>1827</v>
      </c>
      <c r="F18" s="207" t="n">
        <v>1437</v>
      </c>
      <c r="G18" s="207" t="n">
        <v>1619</v>
      </c>
      <c r="H18" s="207" t="n">
        <v>1018</v>
      </c>
      <c r="I18" s="207" t="n">
        <v>666</v>
      </c>
      <c r="J18" s="207" t="n">
        <v>640</v>
      </c>
      <c r="K18" s="213" t="n">
        <f aca="false">+AVERAGE(D18:J18)</f>
        <v>1237.71428571429</v>
      </c>
      <c r="L18" s="211" t="n">
        <f aca="false">+K18*0.05</f>
        <v>61.8857142857143</v>
      </c>
      <c r="M18" s="214" t="n">
        <f aca="false">+K18-L18</f>
        <v>1175.82857142857</v>
      </c>
      <c r="N18" s="214" t="n">
        <f aca="false">+K18+L18</f>
        <v>1299.6</v>
      </c>
    </row>
    <row r="19" customFormat="false" ht="14.4" hidden="false" customHeight="false" outlineLevel="0" collapsed="false">
      <c r="D19" s="207" t="n">
        <v>1782</v>
      </c>
      <c r="E19" s="207" t="n">
        <v>2129</v>
      </c>
      <c r="F19" s="207" t="n">
        <v>1716</v>
      </c>
      <c r="G19" s="207" t="n">
        <v>2013</v>
      </c>
      <c r="H19" s="207" t="n">
        <v>905</v>
      </c>
      <c r="I19" s="207" t="n">
        <v>769</v>
      </c>
      <c r="J19" s="207" t="n">
        <v>442</v>
      </c>
      <c r="K19" s="213" t="n">
        <f aca="false">+AVERAGE(D19:J19)</f>
        <v>1393.71428571429</v>
      </c>
      <c r="L19" s="211" t="n">
        <f aca="false">+K19*0.05</f>
        <v>69.6857142857143</v>
      </c>
      <c r="M19" s="214" t="n">
        <f aca="false">+K19-L19</f>
        <v>1324.02857142857</v>
      </c>
      <c r="N19" s="214" t="n">
        <f aca="false">+K19+L19</f>
        <v>1463.4</v>
      </c>
    </row>
    <row r="20" customFormat="false" ht="14.4" hidden="false" customHeight="false" outlineLevel="0" collapsed="false">
      <c r="D20" s="207" t="n">
        <v>1474</v>
      </c>
      <c r="E20" s="207" t="n">
        <v>2689</v>
      </c>
      <c r="F20" s="207" t="n">
        <v>2500</v>
      </c>
      <c r="G20" s="207" t="n">
        <v>2514</v>
      </c>
      <c r="H20" s="207" t="n">
        <v>1164</v>
      </c>
      <c r="I20" s="207" t="n">
        <v>1135</v>
      </c>
      <c r="J20" s="207" t="n">
        <v>994</v>
      </c>
      <c r="K20" s="213" t="n">
        <f aca="false">+AVERAGE(D20:J20)</f>
        <v>1781.42857142857</v>
      </c>
      <c r="L20" s="211" t="n">
        <f aca="false">+K20*0.05</f>
        <v>89.0714285714286</v>
      </c>
      <c r="M20" s="214" t="n">
        <f aca="false">+K20-L20</f>
        <v>1692.35714285714</v>
      </c>
      <c r="N20" s="214" t="n">
        <f aca="false">+K20+L20</f>
        <v>1870.5</v>
      </c>
    </row>
    <row r="21" customFormat="false" ht="14.4" hidden="false" customHeight="false" outlineLevel="0" collapsed="false">
      <c r="J21" s="0" t="s">
        <v>196</v>
      </c>
      <c r="K21" s="215" t="n">
        <f aca="false">+AVERAGE(K18:K20)</f>
        <v>1470.95238095238</v>
      </c>
      <c r="L21" s="216" t="n">
        <f aca="false">+K21*0.05</f>
        <v>73.5476190476191</v>
      </c>
      <c r="M21" s="217" t="n">
        <f aca="false">+K21-L21</f>
        <v>1397.40476190476</v>
      </c>
      <c r="N21" s="217" t="n">
        <f aca="false">+K21+L21</f>
        <v>1544.5</v>
      </c>
    </row>
    <row r="23" customFormat="false" ht="14.4" hidden="false" customHeight="false" outlineLevel="0" collapsed="false">
      <c r="B23" s="0" t="s">
        <v>197</v>
      </c>
    </row>
    <row r="25" customFormat="false" ht="14.4" hidden="false" customHeight="false" outlineLevel="0" collapsed="false">
      <c r="C25" s="0" t="s">
        <v>191</v>
      </c>
      <c r="D25" s="209" t="n">
        <v>0.05</v>
      </c>
      <c r="E25" s="208" t="s">
        <v>192</v>
      </c>
      <c r="F25" s="208" t="s">
        <v>193</v>
      </c>
    </row>
    <row r="26" customFormat="false" ht="14.4" hidden="false" customHeight="false" outlineLevel="0" collapsed="false">
      <c r="C26" s="0" t="n">
        <f aca="false">76*21</f>
        <v>1596</v>
      </c>
      <c r="D26" s="210" t="n">
        <f aca="false">+C26*0.05</f>
        <v>79.8</v>
      </c>
      <c r="E26" s="210" t="n">
        <f aca="false">+C26-D26</f>
        <v>1516.2</v>
      </c>
      <c r="F26" s="210" t="n">
        <f aca="false">+C26+D26</f>
        <v>1675.8</v>
      </c>
      <c r="G26" s="0" t="n">
        <f aca="false">1670*1.05</f>
        <v>1753.5</v>
      </c>
    </row>
    <row r="27" customFormat="false" ht="14.4" hidden="false" customHeight="false" outlineLevel="0" collapsed="false">
      <c r="A27" s="0" t="s">
        <v>198</v>
      </c>
      <c r="D27" s="210"/>
      <c r="E27" s="210"/>
      <c r="F27" s="210"/>
    </row>
    <row r="29" customFormat="false" ht="14.4" hidden="false" customHeight="false" outlineLevel="0" collapsed="false">
      <c r="D29" s="208" t="s">
        <v>157</v>
      </c>
      <c r="E29" s="208" t="s">
        <v>158</v>
      </c>
      <c r="F29" s="208" t="s">
        <v>159</v>
      </c>
      <c r="G29" s="208" t="s">
        <v>160</v>
      </c>
      <c r="H29" s="208" t="s">
        <v>161</v>
      </c>
      <c r="I29" s="208" t="s">
        <v>162</v>
      </c>
      <c r="J29" s="208" t="s">
        <v>174</v>
      </c>
      <c r="K29" s="212" t="n">
        <v>0.05</v>
      </c>
      <c r="L29" s="208" t="s">
        <v>192</v>
      </c>
      <c r="M29" s="208" t="s">
        <v>193</v>
      </c>
    </row>
    <row r="30" customFormat="false" ht="14.4" hidden="false" customHeight="false" outlineLevel="0" collapsed="false">
      <c r="B30" s="218" t="s">
        <v>21</v>
      </c>
      <c r="C30" s="219"/>
      <c r="D30" s="218" t="n">
        <v>416</v>
      </c>
      <c r="E30" s="218" t="n">
        <v>208</v>
      </c>
      <c r="F30" s="218" t="n">
        <v>770</v>
      </c>
      <c r="G30" s="218" t="n">
        <v>388</v>
      </c>
      <c r="H30" s="218" t="n">
        <v>340</v>
      </c>
      <c r="I30" s="218" t="n">
        <v>2284</v>
      </c>
      <c r="J30" s="220" t="n">
        <f aca="false">+AVERAGE(D30:I30)</f>
        <v>734.333333333333</v>
      </c>
      <c r="K30" s="221" t="n">
        <f aca="false">+J30*0.05</f>
        <v>36.7166666666667</v>
      </c>
      <c r="L30" s="222" t="n">
        <f aca="false">+J30-K30</f>
        <v>697.616666666667</v>
      </c>
      <c r="M30" s="222" t="n">
        <f aca="false">+J30+K30</f>
        <v>771.05</v>
      </c>
    </row>
    <row r="31" customFormat="false" ht="14.4" hidden="false" customHeight="false" outlineLevel="0" collapsed="false">
      <c r="B31" s="218" t="s">
        <v>24</v>
      </c>
      <c r="C31" s="219"/>
      <c r="D31" s="218" t="n">
        <v>2173</v>
      </c>
      <c r="E31" s="218" t="n">
        <v>1875</v>
      </c>
      <c r="F31" s="218" t="n">
        <v>2402</v>
      </c>
      <c r="G31" s="218" t="n">
        <v>1575</v>
      </c>
      <c r="H31" s="218" t="n">
        <v>1820</v>
      </c>
      <c r="I31" s="218" t="n">
        <v>1799</v>
      </c>
      <c r="J31" s="220" t="n">
        <f aca="false">+AVERAGE(D31:I31)</f>
        <v>1940.66666666667</v>
      </c>
      <c r="K31" s="221" t="n">
        <f aca="false">+J31*0.05</f>
        <v>97.0333333333334</v>
      </c>
      <c r="L31" s="223" t="n">
        <f aca="false">+J31-K31</f>
        <v>1843.63333333333</v>
      </c>
      <c r="M31" s="223" t="n">
        <f aca="false">+J31+K31</f>
        <v>2037.7</v>
      </c>
    </row>
    <row r="32" customFormat="false" ht="14.4" hidden="false" customHeight="false" outlineLevel="0" collapsed="false">
      <c r="B32" s="218" t="s">
        <v>27</v>
      </c>
      <c r="C32" s="219"/>
      <c r="D32" s="218" t="n">
        <v>846</v>
      </c>
      <c r="E32" s="218" t="n">
        <v>452</v>
      </c>
      <c r="F32" s="218" t="n">
        <v>728</v>
      </c>
      <c r="G32" s="218" t="n">
        <v>304</v>
      </c>
      <c r="H32" s="218" t="n">
        <v>654</v>
      </c>
      <c r="I32" s="218" t="n">
        <v>513</v>
      </c>
      <c r="J32" s="220" t="n">
        <f aca="false">+AVERAGE(D32:I32)</f>
        <v>582.833333333333</v>
      </c>
      <c r="K32" s="221" t="n">
        <f aca="false">+J32*0.05</f>
        <v>29.1416666666667</v>
      </c>
      <c r="L32" s="223" t="n">
        <f aca="false">+J32-K32</f>
        <v>553.691666666667</v>
      </c>
      <c r="M32" s="223" t="n">
        <f aca="false">+J32+K32</f>
        <v>611.975</v>
      </c>
    </row>
    <row r="33" customFormat="false" ht="14.4" hidden="false" customHeight="false" outlineLevel="0" collapsed="false">
      <c r="B33" s="218" t="s">
        <v>29</v>
      </c>
      <c r="C33" s="218"/>
      <c r="D33" s="224" t="n">
        <v>27919</v>
      </c>
      <c r="E33" s="224" t="n">
        <v>31294</v>
      </c>
      <c r="F33" s="224" t="n">
        <v>31314</v>
      </c>
      <c r="G33" s="218" t="n">
        <v>35417</v>
      </c>
      <c r="H33" s="218" t="n">
        <v>36921</v>
      </c>
      <c r="I33" s="218" t="n">
        <v>40491</v>
      </c>
      <c r="J33" s="220" t="n">
        <f aca="false">+AVERAGE(D33:I33)</f>
        <v>33892.6666666667</v>
      </c>
      <c r="K33" s="221" t="n">
        <f aca="false">+J33*0.05</f>
        <v>1694.63333333333</v>
      </c>
      <c r="L33" s="223" t="n">
        <f aca="false">+J33-K33</f>
        <v>32198.0333333333</v>
      </c>
      <c r="M33" s="223" t="n">
        <f aca="false">+J33+K33</f>
        <v>35587.3</v>
      </c>
    </row>
    <row r="34" customFormat="false" ht="14.4" hidden="false" customHeight="false" outlineLevel="0" collapsed="false">
      <c r="B34" s="218" t="s">
        <v>199</v>
      </c>
      <c r="C34" s="218"/>
      <c r="D34" s="224" t="n">
        <v>27775</v>
      </c>
      <c r="E34" s="224" t="n">
        <v>29007</v>
      </c>
      <c r="F34" s="224" t="n">
        <v>30745</v>
      </c>
      <c r="G34" s="218" t="n">
        <v>31380</v>
      </c>
      <c r="H34" s="218" t="n">
        <v>29713</v>
      </c>
      <c r="I34" s="218" t="n">
        <v>25355</v>
      </c>
      <c r="J34" s="220" t="n">
        <f aca="false">+AVERAGE(D34:I34)</f>
        <v>28995.8333333333</v>
      </c>
      <c r="K34" s="221" t="n">
        <f aca="false">+J34*0.05</f>
        <v>1449.79166666667</v>
      </c>
      <c r="L34" s="223" t="n">
        <f aca="false">+J34-K34</f>
        <v>27546.0416666667</v>
      </c>
      <c r="M34" s="223" t="n">
        <f aca="false">+J34+K34</f>
        <v>30445.625</v>
      </c>
    </row>
    <row r="35" customFormat="false" ht="14.4" hidden="false" customHeight="false" outlineLevel="0" collapsed="false">
      <c r="B35" s="225" t="s">
        <v>200</v>
      </c>
      <c r="D35" s="224" t="n">
        <v>5553</v>
      </c>
      <c r="E35" s="224" t="n">
        <v>6124</v>
      </c>
      <c r="F35" s="224" t="n">
        <v>6270</v>
      </c>
      <c r="G35" s="218" t="n">
        <v>5793</v>
      </c>
      <c r="H35" s="218" t="n">
        <v>7358</v>
      </c>
      <c r="I35" s="218" t="n">
        <v>9502</v>
      </c>
      <c r="J35" s="220" t="n">
        <f aca="false">+AVERAGE(D35:I35)</f>
        <v>6766.66666666667</v>
      </c>
      <c r="K35" s="221" t="n">
        <f aca="false">+J35*0.05</f>
        <v>338.333333333333</v>
      </c>
      <c r="L35" s="223" t="n">
        <f aca="false">+J35-K35</f>
        <v>6428.33333333333</v>
      </c>
      <c r="M35" s="223" t="n">
        <f aca="false">+J35+K35</f>
        <v>7105</v>
      </c>
    </row>
    <row r="36" customFormat="false" ht="14.4" hidden="false" customHeight="false" outlineLevel="0" collapsed="false">
      <c r="D36" s="209"/>
      <c r="E36" s="208"/>
      <c r="F36" s="208"/>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LibreOffice/6.3.0.4$Windows_X86_64 LibreOffice_project/057fc023c990d676a43019934386b85b21a9ee99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2020-02-03T16:06:56Z</dcterms:created>
  <dc:creator>Florita Leiva Piedra</dc:creator>
  <dc:description/>
  <dc:language>es-CR</dc:language>
  <cp:lastModifiedBy>Giovanni Gómez Cedeño</cp:lastModifiedBy>
  <dcterms:modified xsi:type="dcterms:W3CDTF">2020-08-21T20:35:02Z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