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Indicadores de Gestión" sheetId="1" state="visible" r:id="rId2"/>
    <sheet name="Detalle de Indicadores" sheetId="2" state="visible" r:id="rId3"/>
    <sheet name="Métricas" sheetId="3" state="visible" r:id="rId4"/>
  </sheets>
  <definedNames>
    <definedName function="false" hidden="false" name="Print_Titles_1" vbProcedure="false">Métricas!$A$2:$ALX$6</definedName>
    <definedName function="false" hidden="false" name="_AtRisk_FitDataRange_FIT_BE877_718C7" vbProcedure="false">#REF!</definedName>
    <definedName function="false" hidden="false" name="_AtRisk_FitDataRange_FIT_BE877_718C7_1" vbProcedure="false">#REF!</definedName>
    <definedName function="false" hidden="false" name="_AtRisk_FitDataRange_FIT_BE877_718C7_2" vbProcedure="false">#REF!</definedName>
    <definedName function="false" hidden="false" name="_xlnm.Print_Area" vbProcedure="false">'Detalle de Indicadores'!$A$1:$J$17</definedName>
    <definedName function="false" hidden="false" name="_xlnm.Print_Titles" vbProcedure="false">'Indicadores de Gestión'!$2:$6</definedName>
    <definedName function="false" hidden="false" name="__xlfn_IFERROR" vbProcedure="false">NA()</definedName>
  </definedName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<sst xmlns="http://schemas.openxmlformats.org/spreadsheetml/2006/main" count="678" uniqueCount="205">
  <si>
    <t xml:space="preserve">#</t>
  </si>
  <si>
    <t xml:space="preserve">CATEGORÍA</t>
  </si>
  <si>
    <t xml:space="preserve">INDICADOR</t>
  </si>
  <si>
    <t xml:space="preserve">Categoría</t>
  </si>
  <si>
    <t xml:space="preserve">Fuente</t>
  </si>
  <si>
    <t xml:space="preserve">SUJETO</t>
  </si>
  <si>
    <t xml:space="preserve">RANGOS</t>
  </si>
  <si>
    <t xml:space="preserve">A mejorar</t>
  </si>
  <si>
    <t xml:space="preserve">Estandar</t>
  </si>
  <si>
    <t xml:space="preserve">Muy bueno</t>
  </si>
  <si>
    <t xml:space="preserve">Enero</t>
  </si>
  <si>
    <t xml:space="preserve">Febrero</t>
  </si>
  <si>
    <t xml:space="preserve">Marzo</t>
  </si>
  <si>
    <t xml:space="preserve">Abril</t>
  </si>
  <si>
    <t xml:space="preserve">Mayo</t>
  </si>
  <si>
    <t xml:space="preserve">Junio</t>
  </si>
  <si>
    <t xml:space="preserve">Julio</t>
  </si>
  <si>
    <t xml:space="preserve">Agosto</t>
  </si>
  <si>
    <t xml:space="preserve">Septiembre</t>
  </si>
  <si>
    <t xml:space="preserve">Octubre</t>
  </si>
  <si>
    <t xml:space="preserve">Noviembre</t>
  </si>
  <si>
    <t xml:space="preserve">Diciembre</t>
  </si>
  <si>
    <t xml:space="preserve">Rendimiento estadístico del despacho</t>
  </si>
  <si>
    <t xml:space="preserve">Entrada total (nuevos y reentrados)</t>
  </si>
  <si>
    <t xml:space="preserve">Informativo</t>
  </si>
  <si>
    <t xml:space="preserve">Sigma</t>
  </si>
  <si>
    <t xml:space="preserve">Despacho</t>
  </si>
  <si>
    <t xml:space="preserve">Reentrados</t>
  </si>
  <si>
    <t xml:space="preserve">Asuntos nuevos</t>
  </si>
  <si>
    <t xml:space="preserve">Salida de asuntos</t>
  </si>
  <si>
    <t xml:space="preserve">Circulante</t>
  </si>
  <si>
    <t xml:space="preserve">Circulante en trámite</t>
  </si>
  <si>
    <t xml:space="preserve">Gestión</t>
  </si>
  <si>
    <t xml:space="preserve">Porcentaje de Rendimiento</t>
  </si>
  <si>
    <t xml:space="preserve">Porcentaje de Efectividad real de audiencias</t>
  </si>
  <si>
    <t xml:space="preserve">Revisión</t>
  </si>
  <si>
    <t xml:space="preserve">Control manual</t>
  </si>
  <si>
    <t xml:space="preserve">Plazos</t>
  </si>
  <si>
    <t xml:space="preserve">Tiempo promedio  de los procesos con oposición (meses)</t>
  </si>
  <si>
    <t xml:space="preserve">Libro sentencias</t>
  </si>
  <si>
    <t xml:space="preserve">Antigüedad del circulante en trámite</t>
  </si>
  <si>
    <t xml:space="preserve">Sistema de Gestión</t>
  </si>
  <si>
    <t xml:space="preserve">Tiempo promedio de dictado de sentencia (días)</t>
  </si>
  <si>
    <t xml:space="preserve">Plazo de espera para la realización de la audiencia (días)</t>
  </si>
  <si>
    <t xml:space="preserve">Muestreo de audiencias</t>
  </si>
  <si>
    <t xml:space="preserve">Plazo para resolver demandas nuevas (meses)</t>
  </si>
  <si>
    <t xml:space="preserve">Escritorio Virtual</t>
  </si>
  <si>
    <t xml:space="preserve">Plazo para resolver escritos (meses)</t>
  </si>
  <si>
    <t xml:space="preserve">Porcentaje de efectividad por Jueza o Juez</t>
  </si>
  <si>
    <t xml:space="preserve">Juez 1</t>
  </si>
  <si>
    <t xml:space="preserve">Juez 2</t>
  </si>
  <si>
    <t xml:space="preserve">Juez 3</t>
  </si>
  <si>
    <t xml:space="preserve">Juez 4</t>
  </si>
  <si>
    <t xml:space="preserve">Juez 5</t>
  </si>
  <si>
    <t xml:space="preserve">Juez 6</t>
  </si>
  <si>
    <t xml:space="preserve">Juez 7</t>
  </si>
  <si>
    <t xml:space="preserve">Juez Presidencia 1</t>
  </si>
  <si>
    <t xml:space="preserve">Juez Presidencia 2</t>
  </si>
  <si>
    <t xml:space="preserve">Juez Presidencia 3</t>
  </si>
  <si>
    <t xml:space="preserve">Juez Presidencia 4</t>
  </si>
  <si>
    <t xml:space="preserve">Promedio</t>
  </si>
  <si>
    <t xml:space="preserve">Cantidad de dictado de sentencias por Jueza o Juez</t>
  </si>
  <si>
    <t xml:space="preserve">Porcentaje de efectividad de resoluciones por Técnica (o) Judicial</t>
  </si>
  <si>
    <t xml:space="preserve">Técnico 1</t>
  </si>
  <si>
    <t xml:space="preserve">Técnico 2</t>
  </si>
  <si>
    <t xml:space="preserve">Técnico 3</t>
  </si>
  <si>
    <t xml:space="preserve">Técnico 4</t>
  </si>
  <si>
    <t xml:space="preserve">Técnico 5</t>
  </si>
  <si>
    <t xml:space="preserve">Técnico 6</t>
  </si>
  <si>
    <t xml:space="preserve">Técnico 7</t>
  </si>
  <si>
    <t xml:space="preserve">Técnico 8</t>
  </si>
  <si>
    <t xml:space="preserve">Técnico 9</t>
  </si>
  <si>
    <t xml:space="preserve">Técnico 10</t>
  </si>
  <si>
    <t xml:space="preserve">Técnico 11</t>
  </si>
  <si>
    <t xml:space="preserve">Técnico 12</t>
  </si>
  <si>
    <t xml:space="preserve">Técnico 13</t>
  </si>
  <si>
    <t xml:space="preserve">Técnico 14</t>
  </si>
  <si>
    <t xml:space="preserve">Técnico 15(Presidencia)</t>
  </si>
  <si>
    <t xml:space="preserve">Técnico 16(Presidencia)</t>
  </si>
  <si>
    <t xml:space="preserve">Técnico 17(Presidencia)</t>
  </si>
  <si>
    <t xml:space="preserve">Técnico 18(Presidencia)</t>
  </si>
  <si>
    <t xml:space="preserve">Técnico 19(Presidencia)</t>
  </si>
  <si>
    <t xml:space="preserve">Técnico 20(Presidencia)</t>
  </si>
  <si>
    <t xml:space="preserve">Técnico 21(Presidencia)</t>
  </si>
  <si>
    <t xml:space="preserve">Técnico 22(Presidencia)</t>
  </si>
  <si>
    <t xml:space="preserve">Cantidad de giros diarios en SDJ (boletas)</t>
  </si>
  <si>
    <t xml:space="preserve">SDJ</t>
  </si>
  <si>
    <t xml:space="preserve">Juez Cajas</t>
  </si>
  <si>
    <t xml:space="preserve">Cantidad de remates programados mensuales</t>
  </si>
  <si>
    <t xml:space="preserve">Cronos</t>
  </si>
  <si>
    <t xml:space="preserve">Cantidad de anotaciones mensuales</t>
  </si>
  <si>
    <t xml:space="preserve">SREM</t>
  </si>
  <si>
    <t xml:space="preserve">Firma oficios mensual</t>
  </si>
  <si>
    <t xml:space="preserve">Coord.1</t>
  </si>
  <si>
    <t xml:space="preserve">Coord.2</t>
  </si>
  <si>
    <t xml:space="preserve">Expedientes pendientes de aprobar liquidación</t>
  </si>
  <si>
    <t xml:space="preserve">Por definir</t>
  </si>
  <si>
    <t xml:space="preserve">Expedientes enviados a notificar</t>
  </si>
  <si>
    <t xml:space="preserve">Entrada de escritos</t>
  </si>
  <si>
    <t xml:space="preserve">Antigüedad de pendiente de sentencia (días)</t>
  </si>
  <si>
    <t xml:space="preserve">Antigüedad de firma de resoluciones (días)</t>
  </si>
  <si>
    <t xml:space="preserve">Proveído de Cajas</t>
  </si>
  <si>
    <t xml:space="preserve">T. Cajas 1</t>
  </si>
  <si>
    <t xml:space="preserve">T. Cajas 2</t>
  </si>
  <si>
    <t xml:space="preserve">T. Cajas 3</t>
  </si>
  <si>
    <t xml:space="preserve">Número de plan remedial</t>
  </si>
  <si>
    <t xml:space="preserve">Fecha de solicitud de plan remedial</t>
  </si>
  <si>
    <t xml:space="preserve">Fecha de aval de plan remedial</t>
  </si>
  <si>
    <t xml:space="preserve">Observaciones plan remedial</t>
  </si>
  <si>
    <t xml:space="preserve">INDICADORES DE GESTIÓN 
POR EL DEPARTAMENTO DE PLANIFICACIÓN</t>
  </si>
  <si>
    <t xml:space="preserve">Objetivo: Medir, controlar y verificar la gestión del despacho para su mejora continua.</t>
  </si>
  <si>
    <t xml:space="preserve">Detalles</t>
  </si>
  <si>
    <t xml:space="preserve">Rangos</t>
  </si>
  <si>
    <t xml:space="preserve">N°</t>
  </si>
  <si>
    <t xml:space="preserve">Indicadores</t>
  </si>
  <si>
    <t xml:space="preserve">Métricas</t>
  </si>
  <si>
    <t xml:space="preserve">Periodicidad</t>
  </si>
  <si>
    <t xml:space="preserve">Responsable</t>
  </si>
  <si>
    <t xml:space="preserve">Comentarios</t>
  </si>
  <si>
    <t xml:space="preserve">Estándar</t>
  </si>
  <si>
    <t xml:space="preserve">Rendimiento Estadístico</t>
  </si>
  <si>
    <t xml:space="preserve">Entrada total</t>
  </si>
  <si>
    <t xml:space="preserve">Cantidad de casos entrados + Cantidad de casos reentrados.</t>
  </si>
  <si>
    <t xml:space="preserve">Mensual</t>
  </si>
  <si>
    <t xml:space="preserve">Coordinadora o Coordinador Judicial</t>
  </si>
  <si>
    <t xml:space="preserve">Los datos de entradas y salidas se obtienen del informe de estadística.</t>
  </si>
  <si>
    <t xml:space="preserve">A definir por materia.</t>
  </si>
  <si>
    <t xml:space="preserve">Cantidad de reentrados</t>
  </si>
  <si>
    <t xml:space="preserve">Se hace un énfasis en los casos reentrados por su criticidad en el circulante</t>
  </si>
  <si>
    <t xml:space="preserve">Asuntos nuevos del despacho</t>
  </si>
  <si>
    <t xml:space="preserve">Se hace un énfasis para detectar alertas en incremento de los asuntos nuevos</t>
  </si>
  <si>
    <t xml:space="preserve">Cantidad de casos terminados</t>
  </si>
  <si>
    <t xml:space="preserve">(Circulante Inicial + Entradas) - Salidas</t>
  </si>
  <si>
    <t xml:space="preserve">Este datos se obtiene del informe de estadística. 
Se debe considerar tanto los expedientes en trámite como en ejecución, en los casos que aplica.</t>
  </si>
  <si>
    <t xml:space="preserve">Total de circulante - Circulante en ejecución</t>
  </si>
  <si>
    <t xml:space="preserve">Este dato se extrae del sistema de gestión, se hace una diferencia entre el circulante total y el filtro del circulante por ejecución</t>
  </si>
  <si>
    <t xml:space="preserve">Porcentaje de rendimiento</t>
  </si>
  <si>
    <t xml:space="preserve">(Salidas/Total de Entradas)*100</t>
  </si>
  <si>
    <t xml:space="preserve">20% dato histórico de cobro</t>
  </si>
  <si>
    <t xml:space="preserve">25% promedio de cobro</t>
  </si>
  <si>
    <t xml:space="preserve">30% expectatvia de mejora</t>
  </si>
  <si>
    <t xml:space="preserve">Porcentaje de efectividad de audiencias</t>
  </si>
  <si>
    <t xml:space="preserve">(Audiencias realizadas / Audiencias programadas)*100</t>
  </si>
  <si>
    <t xml:space="preserve">Este dato se obtiene de controles manuales del despacho, se castiga únicamente audiencias que se pierdan por responsabilidad de la oficina</t>
  </si>
  <si>
    <t xml:space="preserve">Tiempo promedio de los procesos con oposición (meses)</t>
  </si>
  <si>
    <t xml:space="preserve">(Fecha de finalización del asunto en el libro de sentencias - Fecha de ingreso)</t>
  </si>
  <si>
    <t xml:space="preserve">Este dato se extrae directamente del Libro de Sentencias, donde se resta a la fecha en que se dictó la oposición la fecha de inicio, cada año se irá incrementando</t>
  </si>
  <si>
    <t xml:space="preserve">Antigüedad de Circulante.</t>
  </si>
  <si>
    <t xml:space="preserve">Año de ingreso del expediente más antiguo</t>
  </si>
  <si>
    <t xml:space="preserve">Este dato se obtiene de un reporte del SGDJ.</t>
  </si>
  <si>
    <t xml:space="preserve">Tiempo promedio de dictado de sentencia</t>
  </si>
  <si>
    <t xml:space="preserve">(Fecha de dictado de sentencia - fecha de pase a fallo)</t>
  </si>
  <si>
    <t xml:space="preserve">Este dato se obtiene de un reporte del SGDJ o si se lleva el libro de pase a fallo (promedio)
Este es el resultado de la suma de la diferencia de la Fecha de finalización del asunto menos la Fecha de pase a fallo dividido entre la cantidad de datos utilizados.</t>
  </si>
  <si>
    <t xml:space="preserve">Plazo de espera para la realización de audiencia</t>
  </si>
  <si>
    <t xml:space="preserve">Fecha de la audiencia oral menos fecha de la resolución que señala</t>
  </si>
  <si>
    <t xml:space="preserve">Para obtener este dato se extrae una muestra o la totalidad de señalamientos que existieron en el mes en estudio y se calcula el tiempo que se demoró en promedio</t>
  </si>
  <si>
    <t xml:space="preserve">Plazo para resolver demandas nuevas</t>
  </si>
  <si>
    <t xml:space="preserve">(Fecha actual - Fecha de ingreso de la demanda nueva más antigua).</t>
  </si>
  <si>
    <t xml:space="preserve">Este dato se obtiene de la revisión del Escritorio Virtual</t>
  </si>
  <si>
    <t xml:space="preserve">Plazo para resolver escritos.</t>
  </si>
  <si>
    <t xml:space="preserve">(Fecha actual - Fecha de ingreso del escrito más antiguo).</t>
  </si>
  <si>
    <t xml:space="preserve">Este dato se obtiene de un reporte del Escritorio Virtual, existe una tolerancia de 135 escritos (27 x 5 días), equivalente a tres páginas de la revisión del Escritorio Virtual de todo el Juzgado</t>
  </si>
  <si>
    <t xml:space="preserve">Operacional</t>
  </si>
  <si>
    <t xml:space="preserve">Porcentaje de efectividad de firmado por Juez (a).</t>
  </si>
  <si>
    <t xml:space="preserve">(Cantidad de resoluciones firmadas/ Cantidad de resoluciones teóricas a firmar)</t>
  </si>
  <si>
    <t xml:space="preserve">Debe existir una métrica por cada uno de las juezas y jueces del despacho, la cuota teórica se calculará en función de la cantidad de días hábiles
Este dato se obtiene del Escritorio Virtual.</t>
  </si>
  <si>
    <t xml:space="preserve">&lt;=90%</t>
  </si>
  <si>
    <t xml:space="preserve">&gt;95%; &lt;100%</t>
  </si>
  <si>
    <t xml:space="preserve">&gt;=100%</t>
  </si>
  <si>
    <t xml:space="preserve">Cantidad de dictado de sentencias por Juez (a)</t>
  </si>
  <si>
    <t xml:space="preserve">Debe existir una métrica por cada uno de las juezas y jueces del despacho. 
Este dato se obtiene del Escritorio Virtual o por el libro de pase a fallo.</t>
  </si>
  <si>
    <t xml:space="preserve">Porcentaje de efectividad de resoluciones por Técnico (a) Judicial.</t>
  </si>
  <si>
    <t xml:space="preserve">(Cantidad de resoluciones pasadas a firmar / Cantidad de resoluciones a realizar)</t>
  </si>
  <si>
    <t xml:space="preserve">Debe existir una métrica por cada uno de las técnicas y técnicos judiciales del despacho. Para la cuota teórica se hará en función de la cantidad de días hábiles reales de cada persona
Este dato se obtiene del Escritorio Virtual.</t>
  </si>
  <si>
    <t xml:space="preserve">Cantidad de giros diarios en SDJ</t>
  </si>
  <si>
    <t xml:space="preserve">Cantidad de autorizaciones de giro en el SDJ</t>
  </si>
  <si>
    <t xml:space="preserve">Este dato se extrae del SDJ</t>
  </si>
  <si>
    <t xml:space="preserve">Cantidad de remates en el mes</t>
  </si>
  <si>
    <t xml:space="preserve">Este dato se extra de Cronos o del control de cada despacho</t>
  </si>
  <si>
    <t xml:space="preserve">Cantidad de anotaciones</t>
  </si>
  <si>
    <t xml:space="preserve">Este dato se extrae del SREM</t>
  </si>
  <si>
    <t xml:space="preserve">Cantidad de firma de oficios mensuales</t>
  </si>
  <si>
    <t xml:space="preserve">Se extrae del Escritorio Virtual</t>
  </si>
  <si>
    <t xml:space="preserve">Esta es la medición del proveído real de un despacho</t>
  </si>
  <si>
    <t xml:space="preserve">Ingreso total de escritos</t>
  </si>
  <si>
    <t xml:space="preserve">El Escritorio Virtual mide la entrada de escritos a una oficina</t>
  </si>
  <si>
    <t xml:space="preserve">Fecha del pase a fallo menos la fecha actual de la medición</t>
  </si>
  <si>
    <t xml:space="preserve">Mide el atraso en oposiciones de una persona Juzgadora</t>
  </si>
  <si>
    <t xml:space="preserve">Fecha de la asignación de la firma menos la fecha actual de la medición</t>
  </si>
  <si>
    <t xml:space="preserve">Mide el atraso en firmar una resolución</t>
  </si>
  <si>
    <t xml:space="preserve">Cantidad de resoluciones proveídas por una Técnica de Cajas</t>
  </si>
  <si>
    <t xml:space="preserve">Mide la producción de las Técnicas de Giro y Jueces de Giro</t>
  </si>
  <si>
    <t xml:space="preserve">INDICADORES DE GESTION</t>
  </si>
  <si>
    <t xml:space="preserve">Audiencias programadas</t>
  </si>
  <si>
    <t xml:space="preserve">Audiencias realizadas</t>
  </si>
  <si>
    <t xml:space="preserve">Tiempo efectivo de la persona (días)</t>
  </si>
  <si>
    <t xml:space="preserve">Bitácora interna</t>
  </si>
  <si>
    <t xml:space="preserve">Producción de la persona</t>
  </si>
  <si>
    <t xml:space="preserve">Días efectivos</t>
  </si>
  <si>
    <t xml:space="preserve">Técnico 21 (Presidencia)</t>
  </si>
  <si>
    <t xml:space="preserve">Coordinador 1</t>
  </si>
  <si>
    <t xml:space="preserve">Coordinador 2</t>
  </si>
  <si>
    <t xml:space="preserve">Expedientes pendientes de liquidación</t>
  </si>
  <si>
    <t xml:space="preserve">Antigüedad de pendiente de firma (días)</t>
  </si>
  <si>
    <t xml:space="preserve">Proveído de cajas</t>
  </si>
</sst>
</file>

<file path=xl/styles.xml><?xml version="1.0" encoding="utf-8"?>
<styleSheet xmlns="http://schemas.openxmlformats.org/spreadsheetml/2006/main">
  <numFmts count="11">
    <numFmt numFmtId="164" formatCode="General"/>
    <numFmt numFmtId="165" formatCode="[$-140A]mmm\-yy"/>
    <numFmt numFmtId="166" formatCode="0"/>
    <numFmt numFmtId="167" formatCode="General"/>
    <numFmt numFmtId="168" formatCode="0\ %"/>
    <numFmt numFmtId="169" formatCode="0.00\ %"/>
    <numFmt numFmtId="170" formatCode="dd/mm/yy"/>
    <numFmt numFmtId="171" formatCode="#,##0"/>
    <numFmt numFmtId="172" formatCode="#,##0.00"/>
    <numFmt numFmtId="173" formatCode="0.0%"/>
    <numFmt numFmtId="174" formatCode="dd/mm/yyyy"/>
  </numFmts>
  <fonts count="21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2"/>
      <color rgb="FF000000"/>
      <name val="Arial"/>
      <family val="2"/>
      <charset val="1"/>
    </font>
    <font>
      <b val="true"/>
      <sz val="22"/>
      <color rgb="FFFFFFFF"/>
      <name val="Arial"/>
      <family val="2"/>
      <charset val="1"/>
    </font>
    <font>
      <b val="true"/>
      <sz val="12"/>
      <color rgb="FFFFFFFF"/>
      <name val="Arial"/>
      <family val="2"/>
      <charset val="1"/>
    </font>
    <font>
      <b val="true"/>
      <sz val="12"/>
      <color rgb="FF00000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sz val="12"/>
      <color rgb="FFFFFFFF"/>
      <name val="Arial"/>
      <family val="2"/>
      <charset val="1"/>
    </font>
    <font>
      <sz val="12"/>
      <name val="Arial"/>
      <family val="2"/>
      <charset val="1"/>
    </font>
    <font>
      <i val="true"/>
      <u val="single"/>
      <sz val="12"/>
      <color rgb="FF00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6"/>
      <name val="Arial"/>
      <family val="2"/>
      <charset val="1"/>
    </font>
    <font>
      <sz val="10"/>
      <name val="Arial"/>
      <family val="2"/>
      <charset val="1"/>
    </font>
    <font>
      <b val="true"/>
      <sz val="18"/>
      <name val="Arial"/>
      <family val="2"/>
      <charset val="1"/>
    </font>
    <font>
      <b val="true"/>
      <sz val="10"/>
      <name val="Arial"/>
      <family val="2"/>
      <charset val="1"/>
    </font>
    <font>
      <b val="true"/>
      <sz val="8"/>
      <name val="Arial"/>
      <family val="2"/>
      <charset val="1"/>
    </font>
    <font>
      <b val="true"/>
      <sz val="8"/>
      <color rgb="FFFFFFFF"/>
      <name val="Arial"/>
      <family val="2"/>
      <charset val="1"/>
    </font>
    <font>
      <sz val="8"/>
      <name val="Arial"/>
      <family val="2"/>
      <charset val="1"/>
    </font>
    <font>
      <sz val="10"/>
      <color rgb="FFFF0000"/>
      <name val="Arial"/>
      <family val="2"/>
      <charset val="1"/>
    </font>
  </fonts>
  <fills count="18">
    <fill>
      <patternFill patternType="none"/>
    </fill>
    <fill>
      <patternFill patternType="gray125"/>
    </fill>
    <fill>
      <patternFill patternType="solid">
        <fgColor rgb="FF003366"/>
        <bgColor rgb="FF333399"/>
      </patternFill>
    </fill>
    <fill>
      <patternFill patternType="solid">
        <fgColor rgb="FF000000"/>
        <bgColor rgb="FF003300"/>
      </patternFill>
    </fill>
    <fill>
      <patternFill patternType="solid">
        <fgColor rgb="FF808080"/>
        <bgColor rgb="FF666699"/>
      </patternFill>
    </fill>
    <fill>
      <patternFill patternType="solid">
        <fgColor rgb="FFFFFFFF"/>
        <bgColor rgb="FFFFFFCC"/>
      </patternFill>
    </fill>
    <fill>
      <patternFill patternType="solid">
        <fgColor rgb="FFFF0000"/>
        <bgColor rgb="FF993300"/>
      </patternFill>
    </fill>
    <fill>
      <patternFill patternType="solid">
        <fgColor rgb="FFFFCC00"/>
        <bgColor rgb="FFFFFF00"/>
      </patternFill>
    </fill>
    <fill>
      <patternFill patternType="solid">
        <fgColor rgb="FF99CC00"/>
        <bgColor rgb="FF92D050"/>
      </patternFill>
    </fill>
    <fill>
      <patternFill patternType="solid">
        <fgColor rgb="FF00CCFF"/>
        <bgColor rgb="FF00B8FF"/>
      </patternFill>
    </fill>
    <fill>
      <patternFill patternType="solid">
        <fgColor rgb="FFFFFF00"/>
        <bgColor rgb="FFFFFF00"/>
      </patternFill>
    </fill>
    <fill>
      <patternFill patternType="solid">
        <fgColor rgb="FF00FFFF"/>
        <bgColor rgb="FF00FFFF"/>
      </patternFill>
    </fill>
    <fill>
      <patternFill patternType="solid">
        <fgColor rgb="FF00B0F0"/>
        <bgColor rgb="FF00B8FF"/>
      </patternFill>
    </fill>
    <fill>
      <patternFill patternType="solid">
        <fgColor rgb="FF00B8FF"/>
        <bgColor rgb="FF00B0F0"/>
      </patternFill>
    </fill>
    <fill>
      <patternFill patternType="solid">
        <fgColor rgb="FF3366FF"/>
        <bgColor rgb="FF0066CC"/>
      </patternFill>
    </fill>
    <fill>
      <patternFill patternType="solid">
        <fgColor rgb="FFC0C0C0"/>
        <bgColor rgb="FFCCCCFF"/>
      </patternFill>
    </fill>
    <fill>
      <patternFill patternType="solid">
        <fgColor rgb="FF008000"/>
        <bgColor rgb="FF008080"/>
      </patternFill>
    </fill>
    <fill>
      <patternFill patternType="solid">
        <fgColor rgb="FF92D050"/>
        <bgColor rgb="FF99CC00"/>
      </patternFill>
    </fill>
  </fills>
  <borders count="36">
    <border diagonalUp="false" diagonalDown="false">
      <left/>
      <right/>
      <top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/>
      <right/>
      <top style="medium"/>
      <bottom style="thin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medium"/>
      <right/>
      <top/>
      <bottom style="thin"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medium"/>
      <bottom style="thin"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/>
      <right/>
      <top style="thin"/>
      <bottom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 style="thin"/>
      <top style="medium"/>
      <bottom style="medium"/>
      <diagonal/>
    </border>
    <border diagonalUp="false" diagonalDown="false">
      <left style="thin"/>
      <right/>
      <top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20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20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0" xfId="20" applyFont="true" applyBorder="false" applyAlignment="true" applyProtection="true">
      <alignment horizontal="center" vertical="bottom" textRotation="0" wrapText="false" indent="0" shrinkToFit="false"/>
      <protection locked="false" hidden="false"/>
    </xf>
    <xf numFmtId="164" fontId="5" fillId="2" borderId="1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3" borderId="2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4" borderId="3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4" borderId="4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4" borderId="5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3" borderId="6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4" borderId="7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3" borderId="6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4" borderId="8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5" borderId="0" xfId="20" applyFont="true" applyBorder="false" applyAlignment="true" applyProtection="true">
      <alignment horizontal="general" vertical="center" textRotation="0" wrapText="false" indent="0" shrinkToFit="false"/>
      <protection locked="false" hidden="false"/>
    </xf>
    <xf numFmtId="164" fontId="7" fillId="3" borderId="9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4" borderId="10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4" borderId="11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4" borderId="12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8" fillId="4" borderId="13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5" borderId="13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5" borderId="14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5" borderId="15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5" borderId="15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5" borderId="16" xfId="2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7" fillId="3" borderId="0" xfId="2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6" fontId="9" fillId="6" borderId="17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6" fontId="4" fillId="7" borderId="18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0" fillId="3" borderId="16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4" fillId="5" borderId="13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3" borderId="6" xfId="2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0" fillId="3" borderId="6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5" borderId="19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3" borderId="20" xfId="2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3" borderId="21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6" fontId="4" fillId="7" borderId="13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6" fontId="4" fillId="8" borderId="22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1" fillId="3" borderId="20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9" fillId="6" borderId="21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4" fillId="3" borderId="20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9" fillId="6" borderId="13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6" fontId="4" fillId="8" borderId="13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8" fontId="9" fillId="6" borderId="21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8" fontId="4" fillId="7" borderId="13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8" fontId="4" fillId="8" borderId="22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8" fontId="4" fillId="3" borderId="20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4" fillId="5" borderId="13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9" fontId="4" fillId="5" borderId="13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3" borderId="9" xfId="2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8" fontId="9" fillId="6" borderId="10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8" fontId="4" fillId="7" borderId="11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8" fontId="4" fillId="8" borderId="12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8" fontId="4" fillId="3" borderId="9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5" borderId="13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6" borderId="17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4" fillId="7" borderId="18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4" fillId="8" borderId="16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4" fillId="3" borderId="6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3" borderId="13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4" fillId="3" borderId="22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9" fillId="6" borderId="21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4" fillId="7" borderId="13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4" fillId="8" borderId="22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4" fillId="5" borderId="19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5" borderId="23" xfId="2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3" borderId="24" xfId="2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9" fillId="6" borderId="25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4" fillId="7" borderId="19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4" fillId="8" borderId="26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4" fillId="3" borderId="24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5" borderId="13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7" fillId="5" borderId="27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7" fillId="5" borderId="13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4" fillId="5" borderId="13" xfId="2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4" fillId="3" borderId="13" xfId="2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8" fontId="9" fillId="6" borderId="13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8" fontId="4" fillId="8" borderId="13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8" fontId="4" fillId="3" borderId="28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8" fontId="4" fillId="5" borderId="13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8" fontId="4" fillId="3" borderId="13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8" fontId="4" fillId="0" borderId="13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8" fontId="12" fillId="9" borderId="13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4" fillId="3" borderId="28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4" fillId="5" borderId="13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7" fillId="3" borderId="13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3" borderId="28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4" fillId="10" borderId="13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8" fontId="4" fillId="9" borderId="13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9" fontId="4" fillId="9" borderId="13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4" fillId="5" borderId="19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4" fillId="5" borderId="13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3" borderId="13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6" fontId="9" fillId="6" borderId="13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6" fontId="4" fillId="7" borderId="13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6" fontId="4" fillId="8" borderId="13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4" fillId="3" borderId="28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5" borderId="13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3" borderId="13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3" borderId="28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4" fillId="11" borderId="13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6" fontId="4" fillId="3" borderId="13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4" fillId="12" borderId="13" xfId="20" applyFont="true" applyBorder="true" applyAlignment="true" applyProtection="true">
      <alignment horizontal="left" vertical="center" textRotation="0" wrapText="true" indent="1" shrinkToFit="false"/>
      <protection locked="false" hidden="false"/>
    </xf>
    <xf numFmtId="164" fontId="4" fillId="5" borderId="13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3" borderId="13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3" borderId="28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7" fontId="4" fillId="13" borderId="13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4" fillId="0" borderId="13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4" fillId="3" borderId="13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6" fontId="4" fillId="12" borderId="13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4" fillId="0" borderId="0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4" fillId="0" borderId="29" xfId="2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0" borderId="29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29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70" fontId="4" fillId="0" borderId="29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9" xfId="20" applyFont="true" applyBorder="true" applyAlignment="true" applyProtection="true">
      <alignment horizontal="justify" vertical="center" textRotation="0" wrapText="true" indent="0" shrinkToFit="false"/>
      <protection locked="false" hidden="false"/>
    </xf>
    <xf numFmtId="164" fontId="1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5" fillId="8" borderId="3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8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4" fillId="8" borderId="1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4" fillId="8" borderId="2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6" fillId="14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6" fillId="14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15" borderId="2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15" borderId="1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15" borderId="2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6" borderId="2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7" borderId="1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16" borderId="2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1" fontId="17" fillId="5" borderId="1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1" fontId="17" fillId="5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9" fillId="5" borderId="1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72" fontId="19" fillId="5" borderId="18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72" fontId="19" fillId="5" borderId="1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9" fillId="5" borderId="1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3" fontId="19" fillId="5" borderId="18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19" fillId="5" borderId="1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9" fillId="5" borderId="1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1" fontId="17" fillId="5" borderId="3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9" fillId="5" borderId="27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72" fontId="19" fillId="5" borderId="27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72" fontId="19" fillId="5" borderId="2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9" fillId="5" borderId="1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3" fontId="19" fillId="5" borderId="27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71" fontId="17" fillId="5" borderId="2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9" fillId="5" borderId="1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72" fontId="19" fillId="5" borderId="1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72" fontId="19" fillId="5" borderId="1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3" fontId="19" fillId="5" borderId="1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19" fillId="5" borderId="1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9" fillId="5" borderId="2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9" fillId="17" borderId="1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9" fillId="10" borderId="1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9" fillId="5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9" fillId="5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1" fontId="17" fillId="5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9" fillId="5" borderId="1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72" fontId="19" fillId="5" borderId="1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72" fontId="19" fillId="5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9" fillId="5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3" fontId="19" fillId="5" borderId="1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9" fillId="5" borderId="1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9" fillId="5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0" fillId="5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1" fontId="17" fillId="5" borderId="1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9" fillId="5" borderId="18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72" fontId="19" fillId="5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9" fillId="5" borderId="1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9" fillId="5" borderId="1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9" fillId="5" borderId="1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72" fontId="19" fillId="5" borderId="3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1" fontId="17" fillId="5" borderId="2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9" fillId="5" borderId="19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72" fontId="19" fillId="5" borderId="3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9" fillId="5" borderId="1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3" fontId="19" fillId="5" borderId="19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7" fillId="5" borderId="3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9" fillId="5" borderId="1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4" fillId="5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3" fontId="16" fillId="5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16" fillId="5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3" fontId="16" fillId="10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4" borderId="13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3" borderId="13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4" borderId="35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4" fontId="4" fillId="5" borderId="0" xfId="20" applyFont="true" applyBorder="false" applyAlignment="true" applyProtection="true">
      <alignment horizontal="general" vertical="center" textRotation="0" wrapText="false" indent="0" shrinkToFit="false"/>
      <protection locked="false" hidden="false"/>
    </xf>
    <xf numFmtId="164" fontId="4" fillId="5" borderId="13" xfId="2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7" fontId="4" fillId="10" borderId="13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10" borderId="13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3" borderId="13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3" borderId="13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3" borderId="13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4" fillId="3" borderId="13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5" borderId="19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5" borderId="19" xfId="2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3" borderId="19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3" borderId="13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5" borderId="19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70" fontId="4" fillId="0" borderId="0" xfId="20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4" fillId="5" borderId="13" xfId="20" applyFont="true" applyBorder="true" applyAlignment="true" applyProtection="true">
      <alignment horizontal="justify" vertical="center" textRotation="0" wrapText="true" indent="0" shrinkToFit="false"/>
      <protection locked="false" hidden="false"/>
    </xf>
    <xf numFmtId="164" fontId="4" fillId="5" borderId="13" xfId="20" applyFont="true" applyBorder="true" applyAlignment="true" applyProtection="true">
      <alignment horizontal="justify" vertical="bottom" textRotation="0" wrapText="false" indent="0" shrinkToFit="false"/>
      <protection locked="fals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Excel Built-in Excel Built-in Excel Built-in Excel Built-in Excel Built-in Excel Built-in Excel Built-in Excel Built-in Excel Built-in Excel Built-in Excel Built-in Excel Built-in Excel Built-in Excel Built-in Excel Built-in Excel Built-in 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B0F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00B8FF"/>
      <rgbColor rgb="FF99CC00"/>
      <rgbColor rgb="FFFFCC00"/>
      <rgbColor rgb="FFFF9900"/>
      <rgbColor rgb="FFFF6600"/>
      <rgbColor rgb="FF666699"/>
      <rgbColor rgb="FF92D050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tabColor rgb="FFFFFFFF"/>
    <pageSetUpPr fitToPage="false"/>
  </sheetPr>
  <dimension ref="A1:AE123"/>
  <sheetViews>
    <sheetView showFormulas="false" showGridLines="true" showRowColHeaders="true" showZeros="true" rightToLeft="false" tabSelected="true" showOutlineSymbols="true" defaultGridColor="true" view="normal" topLeftCell="C1" colorId="64" zoomScale="75" zoomScaleNormal="75" zoomScalePageLayoutView="100" workbookViewId="0">
      <pane xSplit="0" ySplit="6" topLeftCell="A13" activePane="bottomLeft" state="frozen"/>
      <selection pane="topLeft" activeCell="C1" activeCellId="0" sqref="C1"/>
      <selection pane="bottomLeft" activeCell="S13" activeCellId="0" sqref="S13"/>
    </sheetView>
  </sheetViews>
  <sheetFormatPr defaultColWidth="11.171875" defaultRowHeight="15.75" zeroHeight="false" outlineLevelRow="0" outlineLevelCol="0"/>
  <cols>
    <col collapsed="false" customWidth="true" hidden="false" outlineLevel="0" max="1" min="1" style="1" width="4.71"/>
    <col collapsed="false" customWidth="true" hidden="false" outlineLevel="0" max="2" min="2" style="1" width="5.28"/>
    <col collapsed="false" customWidth="true" hidden="false" outlineLevel="0" max="3" min="3" style="1" width="19.42"/>
    <col collapsed="false" customWidth="true" hidden="false" outlineLevel="0" max="4" min="4" style="1" width="32.71"/>
    <col collapsed="false" customWidth="true" hidden="false" outlineLevel="0" max="5" min="5" style="1" width="17.71"/>
    <col collapsed="false" customWidth="true" hidden="false" outlineLevel="0" max="6" min="6" style="1" width="16.29"/>
    <col collapsed="false" customWidth="true" hidden="false" outlineLevel="0" max="7" min="7" style="1" width="36.31"/>
    <col collapsed="false" customWidth="true" hidden="false" outlineLevel="0" max="8" min="8" style="1" width="4.43"/>
    <col collapsed="false" customWidth="true" hidden="false" outlineLevel="0" max="10" min="9" style="1" width="14.86"/>
    <col collapsed="false" customWidth="true" hidden="false" outlineLevel="0" max="11" min="11" style="1" width="15"/>
    <col collapsed="false" customWidth="true" hidden="false" outlineLevel="0" max="12" min="12" style="1" width="4.86"/>
    <col collapsed="false" customWidth="true" hidden="false" outlineLevel="0" max="13" min="13" style="1" width="10.99"/>
    <col collapsed="false" customWidth="true" hidden="false" outlineLevel="0" max="14" min="14" style="1" width="13.43"/>
    <col collapsed="false" customWidth="true" hidden="false" outlineLevel="0" max="15" min="15" style="2" width="16"/>
    <col collapsed="false" customWidth="true" hidden="false" outlineLevel="0" max="16" min="16" style="2" width="11.64"/>
    <col collapsed="false" customWidth="true" hidden="false" outlineLevel="0" max="17" min="17" style="2" width="10.73"/>
    <col collapsed="false" customWidth="true" hidden="false" outlineLevel="0" max="18" min="18" style="2" width="10.58"/>
    <col collapsed="false" customWidth="true" hidden="false" outlineLevel="0" max="19" min="19" style="2" width="11.85"/>
    <col collapsed="false" customWidth="true" hidden="false" outlineLevel="0" max="20" min="20" style="2" width="9.71"/>
    <col collapsed="false" customWidth="true" hidden="false" outlineLevel="0" max="21" min="21" style="2" width="12.14"/>
    <col collapsed="false" customWidth="true" hidden="false" outlineLevel="0" max="22" min="22" style="1" width="9.71"/>
    <col collapsed="false" customWidth="true" hidden="false" outlineLevel="0" max="23" min="23" style="1" width="11.42"/>
    <col collapsed="false" customWidth="false" hidden="false" outlineLevel="0" max="24" min="24" style="1" width="11.14"/>
    <col collapsed="false" customWidth="true" hidden="false" outlineLevel="0" max="29" min="25" style="1" width="13.57"/>
    <col collapsed="false" customWidth="true" hidden="false" outlineLevel="0" max="30" min="30" style="1" width="11.57"/>
    <col collapsed="false" customWidth="true" hidden="false" outlineLevel="0" max="31" min="31" style="1" width="6.71"/>
    <col collapsed="false" customWidth="true" hidden="false" outlineLevel="0" max="249" min="32" style="1" width="13.57"/>
    <col collapsed="false" customWidth="true" hidden="false" outlineLevel="0" max="250" min="250" style="1" width="4.71"/>
    <col collapsed="false" customWidth="true" hidden="false" outlineLevel="0" max="251" min="251" style="1" width="5.28"/>
    <col collapsed="false" customWidth="true" hidden="false" outlineLevel="0" max="252" min="252" style="1" width="19.42"/>
    <col collapsed="false" customWidth="true" hidden="false" outlineLevel="0" max="253" min="253" style="1" width="32.71"/>
    <col collapsed="false" customWidth="true" hidden="false" outlineLevel="0" max="254" min="254" style="1" width="19.57"/>
    <col collapsed="false" customWidth="true" hidden="false" outlineLevel="0" max="255" min="255" style="1" width="16.29"/>
    <col collapsed="false" customWidth="true" hidden="false" outlineLevel="0" max="257" min="256" style="1" width="0.57"/>
  </cols>
  <sheetData>
    <row r="1" customFormat="false" ht="15" hidden="false" customHeight="false" outlineLevel="0" collapsed="false"/>
    <row r="2" customFormat="false" ht="32.25" hidden="false" customHeight="true" outlineLevel="0" collapsed="false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</row>
    <row r="3" customFormat="false" ht="16.15" hidden="false" customHeight="true" outlineLevel="0" collapsed="false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</row>
    <row r="4" customFormat="false" ht="15.75" hidden="true" customHeight="false" outlineLevel="0" collapsed="false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 t="n">
        <v>4</v>
      </c>
      <c r="N4" s="4" t="n">
        <v>5</v>
      </c>
      <c r="O4" s="4" t="n">
        <v>6</v>
      </c>
      <c r="P4" s="4" t="n">
        <v>7</v>
      </c>
      <c r="Q4" s="4" t="n">
        <v>8</v>
      </c>
      <c r="R4" s="4" t="n">
        <v>9</v>
      </c>
      <c r="S4" s="4" t="n">
        <v>10</v>
      </c>
      <c r="T4" s="4" t="n">
        <v>11</v>
      </c>
      <c r="U4" s="4" t="n">
        <v>12</v>
      </c>
    </row>
    <row r="5" customFormat="false" ht="32.25" hidden="false" customHeight="true" outlineLevel="0" collapsed="false">
      <c r="B5" s="5" t="s">
        <v>0</v>
      </c>
      <c r="C5" s="6" t="s">
        <v>1</v>
      </c>
      <c r="D5" s="6" t="s">
        <v>2</v>
      </c>
      <c r="E5" s="6" t="s">
        <v>3</v>
      </c>
      <c r="F5" s="6" t="s">
        <v>4</v>
      </c>
      <c r="G5" s="7" t="s">
        <v>5</v>
      </c>
      <c r="H5" s="8"/>
      <c r="I5" s="9" t="s">
        <v>6</v>
      </c>
      <c r="J5" s="9"/>
      <c r="K5" s="9"/>
      <c r="L5" s="10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</row>
    <row r="6" s="12" customFormat="true" ht="32.25" hidden="false" customHeight="true" outlineLevel="0" collapsed="false">
      <c r="B6" s="5"/>
      <c r="C6" s="6"/>
      <c r="D6" s="6"/>
      <c r="E6" s="6"/>
      <c r="F6" s="6"/>
      <c r="G6" s="7"/>
      <c r="H6" s="13"/>
      <c r="I6" s="14" t="s">
        <v>7</v>
      </c>
      <c r="J6" s="15" t="s">
        <v>8</v>
      </c>
      <c r="K6" s="16" t="s">
        <v>9</v>
      </c>
      <c r="L6" s="13"/>
      <c r="M6" s="17" t="s">
        <v>10</v>
      </c>
      <c r="N6" s="17" t="s">
        <v>11</v>
      </c>
      <c r="O6" s="17" t="s">
        <v>12</v>
      </c>
      <c r="P6" s="17" t="s">
        <v>13</v>
      </c>
      <c r="Q6" s="17" t="s">
        <v>14</v>
      </c>
      <c r="R6" s="17" t="s">
        <v>15</v>
      </c>
      <c r="S6" s="17" t="s">
        <v>16</v>
      </c>
      <c r="T6" s="17" t="s">
        <v>17</v>
      </c>
      <c r="U6" s="17" t="s">
        <v>18</v>
      </c>
      <c r="V6" s="17" t="s">
        <v>19</v>
      </c>
      <c r="W6" s="17" t="s">
        <v>20</v>
      </c>
      <c r="X6" s="17" t="s">
        <v>21</v>
      </c>
    </row>
    <row r="7" customFormat="false" ht="32.25" hidden="false" customHeight="true" outlineLevel="0" collapsed="false">
      <c r="A7" s="12"/>
      <c r="B7" s="18" t="n">
        <v>1</v>
      </c>
      <c r="C7" s="19" t="s">
        <v>22</v>
      </c>
      <c r="D7" s="20" t="s">
        <v>23</v>
      </c>
      <c r="E7" s="20" t="s">
        <v>24</v>
      </c>
      <c r="F7" s="21" t="s">
        <v>25</v>
      </c>
      <c r="G7" s="22" t="s">
        <v>26</v>
      </c>
      <c r="H7" s="23"/>
      <c r="I7" s="24" t="n">
        <f aca="false">(69302/12)/3</f>
        <v>1925.05555555556</v>
      </c>
      <c r="J7" s="25" t="n">
        <f aca="false">(57794/12)/3</f>
        <v>1605.38888888889</v>
      </c>
      <c r="K7" s="26"/>
      <c r="L7" s="23"/>
      <c r="M7" s="27" t="n">
        <f aca="false">IF(Métricas!H7="","",Métricas!H7)</f>
        <v>3471</v>
      </c>
      <c r="N7" s="27" t="n">
        <f aca="false">IF(Métricas!I7="","",Métricas!I7)</f>
        <v>2885</v>
      </c>
      <c r="O7" s="27" t="n">
        <f aca="false">IF(Métricas!J7="","",Métricas!J7)</f>
        <v>2958</v>
      </c>
      <c r="P7" s="27" t="n">
        <f aca="false">IF(Métricas!K7="","",Métricas!K7)</f>
        <v>1557</v>
      </c>
      <c r="Q7" s="27" t="n">
        <f aca="false">IF(Métricas!L7="","",Métricas!L7)</f>
        <v>3216</v>
      </c>
      <c r="R7" s="27" t="n">
        <f aca="false">IF(Métricas!M7="","",Métricas!M7)</f>
        <v>2598</v>
      </c>
      <c r="S7" s="27" t="n">
        <f aca="false">IF(Métricas!N7="","",Métricas!N7)</f>
        <v>2083</v>
      </c>
      <c r="T7" s="27" t="str">
        <f aca="false">IF(Métricas!O7="","",Métricas!O7)</f>
        <v/>
      </c>
      <c r="U7" s="27" t="str">
        <f aca="false">IF(Métricas!P7="","",Métricas!P7)</f>
        <v/>
      </c>
      <c r="V7" s="27" t="str">
        <f aca="false">IF(Métricas!Q7="","",Métricas!Q7)</f>
        <v/>
      </c>
      <c r="W7" s="27" t="str">
        <f aca="false">IF(Métricas!R7="","",Métricas!R7)</f>
        <v/>
      </c>
      <c r="X7" s="27" t="str">
        <f aca="false">IF(Métricas!S7="","",Métricas!S7)</f>
        <v/>
      </c>
    </row>
    <row r="8" customFormat="false" ht="32.25" hidden="false" customHeight="true" outlineLevel="0" collapsed="false">
      <c r="A8" s="12"/>
      <c r="B8" s="18" t="n">
        <v>2</v>
      </c>
      <c r="C8" s="19"/>
      <c r="D8" s="20" t="s">
        <v>27</v>
      </c>
      <c r="E8" s="20" t="s">
        <v>24</v>
      </c>
      <c r="F8" s="21" t="s">
        <v>25</v>
      </c>
      <c r="G8" s="22" t="s">
        <v>26</v>
      </c>
      <c r="H8" s="23"/>
      <c r="I8" s="24" t="n">
        <v>588</v>
      </c>
      <c r="J8" s="25" t="n">
        <f aca="false">6628/12</f>
        <v>552.333333333333</v>
      </c>
      <c r="K8" s="26"/>
      <c r="L8" s="23"/>
      <c r="M8" s="27" t="n">
        <f aca="false">IF(Métricas!H8="","",Métricas!H8)</f>
        <v>694</v>
      </c>
      <c r="N8" s="27" t="n">
        <f aca="false">IF(Métricas!I8="","",Métricas!I8)</f>
        <v>664</v>
      </c>
      <c r="O8" s="27" t="n">
        <f aca="false">IF(Métricas!J8="","",Métricas!J8)</f>
        <v>716</v>
      </c>
      <c r="P8" s="27" t="n">
        <f aca="false">IF(Métricas!K8="","",Métricas!K8)</f>
        <v>571</v>
      </c>
      <c r="Q8" s="27" t="n">
        <f aca="false">IF(Métricas!L8="","",Métricas!L8)</f>
        <v>1054</v>
      </c>
      <c r="R8" s="27" t="n">
        <f aca="false">IF(Métricas!M8="","",Métricas!M8)</f>
        <v>783</v>
      </c>
      <c r="S8" s="27" t="n">
        <f aca="false">IF(Métricas!N8="","",Métricas!N8)</f>
        <v>651</v>
      </c>
      <c r="T8" s="27" t="str">
        <f aca="false">IF(Métricas!O8="","",Métricas!O8)</f>
        <v/>
      </c>
      <c r="U8" s="27" t="str">
        <f aca="false">IF(Métricas!P8="","",Métricas!P8)</f>
        <v/>
      </c>
      <c r="V8" s="27" t="str">
        <f aca="false">IF(Métricas!Q8="","",Métricas!Q8)</f>
        <v/>
      </c>
      <c r="W8" s="27" t="str">
        <f aca="false">IF(Métricas!R8="","",Métricas!R8)</f>
        <v/>
      </c>
      <c r="X8" s="27" t="str">
        <f aca="false">IF(Métricas!S8="","",Métricas!S8)</f>
        <v/>
      </c>
    </row>
    <row r="9" customFormat="false" ht="31.9" hidden="false" customHeight="true" outlineLevel="0" collapsed="false">
      <c r="B9" s="18" t="n">
        <v>3</v>
      </c>
      <c r="C9" s="19"/>
      <c r="D9" s="20" t="s">
        <v>28</v>
      </c>
      <c r="E9" s="20" t="s">
        <v>24</v>
      </c>
      <c r="F9" s="21" t="s">
        <v>25</v>
      </c>
      <c r="G9" s="22" t="s">
        <v>26</v>
      </c>
      <c r="H9" s="28"/>
      <c r="I9" s="24" t="n">
        <f aca="false">((49417*1.1)/12)/3</f>
        <v>1509.96388888889</v>
      </c>
      <c r="J9" s="25" t="n">
        <f aca="false">+((43674*1.1)/12)/3</f>
        <v>1334.48333333333</v>
      </c>
      <c r="K9" s="26"/>
      <c r="L9" s="29"/>
      <c r="M9" s="27" t="n">
        <f aca="false">IF(Métricas!H9="","",Métricas!H9)</f>
        <v>2777</v>
      </c>
      <c r="N9" s="27" t="n">
        <f aca="false">IF(Métricas!I9="","",Métricas!I9)</f>
        <v>2221</v>
      </c>
      <c r="O9" s="27" t="n">
        <f aca="false">IF(Métricas!J9="","",Métricas!J9)</f>
        <v>2242</v>
      </c>
      <c r="P9" s="27" t="n">
        <f aca="false">IF(Métricas!K9="","",Métricas!K9)</f>
        <v>986</v>
      </c>
      <c r="Q9" s="27" t="n">
        <f aca="false">IF(Métricas!L9="","",Métricas!L9)</f>
        <v>2162</v>
      </c>
      <c r="R9" s="27" t="n">
        <f aca="false">IF(Métricas!M9="","",Métricas!M9)</f>
        <v>1815</v>
      </c>
      <c r="S9" s="27" t="n">
        <f aca="false">IF(Métricas!N9="","",Métricas!N9)</f>
        <v>1432</v>
      </c>
      <c r="T9" s="27" t="str">
        <f aca="false">IF(Métricas!O9="","",Métricas!O9)</f>
        <v/>
      </c>
      <c r="U9" s="27" t="str">
        <f aca="false">IF(Métricas!P9="","",Métricas!P9)</f>
        <v/>
      </c>
      <c r="V9" s="27" t="str">
        <f aca="false">IF(Métricas!Q9="","",Métricas!Q9)</f>
        <v/>
      </c>
      <c r="W9" s="27" t="str">
        <f aca="false">IF(Métricas!R9="","",Métricas!R9)</f>
        <v/>
      </c>
      <c r="X9" s="27" t="str">
        <f aca="false">IF(Métricas!S9="","",Métricas!S9)</f>
        <v/>
      </c>
    </row>
    <row r="10" customFormat="false" ht="15.75" hidden="false" customHeight="false" outlineLevel="0" collapsed="false">
      <c r="B10" s="18" t="n">
        <v>4</v>
      </c>
      <c r="C10" s="19"/>
      <c r="D10" s="30" t="s">
        <v>29</v>
      </c>
      <c r="E10" s="20" t="s">
        <v>24</v>
      </c>
      <c r="F10" s="21" t="s">
        <v>25</v>
      </c>
      <c r="G10" s="22" t="s">
        <v>26</v>
      </c>
      <c r="H10" s="31"/>
      <c r="I10" s="32" t="n">
        <v>437</v>
      </c>
      <c r="J10" s="33" t="n">
        <f aca="false">+J7*0.2</f>
        <v>321.077777777778</v>
      </c>
      <c r="K10" s="34" t="n">
        <f aca="false">+I7*0.2</f>
        <v>385.011111111111</v>
      </c>
      <c r="L10" s="35"/>
      <c r="M10" s="27" t="n">
        <f aca="false">IF(Métricas!H10="","",Métricas!H10)</f>
        <v>475</v>
      </c>
      <c r="N10" s="27" t="n">
        <f aca="false">IF(Métricas!I10="","",Métricas!I10)</f>
        <v>453</v>
      </c>
      <c r="O10" s="27" t="n">
        <f aca="false">IF(Métricas!J10="","",Métricas!J10)</f>
        <v>415</v>
      </c>
      <c r="P10" s="27" t="n">
        <f aca="false">IF(Métricas!K10="","",Métricas!K10)</f>
        <v>637</v>
      </c>
      <c r="Q10" s="27" t="n">
        <f aca="false">IF(Métricas!L10="","",Métricas!L10)</f>
        <v>889</v>
      </c>
      <c r="R10" s="27" t="n">
        <f aca="false">IF(Métricas!M10="","",Métricas!M10)</f>
        <v>785</v>
      </c>
      <c r="S10" s="27" t="n">
        <f aca="false">IF(Métricas!N10="","",Métricas!N10)</f>
        <v>627</v>
      </c>
      <c r="T10" s="27" t="str">
        <f aca="false">IF(Métricas!O10="","",Métricas!O10)</f>
        <v/>
      </c>
      <c r="U10" s="27" t="str">
        <f aca="false">IF(Métricas!P10="","",Métricas!P10)</f>
        <v/>
      </c>
      <c r="V10" s="27" t="str">
        <f aca="false">IF(Métricas!Q10="","",Métricas!Q10)</f>
        <v/>
      </c>
      <c r="W10" s="27" t="str">
        <f aca="false">IF(Métricas!R10="","",Métricas!R10)</f>
        <v/>
      </c>
      <c r="X10" s="27" t="str">
        <f aca="false">IF(Métricas!S10="","",Métricas!S10)</f>
        <v/>
      </c>
    </row>
    <row r="11" customFormat="false" ht="15.75" hidden="false" customHeight="false" outlineLevel="0" collapsed="false">
      <c r="B11" s="18" t="n">
        <v>5</v>
      </c>
      <c r="C11" s="19"/>
      <c r="D11" s="30" t="s">
        <v>30</v>
      </c>
      <c r="E11" s="20" t="s">
        <v>24</v>
      </c>
      <c r="F11" s="21" t="s">
        <v>25</v>
      </c>
      <c r="G11" s="22" t="s">
        <v>26</v>
      </c>
      <c r="H11" s="31"/>
      <c r="I11" s="36" t="n">
        <v>60909</v>
      </c>
      <c r="J11" s="33" t="n">
        <f aca="false">+K11+((I11-K11)/2)</f>
        <v>57387</v>
      </c>
      <c r="K11" s="34" t="n">
        <v>53865</v>
      </c>
      <c r="L11" s="37"/>
      <c r="M11" s="27" t="n">
        <f aca="false">IF(Métricas!H11="","",Métricas!H11)</f>
        <v>101121</v>
      </c>
      <c r="N11" s="27" t="n">
        <f aca="false">IF(Métricas!I11="","",Métricas!I11)</f>
        <v>103535</v>
      </c>
      <c r="O11" s="27" t="n">
        <f aca="false">IF(Métricas!J11="","",Métricas!J11)</f>
        <v>107054</v>
      </c>
      <c r="P11" s="27" t="n">
        <f aca="false">IF(Métricas!K11="","",Métricas!K11)</f>
        <v>107943</v>
      </c>
      <c r="Q11" s="27" t="n">
        <f aca="false">IF(Métricas!L11="","",Métricas!L11)</f>
        <v>110161</v>
      </c>
      <c r="R11" s="27" t="n">
        <f aca="false">IF(Métricas!M11="","",Métricas!M11)</f>
        <v>111956</v>
      </c>
      <c r="S11" s="27" t="n">
        <f aca="false">IF(Métricas!N11="","",Métricas!N11)</f>
        <v>113403</v>
      </c>
      <c r="T11" s="27" t="str">
        <f aca="false">IF(Métricas!O11="","",Métricas!O11)</f>
        <v/>
      </c>
      <c r="U11" s="27" t="str">
        <f aca="false">IF(Métricas!P11="","",Métricas!P11)</f>
        <v/>
      </c>
      <c r="V11" s="27" t="str">
        <f aca="false">IF(Métricas!Q11="","",Métricas!Q11)</f>
        <v/>
      </c>
      <c r="W11" s="27" t="str">
        <f aca="false">IF(Métricas!R11="","",Métricas!R11)</f>
        <v/>
      </c>
      <c r="X11" s="27" t="str">
        <f aca="false">IF(Métricas!S11="","",Métricas!S11)</f>
        <v/>
      </c>
    </row>
    <row r="12" customFormat="false" ht="15.75" hidden="false" customHeight="false" outlineLevel="0" collapsed="false">
      <c r="B12" s="18" t="n">
        <v>6</v>
      </c>
      <c r="C12" s="19"/>
      <c r="D12" s="30" t="s">
        <v>31</v>
      </c>
      <c r="E12" s="20" t="s">
        <v>24</v>
      </c>
      <c r="F12" s="21" t="s">
        <v>32</v>
      </c>
      <c r="G12" s="22" t="s">
        <v>26</v>
      </c>
      <c r="H12" s="31"/>
      <c r="I12" s="38" t="n">
        <f aca="false">I11*0.7</f>
        <v>42636.3</v>
      </c>
      <c r="J12" s="33" t="n">
        <f aca="false">J11*0.6</f>
        <v>34432.2</v>
      </c>
      <c r="K12" s="39" t="n">
        <f aca="false">K11*0.5</f>
        <v>26932.5</v>
      </c>
      <c r="L12" s="37"/>
      <c r="M12" s="27" t="n">
        <f aca="false">IF(Métricas!H12="","",Métricas!H12)</f>
        <v>72484</v>
      </c>
      <c r="N12" s="27" t="n">
        <f aca="false">IF(Métricas!I12="","",Métricas!I12)</f>
        <v>74001</v>
      </c>
      <c r="O12" s="27" t="n">
        <f aca="false">IF(Métricas!J12="","",Métricas!J12)</f>
        <v>76145</v>
      </c>
      <c r="P12" s="27" t="n">
        <f aca="false">IF(Métricas!K12="","",Métricas!K12)</f>
        <v>76223</v>
      </c>
      <c r="Q12" s="27" t="n">
        <f aca="false">IF(Métricas!L12="","",Métricas!L12)</f>
        <v>77085</v>
      </c>
      <c r="R12" s="27" t="n">
        <f aca="false">IF(Métricas!M12="","",Métricas!M12)</f>
        <v>77629</v>
      </c>
      <c r="S12" s="27" t="n">
        <f aca="false">IF(Métricas!N12="","",Métricas!N12)</f>
        <v>77863</v>
      </c>
      <c r="T12" s="27" t="str">
        <f aca="false">IF(Métricas!O12="","",Métricas!O12)</f>
        <v/>
      </c>
      <c r="U12" s="27" t="str">
        <f aca="false">IF(Métricas!P12="","",Métricas!P12)</f>
        <v/>
      </c>
      <c r="V12" s="27" t="str">
        <f aca="false">IF(Métricas!Q12="","",Métricas!Q12)</f>
        <v/>
      </c>
      <c r="W12" s="27" t="str">
        <f aca="false">IF(Métricas!R12="","",Métricas!R12)</f>
        <v/>
      </c>
      <c r="X12" s="27" t="str">
        <f aca="false">IF(Métricas!S12="","",Métricas!S12)</f>
        <v/>
      </c>
    </row>
    <row r="13" customFormat="false" ht="15.75" hidden="false" customHeight="false" outlineLevel="0" collapsed="false">
      <c r="B13" s="18" t="n">
        <v>7</v>
      </c>
      <c r="C13" s="19"/>
      <c r="D13" s="30" t="s">
        <v>33</v>
      </c>
      <c r="E13" s="20" t="s">
        <v>24</v>
      </c>
      <c r="F13" s="21" t="s">
        <v>25</v>
      </c>
      <c r="G13" s="22" t="s">
        <v>26</v>
      </c>
      <c r="H13" s="31"/>
      <c r="I13" s="40" t="n">
        <v>0.2</v>
      </c>
      <c r="J13" s="41" t="n">
        <v>0.25</v>
      </c>
      <c r="K13" s="42" t="n">
        <v>0.3</v>
      </c>
      <c r="L13" s="43"/>
      <c r="M13" s="44" t="n">
        <f aca="false">IF(Métricas!H7="","",Métricas!H10/Métricas!H7)</f>
        <v>0.136848170556036</v>
      </c>
      <c r="N13" s="45" t="n">
        <f aca="false">IF(Métricas!I7="","",Métricas!I10/Métricas!I7)</f>
        <v>0.157019064124783</v>
      </c>
      <c r="O13" s="45" t="n">
        <f aca="false">IF(Métricas!J7="","",Métricas!J10/Métricas!J7)</f>
        <v>0.140297498309669</v>
      </c>
      <c r="P13" s="45" t="n">
        <f aca="false">IF(Métricas!K7="","",Métricas!K10/Métricas!K7)</f>
        <v>0.409120102761721</v>
      </c>
      <c r="Q13" s="45" t="n">
        <f aca="false">IF(Métricas!L7="","",Métricas!L10/Métricas!L7)</f>
        <v>0.276430348258706</v>
      </c>
      <c r="R13" s="45" t="n">
        <f aca="false">IF(Métricas!M7="","",Métricas!M10/Métricas!M7)</f>
        <v>0.302155504234026</v>
      </c>
      <c r="S13" s="45" t="n">
        <f aca="false">IF(Métricas!N7="","",Métricas!N10/Métricas!N7)</f>
        <v>0.301008161305809</v>
      </c>
      <c r="T13" s="45" t="str">
        <f aca="false">IF(Métricas!O7="","",Métricas!O10/Métricas!O7)</f>
        <v/>
      </c>
      <c r="U13" s="45" t="str">
        <f aca="false">IF(Métricas!P7="","",Métricas!P10/Métricas!P7)</f>
        <v/>
      </c>
      <c r="V13" s="45" t="str">
        <f aca="false">IF(Métricas!Q7="","",Métricas!Q10/Métricas!Q7)</f>
        <v/>
      </c>
      <c r="W13" s="45" t="str">
        <f aca="false">IF(Métricas!R7="","",Métricas!R10/Métricas!R7)</f>
        <v/>
      </c>
      <c r="X13" s="45" t="str">
        <f aca="false">IF(Métricas!S7="","",Métricas!S10/Métricas!S7)</f>
        <v/>
      </c>
    </row>
    <row r="14" customFormat="false" ht="31.5" hidden="false" customHeight="false" outlineLevel="0" collapsed="false">
      <c r="B14" s="18" t="n">
        <v>8</v>
      </c>
      <c r="C14" s="19"/>
      <c r="D14" s="30" t="s">
        <v>34</v>
      </c>
      <c r="E14" s="20" t="s">
        <v>35</v>
      </c>
      <c r="F14" s="21" t="s">
        <v>36</v>
      </c>
      <c r="G14" s="22" t="s">
        <v>26</v>
      </c>
      <c r="H14" s="46"/>
      <c r="I14" s="47" t="n">
        <v>0.9</v>
      </c>
      <c r="J14" s="48" t="n">
        <v>0.95</v>
      </c>
      <c r="K14" s="49" t="n">
        <v>1</v>
      </c>
      <c r="L14" s="50"/>
      <c r="M14" s="45" t="n">
        <f aca="false">IF(Métricas!H14="","",Métricas!H14/Métricas!H13)</f>
        <v>1</v>
      </c>
      <c r="N14" s="45" t="n">
        <f aca="false">IF(Métricas!I14="","",Métricas!I14/Métricas!I13)</f>
        <v>1</v>
      </c>
      <c r="O14" s="45" t="n">
        <f aca="false">IF(Métricas!J14="","",Métricas!J14/Métricas!J13)</f>
        <v>1</v>
      </c>
      <c r="P14" s="45" t="n">
        <f aca="false">IF(Métricas!K14="","",Métricas!K14/Métricas!K13)</f>
        <v>0.2</v>
      </c>
      <c r="Q14" s="45" t="n">
        <f aca="false">IF(Métricas!L14="","",Métricas!L14/Métricas!L13)</f>
        <v>0.666666666666667</v>
      </c>
      <c r="R14" s="45" t="n">
        <f aca="false">IF(Métricas!M14="","",Métricas!M14/Métricas!M13)</f>
        <v>0.9</v>
      </c>
      <c r="S14" s="45" t="n">
        <f aca="false">IF(Métricas!N14="","",Métricas!N14/Métricas!N13)</f>
        <v>0.75</v>
      </c>
      <c r="T14" s="45" t="str">
        <f aca="false">IF(Métricas!O14="","",Métricas!O14/Métricas!O13)</f>
        <v/>
      </c>
      <c r="U14" s="45" t="str">
        <f aca="false">IF(Métricas!P14="","",Métricas!P14/Métricas!P13)</f>
        <v/>
      </c>
      <c r="V14" s="45" t="str">
        <f aca="false">IF(Métricas!Q14="","",Métricas!Q14/Métricas!Q13)</f>
        <v/>
      </c>
      <c r="W14" s="45" t="str">
        <f aca="false">IF(Métricas!R14="","",Métricas!R14/Métricas!R13)</f>
        <v/>
      </c>
      <c r="X14" s="45" t="str">
        <f aca="false">IF(Métricas!S14="","",Métricas!S14/Métricas!S13)</f>
        <v/>
      </c>
    </row>
    <row r="15" customFormat="false" ht="43.9" hidden="false" customHeight="true" outlineLevel="0" collapsed="false">
      <c r="B15" s="27" t="n">
        <v>9</v>
      </c>
      <c r="C15" s="30" t="s">
        <v>37</v>
      </c>
      <c r="D15" s="51" t="s">
        <v>38</v>
      </c>
      <c r="E15" s="20" t="s">
        <v>24</v>
      </c>
      <c r="F15" s="21" t="s">
        <v>39</v>
      </c>
      <c r="G15" s="22" t="s">
        <v>26</v>
      </c>
      <c r="H15" s="28"/>
      <c r="I15" s="52" t="n">
        <v>48</v>
      </c>
      <c r="J15" s="53" t="n">
        <v>36</v>
      </c>
      <c r="K15" s="54" t="n">
        <v>24</v>
      </c>
      <c r="L15" s="55"/>
      <c r="M15" s="27" t="n">
        <f aca="false">IF(Métricas!H15="","",Métricas!H15)</f>
        <v>69.55</v>
      </c>
      <c r="N15" s="27" t="n">
        <f aca="false">IF(Métricas!I15="","",Métricas!I15)</f>
        <v>60.86</v>
      </c>
      <c r="O15" s="27" t="n">
        <f aca="false">IF(Métricas!J15="","",Métricas!J15)</f>
        <v>70.13</v>
      </c>
      <c r="P15" s="27" t="n">
        <f aca="false">IF(Métricas!K15="","",Métricas!K15)</f>
        <v>69.13</v>
      </c>
      <c r="Q15" s="27" t="n">
        <f aca="false">IF(Métricas!L15="","",Métricas!L15)</f>
        <v>54.01</v>
      </c>
      <c r="R15" s="27" t="n">
        <f aca="false">IF(Métricas!M15="","",Métricas!M15)</f>
        <v>63.06</v>
      </c>
      <c r="S15" s="27" t="n">
        <f aca="false">IF(Métricas!N15="","",Métricas!N15)</f>
        <v>74.24</v>
      </c>
      <c r="T15" s="27" t="str">
        <f aca="false">IF(Métricas!O15="","",Métricas!O15)</f>
        <v/>
      </c>
      <c r="U15" s="27" t="str">
        <f aca="false">IF(Métricas!P15="","",Métricas!P15)</f>
        <v/>
      </c>
      <c r="V15" s="27" t="str">
        <f aca="false">IF(Métricas!Q15="","",Métricas!Q15)</f>
        <v/>
      </c>
      <c r="W15" s="27" t="str">
        <f aca="false">IF(Métricas!R15="","",Métricas!R15)</f>
        <v/>
      </c>
      <c r="X15" s="27" t="str">
        <f aca="false">IF(Métricas!S15="","",Métricas!S15)</f>
        <v/>
      </c>
    </row>
    <row r="16" customFormat="false" ht="31.5" hidden="false" customHeight="false" outlineLevel="0" collapsed="false">
      <c r="B16" s="27" t="n">
        <v>10</v>
      </c>
      <c r="C16" s="30"/>
      <c r="D16" s="51" t="s">
        <v>40</v>
      </c>
      <c r="E16" s="21" t="s">
        <v>24</v>
      </c>
      <c r="F16" s="21" t="s">
        <v>41</v>
      </c>
      <c r="G16" s="22" t="s">
        <v>26</v>
      </c>
      <c r="H16" s="31"/>
      <c r="I16" s="32" t="n">
        <v>2008</v>
      </c>
      <c r="J16" s="56" t="n">
        <v>2010</v>
      </c>
      <c r="K16" s="57" t="n">
        <v>2012</v>
      </c>
      <c r="L16" s="37"/>
      <c r="M16" s="27" t="n">
        <f aca="false">IF(Métricas!H16="","",Métricas!H16)</f>
        <v>2008</v>
      </c>
      <c r="N16" s="27" t="n">
        <f aca="false">IF(Métricas!I16="","",Métricas!I16)</f>
        <v>2008</v>
      </c>
      <c r="O16" s="27" t="n">
        <f aca="false">IF(Métricas!J16="","",Métricas!J16)</f>
        <v>2008</v>
      </c>
      <c r="P16" s="27" t="n">
        <f aca="false">IF(Métricas!K16="","",Métricas!K16)</f>
        <v>2008</v>
      </c>
      <c r="Q16" s="27" t="n">
        <f aca="false">IF(Métricas!L16="","",Métricas!L16)</f>
        <v>2008</v>
      </c>
      <c r="R16" s="27" t="n">
        <f aca="false">IF(Métricas!M16="","",Métricas!M16)</f>
        <v>2008</v>
      </c>
      <c r="S16" s="27" t="n">
        <f aca="false">IF(Métricas!N16="","",Métricas!N16)</f>
        <v>2008</v>
      </c>
      <c r="T16" s="27" t="str">
        <f aca="false">IF(Métricas!O16="","",Métricas!O16)</f>
        <v/>
      </c>
      <c r="U16" s="27" t="str">
        <f aca="false">IF(Métricas!P16="","",Métricas!P16)</f>
        <v/>
      </c>
      <c r="V16" s="27" t="str">
        <f aca="false">IF(Métricas!Q16="","",Métricas!Q16)</f>
        <v/>
      </c>
      <c r="W16" s="27" t="str">
        <f aca="false">IF(Métricas!R16="","",Métricas!R16)</f>
        <v/>
      </c>
      <c r="X16" s="27" t="str">
        <f aca="false">IF(Métricas!S16="","",Métricas!S16)</f>
        <v/>
      </c>
    </row>
    <row r="17" customFormat="false" ht="31.5" hidden="false" customHeight="false" outlineLevel="0" collapsed="false">
      <c r="B17" s="27" t="n">
        <v>11</v>
      </c>
      <c r="C17" s="30"/>
      <c r="D17" s="51" t="s">
        <v>42</v>
      </c>
      <c r="E17" s="20" t="s">
        <v>35</v>
      </c>
      <c r="F17" s="21" t="s">
        <v>39</v>
      </c>
      <c r="G17" s="22" t="s">
        <v>26</v>
      </c>
      <c r="H17" s="31"/>
      <c r="I17" s="58" t="n">
        <v>60</v>
      </c>
      <c r="J17" s="59" t="n">
        <v>45</v>
      </c>
      <c r="K17" s="60" t="n">
        <v>30</v>
      </c>
      <c r="L17" s="37"/>
      <c r="M17" s="27" t="n">
        <f aca="false">IF(Métricas!H17="","",Métricas!H17)</f>
        <v>61.43</v>
      </c>
      <c r="N17" s="27" t="n">
        <f aca="false">IF(Métricas!I17="","",Métricas!I17)</f>
        <v>78.46</v>
      </c>
      <c r="O17" s="27" t="n">
        <f aca="false">IF(Métricas!J17="","",Métricas!J17)</f>
        <v>36.17</v>
      </c>
      <c r="P17" s="27" t="n">
        <f aca="false">IF(Métricas!K17="","",Métricas!K17)</f>
        <v>68.26</v>
      </c>
      <c r="Q17" s="27" t="n">
        <f aca="false">IF(Métricas!L17="","",Métricas!L17)</f>
        <v>28.39</v>
      </c>
      <c r="R17" s="27" t="n">
        <f aca="false">IF(Métricas!M17="","",Métricas!M17)</f>
        <v>41.79</v>
      </c>
      <c r="S17" s="27" t="n">
        <f aca="false">IF(Métricas!N17="","",Métricas!N17)</f>
        <v>47.1</v>
      </c>
      <c r="T17" s="27" t="str">
        <f aca="false">IF(Métricas!O17="","",Métricas!O17)</f>
        <v/>
      </c>
      <c r="U17" s="27" t="str">
        <f aca="false">IF(Métricas!P17="","",Métricas!P17)</f>
        <v/>
      </c>
      <c r="V17" s="27" t="str">
        <f aca="false">IF(Métricas!Q17="","",Métricas!Q17)</f>
        <v/>
      </c>
      <c r="W17" s="27" t="str">
        <f aca="false">IF(Métricas!R17="","",Métricas!R17)</f>
        <v/>
      </c>
      <c r="X17" s="27" t="str">
        <f aca="false">IF(Métricas!S17="","",Métricas!S17)</f>
        <v/>
      </c>
    </row>
    <row r="18" customFormat="false" ht="47.25" hidden="false" customHeight="false" outlineLevel="0" collapsed="false">
      <c r="B18" s="27" t="n">
        <v>12</v>
      </c>
      <c r="C18" s="30"/>
      <c r="D18" s="51" t="s">
        <v>43</v>
      </c>
      <c r="E18" s="20" t="s">
        <v>35</v>
      </c>
      <c r="F18" s="21" t="s">
        <v>44</v>
      </c>
      <c r="G18" s="22" t="s">
        <v>26</v>
      </c>
      <c r="H18" s="31"/>
      <c r="I18" s="58" t="n">
        <v>60</v>
      </c>
      <c r="J18" s="59" t="n">
        <v>45</v>
      </c>
      <c r="K18" s="60" t="n">
        <v>30</v>
      </c>
      <c r="L18" s="37"/>
      <c r="M18" s="27" t="n">
        <f aca="false">IF(Métricas!H18="","",Métricas!H18)</f>
        <v>64.75</v>
      </c>
      <c r="N18" s="27" t="n">
        <f aca="false">IF(Métricas!I18="","",Métricas!I18)</f>
        <v>38</v>
      </c>
      <c r="O18" s="27" t="n">
        <f aca="false">IF(Métricas!J18="","",Métricas!J18)</f>
        <v>38</v>
      </c>
      <c r="P18" s="27" t="n">
        <f aca="false">IF(Métricas!K18="","",Métricas!K18)</f>
        <v>35</v>
      </c>
      <c r="Q18" s="27" t="n">
        <f aca="false">IF(Métricas!L18="","",Métricas!L18)</f>
        <v>60</v>
      </c>
      <c r="R18" s="27" t="n">
        <f aca="false">IF(Métricas!M18="","",Métricas!M18)</f>
        <v>79</v>
      </c>
      <c r="S18" s="27" t="n">
        <f aca="false">IF(Métricas!N18="","",Métricas!N18)</f>
        <v>29</v>
      </c>
      <c r="T18" s="27" t="str">
        <f aca="false">IF(Métricas!O18="","",Métricas!O18)</f>
        <v/>
      </c>
      <c r="U18" s="27" t="str">
        <f aca="false">IF(Métricas!P18="","",Métricas!P18)</f>
        <v/>
      </c>
      <c r="V18" s="27" t="str">
        <f aca="false">IF(Métricas!Q18="","",Métricas!Q18)</f>
        <v/>
      </c>
      <c r="W18" s="27" t="str">
        <f aca="false">IF(Métricas!R18="","",Métricas!R18)</f>
        <v/>
      </c>
      <c r="X18" s="27" t="str">
        <f aca="false">IF(Métricas!S18="","",Métricas!S18)</f>
        <v/>
      </c>
    </row>
    <row r="19" customFormat="false" ht="31.5" hidden="false" customHeight="false" outlineLevel="0" collapsed="false">
      <c r="B19" s="27" t="n">
        <v>13</v>
      </c>
      <c r="C19" s="30"/>
      <c r="D19" s="51" t="s">
        <v>45</v>
      </c>
      <c r="E19" s="20" t="s">
        <v>35</v>
      </c>
      <c r="F19" s="21" t="s">
        <v>46</v>
      </c>
      <c r="G19" s="22" t="s">
        <v>26</v>
      </c>
      <c r="H19" s="31"/>
      <c r="I19" s="58" t="n">
        <v>3</v>
      </c>
      <c r="J19" s="59" t="n">
        <v>2</v>
      </c>
      <c r="K19" s="60" t="n">
        <v>1</v>
      </c>
      <c r="L19" s="37"/>
      <c r="M19" s="27" t="n">
        <f aca="false">IF(Métricas!H19="","",Métricas!H19)</f>
        <v>5</v>
      </c>
      <c r="N19" s="27" t="n">
        <f aca="false">IF(Métricas!I19="","",Métricas!I19)</f>
        <v>5</v>
      </c>
      <c r="O19" s="27" t="n">
        <f aca="false">IF(Métricas!J19="","",Métricas!J19)</f>
        <v>6</v>
      </c>
      <c r="P19" s="27" t="n">
        <f aca="false">IF(Métricas!K19="","",Métricas!K19)</f>
        <v>6.5</v>
      </c>
      <c r="Q19" s="27" t="n">
        <f aca="false">IF(Métricas!L19="","",Métricas!L19)</f>
        <v>6.2</v>
      </c>
      <c r="R19" s="27" t="n">
        <f aca="false">IF(Métricas!M19="","",Métricas!M19)</f>
        <v>5</v>
      </c>
      <c r="S19" s="27" t="n">
        <f aca="false">IF(Métricas!N19="","",Métricas!N19)</f>
        <v>6</v>
      </c>
      <c r="T19" s="27" t="str">
        <f aca="false">IF(Métricas!O19="","",Métricas!O19)</f>
        <v/>
      </c>
      <c r="U19" s="27" t="str">
        <f aca="false">IF(Métricas!P19="","",Métricas!P19)</f>
        <v/>
      </c>
      <c r="V19" s="27" t="str">
        <f aca="false">IF(Métricas!Q19="","",Métricas!Q19)</f>
        <v/>
      </c>
      <c r="W19" s="27" t="str">
        <f aca="false">IF(Métricas!R19="","",Métricas!R19)</f>
        <v/>
      </c>
      <c r="X19" s="27" t="str">
        <f aca="false">IF(Métricas!S19="","",Métricas!S19)</f>
        <v/>
      </c>
    </row>
    <row r="20" customFormat="false" ht="43.5" hidden="false" customHeight="true" outlineLevel="0" collapsed="false">
      <c r="B20" s="61" t="n">
        <v>14</v>
      </c>
      <c r="C20" s="30"/>
      <c r="D20" s="30" t="s">
        <v>47</v>
      </c>
      <c r="E20" s="20" t="s">
        <v>35</v>
      </c>
      <c r="F20" s="21" t="s">
        <v>46</v>
      </c>
      <c r="G20" s="62" t="s">
        <v>26</v>
      </c>
      <c r="H20" s="63"/>
      <c r="I20" s="64" t="n">
        <v>5</v>
      </c>
      <c r="J20" s="65" t="n">
        <v>3</v>
      </c>
      <c r="K20" s="66" t="n">
        <v>1</v>
      </c>
      <c r="L20" s="67"/>
      <c r="M20" s="27" t="n">
        <f aca="false">IF(Métricas!H20="","",Métricas!H20)</f>
        <v>14</v>
      </c>
      <c r="N20" s="27" t="n">
        <f aca="false">IF(Métricas!I20="","",Métricas!I20)</f>
        <v>12.5</v>
      </c>
      <c r="O20" s="27" t="n">
        <f aca="false">IF(Métricas!J20="","",Métricas!J20)</f>
        <v>12.7</v>
      </c>
      <c r="P20" s="27" t="n">
        <f aca="false">IF(Métricas!K20="","",Métricas!K20)</f>
        <v>13</v>
      </c>
      <c r="Q20" s="27" t="n">
        <f aca="false">IF(Métricas!L20="","",Métricas!L20)</f>
        <v>13.2</v>
      </c>
      <c r="R20" s="27" t="n">
        <f aca="false">IF(Métricas!M20="","",Métricas!M20)</f>
        <v>11</v>
      </c>
      <c r="S20" s="27" t="n">
        <f aca="false">IF(Métricas!N20="","",Métricas!N20)</f>
        <v>11.5</v>
      </c>
      <c r="T20" s="27" t="str">
        <f aca="false">IF(Métricas!O20="","",Métricas!O20)</f>
        <v/>
      </c>
      <c r="U20" s="27" t="str">
        <f aca="false">IF(Métricas!P20="","",Métricas!P20)</f>
        <v/>
      </c>
      <c r="V20" s="27" t="str">
        <f aca="false">IF(Métricas!Q20="","",Métricas!Q20)</f>
        <v/>
      </c>
      <c r="W20" s="27" t="str">
        <f aca="false">IF(Métricas!R20="","",Métricas!R20)</f>
        <v/>
      </c>
      <c r="X20" s="27" t="str">
        <f aca="false">IF(Métricas!S20="","",Métricas!S20)</f>
        <v/>
      </c>
    </row>
    <row r="21" customFormat="false" ht="15" hidden="false" customHeight="true" outlineLevel="0" collapsed="false">
      <c r="B21" s="68" t="n">
        <v>15</v>
      </c>
      <c r="C21" s="69"/>
      <c r="D21" s="70" t="s">
        <v>48</v>
      </c>
      <c r="E21" s="51" t="s">
        <v>35</v>
      </c>
      <c r="F21" s="68" t="s">
        <v>46</v>
      </c>
      <c r="G21" s="71" t="s">
        <v>49</v>
      </c>
      <c r="H21" s="72"/>
      <c r="I21" s="73" t="n">
        <v>0.9</v>
      </c>
      <c r="J21" s="41" t="n">
        <v>0.95</v>
      </c>
      <c r="K21" s="74" t="n">
        <v>1</v>
      </c>
      <c r="L21" s="75"/>
      <c r="M21" s="76" t="n">
        <f aca="false">IF(Métricas!H21="","",(Métricas!H32/(Métricas!H21*54)))</f>
        <v>1.13065843621399</v>
      </c>
      <c r="N21" s="76" t="n">
        <f aca="false">IF(Métricas!I21="","",(Métricas!I32/(Métricas!I21*54)))</f>
        <v>1.14335672275586</v>
      </c>
      <c r="O21" s="76" t="n">
        <f aca="false">IF(Métricas!J21="","",(Métricas!J32/(Métricas!J21*54)))</f>
        <v>1.21490063561027</v>
      </c>
      <c r="P21" s="76" t="n">
        <f aca="false">IF(Métricas!K21="","",(Métricas!K32/(Métricas!K21*54)))</f>
        <v>1.31635802469136</v>
      </c>
      <c r="Q21" s="76" t="n">
        <f aca="false">IF(Métricas!L21="","",(Métricas!L32/(Métricas!L21*54)))</f>
        <v>1.31593546812241</v>
      </c>
      <c r="R21" s="76" t="n">
        <f aca="false">IF(Métricas!M21="","",(Métricas!M32/(Métricas!M21*54)))</f>
        <v>1.26113455227379</v>
      </c>
      <c r="S21" s="76" t="n">
        <f aca="false">IF(Métricas!N21="","",(Métricas!N32/(Métricas!N21*54)))</f>
        <v>1.32968709747736</v>
      </c>
      <c r="T21" s="76" t="str">
        <f aca="false">IF(Métricas!O21="","",(Métricas!O32/(Métricas!O21*54)))</f>
        <v/>
      </c>
      <c r="U21" s="76" t="str">
        <f aca="false">IF(Métricas!P21="","",(Métricas!P32/(Métricas!P21*54)))</f>
        <v/>
      </c>
      <c r="V21" s="76" t="str">
        <f aca="false">IF(Métricas!Q21="","",(Métricas!Q32/(Métricas!Q21*54)))</f>
        <v/>
      </c>
      <c r="W21" s="76" t="str">
        <f aca="false">IF(Métricas!R21="","",(Métricas!R32/(Métricas!R21*54)))</f>
        <v/>
      </c>
      <c r="X21" s="76" t="str">
        <f aca="false">IF(Métricas!S21="","",(Métricas!S32/(Métricas!S21*54)))</f>
        <v/>
      </c>
    </row>
    <row r="22" customFormat="false" ht="15" hidden="false" customHeight="true" outlineLevel="0" collapsed="false">
      <c r="B22" s="68"/>
      <c r="C22" s="69"/>
      <c r="D22" s="70"/>
      <c r="E22" s="51"/>
      <c r="F22" s="68"/>
      <c r="G22" s="71" t="s">
        <v>50</v>
      </c>
      <c r="H22" s="72"/>
      <c r="I22" s="73" t="n">
        <v>0.9</v>
      </c>
      <c r="J22" s="41" t="n">
        <v>0.95</v>
      </c>
      <c r="K22" s="74" t="n">
        <v>1</v>
      </c>
      <c r="L22" s="75"/>
      <c r="M22" s="76" t="n">
        <f aca="false">IF(Métricas!H22="","",(Métricas!H33/(Métricas!H22*54)))</f>
        <v>1.11004376134059</v>
      </c>
      <c r="N22" s="76" t="n">
        <f aca="false">IF(Métricas!I22="","",(Métricas!I33/(Métricas!I22*54)))</f>
        <v>1.02723311546841</v>
      </c>
      <c r="O22" s="76" t="n">
        <f aca="false">IF(Métricas!J22="","",(Métricas!J33/(Métricas!J22*54)))</f>
        <v>1.12949829261886</v>
      </c>
      <c r="P22" s="76" t="n">
        <f aca="false">IF(Métricas!K22="","",(Métricas!K33/(Métricas!K22*54)))</f>
        <v>1.16451335055986</v>
      </c>
      <c r="Q22" s="76" t="n">
        <f aca="false">IF(Métricas!L22="","",(Métricas!L33/(Métricas!L22*54)))</f>
        <v>1.14233886707538</v>
      </c>
      <c r="R22" s="76" t="n">
        <f aca="false">IF(Métricas!M22="","",(Métricas!M33/(Métricas!M22*54)))</f>
        <v>1.02240512117055</v>
      </c>
      <c r="S22" s="76" t="n">
        <f aca="false">IF(Métricas!N22="","",(Métricas!N33/(Métricas!N22*54)))</f>
        <v>1.0217436012489</v>
      </c>
      <c r="T22" s="76" t="str">
        <f aca="false">IF(Métricas!O22="","",(Métricas!O33/(Métricas!O22*54)))</f>
        <v/>
      </c>
      <c r="U22" s="76" t="str">
        <f aca="false">IF(Métricas!P22="","",(Métricas!P33/(Métricas!P22*54)))</f>
        <v/>
      </c>
      <c r="V22" s="76" t="str">
        <f aca="false">IF(Métricas!Q22="","",(Métricas!Q33/(Métricas!Q22*54)))</f>
        <v/>
      </c>
      <c r="W22" s="76" t="str">
        <f aca="false">IF(Métricas!R22="","",(Métricas!R33/(Métricas!R22*54)))</f>
        <v/>
      </c>
      <c r="X22" s="76" t="str">
        <f aca="false">IF(Métricas!S22="","",(Métricas!S33/(Métricas!S22*54)))</f>
        <v/>
      </c>
    </row>
    <row r="23" customFormat="false" ht="15" hidden="false" customHeight="true" outlineLevel="0" collapsed="false">
      <c r="B23" s="68"/>
      <c r="C23" s="69"/>
      <c r="D23" s="70"/>
      <c r="E23" s="51"/>
      <c r="F23" s="68"/>
      <c r="G23" s="71" t="s">
        <v>51</v>
      </c>
      <c r="H23" s="72"/>
      <c r="I23" s="73" t="n">
        <v>0.9</v>
      </c>
      <c r="J23" s="41" t="n">
        <v>0.95</v>
      </c>
      <c r="K23" s="74" t="n">
        <v>1</v>
      </c>
      <c r="L23" s="75"/>
      <c r="M23" s="76" t="n">
        <f aca="false">IF(Métricas!H23="","",(Métricas!H34/(Métricas!H23*54)))</f>
        <v>1.03783880091757</v>
      </c>
      <c r="N23" s="76" t="n">
        <f aca="false">IF(Métricas!I23="","",(Métricas!I34/(Métricas!I23*54)))</f>
        <v>1.01660280970626</v>
      </c>
      <c r="O23" s="76" t="n">
        <f aca="false">IF(Métricas!J23="","",(Métricas!J34/(Métricas!J23*54)))</f>
        <v>1.19527131021384</v>
      </c>
      <c r="P23" s="76" t="n">
        <f aca="false">IF(Métricas!K23="","",(Métricas!K34/(Métricas!K23*54)))</f>
        <v>1.3034188034188</v>
      </c>
      <c r="Q23" s="76" t="n">
        <f aca="false">IF(Métricas!L23="","",(Métricas!L34/(Métricas!L23*54)))</f>
        <v>1.41213749397258</v>
      </c>
      <c r="R23" s="76" t="n">
        <f aca="false">IF(Métricas!M23="","",(Métricas!M34/(Métricas!M23*54)))</f>
        <v>1.19506172839506</v>
      </c>
      <c r="S23" s="76" t="n">
        <f aca="false">IF(Métricas!N23="","",(Métricas!N34/(Métricas!N23*54)))</f>
        <v>1.07619047619048</v>
      </c>
      <c r="T23" s="76" t="str">
        <f aca="false">IF(Métricas!O23="","",(Métricas!O34/(Métricas!O23*54)))</f>
        <v/>
      </c>
      <c r="U23" s="76" t="str">
        <f aca="false">IF(Métricas!P23="","",(Métricas!P34/(Métricas!P23*54)))</f>
        <v/>
      </c>
      <c r="V23" s="76" t="str">
        <f aca="false">IF(Métricas!Q23="","",(Métricas!Q34/(Métricas!Q23*54)))</f>
        <v/>
      </c>
      <c r="W23" s="76" t="str">
        <f aca="false">IF(Métricas!R23="","",(Métricas!R34/(Métricas!R23*54)))</f>
        <v/>
      </c>
      <c r="X23" s="76" t="str">
        <f aca="false">IF(Métricas!S23="","",(Métricas!S34/(Métricas!S23*54)))</f>
        <v/>
      </c>
    </row>
    <row r="24" customFormat="false" ht="15" hidden="false" customHeight="true" outlineLevel="0" collapsed="false">
      <c r="B24" s="68"/>
      <c r="C24" s="69"/>
      <c r="D24" s="70"/>
      <c r="E24" s="51"/>
      <c r="F24" s="68"/>
      <c r="G24" s="71" t="s">
        <v>52</v>
      </c>
      <c r="H24" s="72"/>
      <c r="I24" s="73" t="n">
        <v>0.9</v>
      </c>
      <c r="J24" s="41" t="n">
        <v>0.95</v>
      </c>
      <c r="K24" s="74" t="n">
        <v>1</v>
      </c>
      <c r="L24" s="75"/>
      <c r="M24" s="76" t="n">
        <f aca="false">IF(Métricas!H24="","",(Métricas!H35/(Métricas!H24*54)))</f>
        <v>1.07818930041152</v>
      </c>
      <c r="N24" s="76" t="n">
        <f aca="false">IF(Métricas!I24="","",(Métricas!I35/(Métricas!I24*54)))</f>
        <v>1.21082621082621</v>
      </c>
      <c r="O24" s="76" t="n">
        <f aca="false">IF(Métricas!J24="","",(Métricas!J35/(Métricas!J24*54)))</f>
        <v>1.18405878724488</v>
      </c>
      <c r="P24" s="76" t="n">
        <f aca="false">IF(Métricas!K24="","",(Métricas!K35/(Métricas!K24*54)))</f>
        <v>1.3037037037037</v>
      </c>
      <c r="Q24" s="76" t="n">
        <f aca="false">IF(Métricas!L24="","",(Métricas!L35/(Métricas!L24*54)))</f>
        <v>1.34606481481481</v>
      </c>
      <c r="R24" s="76" t="n">
        <f aca="false">IF(Métricas!M24="","",(Métricas!M35/(Métricas!M24*54)))</f>
        <v>1.21894045944679</v>
      </c>
      <c r="S24" s="76" t="n">
        <f aca="false">IF(Métricas!N24="","",(Métricas!N35/(Métricas!N24*54)))</f>
        <v>1.1112906411016</v>
      </c>
      <c r="T24" s="76" t="str">
        <f aca="false">IF(Métricas!O24="","",(Métricas!O35/(Métricas!O24*54)))</f>
        <v/>
      </c>
      <c r="U24" s="76" t="str">
        <f aca="false">IF(Métricas!P24="","",(Métricas!P35/(Métricas!P24*54)))</f>
        <v/>
      </c>
      <c r="V24" s="76" t="str">
        <f aca="false">IF(Métricas!Q24="","",(Métricas!Q35/(Métricas!Q24*54)))</f>
        <v/>
      </c>
      <c r="W24" s="76" t="str">
        <f aca="false">IF(Métricas!R24="","",(Métricas!R35/(Métricas!R24*54)))</f>
        <v/>
      </c>
      <c r="X24" s="76" t="str">
        <f aca="false">IF(Métricas!S24="","",(Métricas!S35/(Métricas!S24*54)))</f>
        <v/>
      </c>
    </row>
    <row r="25" customFormat="false" ht="15" hidden="false" customHeight="true" outlineLevel="0" collapsed="false">
      <c r="B25" s="68"/>
      <c r="C25" s="69"/>
      <c r="D25" s="70"/>
      <c r="E25" s="51"/>
      <c r="F25" s="68"/>
      <c r="G25" s="71" t="s">
        <v>53</v>
      </c>
      <c r="H25" s="72"/>
      <c r="I25" s="73" t="n">
        <v>0.9</v>
      </c>
      <c r="J25" s="41" t="n">
        <v>0.95</v>
      </c>
      <c r="K25" s="74" t="n">
        <v>1</v>
      </c>
      <c r="L25" s="75"/>
      <c r="M25" s="76" t="n">
        <f aca="false">IF(Métricas!H25="","",(Métricas!H36/(Métricas!H25*54)))</f>
        <v>1.22962962962963</v>
      </c>
      <c r="N25" s="76" t="n">
        <f aca="false">IF(Métricas!I25="","",(Métricas!I36/(Métricas!I25*54)))</f>
        <v>0.9720028084957</v>
      </c>
      <c r="O25" s="76" t="n">
        <f aca="false">IF(Métricas!J25="","",(Métricas!J36/(Métricas!J25*54)))</f>
        <v>1.31181235642607</v>
      </c>
      <c r="P25" s="76" t="n">
        <f aca="false">IF(Métricas!K25="","",(Métricas!K36/(Métricas!K25*54)))</f>
        <v>1.31968810916179</v>
      </c>
      <c r="Q25" s="76" t="n">
        <f aca="false">IF(Métricas!L25="","",(Métricas!L36/(Métricas!L25*54)))</f>
        <v>1.17606837606838</v>
      </c>
      <c r="R25" s="76" t="n">
        <f aca="false">IF(Métricas!M25="","",(Métricas!M36/(Métricas!M25*54)))</f>
        <v>1.18518518518519</v>
      </c>
      <c r="S25" s="76" t="n">
        <f aca="false">IF(Métricas!N25="","",(Métricas!N36/(Métricas!N25*54)))</f>
        <v>1.39511150935882</v>
      </c>
      <c r="T25" s="76" t="str">
        <f aca="false">IF(Métricas!O25="","",(Métricas!O36/(Métricas!O25*54)))</f>
        <v/>
      </c>
      <c r="U25" s="76" t="str">
        <f aca="false">IF(Métricas!P25="","",(Métricas!P36/(Métricas!P25*54)))</f>
        <v/>
      </c>
      <c r="V25" s="76" t="str">
        <f aca="false">IF(Métricas!Q25="","",(Métricas!Q36/(Métricas!Q25*54)))</f>
        <v/>
      </c>
      <c r="W25" s="76" t="str">
        <f aca="false">IF(Métricas!R25="","",(Métricas!R36/(Métricas!R25*54)))</f>
        <v/>
      </c>
      <c r="X25" s="76" t="str">
        <f aca="false">IF(Métricas!S25="","",(Métricas!S36/(Métricas!S25*54)))</f>
        <v/>
      </c>
    </row>
    <row r="26" customFormat="false" ht="15" hidden="false" customHeight="true" outlineLevel="0" collapsed="false">
      <c r="B26" s="68"/>
      <c r="C26" s="69"/>
      <c r="D26" s="70"/>
      <c r="E26" s="51"/>
      <c r="F26" s="68"/>
      <c r="G26" s="71" t="s">
        <v>54</v>
      </c>
      <c r="H26" s="72"/>
      <c r="I26" s="73" t="n">
        <v>0.9</v>
      </c>
      <c r="J26" s="41" t="n">
        <v>0.95</v>
      </c>
      <c r="K26" s="74" t="n">
        <v>1</v>
      </c>
      <c r="L26" s="75"/>
      <c r="M26" s="76" t="n">
        <f aca="false">IF(Métricas!H26="","",(Métricas!H37/(Métricas!H26*54)))</f>
        <v>0.976661593099949</v>
      </c>
      <c r="N26" s="76" t="n">
        <f aca="false">IF(Métricas!I26="","",(Métricas!I37/(Métricas!I26*54)))</f>
        <v>1.03774208473792</v>
      </c>
      <c r="O26" s="76" t="n">
        <f aca="false">IF(Métricas!J26="","",(Métricas!J37/(Métricas!J26*54)))</f>
        <v>1.13522202129797</v>
      </c>
      <c r="P26" s="76" t="n">
        <f aca="false">IF(Métricas!K26="","",(Métricas!K37/(Métricas!K26*54)))</f>
        <v>1.25640109562939</v>
      </c>
      <c r="Q26" s="76" t="n">
        <f aca="false">IF(Métricas!L26="","",(Métricas!L37/(Métricas!L26*54)))</f>
        <v>1.50481660982469</v>
      </c>
      <c r="R26" s="76" t="n">
        <f aca="false">IF(Métricas!M26="","",(Métricas!M37/(Métricas!M26*54)))</f>
        <v>1.08240740740741</v>
      </c>
      <c r="S26" s="76" t="n">
        <f aca="false">IF(Métricas!N26="","",(Métricas!N37/(Métricas!N26*54)))</f>
        <v>1.16161616161616</v>
      </c>
      <c r="T26" s="76" t="str">
        <f aca="false">IF(Métricas!O26="","",(Métricas!O37/(Métricas!O26*54)))</f>
        <v/>
      </c>
      <c r="U26" s="76" t="str">
        <f aca="false">IF(Métricas!P26="","",(Métricas!P37/(Métricas!P26*54)))</f>
        <v/>
      </c>
      <c r="V26" s="76" t="str">
        <f aca="false">IF(Métricas!Q26="","",(Métricas!Q37/(Métricas!Q26*54)))</f>
        <v/>
      </c>
      <c r="W26" s="76" t="str">
        <f aca="false">IF(Métricas!R26="","",(Métricas!R37/(Métricas!R26*54)))</f>
        <v/>
      </c>
      <c r="X26" s="76" t="str">
        <f aca="false">IF(Métricas!S26="","",(Métricas!S37/(Métricas!S26*54)))</f>
        <v/>
      </c>
    </row>
    <row r="27" customFormat="false" ht="15" hidden="false" customHeight="true" outlineLevel="0" collapsed="false">
      <c r="B27" s="68"/>
      <c r="C27" s="69"/>
      <c r="D27" s="70"/>
      <c r="E27" s="51"/>
      <c r="F27" s="68"/>
      <c r="G27" s="71" t="s">
        <v>55</v>
      </c>
      <c r="H27" s="72"/>
      <c r="I27" s="73" t="n">
        <v>0.9</v>
      </c>
      <c r="J27" s="41" t="n">
        <v>0.95</v>
      </c>
      <c r="K27" s="74" t="n">
        <v>1</v>
      </c>
      <c r="L27" s="75"/>
      <c r="M27" s="76" t="n">
        <f aca="false">IF(Métricas!H27="","",(Métricas!H38/(Métricas!H27*54)))</f>
        <v>0.869555510905722</v>
      </c>
      <c r="N27" s="76" t="n">
        <f aca="false">IF(Métricas!I27="","",(Métricas!I38/(Métricas!I27*54)))</f>
        <v>0.86701896461007</v>
      </c>
      <c r="O27" s="76" t="n">
        <f aca="false">IF(Métricas!J27="","",(Métricas!J38/(Métricas!J27*54)))</f>
        <v>1.07180148639518</v>
      </c>
      <c r="P27" s="76" t="n">
        <f aca="false">IF(Métricas!K27="","",(Métricas!K38/(Métricas!K27*54)))</f>
        <v>1.56966490299824</v>
      </c>
      <c r="Q27" s="76" t="n">
        <f aca="false">IF(Métricas!L27="","",(Métricas!L38/(Métricas!L27*54)))</f>
        <v>1.21975308641975</v>
      </c>
      <c r="R27" s="76" t="n">
        <f aca="false">IF(Métricas!M27="","",(Métricas!M38/(Métricas!M27*54)))</f>
        <v>1.18990045540644</v>
      </c>
      <c r="S27" s="76" t="n">
        <f aca="false">IF(Métricas!N27="","",(Métricas!N38/(Métricas!N27*54)))</f>
        <v>1.06025183544563</v>
      </c>
      <c r="T27" s="76" t="str">
        <f aca="false">IF(Métricas!O27="","",(Métricas!O38/(Métricas!O27*54)))</f>
        <v/>
      </c>
      <c r="U27" s="76" t="str">
        <f aca="false">IF(Métricas!P27="","",(Métricas!P38/(Métricas!P27*54)))</f>
        <v/>
      </c>
      <c r="V27" s="76" t="str">
        <f aca="false">IF(Métricas!Q27="","",(Métricas!Q38/(Métricas!Q27*54)))</f>
        <v/>
      </c>
      <c r="W27" s="76" t="str">
        <f aca="false">IF(Métricas!R27="","",(Métricas!R38/(Métricas!R27*54)))</f>
        <v/>
      </c>
      <c r="X27" s="76" t="str">
        <f aca="false">IF(Métricas!S27="","",(Métricas!S38/(Métricas!S27*54)))</f>
        <v/>
      </c>
    </row>
    <row r="28" customFormat="false" ht="15" hidden="false" customHeight="true" outlineLevel="0" collapsed="false">
      <c r="B28" s="68"/>
      <c r="C28" s="69"/>
      <c r="D28" s="70"/>
      <c r="E28" s="51"/>
      <c r="F28" s="68"/>
      <c r="G28" s="71" t="s">
        <v>56</v>
      </c>
      <c r="H28" s="72"/>
      <c r="I28" s="73" t="n">
        <v>0.9</v>
      </c>
      <c r="J28" s="41" t="n">
        <v>0.95</v>
      </c>
      <c r="K28" s="74" t="n">
        <v>1</v>
      </c>
      <c r="L28" s="75"/>
      <c r="M28" s="77" t="str">
        <f aca="false">IF(Métricas!H28="","",(Métricas!H39/(Métricas!H28*54)))</f>
        <v/>
      </c>
      <c r="N28" s="77" t="str">
        <f aca="false">IF(Métricas!I28="","",(Métricas!I39/(Métricas!I28*54)))</f>
        <v/>
      </c>
      <c r="O28" s="76" t="n">
        <f aca="false">IF(Métricas!J28="","",(Métricas!J39/(Métricas!J28*60)))</f>
        <v>1.06666666666667</v>
      </c>
      <c r="P28" s="76" t="n">
        <f aca="false">IF(Métricas!K28="","",(Métricas!K39/(Métricas!K28*60)))</f>
        <v>0.276470588235294</v>
      </c>
      <c r="Q28" s="76" t="n">
        <f aca="false">IF(Métricas!L28="","",(Métricas!L39/(Métricas!L28*60)))</f>
        <v>0.619166666666667</v>
      </c>
      <c r="R28" s="77" t="str">
        <f aca="false">IF(Métricas!M28="","",(Métricas!M39/(Métricas!M28*60)))</f>
        <v/>
      </c>
      <c r="S28" s="76" t="n">
        <f aca="false">IF(Métricas!N28="","",(Métricas!N39/(Métricas!N28*54)))</f>
        <v>1.003367003367</v>
      </c>
      <c r="T28" s="78" t="str">
        <f aca="false">IF(Métricas!O28="","",(Métricas!O39/(Métricas!O28*60)))</f>
        <v/>
      </c>
      <c r="U28" s="78" t="str">
        <f aca="false">IF(Métricas!P28="","",(Métricas!P39/(Métricas!P28*60)))</f>
        <v/>
      </c>
      <c r="V28" s="78" t="str">
        <f aca="false">IF(Métricas!Q28="","",(Métricas!Q39/(Métricas!Q28*60)))</f>
        <v/>
      </c>
      <c r="W28" s="78" t="str">
        <f aca="false">IF(Métricas!R28="","",(Métricas!R39/(Métricas!R28*60)))</f>
        <v/>
      </c>
      <c r="X28" s="78" t="str">
        <f aca="false">IF(Métricas!S28="","",(Métricas!S39/(Métricas!S28*60)))</f>
        <v/>
      </c>
    </row>
    <row r="29" customFormat="false" ht="15" hidden="false" customHeight="true" outlineLevel="0" collapsed="false">
      <c r="B29" s="68"/>
      <c r="C29" s="69"/>
      <c r="D29" s="70"/>
      <c r="E29" s="51"/>
      <c r="F29" s="68"/>
      <c r="G29" s="71" t="s">
        <v>57</v>
      </c>
      <c r="H29" s="72"/>
      <c r="I29" s="73" t="n">
        <v>0.9</v>
      </c>
      <c r="J29" s="41" t="n">
        <v>0.95</v>
      </c>
      <c r="K29" s="74" t="n">
        <v>1</v>
      </c>
      <c r="L29" s="75"/>
      <c r="M29" s="77" t="str">
        <f aca="false">IF(Métricas!H29="","",(Métricas!H40/(Métricas!H29*54)))</f>
        <v/>
      </c>
      <c r="N29" s="77" t="str">
        <f aca="false">IF(Métricas!I29="","",(Métricas!I40/(Métricas!I29*54)))</f>
        <v/>
      </c>
      <c r="O29" s="76" t="n">
        <f aca="false">IF(Métricas!J29="","",(Métricas!J40/(Métricas!J29*60)))</f>
        <v>0.933333333333333</v>
      </c>
      <c r="P29" s="76" t="n">
        <f aca="false">IF(Métricas!K29="","",(Métricas!K40/(Métricas!K29*60)))</f>
        <v>0.903921568627451</v>
      </c>
      <c r="Q29" s="76" t="n">
        <f aca="false">IF(Métricas!L29="","",(Métricas!L40/(Métricas!L29*60)))</f>
        <v>0.904166666666667</v>
      </c>
      <c r="R29" s="77" t="str">
        <f aca="false">IF(Métricas!M31="","",(Métricas!M42/(Métricas!M31*60)))</f>
        <v/>
      </c>
      <c r="S29" s="77" t="str">
        <f aca="false">IF(Métricas!N31="","",(Métricas!N42/(Métricas!N31*60)))</f>
        <v/>
      </c>
      <c r="T29" s="78" t="str">
        <f aca="false">IF(Métricas!O31="","",(Métricas!O42/(Métricas!O31*60)))</f>
        <v/>
      </c>
      <c r="U29" s="78" t="str">
        <f aca="false">IF(Métricas!P31="","",(Métricas!P42/(Métricas!P31*60)))</f>
        <v/>
      </c>
      <c r="V29" s="78" t="str">
        <f aca="false">IF(Métricas!Q31="","",(Métricas!Q42/(Métricas!Q31*60)))</f>
        <v/>
      </c>
      <c r="W29" s="78" t="str">
        <f aca="false">IF(Métricas!R31="","",(Métricas!R42/(Métricas!R31*60)))</f>
        <v/>
      </c>
      <c r="X29" s="78" t="str">
        <f aca="false">IF(Métricas!S31="","",(Métricas!S42/(Métricas!S31*60)))</f>
        <v/>
      </c>
    </row>
    <row r="30" customFormat="false" ht="15" hidden="false" customHeight="true" outlineLevel="0" collapsed="false">
      <c r="B30" s="68"/>
      <c r="C30" s="69"/>
      <c r="D30" s="70"/>
      <c r="E30" s="51"/>
      <c r="F30" s="68"/>
      <c r="G30" s="71" t="s">
        <v>58</v>
      </c>
      <c r="H30" s="72"/>
      <c r="I30" s="73" t="n">
        <v>0.9</v>
      </c>
      <c r="J30" s="41" t="n">
        <v>0.95</v>
      </c>
      <c r="K30" s="74" t="n">
        <v>1</v>
      </c>
      <c r="L30" s="75"/>
      <c r="M30" s="77" t="str">
        <f aca="false">IF(Métricas!H30="","",(Métricas!H41/(Métricas!H30*54)))</f>
        <v/>
      </c>
      <c r="N30" s="77" t="str">
        <f aca="false">IF(Métricas!I30="","",(Métricas!I41/(Métricas!I30*54)))</f>
        <v/>
      </c>
      <c r="O30" s="76" t="n">
        <f aca="false">IF(Métricas!J30="","",(Métricas!J41/(Métricas!J30*60)))</f>
        <v>0.83</v>
      </c>
      <c r="P30" s="76" t="n">
        <f aca="false">IF(Métricas!K30="","",(Métricas!K41/(Métricas!K30*60)))</f>
        <v>0.0921568627450981</v>
      </c>
      <c r="Q30" s="76" t="n">
        <f aca="false">IF(Métricas!L30="","",(Métricas!L41/(Métricas!L30*60)))</f>
        <v>0.754166666666667</v>
      </c>
      <c r="R30" s="77"/>
      <c r="S30" s="77"/>
      <c r="T30" s="78"/>
      <c r="U30" s="78"/>
      <c r="V30" s="78"/>
      <c r="W30" s="78"/>
      <c r="X30" s="78"/>
    </row>
    <row r="31" customFormat="false" ht="15" hidden="false" customHeight="true" outlineLevel="0" collapsed="false">
      <c r="B31" s="68"/>
      <c r="C31" s="69"/>
      <c r="D31" s="70"/>
      <c r="E31" s="51"/>
      <c r="F31" s="68"/>
      <c r="G31" s="71" t="s">
        <v>59</v>
      </c>
      <c r="H31" s="72"/>
      <c r="I31" s="73" t="n">
        <v>0.9</v>
      </c>
      <c r="J31" s="41" t="n">
        <v>0.95</v>
      </c>
      <c r="K31" s="74" t="n">
        <v>1</v>
      </c>
      <c r="L31" s="75"/>
      <c r="M31" s="77" t="str">
        <f aca="false">IF(Métricas!H31="","",(Métricas!H42/(Métricas!H31*54)))</f>
        <v/>
      </c>
      <c r="N31" s="77" t="str">
        <f aca="false">IF(Métricas!I31="","",(Métricas!I42/(Métricas!I31*54)))</f>
        <v/>
      </c>
      <c r="O31" s="76" t="n">
        <f aca="false">IF(Métricas!J31="","",(Métricas!J42/(Métricas!J31*60)))</f>
        <v>0.782222222222222</v>
      </c>
      <c r="P31" s="76" t="n">
        <f aca="false">IF(Métricas!K31="","",(Métricas!K42/(Métricas!K31*60)))</f>
        <v>0.181372549019608</v>
      </c>
      <c r="Q31" s="76" t="n">
        <f aca="false">IF(Métricas!L31="","",(Métricas!L42/(Métricas!L31*60)))</f>
        <v>0.958333333333333</v>
      </c>
      <c r="R31" s="77"/>
      <c r="S31" s="77"/>
      <c r="T31" s="78"/>
      <c r="U31" s="78"/>
      <c r="V31" s="78"/>
      <c r="W31" s="78"/>
      <c r="X31" s="78"/>
    </row>
    <row r="32" customFormat="false" ht="15" hidden="false" customHeight="true" outlineLevel="0" collapsed="false">
      <c r="B32" s="68"/>
      <c r="C32" s="69"/>
      <c r="D32" s="70"/>
      <c r="E32" s="51"/>
      <c r="F32" s="68"/>
      <c r="G32" s="71" t="s">
        <v>60</v>
      </c>
      <c r="H32" s="72"/>
      <c r="I32" s="73" t="n">
        <v>0.9</v>
      </c>
      <c r="J32" s="41" t="n">
        <v>0.95</v>
      </c>
      <c r="K32" s="74" t="n">
        <v>1</v>
      </c>
      <c r="L32" s="75"/>
      <c r="M32" s="79" t="n">
        <f aca="false">IF(SUM(M21:M27)=0,"",AVERAGE(M21:M27))</f>
        <v>1.06179671893128</v>
      </c>
      <c r="N32" s="79" t="n">
        <f aca="false">IF(SUM(N21:N27)=0,"",AVERAGE(N21:N27))</f>
        <v>1.03925467380006</v>
      </c>
      <c r="O32" s="79" t="n">
        <f aca="false">IF(SUM(O21:O31)=0,"",AVERAGE(O21:O31))</f>
        <v>1.07770791927539</v>
      </c>
      <c r="P32" s="79" t="n">
        <f aca="false">IF(SUM(P21:P31)=0,"",AVERAGE(P21:P31))</f>
        <v>0.971606323526418</v>
      </c>
      <c r="Q32" s="79" t="n">
        <f aca="false">IF(SUM(Q21:Q31)=0,"",AVERAGE(Q21:Q31))</f>
        <v>1.12299527723921</v>
      </c>
      <c r="R32" s="79" t="n">
        <f aca="false">IF(SUM(R21:R27)=0,"",AVERAGE(R21:R27))</f>
        <v>1.16500498704075</v>
      </c>
      <c r="S32" s="79" t="n">
        <f aca="false">IF(SUM(S21:S28)=0,"",AVERAGE(S21:S28))</f>
        <v>1.14490729072574</v>
      </c>
      <c r="T32" s="79" t="str">
        <f aca="false">IF(SUM(T21:T28)=0,"",AVERAGE(T21:T28))</f>
        <v/>
      </c>
      <c r="U32" s="79" t="str">
        <f aca="false">IF(SUM(U21:U28)=0,"",AVERAGE(U21:U28))</f>
        <v/>
      </c>
      <c r="V32" s="79" t="str">
        <f aca="false">IF(SUM(V21:V27)=0,"",AVERAGE(V21:V27))</f>
        <v/>
      </c>
      <c r="W32" s="79" t="str">
        <f aca="false">IF(SUM(W21:W27)=0,"",AVERAGE(W21:W27))</f>
        <v/>
      </c>
      <c r="X32" s="79" t="str">
        <f aca="false">IF(SUM(X21:X27)=0,"",AVERAGE(X21:X27))</f>
        <v/>
      </c>
    </row>
    <row r="33" customFormat="false" ht="15" hidden="false" customHeight="true" outlineLevel="0" collapsed="false">
      <c r="B33" s="68" t="n">
        <v>16</v>
      </c>
      <c r="C33" s="69"/>
      <c r="D33" s="70" t="s">
        <v>61</v>
      </c>
      <c r="E33" s="51" t="s">
        <v>35</v>
      </c>
      <c r="F33" s="68" t="s">
        <v>39</v>
      </c>
      <c r="G33" s="71" t="s">
        <v>49</v>
      </c>
      <c r="H33" s="72"/>
      <c r="I33" s="38" t="n">
        <v>3</v>
      </c>
      <c r="J33" s="33" t="n">
        <v>4</v>
      </c>
      <c r="K33" s="39" t="n">
        <v>5</v>
      </c>
      <c r="L33" s="80"/>
      <c r="M33" s="81" t="n">
        <f aca="false">IF(Métricas!H43="","",Métricas!H43)</f>
        <v>6</v>
      </c>
      <c r="N33" s="81" t="n">
        <f aca="false">IF(Métricas!I43="","",Métricas!I43)</f>
        <v>9</v>
      </c>
      <c r="O33" s="81" t="n">
        <f aca="false">IF(Métricas!J43="","",Métricas!J43)</f>
        <v>2</v>
      </c>
      <c r="P33" s="81" t="n">
        <f aca="false">IF(Métricas!K43="","",Métricas!K43)</f>
        <v>10</v>
      </c>
      <c r="Q33" s="81" t="n">
        <f aca="false">IF(Métricas!L43="","",Métricas!L43)</f>
        <v>5</v>
      </c>
      <c r="R33" s="81" t="n">
        <f aca="false">IF(Métricas!M43="","",Métricas!M43)</f>
        <v>5</v>
      </c>
      <c r="S33" s="81" t="n">
        <f aca="false">IF(Métricas!N43="","",Métricas!N43)</f>
        <v>4</v>
      </c>
      <c r="T33" s="81" t="str">
        <f aca="false">IF(Métricas!O43="","",Métricas!O43)</f>
        <v/>
      </c>
      <c r="U33" s="81" t="str">
        <f aca="false">IF(Métricas!P43="","",Métricas!P43)</f>
        <v/>
      </c>
      <c r="V33" s="81" t="str">
        <f aca="false">IF(Métricas!Q43="","",Métricas!Q43)</f>
        <v/>
      </c>
      <c r="W33" s="81" t="str">
        <f aca="false">IF(Métricas!R43="","",Métricas!R43)</f>
        <v/>
      </c>
      <c r="X33" s="81" t="str">
        <f aca="false">IF(Métricas!S43="","",Métricas!S43)</f>
        <v/>
      </c>
    </row>
    <row r="34" customFormat="false" ht="15" hidden="false" customHeight="true" outlineLevel="0" collapsed="false">
      <c r="B34" s="68"/>
      <c r="C34" s="69"/>
      <c r="D34" s="70"/>
      <c r="E34" s="51"/>
      <c r="F34" s="68"/>
      <c r="G34" s="71" t="s">
        <v>50</v>
      </c>
      <c r="H34" s="72"/>
      <c r="I34" s="38" t="n">
        <v>3</v>
      </c>
      <c r="J34" s="33" t="n">
        <v>4</v>
      </c>
      <c r="K34" s="39" t="n">
        <v>5</v>
      </c>
      <c r="L34" s="80"/>
      <c r="M34" s="81" t="n">
        <f aca="false">IF(Métricas!H44="","",Métricas!H44)</f>
        <v>5</v>
      </c>
      <c r="N34" s="81" t="n">
        <f aca="false">IF(Métricas!I44="","",Métricas!I44)</f>
        <v>4</v>
      </c>
      <c r="O34" s="81" t="n">
        <f aca="false">IF(Métricas!J44="","",Métricas!J44)</f>
        <v>4</v>
      </c>
      <c r="P34" s="81" t="n">
        <f aca="false">IF(Métricas!K44="","",Métricas!K44)</f>
        <v>3</v>
      </c>
      <c r="Q34" s="81" t="n">
        <f aca="false">IF(Métricas!L44="","",Métricas!L44)</f>
        <v>3</v>
      </c>
      <c r="R34" s="81" t="n">
        <f aca="false">IF(Métricas!M44="","",Métricas!M44)</f>
        <v>3</v>
      </c>
      <c r="S34" s="81" t="n">
        <f aca="false">IF(Métricas!N44="","",Métricas!N44)</f>
        <v>3</v>
      </c>
      <c r="T34" s="81" t="str">
        <f aca="false">IF(Métricas!O44="","",Métricas!O44)</f>
        <v/>
      </c>
      <c r="U34" s="81" t="str">
        <f aca="false">IF(Métricas!P44="","",Métricas!P44)</f>
        <v/>
      </c>
      <c r="V34" s="81" t="str">
        <f aca="false">IF(Métricas!Q44="","",Métricas!Q44)</f>
        <v/>
      </c>
      <c r="W34" s="81" t="str">
        <f aca="false">IF(Métricas!R44="","",Métricas!R44)</f>
        <v/>
      </c>
      <c r="X34" s="81" t="str">
        <f aca="false">IF(Métricas!S44="","",Métricas!S44)</f>
        <v/>
      </c>
    </row>
    <row r="35" customFormat="false" ht="15" hidden="false" customHeight="true" outlineLevel="0" collapsed="false">
      <c r="B35" s="68"/>
      <c r="C35" s="69"/>
      <c r="D35" s="70"/>
      <c r="E35" s="51"/>
      <c r="F35" s="68"/>
      <c r="G35" s="71" t="s">
        <v>51</v>
      </c>
      <c r="H35" s="72"/>
      <c r="I35" s="38" t="n">
        <v>3</v>
      </c>
      <c r="J35" s="33" t="n">
        <v>4</v>
      </c>
      <c r="K35" s="39" t="n">
        <v>5</v>
      </c>
      <c r="L35" s="80"/>
      <c r="M35" s="81" t="n">
        <f aca="false">IF(Métricas!H45="","",Métricas!H45)</f>
        <v>0</v>
      </c>
      <c r="N35" s="81" t="n">
        <f aca="false">IF(Métricas!I45="","",Métricas!I45)</f>
        <v>0</v>
      </c>
      <c r="O35" s="81" t="n">
        <f aca="false">IF(Métricas!J45="","",Métricas!J45)</f>
        <v>1</v>
      </c>
      <c r="P35" s="81" t="n">
        <f aca="false">IF(Métricas!K45="","",Métricas!K45)</f>
        <v>2</v>
      </c>
      <c r="Q35" s="81" t="n">
        <f aca="false">IF(Métricas!L45="","",Métricas!L45)</f>
        <v>2</v>
      </c>
      <c r="R35" s="81" t="n">
        <f aca="false">IF(Métricas!M45="","",Métricas!M45)</f>
        <v>2</v>
      </c>
      <c r="S35" s="81" t="n">
        <f aca="false">IF(Métricas!N45="","",Métricas!N45)</f>
        <v>0</v>
      </c>
      <c r="T35" s="81" t="str">
        <f aca="false">IF(Métricas!O45="","",Métricas!O45)</f>
        <v/>
      </c>
      <c r="U35" s="81" t="str">
        <f aca="false">IF(Métricas!P45="","",Métricas!P45)</f>
        <v/>
      </c>
      <c r="V35" s="81" t="str">
        <f aca="false">IF(Métricas!Q45="","",Métricas!Q45)</f>
        <v/>
      </c>
      <c r="W35" s="81" t="str">
        <f aca="false">IF(Métricas!R45="","",Métricas!R45)</f>
        <v/>
      </c>
      <c r="X35" s="81" t="str">
        <f aca="false">IF(Métricas!S45="","",Métricas!S45)</f>
        <v/>
      </c>
    </row>
    <row r="36" customFormat="false" ht="15" hidden="false" customHeight="true" outlineLevel="0" collapsed="false">
      <c r="B36" s="68"/>
      <c r="C36" s="69"/>
      <c r="D36" s="70"/>
      <c r="E36" s="51"/>
      <c r="F36" s="68"/>
      <c r="G36" s="71" t="s">
        <v>52</v>
      </c>
      <c r="H36" s="72"/>
      <c r="I36" s="38" t="n">
        <v>3</v>
      </c>
      <c r="J36" s="33" t="n">
        <v>4</v>
      </c>
      <c r="K36" s="39" t="n">
        <v>5</v>
      </c>
      <c r="L36" s="80"/>
      <c r="M36" s="81" t="n">
        <f aca="false">IF(Métricas!H46="","",Métricas!H46)</f>
        <v>5</v>
      </c>
      <c r="N36" s="81" t="n">
        <f aca="false">IF(Métricas!I46="","",Métricas!I46)</f>
        <v>9</v>
      </c>
      <c r="O36" s="81" t="n">
        <f aca="false">IF(Métricas!J46="","",Métricas!J46)</f>
        <v>1</v>
      </c>
      <c r="P36" s="81" t="n">
        <f aca="false">IF(Métricas!K46="","",Métricas!K46)</f>
        <v>6</v>
      </c>
      <c r="Q36" s="81" t="n">
        <f aca="false">IF(Métricas!L46="","",Métricas!L46)</f>
        <v>5</v>
      </c>
      <c r="R36" s="81" t="n">
        <f aca="false">IF(Métricas!M46="","",Métricas!M46)</f>
        <v>5</v>
      </c>
      <c r="S36" s="81" t="n">
        <f aca="false">IF(Métricas!N46="","",Métricas!N46)</f>
        <v>5</v>
      </c>
      <c r="T36" s="81" t="str">
        <f aca="false">IF(Métricas!O46="","",Métricas!O46)</f>
        <v/>
      </c>
      <c r="U36" s="81" t="str">
        <f aca="false">IF(Métricas!P46="","",Métricas!P46)</f>
        <v/>
      </c>
      <c r="V36" s="81" t="str">
        <f aca="false">IF(Métricas!Q46="","",Métricas!Q46)</f>
        <v/>
      </c>
      <c r="W36" s="81" t="str">
        <f aca="false">IF(Métricas!R46="","",Métricas!R46)</f>
        <v/>
      </c>
      <c r="X36" s="81" t="str">
        <f aca="false">IF(Métricas!S46="","",Métricas!S46)</f>
        <v/>
      </c>
    </row>
    <row r="37" customFormat="false" ht="15" hidden="false" customHeight="true" outlineLevel="0" collapsed="false">
      <c r="B37" s="68"/>
      <c r="C37" s="69"/>
      <c r="D37" s="70"/>
      <c r="E37" s="51"/>
      <c r="F37" s="68"/>
      <c r="G37" s="71" t="s">
        <v>53</v>
      </c>
      <c r="H37" s="72"/>
      <c r="I37" s="38" t="n">
        <v>3</v>
      </c>
      <c r="J37" s="33" t="n">
        <v>4</v>
      </c>
      <c r="K37" s="39" t="n">
        <v>5</v>
      </c>
      <c r="L37" s="80"/>
      <c r="M37" s="81" t="n">
        <f aca="false">IF(Métricas!H47="","",Métricas!H47)</f>
        <v>7</v>
      </c>
      <c r="N37" s="81" t="n">
        <f aca="false">IF(Métricas!I47="","",Métricas!I47)</f>
        <v>7</v>
      </c>
      <c r="O37" s="81" t="n">
        <f aca="false">IF(Métricas!J47="","",Métricas!J47)</f>
        <v>17</v>
      </c>
      <c r="P37" s="81" t="n">
        <f aca="false">IF(Métricas!K47="","",Métricas!K47)</f>
        <v>8</v>
      </c>
      <c r="Q37" s="81" t="n">
        <f aca="false">IF(Métricas!L47="","",Métricas!L47)</f>
        <v>11</v>
      </c>
      <c r="R37" s="81" t="n">
        <f aca="false">IF(Métricas!M47="","",Métricas!M47)</f>
        <v>9</v>
      </c>
      <c r="S37" s="81" t="n">
        <f aca="false">IF(Métricas!N47="","",Métricas!N47)</f>
        <v>19</v>
      </c>
      <c r="T37" s="81" t="str">
        <f aca="false">IF(Métricas!O47="","",Métricas!O47)</f>
        <v/>
      </c>
      <c r="U37" s="81" t="str">
        <f aca="false">IF(Métricas!P47="","",Métricas!P47)</f>
        <v/>
      </c>
      <c r="V37" s="81" t="str">
        <f aca="false">IF(Métricas!Q47="","",Métricas!Q47)</f>
        <v/>
      </c>
      <c r="W37" s="81" t="str">
        <f aca="false">IF(Métricas!R47="","",Métricas!R47)</f>
        <v/>
      </c>
      <c r="X37" s="81" t="str">
        <f aca="false">IF(Métricas!S47="","",Métricas!S47)</f>
        <v/>
      </c>
    </row>
    <row r="38" customFormat="false" ht="15" hidden="false" customHeight="true" outlineLevel="0" collapsed="false">
      <c r="B38" s="68"/>
      <c r="C38" s="69"/>
      <c r="D38" s="70"/>
      <c r="E38" s="51"/>
      <c r="F38" s="68"/>
      <c r="G38" s="71" t="s">
        <v>54</v>
      </c>
      <c r="H38" s="72"/>
      <c r="I38" s="38" t="n">
        <v>3</v>
      </c>
      <c r="J38" s="33" t="n">
        <v>4</v>
      </c>
      <c r="K38" s="39" t="n">
        <v>5</v>
      </c>
      <c r="L38" s="80"/>
      <c r="M38" s="81" t="n">
        <f aca="false">IF(Métricas!H48="","",Métricas!H48)</f>
        <v>6</v>
      </c>
      <c r="N38" s="81" t="n">
        <f aca="false">IF(Métricas!I48="","",Métricas!I48)</f>
        <v>5</v>
      </c>
      <c r="O38" s="81" t="n">
        <f aca="false">IF(Métricas!J48="","",Métricas!J48)</f>
        <v>4</v>
      </c>
      <c r="P38" s="81" t="n">
        <f aca="false">IF(Métricas!K48="","",Métricas!K48)</f>
        <v>6</v>
      </c>
      <c r="Q38" s="81" t="n">
        <f aca="false">IF(Métricas!L48="","",Métricas!L48)</f>
        <v>4</v>
      </c>
      <c r="R38" s="81" t="n">
        <f aca="false">IF(Métricas!M48="","",Métricas!M48)</f>
        <v>4</v>
      </c>
      <c r="S38" s="81" t="n">
        <f aca="false">IF(Métricas!N48="","",Métricas!N48)</f>
        <v>10</v>
      </c>
      <c r="T38" s="81" t="str">
        <f aca="false">IF(Métricas!O48="","",Métricas!O48)</f>
        <v/>
      </c>
      <c r="U38" s="81" t="str">
        <f aca="false">IF(Métricas!P48="","",Métricas!P48)</f>
        <v/>
      </c>
      <c r="V38" s="81" t="str">
        <f aca="false">IF(Métricas!Q48="","",Métricas!Q48)</f>
        <v/>
      </c>
      <c r="W38" s="81" t="str">
        <f aca="false">IF(Métricas!R48="","",Métricas!R48)</f>
        <v/>
      </c>
      <c r="X38" s="81" t="str">
        <f aca="false">IF(Métricas!S48="","",Métricas!S48)</f>
        <v/>
      </c>
    </row>
    <row r="39" customFormat="false" ht="15" hidden="false" customHeight="true" outlineLevel="0" collapsed="false">
      <c r="B39" s="68"/>
      <c r="C39" s="69"/>
      <c r="D39" s="70"/>
      <c r="E39" s="51"/>
      <c r="F39" s="68"/>
      <c r="G39" s="71" t="s">
        <v>55</v>
      </c>
      <c r="H39" s="72"/>
      <c r="I39" s="38" t="n">
        <v>3</v>
      </c>
      <c r="J39" s="33" t="n">
        <v>4</v>
      </c>
      <c r="K39" s="39" t="n">
        <v>5</v>
      </c>
      <c r="L39" s="80"/>
      <c r="M39" s="81" t="n">
        <f aca="false">IF(Métricas!H49="","",Métricas!H49)</f>
        <v>3</v>
      </c>
      <c r="N39" s="81" t="n">
        <f aca="false">IF(Métricas!I49="","",Métricas!I49)</f>
        <v>7</v>
      </c>
      <c r="O39" s="81" t="n">
        <f aca="false">IF(Métricas!J49="","",Métricas!J49)</f>
        <v>7</v>
      </c>
      <c r="P39" s="81" t="n">
        <f aca="false">IF(Métricas!K49="","",Métricas!K49)</f>
        <v>4</v>
      </c>
      <c r="Q39" s="81" t="n">
        <f aca="false">IF(Métricas!L49="","",Métricas!L49)</f>
        <v>3</v>
      </c>
      <c r="R39" s="81" t="n">
        <f aca="false">IF(Métricas!M49="","",Métricas!M49)</f>
        <v>3</v>
      </c>
      <c r="S39" s="81" t="n">
        <f aca="false">IF(Métricas!N49="","",Métricas!N49)</f>
        <v>5</v>
      </c>
      <c r="T39" s="81" t="str">
        <f aca="false">IF(Métricas!O49="","",Métricas!O49)</f>
        <v/>
      </c>
      <c r="U39" s="81" t="str">
        <f aca="false">IF(Métricas!P49="","",Métricas!P49)</f>
        <v/>
      </c>
      <c r="V39" s="81" t="str">
        <f aca="false">IF(Métricas!Q49="","",Métricas!Q49)</f>
        <v/>
      </c>
      <c r="W39" s="81" t="str">
        <f aca="false">IF(Métricas!R49="","",Métricas!R49)</f>
        <v/>
      </c>
      <c r="X39" s="81" t="str">
        <f aca="false">IF(Métricas!S49="","",Métricas!S49)</f>
        <v/>
      </c>
    </row>
    <row r="40" customFormat="false" ht="15" hidden="false" customHeight="true" outlineLevel="0" collapsed="false">
      <c r="B40" s="68"/>
      <c r="C40" s="69"/>
      <c r="D40" s="70"/>
      <c r="E40" s="51"/>
      <c r="F40" s="68"/>
      <c r="G40" s="71" t="s">
        <v>56</v>
      </c>
      <c r="H40" s="72"/>
      <c r="I40" s="38" t="n">
        <v>3</v>
      </c>
      <c r="J40" s="33" t="n">
        <v>4</v>
      </c>
      <c r="K40" s="39" t="n">
        <v>5</v>
      </c>
      <c r="L40" s="80"/>
      <c r="M40" s="56" t="str">
        <f aca="false">IF(Métricas!H50="","",Métricas!H50)</f>
        <v/>
      </c>
      <c r="N40" s="56" t="str">
        <f aca="false">IF(Métricas!I50="","",Métricas!I50)</f>
        <v/>
      </c>
      <c r="O40" s="56" t="str">
        <f aca="false">IF(Métricas!J50="","",Métricas!J50)</f>
        <v/>
      </c>
      <c r="P40" s="56" t="str">
        <f aca="false">IF(Métricas!K50="","",Métricas!K50)</f>
        <v/>
      </c>
      <c r="Q40" s="56" t="str">
        <f aca="false">IF(Métricas!L50="","",Métricas!L50)</f>
        <v/>
      </c>
      <c r="R40" s="56" t="str">
        <f aca="false">IF(Métricas!M50="","",Métricas!M50)</f>
        <v/>
      </c>
      <c r="S40" s="81" t="n">
        <f aca="false">IF(Métricas!N50="","",Métricas!N50)</f>
        <v>2</v>
      </c>
      <c r="T40" s="56" t="str">
        <f aca="false">IF(Métricas!O50="","",Métricas!O50)</f>
        <v/>
      </c>
      <c r="U40" s="56" t="str">
        <f aca="false">IF(Métricas!P50="","",Métricas!P50)</f>
        <v/>
      </c>
      <c r="V40" s="56" t="str">
        <f aca="false">IF(Métricas!Q50="","",Métricas!Q50)</f>
        <v/>
      </c>
      <c r="W40" s="56" t="str">
        <f aca="false">IF(Métricas!R50="","",Métricas!R50)</f>
        <v/>
      </c>
      <c r="X40" s="56" t="str">
        <f aca="false">IF(Métricas!S50="","",Métricas!S50)</f>
        <v/>
      </c>
    </row>
    <row r="41" customFormat="false" ht="15" hidden="false" customHeight="true" outlineLevel="0" collapsed="false">
      <c r="B41" s="68"/>
      <c r="C41" s="69"/>
      <c r="D41" s="70"/>
      <c r="E41" s="51"/>
      <c r="F41" s="68"/>
      <c r="G41" s="71" t="s">
        <v>57</v>
      </c>
      <c r="H41" s="72"/>
      <c r="I41" s="38" t="n">
        <v>3</v>
      </c>
      <c r="J41" s="33" t="n">
        <v>4</v>
      </c>
      <c r="K41" s="39" t="n">
        <v>5</v>
      </c>
      <c r="L41" s="80"/>
      <c r="M41" s="56"/>
      <c r="N41" s="56"/>
      <c r="O41" s="56"/>
      <c r="P41" s="56"/>
      <c r="Q41" s="56"/>
      <c r="R41" s="56"/>
      <c r="S41" s="56"/>
      <c r="T41" s="56"/>
      <c r="U41" s="56"/>
      <c r="V41" s="56"/>
      <c r="W41" s="56"/>
      <c r="X41" s="56"/>
    </row>
    <row r="42" customFormat="false" ht="15" hidden="false" customHeight="true" outlineLevel="0" collapsed="false">
      <c r="B42" s="68"/>
      <c r="C42" s="69"/>
      <c r="D42" s="70"/>
      <c r="E42" s="51"/>
      <c r="F42" s="68"/>
      <c r="G42" s="71" t="s">
        <v>58</v>
      </c>
      <c r="H42" s="72"/>
      <c r="I42" s="38" t="n">
        <v>3</v>
      </c>
      <c r="J42" s="33" t="n">
        <v>4</v>
      </c>
      <c r="K42" s="39" t="n">
        <v>5</v>
      </c>
      <c r="L42" s="80"/>
      <c r="M42" s="56"/>
      <c r="N42" s="56"/>
      <c r="O42" s="56"/>
      <c r="P42" s="56"/>
      <c r="Q42" s="56"/>
      <c r="R42" s="56"/>
      <c r="S42" s="56"/>
      <c r="T42" s="56"/>
      <c r="U42" s="56"/>
      <c r="V42" s="56"/>
      <c r="W42" s="56"/>
      <c r="X42" s="56"/>
    </row>
    <row r="43" customFormat="false" ht="15" hidden="false" customHeight="true" outlineLevel="0" collapsed="false">
      <c r="B43" s="68"/>
      <c r="C43" s="69"/>
      <c r="D43" s="70"/>
      <c r="E43" s="51"/>
      <c r="F43" s="68"/>
      <c r="G43" s="71" t="s">
        <v>59</v>
      </c>
      <c r="H43" s="72"/>
      <c r="I43" s="38" t="n">
        <v>3</v>
      </c>
      <c r="J43" s="33" t="n">
        <v>4</v>
      </c>
      <c r="K43" s="39" t="n">
        <v>5</v>
      </c>
      <c r="L43" s="80"/>
      <c r="M43" s="56" t="str">
        <f aca="false">IF(Métricas!H53="","",Métricas!H53)</f>
        <v/>
      </c>
      <c r="N43" s="56" t="str">
        <f aca="false">IF(Métricas!I53="","",Métricas!I53)</f>
        <v/>
      </c>
      <c r="O43" s="56" t="str">
        <f aca="false">IF(Métricas!J53="","",Métricas!J53)</f>
        <v/>
      </c>
      <c r="P43" s="56" t="str">
        <f aca="false">IF(Métricas!K53="","",Métricas!K53)</f>
        <v/>
      </c>
      <c r="Q43" s="56" t="str">
        <f aca="false">IF(Métricas!L53="","",Métricas!L53)</f>
        <v/>
      </c>
      <c r="R43" s="56" t="str">
        <f aca="false">IF(Métricas!M53="","",Métricas!M53)</f>
        <v/>
      </c>
      <c r="S43" s="56" t="str">
        <f aca="false">IF(Métricas!N53="","",Métricas!N53)</f>
        <v/>
      </c>
      <c r="T43" s="56" t="str">
        <f aca="false">IF(Métricas!O53="","",Métricas!O53)</f>
        <v/>
      </c>
      <c r="U43" s="56" t="str">
        <f aca="false">IF(Métricas!P53="","",Métricas!P53)</f>
        <v/>
      </c>
      <c r="V43" s="56" t="str">
        <f aca="false">IF(Métricas!Q53="","",Métricas!Q53)</f>
        <v/>
      </c>
      <c r="W43" s="56" t="str">
        <f aca="false">IF(Métricas!R53="","",Métricas!R53)</f>
        <v/>
      </c>
      <c r="X43" s="56" t="str">
        <f aca="false">IF(Métricas!S53="","",Métricas!S53)</f>
        <v/>
      </c>
    </row>
    <row r="44" customFormat="false" ht="18.75" hidden="false" customHeight="true" outlineLevel="0" collapsed="false">
      <c r="B44" s="68" t="n">
        <v>17</v>
      </c>
      <c r="C44" s="69"/>
      <c r="D44" s="70" t="s">
        <v>62</v>
      </c>
      <c r="E44" s="51" t="s">
        <v>35</v>
      </c>
      <c r="F44" s="68" t="s">
        <v>46</v>
      </c>
      <c r="G44" s="71" t="s">
        <v>63</v>
      </c>
      <c r="H44" s="72"/>
      <c r="I44" s="73" t="n">
        <v>0.9</v>
      </c>
      <c r="J44" s="41" t="n">
        <v>0.95</v>
      </c>
      <c r="K44" s="74" t="n">
        <v>1</v>
      </c>
      <c r="L44" s="75"/>
      <c r="M44" s="76" t="n">
        <f aca="false">IF(SUM(Métricas!H54:H76)=0,"",(Métricas!H76/(Métricas!H54*27)))</f>
        <v>1.04828879512424</v>
      </c>
      <c r="N44" s="76" t="n">
        <f aca="false">IF(SUM(Métricas!I54:I76)=0,"",(Métricas!I76/(Métricas!I54*27)))</f>
        <v>1.04873294346979</v>
      </c>
      <c r="O44" s="76" t="n">
        <f aca="false">IF(SUM(Métricas!J54:J76)=0,"",(Métricas!J76/(Métricas!J54*27)))</f>
        <v>1.22751322751323</v>
      </c>
      <c r="P44" s="76" t="n">
        <f aca="false">IF(SUM(Métricas!K54:K76)=0,"",(Métricas!K76/(Métricas!K54*27)))</f>
        <v>1.14320987654321</v>
      </c>
      <c r="Q44" s="76" t="n">
        <f aca="false">IF(SUM(Métricas!L54:L76)=0,"",(Métricas!L76/(Métricas!L54*27)))</f>
        <v>1.21592509735686</v>
      </c>
      <c r="R44" s="76" t="n">
        <f aca="false">IF(SUM(Métricas!M54:M76)=0,"",(Métricas!M76/(Métricas!M54*27)))</f>
        <v>1.13920817369093</v>
      </c>
      <c r="S44" s="76" t="n">
        <f aca="false">IF(SUM(Métricas!N54:N76)=0,"",(Métricas!N76/(Métricas!N54*27)))</f>
        <v>1.1050801759614</v>
      </c>
      <c r="T44" s="76" t="str">
        <f aca="false">IF(SUM(Métricas!O54:O76)=0,"",(Métricas!O76/(Métricas!O54*27)))</f>
        <v/>
      </c>
      <c r="U44" s="76" t="str">
        <f aca="false">IF(SUM(Métricas!P54:P76)=0,"",(Métricas!P76/(Métricas!P54*27)))</f>
        <v/>
      </c>
      <c r="V44" s="76" t="str">
        <f aca="false">IF(SUM(Métricas!Q54:Q76)=0,"",(Métricas!Q76/(Métricas!Q54*27)))</f>
        <v/>
      </c>
      <c r="W44" s="76" t="str">
        <f aca="false">IF(SUM(Métricas!R54:R76)=0,"",(Métricas!R76/(Métricas!R54*27)))</f>
        <v/>
      </c>
      <c r="X44" s="76" t="str">
        <f aca="false">IF(SUM(Métricas!S54:S76)=0,"",(Métricas!S76/(Métricas!S54*27)))</f>
        <v/>
      </c>
    </row>
    <row r="45" customFormat="false" ht="18.75" hidden="false" customHeight="true" outlineLevel="0" collapsed="false">
      <c r="B45" s="68"/>
      <c r="C45" s="69"/>
      <c r="D45" s="70"/>
      <c r="E45" s="51"/>
      <c r="F45" s="68"/>
      <c r="G45" s="71" t="s">
        <v>64</v>
      </c>
      <c r="H45" s="82"/>
      <c r="I45" s="73" t="n">
        <v>0.9</v>
      </c>
      <c r="J45" s="41" t="n">
        <v>0.95</v>
      </c>
      <c r="K45" s="74" t="n">
        <v>1</v>
      </c>
      <c r="L45" s="83"/>
      <c r="M45" s="76" t="n">
        <f aca="false">IF(SUM(Métricas!H55:H77)=0,"",(Métricas!H77/(Métricas!H55*27)))</f>
        <v>1.04121022430882</v>
      </c>
      <c r="N45" s="76" t="n">
        <f aca="false">IF(SUM(Métricas!I55:I77)=0,"",(Métricas!I77/(Métricas!I55*27)))</f>
        <v>1.05334692490656</v>
      </c>
      <c r="O45" s="76" t="n">
        <f aca="false">IF(SUM(Métricas!J55:J77)=0,"",(Métricas!J77/(Métricas!J55*27)))</f>
        <v>1.08730158730159</v>
      </c>
      <c r="P45" s="76" t="n">
        <f aca="false">IF(SUM(Métricas!K55:K77)=0,"",(Métricas!K77/(Métricas!K55*27)))</f>
        <v>1.21614151464898</v>
      </c>
      <c r="Q45" s="76" t="n">
        <f aca="false">IF(SUM(Métricas!L55:L77)=0,"",(Métricas!L77/(Métricas!L55*27)))</f>
        <v>1.29726924823247</v>
      </c>
      <c r="R45" s="76" t="n">
        <f aca="false">IF(SUM(Métricas!M55:M77)=0,"",(Métricas!M77/(Métricas!M55*27)))</f>
        <v>1.1528202925013</v>
      </c>
      <c r="S45" s="76" t="n">
        <f aca="false">IF(SUM(Métricas!N55:N77)=0,"",(Métricas!N77/(Métricas!N55*27)))</f>
        <v>1.14770191878626</v>
      </c>
      <c r="T45" s="76" t="str">
        <f aca="false">IF(SUM(Métricas!O55:O77)=0,"",(Métricas!O77/(Métricas!O55*27)))</f>
        <v/>
      </c>
      <c r="U45" s="76" t="str">
        <f aca="false">IF(SUM(Métricas!P55:P77)=0,"",(Métricas!P77/(Métricas!P55*27)))</f>
        <v/>
      </c>
      <c r="V45" s="76" t="str">
        <f aca="false">IF(SUM(Métricas!Q55:Q77)=0,"",(Métricas!Q77/(Métricas!Q55*27)))</f>
        <v/>
      </c>
      <c r="W45" s="76" t="str">
        <f aca="false">IF(SUM(Métricas!R55:R77)=0,"",(Métricas!R77/(Métricas!R55*27)))</f>
        <v/>
      </c>
      <c r="X45" s="76" t="str">
        <f aca="false">IF(SUM(Métricas!S55:S77)=0,"",(Métricas!S77/(Métricas!S55*27)))</f>
        <v/>
      </c>
    </row>
    <row r="46" customFormat="false" ht="18.75" hidden="false" customHeight="true" outlineLevel="0" collapsed="false">
      <c r="B46" s="68"/>
      <c r="C46" s="69"/>
      <c r="D46" s="70"/>
      <c r="E46" s="51"/>
      <c r="F46" s="68"/>
      <c r="G46" s="71" t="s">
        <v>65</v>
      </c>
      <c r="H46" s="82"/>
      <c r="I46" s="73" t="n">
        <v>0.9</v>
      </c>
      <c r="J46" s="41" t="n">
        <v>0.95</v>
      </c>
      <c r="K46" s="74" t="n">
        <v>1</v>
      </c>
      <c r="L46" s="83"/>
      <c r="M46" s="76" t="n">
        <f aca="false">IF(SUM(Métricas!H56:H78)=0,"",(Métricas!H78/(Métricas!H56*27)))</f>
        <v>1.02243626495432</v>
      </c>
      <c r="N46" s="76" t="n">
        <f aca="false">IF(SUM(Métricas!I56:I78)=0,"",(Métricas!I78/(Métricas!I56*27)))</f>
        <v>1.03576469652691</v>
      </c>
      <c r="O46" s="76" t="n">
        <f aca="false">IF(SUM(Métricas!J56:J78)=0,"",(Métricas!J78/(Métricas!J56*27)))</f>
        <v>0.983164983164983</v>
      </c>
      <c r="P46" s="84" t="n">
        <f aca="false">IF(SUM(Métricas!K56:K78)=0,"",(Métricas!K78/(Métricas!K56*27)))</f>
        <v>0.885802469135803</v>
      </c>
      <c r="Q46" s="76" t="n">
        <f aca="false">IF(SUM(Métricas!L56:L78)=0,"",(Métricas!L78/(Métricas!L56*27)))</f>
        <v>1.15371635872775</v>
      </c>
      <c r="R46" s="76" t="n">
        <f aca="false">IF(SUM(Métricas!M56:M78)=0,"",(Métricas!M78/(Métricas!M56*27)))</f>
        <v>1.02500360282461</v>
      </c>
      <c r="S46" s="76" t="n">
        <f aca="false">IF(SUM(Métricas!N56:N78)=0,"",(Métricas!N78/(Métricas!N56*27)))</f>
        <v>1.06616144730488</v>
      </c>
      <c r="T46" s="76" t="str">
        <f aca="false">IF(SUM(Métricas!O56:O78)=0,"",(Métricas!O78/(Métricas!O56*27)))</f>
        <v/>
      </c>
      <c r="U46" s="76" t="str">
        <f aca="false">IF(SUM(Métricas!P56:P78)=0,"",(Métricas!P78/(Métricas!P56*27)))</f>
        <v/>
      </c>
      <c r="V46" s="76" t="str">
        <f aca="false">IF(SUM(Métricas!Q56:Q78)=0,"",(Métricas!Q78/(Métricas!Q56*27)))</f>
        <v/>
      </c>
      <c r="W46" s="76" t="str">
        <f aca="false">IF(SUM(Métricas!R56:R78)=0,"",(Métricas!R78/(Métricas!R56*27)))</f>
        <v/>
      </c>
      <c r="X46" s="76" t="str">
        <f aca="false">IF(SUM(Métricas!S56:S78)=0,"",(Métricas!S78/(Métricas!S56*27)))</f>
        <v/>
      </c>
    </row>
    <row r="47" customFormat="false" ht="18.75" hidden="false" customHeight="true" outlineLevel="0" collapsed="false">
      <c r="B47" s="68"/>
      <c r="C47" s="69"/>
      <c r="D47" s="70"/>
      <c r="E47" s="51"/>
      <c r="F47" s="68"/>
      <c r="G47" s="71" t="s">
        <v>66</v>
      </c>
      <c r="H47" s="82"/>
      <c r="I47" s="73" t="n">
        <v>0.9</v>
      </c>
      <c r="J47" s="41" t="n">
        <v>0.95</v>
      </c>
      <c r="K47" s="74" t="n">
        <v>1</v>
      </c>
      <c r="L47" s="83"/>
      <c r="M47" s="76" t="n">
        <f aca="false">IF(SUM(Métricas!H57:H79)=0,"",(Métricas!H79/(Métricas!H57*27)))</f>
        <v>1.03779872417405</v>
      </c>
      <c r="N47" s="76" t="n">
        <f aca="false">IF(SUM(Métricas!I57:I79)=0,"",(Métricas!I79/(Métricas!I57*27)))</f>
        <v>1.02103283921466</v>
      </c>
      <c r="O47" s="76" t="n">
        <f aca="false">IF(SUM(Métricas!J57:J79)=0,"",(Métricas!J79/(Métricas!J57*27)))</f>
        <v>1.08465608465608</v>
      </c>
      <c r="P47" s="84" t="n">
        <f aca="false">IF(SUM(Métricas!K57:K79)=0,"",(Métricas!K79/(Métricas!K57*27)))</f>
        <v>0.966183574879227</v>
      </c>
      <c r="Q47" s="76" t="n">
        <f aca="false">IF(SUM(Métricas!L57:L79)=0,"",(Métricas!L79/(Métricas!L57*27)))</f>
        <v>1.15231233613149</v>
      </c>
      <c r="R47" s="76" t="n">
        <f aca="false">IF(SUM(Métricas!M57:M79)=0,"",(Métricas!M79/(Métricas!M57*27)))</f>
        <v>1.05991335764799</v>
      </c>
      <c r="S47" s="76" t="n">
        <f aca="false">IF(SUM(Métricas!N57:N79)=0,"",(Métricas!N79/(Métricas!N57*27)))</f>
        <v>1.07801755741831</v>
      </c>
      <c r="T47" s="76" t="str">
        <f aca="false">IF(SUM(Métricas!O57:O79)=0,"",(Métricas!O79/(Métricas!O57*27)))</f>
        <v/>
      </c>
      <c r="U47" s="76" t="str">
        <f aca="false">IF(SUM(Métricas!P57:P79)=0,"",(Métricas!P79/(Métricas!P57*27)))</f>
        <v/>
      </c>
      <c r="V47" s="76" t="str">
        <f aca="false">IF(SUM(Métricas!Q57:Q79)=0,"",(Métricas!Q79/(Métricas!Q57*27)))</f>
        <v/>
      </c>
      <c r="W47" s="76" t="str">
        <f aca="false">IF(SUM(Métricas!R57:R79)=0,"",(Métricas!R79/(Métricas!R57*27)))</f>
        <v/>
      </c>
      <c r="X47" s="76" t="str">
        <f aca="false">IF(SUM(Métricas!S57:S79)=0,"",(Métricas!S79/(Métricas!S57*27)))</f>
        <v/>
      </c>
    </row>
    <row r="48" customFormat="false" ht="18.75" hidden="false" customHeight="true" outlineLevel="0" collapsed="false">
      <c r="B48" s="68"/>
      <c r="C48" s="69"/>
      <c r="D48" s="70"/>
      <c r="E48" s="51"/>
      <c r="F48" s="68"/>
      <c r="G48" s="71" t="s">
        <v>67</v>
      </c>
      <c r="H48" s="82"/>
      <c r="I48" s="73" t="n">
        <v>0.9</v>
      </c>
      <c r="J48" s="41" t="n">
        <v>0.95</v>
      </c>
      <c r="K48" s="74" t="n">
        <v>1</v>
      </c>
      <c r="L48" s="83"/>
      <c r="M48" s="76" t="n">
        <f aca="false">IF(SUM(Métricas!H58:H80)=0,"",(Métricas!H80/(Métricas!H58*27)))</f>
        <v>1.00328176277543</v>
      </c>
      <c r="N48" s="76" t="n">
        <f aca="false">IF(SUM(Métricas!I58:I80)=0,"",(Métricas!I80/(Métricas!I58*27)))</f>
        <v>1.13663728748254</v>
      </c>
      <c r="O48" s="76" t="n">
        <f aca="false">IF(SUM(Métricas!J58:J80)=0,"",(Métricas!J80/(Métricas!J58*27)))</f>
        <v>1.23578662571752</v>
      </c>
      <c r="P48" s="84" t="n">
        <f aca="false">IF(SUM(Métricas!K58:K80)=0,"",(Métricas!K80/(Métricas!K58*27)))</f>
        <v>0.911783301720408</v>
      </c>
      <c r="Q48" s="76" t="n">
        <f aca="false">IF(SUM(Métricas!L58:L80)=0,"",(Métricas!L80/(Métricas!L58*27)))</f>
        <v>1.20959746182828</v>
      </c>
      <c r="R48" s="76" t="n">
        <f aca="false">IF(SUM(Métricas!M58:M80)=0,"",(Métricas!M80/(Métricas!M58*27)))</f>
        <v>1.06477059676678</v>
      </c>
      <c r="S48" s="76" t="n">
        <f aca="false">IF(SUM(Métricas!N58:N80)=0,"",(Métricas!N80/(Métricas!N58*27)))</f>
        <v>1.04299702000851</v>
      </c>
      <c r="T48" s="76" t="str">
        <f aca="false">IF(SUM(Métricas!O58:O80)=0,"",(Métricas!O80/(Métricas!O58*27)))</f>
        <v/>
      </c>
      <c r="U48" s="76" t="str">
        <f aca="false">IF(SUM(Métricas!P58:P80)=0,"",(Métricas!P80/(Métricas!P58*27)))</f>
        <v/>
      </c>
      <c r="V48" s="76" t="str">
        <f aca="false">IF(SUM(Métricas!Q58:Q80)=0,"",(Métricas!Q80/(Métricas!Q58*27)))</f>
        <v/>
      </c>
      <c r="W48" s="76" t="str">
        <f aca="false">IF(SUM(Métricas!R58:R80)=0,"",(Métricas!R80/(Métricas!R58*27)))</f>
        <v/>
      </c>
      <c r="X48" s="76" t="str">
        <f aca="false">IF(SUM(Métricas!S58:S80)=0,"",(Métricas!S80/(Métricas!S58*27)))</f>
        <v/>
      </c>
    </row>
    <row r="49" customFormat="false" ht="18.75" hidden="false" customHeight="true" outlineLevel="0" collapsed="false">
      <c r="B49" s="68"/>
      <c r="C49" s="69"/>
      <c r="D49" s="70"/>
      <c r="E49" s="51"/>
      <c r="F49" s="68"/>
      <c r="G49" s="71" t="s">
        <v>68</v>
      </c>
      <c r="H49" s="82"/>
      <c r="I49" s="73" t="n">
        <v>0.9</v>
      </c>
      <c r="J49" s="41" t="n">
        <v>0.95</v>
      </c>
      <c r="K49" s="74" t="n">
        <v>1</v>
      </c>
      <c r="L49" s="83"/>
      <c r="M49" s="76" t="n">
        <f aca="false">IF(SUM(Métricas!H59:H81)=0,"",(Métricas!H81/(Métricas!H59*27)))</f>
        <v>1.02599976681823</v>
      </c>
      <c r="N49" s="76" t="n">
        <f aca="false">IF(SUM(Métricas!I59:I81)=0,"",(Métricas!I81/(Métricas!I59*27)))</f>
        <v>1.11251049538203</v>
      </c>
      <c r="O49" s="76" t="n">
        <f aca="false">IF(SUM(Métricas!J59:J81)=0,"",(Métricas!J81/(Métricas!J59*27)))</f>
        <v>1.15351041276967</v>
      </c>
      <c r="P49" s="84" t="n">
        <f aca="false">IF(SUM(Métricas!K59:K81)=0,"",(Métricas!K81/(Métricas!K59*27)))</f>
        <v>0.963337074448185</v>
      </c>
      <c r="Q49" s="76" t="n">
        <f aca="false">IF(SUM(Métricas!L59:L81)=0,"",(Métricas!L81/(Métricas!L59*27)))</f>
        <v>1.24579124579125</v>
      </c>
      <c r="R49" s="76" t="n">
        <f aca="false">IF(SUM(Métricas!M59:M81)=0,"",(Métricas!M81/(Métricas!M59*27)))</f>
        <v>0.997353245341887</v>
      </c>
      <c r="S49" s="76" t="n">
        <f aca="false">IF(SUM(Métricas!N59:N81)=0,"",(Métricas!N81/(Métricas!N59*27)))</f>
        <v>1.05396825396825</v>
      </c>
      <c r="T49" s="76" t="str">
        <f aca="false">IF(SUM(Métricas!O59:O81)=0,"",(Métricas!O81/(Métricas!O59*27)))</f>
        <v/>
      </c>
      <c r="U49" s="76" t="str">
        <f aca="false">IF(SUM(Métricas!P59:P81)=0,"",(Métricas!P81/(Métricas!P59*27)))</f>
        <v/>
      </c>
      <c r="V49" s="76" t="str">
        <f aca="false">IF(SUM(Métricas!Q59:Q81)=0,"",(Métricas!Q81/(Métricas!Q59*27)))</f>
        <v/>
      </c>
      <c r="W49" s="76" t="str">
        <f aca="false">IF(SUM(Métricas!R59:R81)=0,"",(Métricas!R81/(Métricas!R59*27)))</f>
        <v/>
      </c>
      <c r="X49" s="76" t="str">
        <f aca="false">IF(SUM(Métricas!S59:S81)=0,"",(Métricas!S81/(Métricas!S59*27)))</f>
        <v/>
      </c>
    </row>
    <row r="50" customFormat="false" ht="18.75" hidden="false" customHeight="true" outlineLevel="0" collapsed="false">
      <c r="B50" s="68"/>
      <c r="C50" s="69"/>
      <c r="D50" s="70"/>
      <c r="E50" s="51"/>
      <c r="F50" s="68"/>
      <c r="G50" s="71" t="s">
        <v>69</v>
      </c>
      <c r="H50" s="82"/>
      <c r="I50" s="73" t="n">
        <v>0.9</v>
      </c>
      <c r="J50" s="41" t="n">
        <v>0.95</v>
      </c>
      <c r="K50" s="74" t="n">
        <v>1</v>
      </c>
      <c r="L50" s="83"/>
      <c r="M50" s="76" t="n">
        <f aca="false">IF(SUM(Métricas!H60:H82)=0,"",(Métricas!H82/(Métricas!H60*27)))</f>
        <v>1.03779332366967</v>
      </c>
      <c r="N50" s="76" t="n">
        <f aca="false">IF(SUM(Métricas!I60:I82)=0,"",(Métricas!I82/(Métricas!I60*27)))</f>
        <v>1.07409325431076</v>
      </c>
      <c r="O50" s="76" t="n">
        <f aca="false">IF(SUM(Métricas!J60:J82)=0,"",(Métricas!J82/(Métricas!J60*27)))</f>
        <v>1.13492063492063</v>
      </c>
      <c r="P50" s="76" t="n">
        <f aca="false">IF(SUM(Métricas!K60:K82)=0,"",(Métricas!K82/(Métricas!K60*27)))</f>
        <v>1.06866965894171</v>
      </c>
      <c r="Q50" s="76" t="n">
        <f aca="false">IF(SUM(Métricas!L60:L82)=0,"",(Métricas!L82/(Métricas!L60*27)))</f>
        <v>1.25729872565316</v>
      </c>
      <c r="R50" s="76" t="n">
        <f aca="false">IF(SUM(Métricas!M60:M82)=0,"",(Métricas!M82/(Métricas!M60*27)))</f>
        <v>1.06257982120051</v>
      </c>
      <c r="S50" s="76" t="n">
        <f aca="false">IF(SUM(Métricas!N60:N82)=0,"",(Métricas!N82/(Métricas!N60*27)))</f>
        <v>1.04477082446431</v>
      </c>
      <c r="T50" s="76" t="str">
        <f aca="false">IF(SUM(Métricas!O60:O82)=0,"",(Métricas!O82/(Métricas!O60*27)))</f>
        <v/>
      </c>
      <c r="U50" s="76" t="str">
        <f aca="false">IF(SUM(Métricas!P60:P82)=0,"",(Métricas!P82/(Métricas!P60*27)))</f>
        <v/>
      </c>
      <c r="V50" s="76" t="str">
        <f aca="false">IF(SUM(Métricas!Q60:Q82)=0,"",(Métricas!Q82/(Métricas!Q60*27)))</f>
        <v/>
      </c>
      <c r="W50" s="76" t="str">
        <f aca="false">IF(SUM(Métricas!R60:R82)=0,"",(Métricas!R82/(Métricas!R60*27)))</f>
        <v/>
      </c>
      <c r="X50" s="76" t="str">
        <f aca="false">IF(SUM(Métricas!S60:S82)=0,"",(Métricas!S82/(Métricas!S60*27)))</f>
        <v/>
      </c>
    </row>
    <row r="51" customFormat="false" ht="18.75" hidden="false" customHeight="true" outlineLevel="0" collapsed="false">
      <c r="B51" s="68"/>
      <c r="C51" s="69"/>
      <c r="D51" s="70"/>
      <c r="E51" s="51"/>
      <c r="F51" s="68"/>
      <c r="G51" s="71" t="s">
        <v>70</v>
      </c>
      <c r="H51" s="82"/>
      <c r="I51" s="73" t="n">
        <v>0.9</v>
      </c>
      <c r="J51" s="41" t="n">
        <v>0.95</v>
      </c>
      <c r="K51" s="74" t="n">
        <v>1</v>
      </c>
      <c r="L51" s="83"/>
      <c r="M51" s="76" t="n">
        <f aca="false">IF(SUM(Métricas!H61:H83)=0,"",(Métricas!H83/(Métricas!H61*27)))</f>
        <v>0.932879731262169</v>
      </c>
      <c r="N51" s="76" t="n">
        <f aca="false">IF(SUM(Métricas!I61:I83)=0,"",(Métricas!I83/(Métricas!I61*27)))</f>
        <v>1.1642622120982</v>
      </c>
      <c r="O51" s="76" t="n">
        <f aca="false">IF(SUM(Métricas!J61:J83)=0,"",(Métricas!J83/(Métricas!J61*27)))</f>
        <v>1.02116402116402</v>
      </c>
      <c r="P51" s="76" t="n">
        <f aca="false">IF(SUM(Métricas!K61:K83)=0,"",(Métricas!K83/(Métricas!K61*27)))</f>
        <v>1.14931364931365</v>
      </c>
      <c r="Q51" s="76" t="n">
        <f aca="false">IF(SUM(Métricas!L61:L83)=0,"",(Métricas!L83/(Métricas!L61*27)))</f>
        <v>1.28042328042328</v>
      </c>
      <c r="R51" s="76" t="n">
        <f aca="false">IF(SUM(Métricas!M61:M83)=0,"",(Métricas!M83/(Métricas!M61*27)))</f>
        <v>1.08301404853129</v>
      </c>
      <c r="S51" s="76" t="n">
        <f aca="false">IF(SUM(Métricas!N61:N83)=0,"",(Métricas!N83/(Métricas!N61*27)))</f>
        <v>1.05541365119909</v>
      </c>
      <c r="T51" s="76" t="str">
        <f aca="false">IF(SUM(Métricas!O61:O83)=0,"",(Métricas!O83/(Métricas!O61*27)))</f>
        <v/>
      </c>
      <c r="U51" s="76" t="str">
        <f aca="false">IF(SUM(Métricas!P61:P83)=0,"",(Métricas!P83/(Métricas!P61*27)))</f>
        <v/>
      </c>
      <c r="V51" s="76" t="str">
        <f aca="false">IF(SUM(Métricas!Q61:Q83)=0,"",(Métricas!Q83/(Métricas!Q61*27)))</f>
        <v/>
      </c>
      <c r="W51" s="76" t="str">
        <f aca="false">IF(SUM(Métricas!R61:R83)=0,"",(Métricas!R83/(Métricas!R61*27)))</f>
        <v/>
      </c>
      <c r="X51" s="76" t="str">
        <f aca="false">IF(SUM(Métricas!S61:S83)=0,"",(Métricas!S83/(Métricas!S61*27)))</f>
        <v/>
      </c>
    </row>
    <row r="52" customFormat="false" ht="18.75" hidden="false" customHeight="true" outlineLevel="0" collapsed="false">
      <c r="B52" s="68"/>
      <c r="C52" s="69"/>
      <c r="D52" s="70"/>
      <c r="E52" s="51"/>
      <c r="F52" s="68"/>
      <c r="G52" s="71" t="s">
        <v>71</v>
      </c>
      <c r="H52" s="82"/>
      <c r="I52" s="73" t="n">
        <v>0.9</v>
      </c>
      <c r="J52" s="41" t="n">
        <v>0.95</v>
      </c>
      <c r="K52" s="74" t="n">
        <v>1</v>
      </c>
      <c r="L52" s="83"/>
      <c r="M52" s="76" t="n">
        <f aca="false">IF(SUM(Métricas!H62:H84)=0,"",(Métricas!H84/(Métricas!H62*27)))</f>
        <v>1.04422604422604</v>
      </c>
      <c r="N52" s="76" t="n">
        <f aca="false">IF(SUM(Métricas!I62:I84)=0,"",(Métricas!I84/(Métricas!I62*27)))</f>
        <v>1.02309099222679</v>
      </c>
      <c r="O52" s="76" t="n">
        <f aca="false">IF(SUM(Métricas!J62:J84)=0,"",(Métricas!J84/(Métricas!J62*27)))</f>
        <v>1.0732823084367</v>
      </c>
      <c r="P52" s="84" t="n">
        <f aca="false">IF(SUM(Métricas!K62:K84)=0,"",(Métricas!K84/(Métricas!K62*27)))</f>
        <v>0.819542947202522</v>
      </c>
      <c r="Q52" s="76" t="n">
        <f aca="false">IF(SUM(Métricas!L62:L84)=0,"",(Métricas!L84/(Métricas!L62*27)))</f>
        <v>1.13108419087317</v>
      </c>
      <c r="R52" s="76" t="n">
        <f aca="false">IF(SUM(Métricas!M62:M84)=0,"",(Métricas!M84/(Métricas!M62*27)))</f>
        <v>1.00946150328866</v>
      </c>
      <c r="S52" s="76" t="n">
        <f aca="false">IF(SUM(Métricas!N62:N84)=0,"",(Métricas!N84/(Métricas!N62*27)))</f>
        <v>1.03703703703704</v>
      </c>
      <c r="T52" s="76" t="str">
        <f aca="false">IF(SUM(Métricas!O62:O84)=0,"",(Métricas!O84/(Métricas!O62*27)))</f>
        <v/>
      </c>
      <c r="U52" s="76" t="str">
        <f aca="false">IF(SUM(Métricas!P62:P84)=0,"",(Métricas!P84/(Métricas!P62*27)))</f>
        <v/>
      </c>
      <c r="V52" s="76" t="str">
        <f aca="false">IF(SUM(Métricas!Q62:Q84)=0,"",(Métricas!Q84/(Métricas!Q62*27)))</f>
        <v/>
      </c>
      <c r="W52" s="76" t="str">
        <f aca="false">IF(SUM(Métricas!R62:R84)=0,"",(Métricas!R84/(Métricas!R62*27)))</f>
        <v/>
      </c>
      <c r="X52" s="76" t="str">
        <f aca="false">IF(SUM(Métricas!S62:S84)=0,"",(Métricas!S84/(Métricas!S62*27)))</f>
        <v/>
      </c>
    </row>
    <row r="53" customFormat="false" ht="18.75" hidden="false" customHeight="true" outlineLevel="0" collapsed="false">
      <c r="B53" s="68"/>
      <c r="C53" s="69"/>
      <c r="D53" s="70"/>
      <c r="E53" s="51"/>
      <c r="F53" s="68"/>
      <c r="G53" s="71" t="s">
        <v>72</v>
      </c>
      <c r="H53" s="82"/>
      <c r="I53" s="73" t="n">
        <v>0.9</v>
      </c>
      <c r="J53" s="41" t="n">
        <v>0.95</v>
      </c>
      <c r="K53" s="74" t="n">
        <v>1</v>
      </c>
      <c r="L53" s="83"/>
      <c r="M53" s="76" t="n">
        <f aca="false">IF(SUM(Métricas!H63:H85)=0,"",(Métricas!H85/(Métricas!H63*27)))</f>
        <v>0.99781908015363</v>
      </c>
      <c r="N53" s="76" t="n">
        <f aca="false">IF(SUM(Métricas!I63:I85)=0,"",(Métricas!I85/(Métricas!I63*27)))</f>
        <v>0.959137042350816</v>
      </c>
      <c r="O53" s="84" t="n">
        <f aca="false">IF(SUM(Métricas!J63:J85)=0,"",(Métricas!J85/(Métricas!J63*27)))</f>
        <v>0.484313852673456</v>
      </c>
      <c r="P53" s="76" t="n">
        <f aca="false">IF(SUM(Métricas!K63:K85)=0,"",(Métricas!K85/(Métricas!K63*27)))</f>
        <v>1.38458511632482</v>
      </c>
      <c r="Q53" s="76" t="n">
        <f aca="false">IF(SUM(Métricas!L63:L85)=0,"",(Métricas!L85/(Métricas!L63*27)))</f>
        <v>1.13500597371565</v>
      </c>
      <c r="R53" s="76" t="n">
        <f aca="false">IF(SUM(Métricas!M63:M85)=0,"",(Métricas!M85/(Métricas!M63*27)))</f>
        <v>1.04435299497028</v>
      </c>
      <c r="S53" s="76" t="n">
        <f aca="false">IF(SUM(Métricas!N63:N85)=0,"",(Métricas!N85/(Métricas!N63*27)))</f>
        <v>1.04526329691893</v>
      </c>
      <c r="T53" s="76" t="str">
        <f aca="false">IF(SUM(Métricas!O63:O85)=0,"",(Métricas!O85/(Métricas!O63*27)))</f>
        <v/>
      </c>
      <c r="U53" s="76" t="str">
        <f aca="false">IF(SUM(Métricas!P63:P85)=0,"",(Métricas!P85/(Métricas!P63*27)))</f>
        <v/>
      </c>
      <c r="V53" s="76" t="str">
        <f aca="false">IF(SUM(Métricas!Q63:Q85)=0,"",(Métricas!Q85/(Métricas!Q63*27)))</f>
        <v/>
      </c>
      <c r="W53" s="76" t="str">
        <f aca="false">IF(SUM(Métricas!R63:R85)=0,"",(Métricas!R85/(Métricas!R63*27)))</f>
        <v/>
      </c>
      <c r="X53" s="76" t="str">
        <f aca="false">IF(SUM(Métricas!S63:S85)=0,"",(Métricas!S85/(Métricas!S63*27)))</f>
        <v/>
      </c>
    </row>
    <row r="54" customFormat="false" ht="18.75" hidden="false" customHeight="true" outlineLevel="0" collapsed="false">
      <c r="B54" s="68"/>
      <c r="C54" s="69"/>
      <c r="D54" s="70"/>
      <c r="E54" s="51"/>
      <c r="F54" s="68"/>
      <c r="G54" s="71" t="s">
        <v>73</v>
      </c>
      <c r="H54" s="82"/>
      <c r="I54" s="73" t="n">
        <v>0.9</v>
      </c>
      <c r="J54" s="41" t="n">
        <v>0.95</v>
      </c>
      <c r="K54" s="74" t="n">
        <v>1</v>
      </c>
      <c r="L54" s="83"/>
      <c r="M54" s="76" t="n">
        <f aca="false">IF(SUM(Métricas!H64:H86)=0,"",(Métricas!H86/(Métricas!H64*27)))</f>
        <v>1.09666838021101</v>
      </c>
      <c r="N54" s="76" t="n">
        <f aca="false">IF(SUM(Métricas!I64:I86)=0,"",(Métricas!I86/(Métricas!I64*27)))</f>
        <v>1.01847056792681</v>
      </c>
      <c r="O54" s="84" t="n">
        <f aca="false">IF(SUM(Métricas!J64:J86)=0,"",(Métricas!J86/(Métricas!J64*27)))</f>
        <v>0.702331961591221</v>
      </c>
      <c r="P54" s="76" t="n">
        <f aca="false">IF(SUM(Métricas!K64:K86)=0,"",(Métricas!K86/(Métricas!K64*27)))</f>
        <v>1.27488690519389</v>
      </c>
      <c r="Q54" s="76" t="n">
        <f aca="false">IF(SUM(Métricas!L64:L86)=0,"",(Métricas!L86/(Métricas!L64*27)))</f>
        <v>1.04751215862327</v>
      </c>
      <c r="R54" s="76" t="n">
        <f aca="false">IF(SUM(Métricas!M64:M86)=0,"",(Métricas!M86/(Métricas!M64*27)))</f>
        <v>1.01539357202788</v>
      </c>
      <c r="S54" s="76" t="n">
        <f aca="false">IF(SUM(Métricas!N64:N86)=0,"",(Métricas!N86/(Métricas!N64*27)))</f>
        <v>1.09075441314982</v>
      </c>
      <c r="T54" s="76" t="str">
        <f aca="false">IF(SUM(Métricas!O64:O86)=0,"",(Métricas!O86/(Métricas!O64*27)))</f>
        <v/>
      </c>
      <c r="U54" s="76" t="str">
        <f aca="false">IF(SUM(Métricas!P64:P86)=0,"",(Métricas!P86/(Métricas!P64*27)))</f>
        <v/>
      </c>
      <c r="V54" s="76" t="str">
        <f aca="false">IF(SUM(Métricas!Q64:Q86)=0,"",(Métricas!Q86/(Métricas!Q64*27)))</f>
        <v/>
      </c>
      <c r="W54" s="76" t="str">
        <f aca="false">IF(SUM(Métricas!R64:R86)=0,"",(Métricas!R86/(Métricas!R64*27)))</f>
        <v/>
      </c>
      <c r="X54" s="76" t="str">
        <f aca="false">IF(SUM(Métricas!S64:S86)=0,"",(Métricas!S86/(Métricas!S64*27)))</f>
        <v/>
      </c>
    </row>
    <row r="55" customFormat="false" ht="18.75" hidden="false" customHeight="true" outlineLevel="0" collapsed="false">
      <c r="B55" s="68"/>
      <c r="C55" s="69"/>
      <c r="D55" s="70"/>
      <c r="E55" s="51"/>
      <c r="F55" s="68"/>
      <c r="G55" s="71" t="s">
        <v>74</v>
      </c>
      <c r="H55" s="82"/>
      <c r="I55" s="73" t="n">
        <v>0.9</v>
      </c>
      <c r="J55" s="41" t="n">
        <v>0.95</v>
      </c>
      <c r="K55" s="74" t="n">
        <v>1</v>
      </c>
      <c r="L55" s="83"/>
      <c r="M55" s="76" t="n">
        <f aca="false">IF(SUM(Métricas!H65:H87)=0,"",(Métricas!H87/(Métricas!H65*27)))</f>
        <v>1.00900640562539</v>
      </c>
      <c r="N55" s="76" t="n">
        <f aca="false">IF(SUM(Métricas!I65:I87)=0,"",(Métricas!I87/(Métricas!I65*27)))</f>
        <v>0.922992686456256</v>
      </c>
      <c r="O55" s="76" t="n">
        <f aca="false">IF(SUM(Métricas!J65:J87)=0,"",(Métricas!J87/(Métricas!J65*27)))</f>
        <v>0.939203354297694</v>
      </c>
      <c r="P55" s="84" t="n">
        <f aca="false">IF(SUM(Métricas!K65:K87)=0,"",(Métricas!K87/(Métricas!K65*27)))</f>
        <v>0.961386918833727</v>
      </c>
      <c r="Q55" s="76" t="n">
        <f aca="false">IF(SUM(Métricas!L65:L87)=0,"",(Métricas!L87/(Métricas!L65*27)))</f>
        <v>1.13108419087317</v>
      </c>
      <c r="R55" s="76" t="n">
        <f aca="false">IF(SUM(Métricas!M65:M87)=0,"",(Métricas!M87/(Métricas!M65*27)))</f>
        <v>1.03416241608385</v>
      </c>
      <c r="S55" s="76" t="n">
        <f aca="false">IF(SUM(Métricas!N65:N87)=0,"",(Métricas!N87/(Métricas!N65*27)))</f>
        <v>1.01406607785411</v>
      </c>
      <c r="T55" s="76" t="str">
        <f aca="false">IF(SUM(Métricas!O65:O87)=0,"",(Métricas!O87/(Métricas!O65*27)))</f>
        <v/>
      </c>
      <c r="U55" s="76" t="str">
        <f aca="false">IF(SUM(Métricas!P65:P87)=0,"",(Métricas!P87/(Métricas!P65*27)))</f>
        <v/>
      </c>
      <c r="V55" s="76" t="str">
        <f aca="false">IF(SUM(Métricas!Q65:Q87)=0,"",(Métricas!Q87/(Métricas!Q65*27)))</f>
        <v/>
      </c>
      <c r="W55" s="76" t="str">
        <f aca="false">IF(SUM(Métricas!R65:R87)=0,"",(Métricas!R87/(Métricas!R65*27)))</f>
        <v/>
      </c>
      <c r="X55" s="76" t="str">
        <f aca="false">IF(SUM(Métricas!S65:S87)=0,"",(Métricas!S87/(Métricas!S65*27)))</f>
        <v/>
      </c>
    </row>
    <row r="56" customFormat="false" ht="18.75" hidden="false" customHeight="true" outlineLevel="0" collapsed="false">
      <c r="B56" s="68"/>
      <c r="C56" s="69"/>
      <c r="D56" s="70"/>
      <c r="E56" s="51"/>
      <c r="F56" s="68"/>
      <c r="G56" s="71" t="s">
        <v>75</v>
      </c>
      <c r="H56" s="82"/>
      <c r="I56" s="73" t="n">
        <v>0.9</v>
      </c>
      <c r="J56" s="41" t="n">
        <v>0.95</v>
      </c>
      <c r="K56" s="74" t="n">
        <v>1</v>
      </c>
      <c r="L56" s="83"/>
      <c r="M56" s="76" t="n">
        <f aca="false">IF(SUM(Métricas!H66:H88)=0,"",(Métricas!H88/(Métricas!H66*27)))</f>
        <v>0.947228662584468</v>
      </c>
      <c r="N56" s="76" t="n">
        <f aca="false">IF(SUM(Métricas!I66:I88)=0,"",(Métricas!I88/(Métricas!I66*27)))</f>
        <v>1.01278470377183</v>
      </c>
      <c r="O56" s="76" t="n">
        <f aca="false">IF(SUM(Métricas!J66:J88)=0,"",(Métricas!J88/(Métricas!J66*27)))</f>
        <v>0.990247113025788</v>
      </c>
      <c r="P56" s="76" t="n">
        <f aca="false">IF(SUM(Métricas!K66:K88)=0,"",(Métricas!K88/(Métricas!K66*27)))</f>
        <v>1.05374735004365</v>
      </c>
      <c r="Q56" s="76" t="n">
        <f aca="false">IF(SUM(Métricas!L66:L88)=0,"",(Métricas!L88/(Métricas!L66*27)))</f>
        <v>0.987512742099898</v>
      </c>
      <c r="R56" s="76" t="n">
        <f aca="false">IF(SUM(Métricas!M66:M88)=0,"",(Métricas!M88/(Métricas!M66*27)))</f>
        <v>0.941282746160795</v>
      </c>
      <c r="S56" s="76" t="n">
        <f aca="false">IF(SUM(Métricas!N66:N88)=0,"",(Métricas!N88/(Métricas!N66*27)))</f>
        <v>1.04329681794471</v>
      </c>
      <c r="T56" s="76" t="str">
        <f aca="false">IF(SUM(Métricas!O66:O88)=0,"",(Métricas!O88/(Métricas!O66*27)))</f>
        <v/>
      </c>
      <c r="U56" s="76" t="str">
        <f aca="false">IF(SUM(Métricas!P66:P88)=0,"",(Métricas!P88/(Métricas!P66*27)))</f>
        <v/>
      </c>
      <c r="V56" s="76" t="str">
        <f aca="false">IF(SUM(Métricas!Q66:Q88)=0,"",(Métricas!Q88/(Métricas!Q66*27)))</f>
        <v/>
      </c>
      <c r="W56" s="76" t="str">
        <f aca="false">IF(SUM(Métricas!R66:R88)=0,"",(Métricas!R88/(Métricas!R66*27)))</f>
        <v/>
      </c>
      <c r="X56" s="76" t="str">
        <f aca="false">IF(SUM(Métricas!S66:S88)=0,"",(Métricas!S88/(Métricas!S66*27)))</f>
        <v/>
      </c>
    </row>
    <row r="57" customFormat="false" ht="18.75" hidden="false" customHeight="true" outlineLevel="0" collapsed="false">
      <c r="B57" s="68"/>
      <c r="C57" s="69"/>
      <c r="D57" s="70"/>
      <c r="E57" s="51"/>
      <c r="F57" s="68"/>
      <c r="G57" s="71" t="s">
        <v>76</v>
      </c>
      <c r="H57" s="82"/>
      <c r="I57" s="73" t="n">
        <v>0.9</v>
      </c>
      <c r="J57" s="41" t="n">
        <v>0.95</v>
      </c>
      <c r="K57" s="74" t="n">
        <v>1</v>
      </c>
      <c r="L57" s="83"/>
      <c r="M57" s="76" t="n">
        <f aca="false">IF(SUM(Métricas!H67:H89)=0,"",(Métricas!H89/(Métricas!H67*27)))</f>
        <v>1.12942612942613</v>
      </c>
      <c r="N57" s="76" t="n">
        <f aca="false">IF(SUM(Métricas!I67:I89)=0,"",(Métricas!I89/(Métricas!I67*27)))</f>
        <v>1.13035113035113</v>
      </c>
      <c r="O57" s="84" t="n">
        <f aca="false">IF(SUM(Métricas!J67:J89)=0,"",(Métricas!J89/(Métricas!J67*27)))</f>
        <v>0.667772249861802</v>
      </c>
      <c r="P57" s="76" t="n">
        <f aca="false">IF(SUM(Métricas!K67:K89)=0,"",(Métricas!K89/(Métricas!K67*27)))</f>
        <v>1.31389756557093</v>
      </c>
      <c r="Q57" s="76" t="n">
        <f aca="false">IF(SUM(Métricas!L67:L89)=0,"",(Métricas!L89/(Métricas!L67*27)))</f>
        <v>1.30324074074074</v>
      </c>
      <c r="R57" s="76" t="n">
        <f aca="false">IF(SUM(Métricas!M67:M89)=0,"",(Métricas!M89/(Métricas!M67*27)))</f>
        <v>1.04720476880941</v>
      </c>
      <c r="S57" s="84" t="n">
        <f aca="false">IF(SUM(Métricas!N67:N89)=0,"",(Métricas!N89/(Métricas!N67*27)))</f>
        <v>0.656307648644813</v>
      </c>
      <c r="T57" s="76" t="str">
        <f aca="false">IF(SUM(Métricas!O67:O89)=0,"",(Métricas!O89/(Métricas!O67*27)))</f>
        <v/>
      </c>
      <c r="U57" s="76" t="str">
        <f aca="false">IF(SUM(Métricas!P67:P89)=0,"",(Métricas!P89/(Métricas!P67*27)))</f>
        <v/>
      </c>
      <c r="V57" s="76" t="str">
        <f aca="false">IF(SUM(Métricas!Q67:Q89)=0,"",(Métricas!Q89/(Métricas!Q67*27)))</f>
        <v/>
      </c>
      <c r="W57" s="76" t="str">
        <f aca="false">IF(SUM(Métricas!R67:R89)=0,"",(Métricas!R89/(Métricas!R67*27)))</f>
        <v/>
      </c>
      <c r="X57" s="76" t="str">
        <f aca="false">IF(SUM(Métricas!S67:S89)=0,"",(Métricas!S89/(Métricas!S67*27)))</f>
        <v/>
      </c>
    </row>
    <row r="58" customFormat="false" ht="18.75" hidden="false" customHeight="true" outlineLevel="0" collapsed="false">
      <c r="B58" s="68"/>
      <c r="C58" s="69"/>
      <c r="D58" s="70"/>
      <c r="E58" s="51"/>
      <c r="F58" s="68"/>
      <c r="G58" s="71" t="s">
        <v>77</v>
      </c>
      <c r="H58" s="82"/>
      <c r="I58" s="73" t="n">
        <v>0.9</v>
      </c>
      <c r="J58" s="41" t="n">
        <v>0.95</v>
      </c>
      <c r="K58" s="74" t="n">
        <v>1</v>
      </c>
      <c r="L58" s="83"/>
      <c r="M58" s="77" t="e">
        <f aca="false">IF(SUM(Métricas!H68:H90)=0,"",(Métricas!H90/(Métricas!H68*27)))</f>
        <v>#DIV/0!</v>
      </c>
      <c r="N58" s="77" t="e">
        <f aca="false">IF(SUM(Métricas!I68:I90)=0,"",(Métricas!I90/(Métricas!I68*27)))</f>
        <v>#DIV/0!</v>
      </c>
      <c r="O58" s="76" t="n">
        <f aca="false">IF(SUM(Métricas!J68:J90)=0,"",(Métricas!J90/(Métricas!J68*30)))</f>
        <v>1.18666666666667</v>
      </c>
      <c r="P58" s="78" t="n">
        <f aca="false">IF(SUM(Métricas!K68:K90)=0,"",(Métricas!K90/(Métricas!K68*30)))</f>
        <v>0.254901960784314</v>
      </c>
      <c r="Q58" s="78" t="n">
        <f aca="false">IF(SUM(Métricas!L68:L90)=0,"",(Métricas!L90/(Métricas!L68*30)))</f>
        <v>0.635</v>
      </c>
      <c r="R58" s="77" t="e">
        <f aca="false">IF(SUM(Métricas!M68:M90)=0,"",(Métricas!M90/(Métricas!M68*30)))</f>
        <v>#DIV/0!</v>
      </c>
      <c r="S58" s="76" t="n">
        <f aca="false">IF(SUM(Métricas!N68:N90)=0,"",(Métricas!N90/(Métricas!N68*27)))</f>
        <v>0.94949494949495</v>
      </c>
      <c r="T58" s="78" t="str">
        <f aca="false">IF(SUM(Métricas!O68:O90)=0,"",(Métricas!O90/(Métricas!O68*30)))</f>
        <v/>
      </c>
      <c r="U58" s="78" t="str">
        <f aca="false">IF(SUM(Métricas!P68:P90)=0,"",(Métricas!P90/(Métricas!P68*30)))</f>
        <v/>
      </c>
      <c r="V58" s="78" t="str">
        <f aca="false">IF(SUM(Métricas!Q68:Q90)=0,"",(Métricas!Q90/(Métricas!Q68*30)))</f>
        <v/>
      </c>
      <c r="W58" s="78" t="str">
        <f aca="false">IF(SUM(Métricas!R68:R90)=0,"",(Métricas!R90/(Métricas!R68*30)))</f>
        <v/>
      </c>
      <c r="X58" s="78" t="str">
        <f aca="false">IF(SUM(Métricas!S68:S90)=0,"",(Métricas!S90/(Métricas!S68*30)))</f>
        <v/>
      </c>
    </row>
    <row r="59" customFormat="false" ht="18.75" hidden="false" customHeight="true" outlineLevel="0" collapsed="false">
      <c r="B59" s="68"/>
      <c r="C59" s="69"/>
      <c r="D59" s="70"/>
      <c r="E59" s="51"/>
      <c r="F59" s="68"/>
      <c r="G59" s="71" t="s">
        <v>78</v>
      </c>
      <c r="H59" s="82"/>
      <c r="I59" s="73" t="n">
        <v>0.9</v>
      </c>
      <c r="J59" s="41" t="n">
        <v>0.95</v>
      </c>
      <c r="K59" s="74" t="n">
        <v>1</v>
      </c>
      <c r="L59" s="83"/>
      <c r="M59" s="77" t="e">
        <f aca="false">IF(SUM(Métricas!H69:H91)=0,"",(Métricas!H91/(Métricas!H69*27)))</f>
        <v>#DIV/0!</v>
      </c>
      <c r="N59" s="77" t="e">
        <f aca="false">IF(SUM(Métricas!I69:I91)=0,"",(Métricas!I91/(Métricas!I69*27)))</f>
        <v>#DIV/0!</v>
      </c>
      <c r="O59" s="76" t="n">
        <f aca="false">IF(SUM(Métricas!J69:J91)=0,"",(Métricas!J91/(Métricas!J69*30)))</f>
        <v>1.07333333333333</v>
      </c>
      <c r="P59" s="78" t="n">
        <f aca="false">IF(SUM(Métricas!K69:K91)=0,"",(Métricas!K91/(Métricas!K69*30)))</f>
        <v>1.01960784313725</v>
      </c>
      <c r="Q59" s="78" t="n">
        <f aca="false">IF(SUM(Métricas!L69:L91)=0,"",(Métricas!L91/(Métricas!L69*30)))</f>
        <v>0.82</v>
      </c>
      <c r="R59" s="77" t="e">
        <f aca="false">IF(SUM(Métricas!M69:M91)=0,"",(Métricas!M91/(Métricas!M69*30)))</f>
        <v>#DIV/0!</v>
      </c>
      <c r="S59" s="76" t="n">
        <f aca="false">IF(SUM(Métricas!N69:N91)=0,"",(Métricas!N91/(Métricas!N69*27)))</f>
        <v>1.0016835016835</v>
      </c>
      <c r="T59" s="78" t="str">
        <f aca="false">IF(SUM(Métricas!O69:O91)=0,"",(Métricas!O91/(Métricas!O69*30)))</f>
        <v/>
      </c>
      <c r="U59" s="78" t="str">
        <f aca="false">IF(SUM(Métricas!P69:P91)=0,"",(Métricas!P91/(Métricas!P69*30)))</f>
        <v/>
      </c>
      <c r="V59" s="78" t="str">
        <f aca="false">IF(SUM(Métricas!Q69:Q91)=0,"",(Métricas!Q91/(Métricas!Q69*30)))</f>
        <v/>
      </c>
      <c r="W59" s="78" t="str">
        <f aca="false">IF(SUM(Métricas!R69:R91)=0,"",(Métricas!R91/(Métricas!R69*30)))</f>
        <v/>
      </c>
      <c r="X59" s="78" t="str">
        <f aca="false">IF(SUM(Métricas!S69:S91)=0,"",(Métricas!S91/(Métricas!S69*30)))</f>
        <v/>
      </c>
      <c r="AB59" s="1" t="n">
        <v>20</v>
      </c>
    </row>
    <row r="60" customFormat="false" ht="18.75" hidden="false" customHeight="true" outlineLevel="0" collapsed="false">
      <c r="B60" s="68"/>
      <c r="C60" s="69"/>
      <c r="D60" s="70"/>
      <c r="E60" s="51"/>
      <c r="F60" s="68"/>
      <c r="G60" s="71" t="s">
        <v>79</v>
      </c>
      <c r="H60" s="82"/>
      <c r="I60" s="73" t="n">
        <v>0.9</v>
      </c>
      <c r="J60" s="41" t="n">
        <v>0.95</v>
      </c>
      <c r="K60" s="74" t="n">
        <v>1</v>
      </c>
      <c r="L60" s="83"/>
      <c r="M60" s="77" t="e">
        <f aca="false">IF(SUM(Métricas!H70:H92)=0,"",(Métricas!H92/(Métricas!H70*27)))</f>
        <v>#DIV/0!</v>
      </c>
      <c r="N60" s="77" t="e">
        <f aca="false">IF(SUM(Métricas!I70:I92)=0,"",(Métricas!I92/(Métricas!I70*27)))</f>
        <v>#DIV/0!</v>
      </c>
      <c r="O60" s="76" t="n">
        <f aca="false">IF(SUM(Métricas!J70:J92)=0,"",(Métricas!J92/(Métricas!J70*30)))</f>
        <v>0.908888888888889</v>
      </c>
      <c r="P60" s="78" t="n">
        <f aca="false">IF(SUM(Métricas!K70:K92)=0,"",(Métricas!K92/(Métricas!K70*30)))</f>
        <v>0.227450980392157</v>
      </c>
      <c r="Q60" s="78" t="n">
        <f aca="false">IF(SUM(Métricas!L70:L92)=0,"",(Métricas!L92/(Métricas!L70*30)))</f>
        <v>0.616666666666667</v>
      </c>
      <c r="R60" s="77" t="e">
        <f aca="false">IF(SUM(Métricas!M70:M92)=0,"",(Métricas!M92/(Métricas!M70*30)))</f>
        <v>#DIV/0!</v>
      </c>
      <c r="S60" s="77" t="e">
        <f aca="false">IF(SUM(Métricas!N70:N92)=0,"",(Métricas!N92/(Métricas!N70*27)))</f>
        <v>#DIV/0!</v>
      </c>
      <c r="T60" s="78" t="str">
        <f aca="false">IF(SUM(Métricas!O70:O92)=0,"",(Métricas!O92/(Métricas!O70*30)))</f>
        <v/>
      </c>
      <c r="U60" s="78" t="str">
        <f aca="false">IF(SUM(Métricas!P70:P92)=0,"",(Métricas!P92/(Métricas!P70*30)))</f>
        <v/>
      </c>
      <c r="V60" s="78" t="str">
        <f aca="false">IF(SUM(Métricas!Q70:Q92)=0,"",(Métricas!Q92/(Métricas!Q70*30)))</f>
        <v/>
      </c>
      <c r="W60" s="78" t="str">
        <f aca="false">IF(SUM(Métricas!R70:R92)=0,"",(Métricas!R92/(Métricas!R70*30)))</f>
        <v/>
      </c>
      <c r="X60" s="78" t="str">
        <f aca="false">IF(SUM(Métricas!S70:S92)=0,"",(Métricas!S92/(Métricas!S70*30)))</f>
        <v/>
      </c>
      <c r="AB60" s="1" t="n">
        <v>20</v>
      </c>
    </row>
    <row r="61" customFormat="false" ht="18.75" hidden="false" customHeight="true" outlineLevel="0" collapsed="false">
      <c r="B61" s="68"/>
      <c r="C61" s="69"/>
      <c r="D61" s="70"/>
      <c r="E61" s="51"/>
      <c r="F61" s="68"/>
      <c r="G61" s="71" t="s">
        <v>80</v>
      </c>
      <c r="H61" s="82"/>
      <c r="I61" s="73" t="n">
        <v>0.9</v>
      </c>
      <c r="J61" s="41" t="n">
        <v>0.95</v>
      </c>
      <c r="K61" s="74" t="n">
        <v>1</v>
      </c>
      <c r="L61" s="83"/>
      <c r="M61" s="77" t="e">
        <f aca="false">IF(SUM(Métricas!H71:H93)=0,"",(Métricas!H93/(Métricas!H71*27)))</f>
        <v>#DIV/0!</v>
      </c>
      <c r="N61" s="77" t="e">
        <f aca="false">IF(SUM(Métricas!I71:I93)=0,"",(Métricas!I93/(Métricas!I71*27)))</f>
        <v>#DIV/0!</v>
      </c>
      <c r="O61" s="76" t="n">
        <f aca="false">IF(SUM(Métricas!J71:J93)=0,"",(Métricas!J93/(Métricas!J71*30)))</f>
        <v>1.02888888888889</v>
      </c>
      <c r="P61" s="78" t="n">
        <f aca="false">IF(SUM(Métricas!K71:K93)=0,"",(Métricas!K93/(Métricas!K71*30)))</f>
        <v>0.898039215686275</v>
      </c>
      <c r="Q61" s="78" t="n">
        <f aca="false">IF(SUM(Métricas!L71:L93)=0,"",(Métricas!L93/(Métricas!L71*30)))</f>
        <v>0.851666666666667</v>
      </c>
      <c r="R61" s="77" t="e">
        <f aca="false">IF(SUM(Métricas!M75:M93)=0,"",(Métricas!M93/(Métricas!M75*30)))</f>
        <v>#DIV/0!</v>
      </c>
      <c r="S61" s="77" t="e">
        <f aca="false">IF(SUM(Métricas!N71:N93)=0,"",(Métricas!N93/(Métricas!N71*27)))</f>
        <v>#DIV/0!</v>
      </c>
      <c r="T61" s="78" t="str">
        <f aca="false">IF(SUM(Métricas!O75:O93)=0,"",(Métricas!O93/(Métricas!O75*30)))</f>
        <v/>
      </c>
      <c r="U61" s="78" t="str">
        <f aca="false">IF(SUM(Métricas!P75:P93)=0,"",(Métricas!P93/(Métricas!P75*30)))</f>
        <v/>
      </c>
      <c r="V61" s="78" t="str">
        <f aca="false">IF(SUM(Métricas!Q75:Q93)=0,"",(Métricas!Q93/(Métricas!Q75*30)))</f>
        <v/>
      </c>
      <c r="W61" s="78" t="str">
        <f aca="false">IF(SUM(Métricas!R75:R93)=0,"",(Métricas!R93/(Métricas!R75*30)))</f>
        <v/>
      </c>
      <c r="X61" s="78" t="str">
        <f aca="false">IF(SUM(Métricas!S75:S93)=0,"",(Métricas!S93/(Métricas!S75*30)))</f>
        <v/>
      </c>
      <c r="AB61" s="1" t="n">
        <v>20</v>
      </c>
    </row>
    <row r="62" customFormat="false" ht="18.75" hidden="false" customHeight="true" outlineLevel="0" collapsed="false">
      <c r="B62" s="68"/>
      <c r="C62" s="69"/>
      <c r="D62" s="70"/>
      <c r="E62" s="51"/>
      <c r="F62" s="68"/>
      <c r="G62" s="71" t="s">
        <v>81</v>
      </c>
      <c r="H62" s="82"/>
      <c r="I62" s="73" t="n">
        <v>0.9</v>
      </c>
      <c r="J62" s="41" t="n">
        <v>0.95</v>
      </c>
      <c r="K62" s="74" t="n">
        <v>1</v>
      </c>
      <c r="L62" s="83"/>
      <c r="M62" s="77" t="e">
        <f aca="false">IF(SUM(Métricas!H72:H94)=0,"",(Métricas!H94/(Métricas!H72*27)))</f>
        <v>#DIV/0!</v>
      </c>
      <c r="N62" s="77" t="e">
        <f aca="false">IF(SUM(Métricas!I72:I94)=0,"",(Métricas!I94/(Métricas!I72*27)))</f>
        <v>#DIV/0!</v>
      </c>
      <c r="O62" s="76" t="n">
        <f aca="false">IF(SUM(Métricas!J72:J94)=0,"",(Métricas!J94/(Métricas!J72*30)))</f>
        <v>0.986666666666667</v>
      </c>
      <c r="P62" s="78" t="n">
        <f aca="false">IF(SUM(Métricas!K72:K94)=0,"",(Métricas!K94/(Métricas!K72*30)))</f>
        <v>0.231372549019608</v>
      </c>
      <c r="Q62" s="78" t="n">
        <f aca="false">IF(SUM(Métricas!L72:L94)=0,"",(Métricas!L94/(Métricas!L72*30)))</f>
        <v>0.746666666666667</v>
      </c>
      <c r="R62" s="77"/>
      <c r="S62" s="77" t="e">
        <f aca="false">IF(SUM(Métricas!N72:N94)=0,"",(Métricas!N94/(Métricas!N72*27)))</f>
        <v>#DIV/0!</v>
      </c>
      <c r="T62" s="78"/>
      <c r="U62" s="78"/>
      <c r="V62" s="78"/>
      <c r="W62" s="78"/>
      <c r="X62" s="78"/>
    </row>
    <row r="63" customFormat="false" ht="18.75" hidden="false" customHeight="true" outlineLevel="0" collapsed="false">
      <c r="B63" s="68"/>
      <c r="C63" s="69"/>
      <c r="D63" s="70"/>
      <c r="E63" s="51"/>
      <c r="F63" s="68"/>
      <c r="G63" s="71" t="s">
        <v>82</v>
      </c>
      <c r="H63" s="82"/>
      <c r="I63" s="73" t="n">
        <v>0.9</v>
      </c>
      <c r="J63" s="41" t="n">
        <v>0.95</v>
      </c>
      <c r="K63" s="74" t="n">
        <v>1</v>
      </c>
      <c r="L63" s="83"/>
      <c r="M63" s="77" t="e">
        <f aca="false">IF(SUM(Métricas!H73:H95)=0,"",(Métricas!H95/(Métricas!H73*27)))</f>
        <v>#DIV/0!</v>
      </c>
      <c r="N63" s="77" t="e">
        <f aca="false">IF(SUM(Métricas!I73:I95)=0,"",(Métricas!I95/(Métricas!I73*27)))</f>
        <v>#DIV/0!</v>
      </c>
      <c r="O63" s="76" t="n">
        <f aca="false">IF(SUM(Métricas!J73:J95)=0,"",(Métricas!J95/(Métricas!J73*30)))</f>
        <v>0.697777777777778</v>
      </c>
      <c r="P63" s="78" t="n">
        <f aca="false">IF(SUM(Métricas!K73:K95)=0,"",(Métricas!K95/(Métricas!K73*30)))</f>
        <v>0.235294117647059</v>
      </c>
      <c r="Q63" s="78" t="n">
        <f aca="false">IF(SUM(Métricas!L73:L95)=0,"",(Métricas!L95/(Métricas!L73*30)))</f>
        <v>0.45</v>
      </c>
      <c r="R63" s="77"/>
      <c r="S63" s="77"/>
      <c r="T63" s="78"/>
      <c r="U63" s="78"/>
      <c r="V63" s="78"/>
      <c r="W63" s="78"/>
      <c r="X63" s="78"/>
    </row>
    <row r="64" customFormat="false" ht="18.75" hidden="false" customHeight="true" outlineLevel="0" collapsed="false">
      <c r="B64" s="68"/>
      <c r="C64" s="69"/>
      <c r="D64" s="70"/>
      <c r="E64" s="51"/>
      <c r="F64" s="68"/>
      <c r="G64" s="71" t="s">
        <v>83</v>
      </c>
      <c r="H64" s="82"/>
      <c r="I64" s="73" t="n">
        <v>0.9</v>
      </c>
      <c r="J64" s="41" t="n">
        <v>0.95</v>
      </c>
      <c r="K64" s="74" t="n">
        <v>1</v>
      </c>
      <c r="L64" s="83"/>
      <c r="M64" s="77" t="e">
        <f aca="false">IF(SUM(Métricas!H74:H96)=0,"",(Métricas!H96/(Métricas!H74*27)))</f>
        <v>#DIV/0!</v>
      </c>
      <c r="N64" s="77" t="e">
        <f aca="false">IF(SUM(Métricas!I74:I96)=0,"",(Métricas!I96/(Métricas!I74*27)))</f>
        <v>#DIV/0!</v>
      </c>
      <c r="O64" s="76" t="n">
        <f aca="false">IF(SUM(Métricas!J74:J96)=0,"",(Métricas!J96/(Métricas!J74*30)))</f>
        <v>0.995555555555555</v>
      </c>
      <c r="P64" s="78" t="n">
        <f aca="false">IF(SUM(Métricas!K74:K96)=0,"",(Métricas!K96/(Métricas!K74*30)))</f>
        <v>0.147058823529412</v>
      </c>
      <c r="Q64" s="78" t="n">
        <f aca="false">IF(SUM(Métricas!L74:L96)=0,"",(Métricas!L96/(Métricas!L74*30)))</f>
        <v>0.915</v>
      </c>
      <c r="R64" s="77"/>
      <c r="S64" s="77"/>
      <c r="T64" s="78"/>
      <c r="U64" s="78"/>
      <c r="V64" s="78"/>
      <c r="W64" s="78"/>
      <c r="X64" s="78"/>
    </row>
    <row r="65" customFormat="false" ht="18.75" hidden="false" customHeight="true" outlineLevel="0" collapsed="false">
      <c r="B65" s="68"/>
      <c r="C65" s="69"/>
      <c r="D65" s="70"/>
      <c r="E65" s="51"/>
      <c r="F65" s="68"/>
      <c r="G65" s="71" t="s">
        <v>84</v>
      </c>
      <c r="H65" s="82"/>
      <c r="I65" s="73" t="n">
        <v>0.9</v>
      </c>
      <c r="J65" s="41" t="n">
        <v>0.95</v>
      </c>
      <c r="K65" s="74" t="n">
        <v>1</v>
      </c>
      <c r="L65" s="83"/>
      <c r="M65" s="77" t="e">
        <f aca="false">IF(SUM(Métricas!H75:H97)=0,"",(Métricas!H97/(Métricas!H75*27)))</f>
        <v>#DIV/0!</v>
      </c>
      <c r="N65" s="77" t="e">
        <f aca="false">IF(SUM(Métricas!I75:I97)=0,"",(Métricas!I97/(Métricas!I75*27)))</f>
        <v>#DIV/0!</v>
      </c>
      <c r="O65" s="76" t="n">
        <f aca="false">IF(SUM(Métricas!J75:J97)=0,"",(Métricas!J97/(Métricas!J75*30)))</f>
        <v>0.942222222222222</v>
      </c>
      <c r="P65" s="78" t="n">
        <f aca="false">IF(SUM(Métricas!K75:K97)=0,"",(Métricas!K97/(Métricas!K75*30)))</f>
        <v>0.247058823529412</v>
      </c>
      <c r="Q65" s="78" t="n">
        <f aca="false">IF(SUM(Métricas!L75:L97)=0,"",(Métricas!L97/(Métricas!L75*30)))</f>
        <v>0.755</v>
      </c>
      <c r="R65" s="77"/>
      <c r="S65" s="77"/>
      <c r="T65" s="78"/>
      <c r="U65" s="78"/>
      <c r="V65" s="78"/>
      <c r="W65" s="78"/>
      <c r="X65" s="78"/>
    </row>
    <row r="66" customFormat="false" ht="29.85" hidden="false" customHeight="true" outlineLevel="0" collapsed="false">
      <c r="B66" s="68"/>
      <c r="C66" s="69"/>
      <c r="D66" s="70"/>
      <c r="E66" s="51"/>
      <c r="F66" s="68"/>
      <c r="G66" s="71" t="s">
        <v>60</v>
      </c>
      <c r="H66" s="82"/>
      <c r="I66" s="73" t="n">
        <v>0.9</v>
      </c>
      <c r="J66" s="41" t="n">
        <v>0.95</v>
      </c>
      <c r="K66" s="74" t="n">
        <v>1</v>
      </c>
      <c r="L66" s="83"/>
      <c r="M66" s="85" t="n">
        <f aca="false">IF(SUM(M44:M57)=0,"",AVERAGE(M44:M57))</f>
        <v>1.02671880680811</v>
      </c>
      <c r="N66" s="85" t="n">
        <f aca="false">IF(SUM(N44:N57)=0,"",AVERAGE(N44:N57))</f>
        <v>1.05094341260536</v>
      </c>
      <c r="O66" s="86" t="n">
        <f aca="false">IF(SUM(O44:O65)=0,"",AVERAGE(O44:O65))</f>
        <v>0.982053109867927</v>
      </c>
      <c r="P66" s="86" t="n">
        <f aca="false">IF(SUM(P44:P65)=0,"",AVERAGE(P44:P65))</f>
        <v>0.835148738023918</v>
      </c>
      <c r="Q66" s="86" t="n">
        <f aca="false">IF(SUM(Q44:Q65)=0,"",AVERAGE(Q44:Q65))</f>
        <v>1.01535335232138</v>
      </c>
      <c r="R66" s="86" t="n">
        <f aca="false">IF(SUM(R44:R57)=0,"",AVERAGE(R44:R57))</f>
        <v>1.04832293856044</v>
      </c>
      <c r="S66" s="86" t="n">
        <f aca="false">IF(SUM(S44:S59)=0,"",AVERAGE(S44:S59))</f>
        <v>1.02700091198993</v>
      </c>
      <c r="T66" s="86" t="str">
        <f aca="false">IF(SUM(T44:T59)=0,"",AVERAGE(T44:T59))</f>
        <v/>
      </c>
      <c r="U66" s="86" t="str">
        <f aca="false">IF(SUM(U44:U59)=0,"",AVERAGE(U44:U59))</f>
        <v/>
      </c>
      <c r="V66" s="86" t="str">
        <f aca="false">IF(SUM(V44:V57)=0,"",AVERAGE(V44:V57))</f>
        <v/>
      </c>
      <c r="W66" s="86" t="str">
        <f aca="false">IF(SUM(W44:W57)=0,"",AVERAGE(W44:W57))</f>
        <v/>
      </c>
      <c r="X66" s="86" t="str">
        <f aca="false">IF(SUM(X44:X57)=0,"",AVERAGE(X44:X57))</f>
        <v/>
      </c>
      <c r="AB66" s="1" t="n">
        <v>20</v>
      </c>
    </row>
    <row r="67" customFormat="false" ht="26.85" hidden="false" customHeight="false" outlineLevel="0" collapsed="false">
      <c r="B67" s="87" t="n">
        <v>18</v>
      </c>
      <c r="C67" s="69"/>
      <c r="D67" s="30" t="s">
        <v>85</v>
      </c>
      <c r="E67" s="30" t="s">
        <v>35</v>
      </c>
      <c r="F67" s="87" t="s">
        <v>86</v>
      </c>
      <c r="G67" s="88" t="s">
        <v>87</v>
      </c>
      <c r="H67" s="89"/>
      <c r="I67" s="90" t="n">
        <v>76</v>
      </c>
      <c r="J67" s="91" t="n">
        <v>95</v>
      </c>
      <c r="K67" s="92" t="n">
        <v>114</v>
      </c>
      <c r="L67" s="93"/>
      <c r="M67" s="81" t="n">
        <f aca="false">IF(Métricas!H98="","",Métricas!H98)</f>
        <v>258.05</v>
      </c>
      <c r="N67" s="81" t="n">
        <f aca="false">IF(Métricas!I98="","",Métricas!I98)</f>
        <v>384.55</v>
      </c>
      <c r="O67" s="81" t="n">
        <f aca="false">IF(Métricas!J98="","",Métricas!J98)</f>
        <v>350.53</v>
      </c>
      <c r="P67" s="81" t="n">
        <f aca="false">IF(Métricas!K98="","",Métricas!K98)</f>
        <v>189.28</v>
      </c>
      <c r="Q67" s="81" t="n">
        <f aca="false">IF(Métricas!L98="","",Métricas!L98)</f>
        <v>528.4</v>
      </c>
      <c r="R67" s="81" t="n">
        <f aca="false">IF(Métricas!M98="","",Métricas!M98)</f>
        <v>451.63</v>
      </c>
      <c r="S67" s="81" t="n">
        <f aca="false">IF(Métricas!N98="","",Métricas!N98)</f>
        <v>318.09</v>
      </c>
      <c r="T67" s="81" t="str">
        <f aca="false">IF(Métricas!O98="","",Métricas!O98)</f>
        <v/>
      </c>
      <c r="U67" s="81" t="str">
        <f aca="false">IF(Métricas!P98="","",Métricas!P98)</f>
        <v/>
      </c>
      <c r="V67" s="81" t="str">
        <f aca="false">IF(Métricas!Q98="","",Métricas!Q98)</f>
        <v/>
      </c>
      <c r="W67" s="81" t="str">
        <f aca="false">IF(Métricas!R98="","",Métricas!R98)</f>
        <v/>
      </c>
      <c r="X67" s="81" t="str">
        <f aca="false">IF(Métricas!S98="","",Métricas!S98)</f>
        <v/>
      </c>
    </row>
    <row r="68" customFormat="false" ht="31.5" hidden="false" customHeight="false" outlineLevel="0" collapsed="false">
      <c r="B68" s="81" t="n">
        <v>19</v>
      </c>
      <c r="C68" s="69"/>
      <c r="D68" s="51" t="s">
        <v>88</v>
      </c>
      <c r="E68" s="51" t="s">
        <v>35</v>
      </c>
      <c r="F68" s="81" t="s">
        <v>89</v>
      </c>
      <c r="G68" s="81" t="s">
        <v>26</v>
      </c>
      <c r="H68" s="89"/>
      <c r="I68" s="38" t="n">
        <f aca="false">+K68*0.9</f>
        <v>289.5</v>
      </c>
      <c r="J68" s="33" t="n">
        <f aca="false">0.95*K68</f>
        <v>305.583333333333</v>
      </c>
      <c r="K68" s="39" t="n">
        <f aca="false">(308+337+320)/3</f>
        <v>321.666666666667</v>
      </c>
      <c r="L68" s="93"/>
      <c r="M68" s="81" t="n">
        <f aca="false">IF(Métricas!H99="","",Métricas!H99)</f>
        <v>343</v>
      </c>
      <c r="N68" s="81" t="n">
        <f aca="false">IF(Métricas!I99="","",Métricas!I99)</f>
        <v>524</v>
      </c>
      <c r="O68" s="81" t="n">
        <f aca="false">IF(Métricas!J99="","",Métricas!J99)</f>
        <v>291</v>
      </c>
      <c r="P68" s="81" t="n">
        <f aca="false">IF(Métricas!K99="","",Métricas!K99)</f>
        <v>328</v>
      </c>
      <c r="Q68" s="81" t="n">
        <f aca="false">IF(Métricas!L99="","",Métricas!L99)</f>
        <v>490</v>
      </c>
      <c r="R68" s="81" t="n">
        <f aca="false">IF(Métricas!M99="","",Métricas!M99)</f>
        <v>143</v>
      </c>
      <c r="S68" s="81" t="n">
        <f aca="false">IF(Métricas!N99="","",Métricas!N99)</f>
        <v>0</v>
      </c>
      <c r="T68" s="81" t="str">
        <f aca="false">IF(Métricas!O99="","",Métricas!O99)</f>
        <v/>
      </c>
      <c r="U68" s="81" t="str">
        <f aca="false">IF(Métricas!P99="","",Métricas!P99)</f>
        <v/>
      </c>
      <c r="V68" s="81" t="str">
        <f aca="false">IF(Métricas!Q99="","",Métricas!Q99)</f>
        <v/>
      </c>
      <c r="W68" s="81" t="str">
        <f aca="false">IF(Métricas!R99="","",Métricas!R99)</f>
        <v/>
      </c>
      <c r="X68" s="81" t="str">
        <f aca="false">IF(Métricas!S99="","",Métricas!S99)</f>
        <v/>
      </c>
    </row>
    <row r="69" customFormat="false" ht="31.5" hidden="false" customHeight="false" outlineLevel="0" collapsed="false">
      <c r="B69" s="81" t="n">
        <v>20</v>
      </c>
      <c r="C69" s="69"/>
      <c r="D69" s="51" t="s">
        <v>90</v>
      </c>
      <c r="E69" s="51" t="s">
        <v>35</v>
      </c>
      <c r="F69" s="81" t="s">
        <v>91</v>
      </c>
      <c r="G69" s="81" t="s">
        <v>26</v>
      </c>
      <c r="H69" s="89"/>
      <c r="I69" s="38" t="n">
        <f aca="false">+K69*0.9</f>
        <v>1148.175</v>
      </c>
      <c r="J69" s="33" t="n">
        <f aca="false">0.95*K69</f>
        <v>1211.9625</v>
      </c>
      <c r="K69" s="39" t="n">
        <f aca="false">+((9559+8216+28152)/12)/3</f>
        <v>1275.75</v>
      </c>
      <c r="L69" s="93"/>
      <c r="M69" s="81" t="n">
        <f aca="false">IF(Métricas!H100="","",Métricas!H100)</f>
        <v>1489</v>
      </c>
      <c r="N69" s="81" t="n">
        <f aca="false">IF(Métricas!I100="","",Métricas!I100)</f>
        <v>1442</v>
      </c>
      <c r="O69" s="81" t="n">
        <f aca="false">IF(Métricas!J100="","",Métricas!J100)</f>
        <v>1145</v>
      </c>
      <c r="P69" s="81" t="n">
        <f aca="false">IF(Métricas!K100="","",Métricas!K100)</f>
        <v>1596</v>
      </c>
      <c r="Q69" s="81" t="n">
        <f aca="false">IF(Métricas!L100="","",Métricas!L100)</f>
        <v>2402</v>
      </c>
      <c r="R69" s="81" t="n">
        <f aca="false">IF(Métricas!M100="","",Métricas!M100)</f>
        <v>1946</v>
      </c>
      <c r="S69" s="81" t="n">
        <f aca="false">IF(Métricas!N100="","",Métricas!N100)</f>
        <v>1706</v>
      </c>
      <c r="T69" s="81" t="str">
        <f aca="false">IF(Métricas!O100="","",Métricas!O100)</f>
        <v/>
      </c>
      <c r="U69" s="81" t="str">
        <f aca="false">IF(Métricas!P100="","",Métricas!P100)</f>
        <v/>
      </c>
      <c r="V69" s="81" t="str">
        <f aca="false">IF(Métricas!Q100="","",Métricas!Q100)</f>
        <v/>
      </c>
      <c r="W69" s="81" t="str">
        <f aca="false">IF(Métricas!R100="","",Métricas!R100)</f>
        <v/>
      </c>
      <c r="X69" s="81" t="str">
        <f aca="false">IF(Métricas!S100="","",Métricas!S100)</f>
        <v/>
      </c>
    </row>
    <row r="70" customFormat="false" ht="15" hidden="false" customHeight="true" outlineLevel="0" collapsed="false">
      <c r="B70" s="87" t="n">
        <v>21</v>
      </c>
      <c r="C70" s="69"/>
      <c r="D70" s="70" t="s">
        <v>92</v>
      </c>
      <c r="E70" s="51" t="s">
        <v>35</v>
      </c>
      <c r="F70" s="68" t="s">
        <v>46</v>
      </c>
      <c r="G70" s="94" t="s">
        <v>93</v>
      </c>
      <c r="H70" s="95"/>
      <c r="I70" s="38" t="n">
        <f aca="false">K70*0.9</f>
        <v>2322.625</v>
      </c>
      <c r="J70" s="33" t="n">
        <f aca="false">K70*0.95</f>
        <v>2451.65972222222</v>
      </c>
      <c r="K70" s="39" t="n">
        <f aca="false">+((46243+40190+99377)/12)/6</f>
        <v>2580.69444444444</v>
      </c>
      <c r="L70" s="96"/>
      <c r="M70" s="81" t="n">
        <f aca="false">IF(Métricas!H101="","",Métricas!H101)</f>
        <v>2589</v>
      </c>
      <c r="N70" s="81" t="n">
        <f aca="false">IF(Métricas!I101="","",Métricas!I101)</f>
        <v>3456</v>
      </c>
      <c r="O70" s="81" t="n">
        <f aca="false">IF(Métricas!J101="","",Métricas!J101)</f>
        <v>2373</v>
      </c>
      <c r="P70" s="81" t="n">
        <f aca="false">IF(Métricas!K101="","",Métricas!K101)</f>
        <v>4634</v>
      </c>
      <c r="Q70" s="81" t="n">
        <f aca="false">IF(Métricas!L101="","",Métricas!L101)</f>
        <v>3753</v>
      </c>
      <c r="R70" s="81" t="n">
        <f aca="false">IF(Métricas!M101="","",Métricas!M101)</f>
        <v>4108</v>
      </c>
      <c r="S70" s="81" t="n">
        <f aca="false">IF(Métricas!N101="","",Métricas!N101)</f>
        <v>3264</v>
      </c>
      <c r="T70" s="81" t="str">
        <f aca="false">IF(Métricas!O101="","",Métricas!O101)</f>
        <v/>
      </c>
      <c r="U70" s="81" t="str">
        <f aca="false">IF(Métricas!P101="","",Métricas!P101)</f>
        <v/>
      </c>
      <c r="V70" s="81" t="str">
        <f aca="false">IF(Métricas!Q101="","",Métricas!Q101)</f>
        <v/>
      </c>
      <c r="W70" s="81" t="str">
        <f aca="false">IF(Métricas!R101="","",Métricas!R101)</f>
        <v/>
      </c>
      <c r="X70" s="81" t="str">
        <f aca="false">IF(Métricas!S101="","",Métricas!S101)</f>
        <v/>
      </c>
    </row>
    <row r="71" customFormat="false" ht="15" hidden="false" customHeight="true" outlineLevel="0" collapsed="false">
      <c r="B71" s="87"/>
      <c r="C71" s="69"/>
      <c r="D71" s="70"/>
      <c r="E71" s="51"/>
      <c r="F71" s="68"/>
      <c r="G71" s="94" t="s">
        <v>94</v>
      </c>
      <c r="H71" s="95"/>
      <c r="I71" s="38" t="n">
        <f aca="false">K71*0.9</f>
        <v>2322.625</v>
      </c>
      <c r="J71" s="33" t="n">
        <f aca="false">K71*0.95</f>
        <v>2451.65972222222</v>
      </c>
      <c r="K71" s="39" t="n">
        <f aca="false">+((46243+40190+99377)/12)/6</f>
        <v>2580.69444444444</v>
      </c>
      <c r="L71" s="96"/>
      <c r="M71" s="81" t="n">
        <f aca="false">IF(Métricas!H102="","",Métricas!H102)</f>
        <v>2030</v>
      </c>
      <c r="N71" s="81" t="n">
        <f aca="false">IF(Métricas!I102="","",Métricas!I102)</f>
        <v>2939</v>
      </c>
      <c r="O71" s="81" t="n">
        <f aca="false">IF(Métricas!J102="","",Métricas!J102)</f>
        <v>2128</v>
      </c>
      <c r="P71" s="81" t="n">
        <f aca="false">IF(Métricas!K102="","",Métricas!K102)</f>
        <v>4060</v>
      </c>
      <c r="Q71" s="81" t="n">
        <f aca="false">IF(Métricas!L102="","",Métricas!L102)</f>
        <v>2552</v>
      </c>
      <c r="R71" s="81" t="n">
        <f aca="false">IF(Métricas!M102="","",Métricas!M102)</f>
        <v>3348</v>
      </c>
      <c r="S71" s="81" t="n">
        <f aca="false">IF(Métricas!N102="","",Métricas!N102)</f>
        <v>3460</v>
      </c>
      <c r="T71" s="81" t="str">
        <f aca="false">IF(Métricas!O102="","",Métricas!O102)</f>
        <v/>
      </c>
      <c r="U71" s="81" t="str">
        <f aca="false">IF(Métricas!P102="","",Métricas!P102)</f>
        <v/>
      </c>
      <c r="V71" s="81" t="str">
        <f aca="false">IF(Métricas!Q102="","",Métricas!Q102)</f>
        <v/>
      </c>
      <c r="W71" s="81" t="str">
        <f aca="false">IF(Métricas!R102="","",Métricas!R102)</f>
        <v/>
      </c>
      <c r="X71" s="81" t="str">
        <f aca="false">IF(Métricas!S102="","",Métricas!S102)</f>
        <v/>
      </c>
    </row>
    <row r="72" customFormat="false" ht="15" hidden="false" customHeight="true" outlineLevel="0" collapsed="false">
      <c r="B72" s="87"/>
      <c r="C72" s="69"/>
      <c r="D72" s="70"/>
      <c r="E72" s="51"/>
      <c r="F72" s="68"/>
      <c r="G72" s="94" t="s">
        <v>60</v>
      </c>
      <c r="H72" s="95"/>
      <c r="I72" s="38" t="n">
        <f aca="false">K72*0.9</f>
        <v>2322.625</v>
      </c>
      <c r="J72" s="33" t="n">
        <f aca="false">K72*0.95</f>
        <v>2451.65972222222</v>
      </c>
      <c r="K72" s="39" t="n">
        <f aca="false">+((46243+40190+99377)/12)/6</f>
        <v>2580.69444444444</v>
      </c>
      <c r="L72" s="96"/>
      <c r="M72" s="97" t="n">
        <f aca="false">IF(SUM(M70:M71)=0,"",AVERAGE(M70:M71))</f>
        <v>2309.5</v>
      </c>
      <c r="N72" s="97" t="n">
        <f aca="false">IF(SUM(N70:N71)=0,"",AVERAGE(N70:N71))</f>
        <v>3197.5</v>
      </c>
      <c r="O72" s="97" t="n">
        <f aca="false">IF(SUM(O70:O71)=0,"",AVERAGE(O70:O71))</f>
        <v>2250.5</v>
      </c>
      <c r="P72" s="97" t="n">
        <f aca="false">IF(SUM(P70:P71)=0,"",AVERAGE(P70:P71))</f>
        <v>4347</v>
      </c>
      <c r="Q72" s="97" t="n">
        <f aca="false">IF(SUM(Q70:Q71)=0,"",AVERAGE(Q70:Q71))</f>
        <v>3152.5</v>
      </c>
      <c r="R72" s="97" t="n">
        <f aca="false">IF(SUM(R70:R71)=0,"",AVERAGE(R70:R71))</f>
        <v>3728</v>
      </c>
      <c r="S72" s="97" t="n">
        <f aca="false">IF(SUM(S70:S71)=0,"",AVERAGE(S70:S71))</f>
        <v>3362</v>
      </c>
      <c r="T72" s="97" t="str">
        <f aca="false">IF(SUM(T70:T71)=0,"",AVERAGE(T70:T71))</f>
        <v/>
      </c>
      <c r="U72" s="97" t="str">
        <f aca="false">IF(SUM(U70:U71)=0,"",AVERAGE(U70:U71))</f>
        <v/>
      </c>
      <c r="V72" s="97" t="str">
        <f aca="false">IF(SUM(V70:V71)=0,"",AVERAGE(V70:V71))</f>
        <v/>
      </c>
      <c r="W72" s="97" t="str">
        <f aca="false">IF(SUM(W70:W71)=0,"",AVERAGE(W70:W71))</f>
        <v/>
      </c>
      <c r="X72" s="97" t="str">
        <f aca="false">IF(SUM(X70:X71)=0,"",AVERAGE(X70:X71))</f>
        <v/>
      </c>
    </row>
    <row r="73" customFormat="false" ht="16.15" hidden="false" customHeight="true" outlineLevel="0" collapsed="false">
      <c r="B73" s="68" t="n">
        <v>22</v>
      </c>
      <c r="C73" s="69"/>
      <c r="D73" s="70" t="s">
        <v>95</v>
      </c>
      <c r="E73" s="51" t="s">
        <v>24</v>
      </c>
      <c r="F73" s="68" t="s">
        <v>46</v>
      </c>
      <c r="G73" s="71" t="s">
        <v>63</v>
      </c>
      <c r="H73" s="95"/>
      <c r="I73" s="98" t="s">
        <v>96</v>
      </c>
      <c r="J73" s="98" t="s">
        <v>96</v>
      </c>
      <c r="K73" s="98" t="s">
        <v>96</v>
      </c>
      <c r="L73" s="96"/>
      <c r="M73" s="81" t="n">
        <f aca="false">IF(Métricas!H103="","",Métricas!H103)</f>
        <v>904</v>
      </c>
      <c r="N73" s="81" t="n">
        <f aca="false">IF(Métricas!I103="","",Métricas!I103)</f>
        <v>956</v>
      </c>
      <c r="O73" s="81" t="n">
        <f aca="false">IF(Métricas!J103="","",Métricas!J103)</f>
        <v>920</v>
      </c>
      <c r="P73" s="81" t="n">
        <f aca="false">IF(Métricas!K103="","",Métricas!K103)</f>
        <v>981</v>
      </c>
      <c r="Q73" s="81" t="n">
        <f aca="false">IF(Métricas!L103="","",Métricas!L103)</f>
        <v>1071</v>
      </c>
      <c r="R73" s="81" t="n">
        <f aca="false">IF(Métricas!M103="","",Métricas!M103)</f>
        <v>1147</v>
      </c>
      <c r="S73" s="81" t="n">
        <f aca="false">IF(Métricas!N103="","",Métricas!N103)</f>
        <v>1162</v>
      </c>
      <c r="T73" s="81" t="str">
        <f aca="false">IF(Métricas!O103="","",Métricas!O103)</f>
        <v/>
      </c>
      <c r="U73" s="81" t="str">
        <f aca="false">IF(Métricas!P103="","",Métricas!P103)</f>
        <v/>
      </c>
      <c r="V73" s="81" t="str">
        <f aca="false">IF(Métricas!Q103="","",Métricas!Q103)</f>
        <v/>
      </c>
      <c r="W73" s="81" t="str">
        <f aca="false">IF(Métricas!R103="","",Métricas!R103)</f>
        <v/>
      </c>
      <c r="X73" s="81" t="str">
        <f aca="false">IF(Métricas!S103="","",Métricas!S103)</f>
        <v/>
      </c>
    </row>
    <row r="74" customFormat="false" ht="15.6" hidden="false" customHeight="true" outlineLevel="0" collapsed="false">
      <c r="B74" s="68"/>
      <c r="C74" s="69"/>
      <c r="D74" s="70"/>
      <c r="E74" s="51"/>
      <c r="F74" s="68"/>
      <c r="G74" s="71" t="s">
        <v>64</v>
      </c>
      <c r="H74" s="95"/>
      <c r="I74" s="98" t="s">
        <v>96</v>
      </c>
      <c r="J74" s="98" t="s">
        <v>96</v>
      </c>
      <c r="K74" s="98" t="s">
        <v>96</v>
      </c>
      <c r="L74" s="96"/>
      <c r="M74" s="81" t="n">
        <f aca="false">IF(Métricas!H104="","",Métricas!H104)</f>
        <v>802</v>
      </c>
      <c r="N74" s="81" t="n">
        <f aca="false">IF(Métricas!I104="","",Métricas!I104)</f>
        <v>840</v>
      </c>
      <c r="O74" s="81" t="n">
        <f aca="false">IF(Métricas!J104="","",Métricas!J104)</f>
        <v>816</v>
      </c>
      <c r="P74" s="81" t="n">
        <f aca="false">IF(Métricas!K104="","",Métricas!K104)</f>
        <v>916</v>
      </c>
      <c r="Q74" s="81" t="n">
        <f aca="false">IF(Métricas!L104="","",Métricas!L104)</f>
        <v>1037</v>
      </c>
      <c r="R74" s="81" t="n">
        <f aca="false">IF(Métricas!M104="","",Métricas!M104)</f>
        <v>1072</v>
      </c>
      <c r="S74" s="81" t="n">
        <f aca="false">IF(Métricas!N104="","",Métricas!N104)</f>
        <v>1112</v>
      </c>
      <c r="T74" s="81" t="str">
        <f aca="false">IF(Métricas!O104="","",Métricas!O104)</f>
        <v/>
      </c>
      <c r="U74" s="81" t="str">
        <f aca="false">IF(Métricas!P104="","",Métricas!P104)</f>
        <v/>
      </c>
      <c r="V74" s="81" t="str">
        <f aca="false">IF(Métricas!Q104="","",Métricas!Q104)</f>
        <v/>
      </c>
      <c r="W74" s="81" t="str">
        <f aca="false">IF(Métricas!R104="","",Métricas!R104)</f>
        <v/>
      </c>
      <c r="X74" s="81" t="str">
        <f aca="false">IF(Métricas!S104="","",Métricas!S104)</f>
        <v/>
      </c>
    </row>
    <row r="75" customFormat="false" ht="15.6" hidden="false" customHeight="true" outlineLevel="0" collapsed="false">
      <c r="B75" s="68"/>
      <c r="C75" s="69"/>
      <c r="D75" s="70"/>
      <c r="E75" s="51"/>
      <c r="F75" s="68"/>
      <c r="G75" s="71" t="s">
        <v>65</v>
      </c>
      <c r="H75" s="95"/>
      <c r="I75" s="98" t="s">
        <v>96</v>
      </c>
      <c r="J75" s="98" t="s">
        <v>96</v>
      </c>
      <c r="K75" s="98" t="s">
        <v>96</v>
      </c>
      <c r="L75" s="96"/>
      <c r="M75" s="81" t="n">
        <f aca="false">IF(Métricas!H105="","",Métricas!H105)</f>
        <v>855</v>
      </c>
      <c r="N75" s="81" t="n">
        <f aca="false">IF(Métricas!I105="","",Métricas!I105)</f>
        <v>874</v>
      </c>
      <c r="O75" s="81" t="n">
        <f aca="false">IF(Métricas!J105="","",Métricas!J105)</f>
        <v>998</v>
      </c>
      <c r="P75" s="81" t="n">
        <f aca="false">IF(Métricas!K105="","",Métricas!K105)</f>
        <v>1119</v>
      </c>
      <c r="Q75" s="81" t="n">
        <f aca="false">IF(Métricas!L105="","",Métricas!L105)</f>
        <v>1284</v>
      </c>
      <c r="R75" s="81" t="n">
        <f aca="false">IF(Métricas!M105="","",Métricas!M105)</f>
        <v>1429</v>
      </c>
      <c r="S75" s="81" t="n">
        <f aca="false">IF(Métricas!N105="","",Métricas!N105)</f>
        <v>1524</v>
      </c>
      <c r="T75" s="81" t="str">
        <f aca="false">IF(Métricas!O105="","",Métricas!O105)</f>
        <v/>
      </c>
      <c r="U75" s="81" t="str">
        <f aca="false">IF(Métricas!P105="","",Métricas!P105)</f>
        <v/>
      </c>
      <c r="V75" s="81" t="str">
        <f aca="false">IF(Métricas!Q105="","",Métricas!Q105)</f>
        <v/>
      </c>
      <c r="W75" s="81" t="str">
        <f aca="false">IF(Métricas!R105="","",Métricas!R105)</f>
        <v/>
      </c>
      <c r="X75" s="81" t="str">
        <f aca="false">IF(Métricas!S105="","",Métricas!S105)</f>
        <v/>
      </c>
    </row>
    <row r="76" customFormat="false" ht="15.6" hidden="false" customHeight="true" outlineLevel="0" collapsed="false">
      <c r="B76" s="68"/>
      <c r="C76" s="69"/>
      <c r="D76" s="70"/>
      <c r="E76" s="51"/>
      <c r="F76" s="68"/>
      <c r="G76" s="71" t="s">
        <v>66</v>
      </c>
      <c r="H76" s="95"/>
      <c r="I76" s="98" t="s">
        <v>96</v>
      </c>
      <c r="J76" s="98" t="s">
        <v>96</v>
      </c>
      <c r="K76" s="98" t="s">
        <v>96</v>
      </c>
      <c r="L76" s="96"/>
      <c r="M76" s="81" t="n">
        <f aca="false">IF(Métricas!H106="","",Métricas!H106)</f>
        <v>817</v>
      </c>
      <c r="N76" s="81" t="n">
        <f aca="false">IF(Métricas!I106="","",Métricas!I106)</f>
        <v>829</v>
      </c>
      <c r="O76" s="81" t="n">
        <f aca="false">IF(Métricas!J106="","",Métricas!J106)</f>
        <v>933</v>
      </c>
      <c r="P76" s="81" t="n">
        <f aca="false">IF(Métricas!K106="","",Métricas!K106)</f>
        <v>1070</v>
      </c>
      <c r="Q76" s="81" t="n">
        <f aca="false">IF(Métricas!L106="","",Métricas!L106)</f>
        <v>1292</v>
      </c>
      <c r="R76" s="81" t="n">
        <f aca="false">IF(Métricas!M106="","",Métricas!M106)</f>
        <v>1457</v>
      </c>
      <c r="S76" s="81" t="n">
        <f aca="false">IF(Métricas!N106="","",Métricas!N106)</f>
        <v>1556</v>
      </c>
      <c r="T76" s="81" t="str">
        <f aca="false">IF(Métricas!O106="","",Métricas!O106)</f>
        <v/>
      </c>
      <c r="U76" s="81" t="str">
        <f aca="false">IF(Métricas!P106="","",Métricas!P106)</f>
        <v/>
      </c>
      <c r="V76" s="81" t="str">
        <f aca="false">IF(Métricas!Q106="","",Métricas!Q106)</f>
        <v/>
      </c>
      <c r="W76" s="81" t="str">
        <f aca="false">IF(Métricas!R106="","",Métricas!R106)</f>
        <v/>
      </c>
      <c r="X76" s="81" t="str">
        <f aca="false">IF(Métricas!S106="","",Métricas!S106)</f>
        <v/>
      </c>
    </row>
    <row r="77" customFormat="false" ht="15.6" hidden="false" customHeight="true" outlineLevel="0" collapsed="false">
      <c r="B77" s="68"/>
      <c r="C77" s="69"/>
      <c r="D77" s="70"/>
      <c r="E77" s="51"/>
      <c r="F77" s="68"/>
      <c r="G77" s="71" t="s">
        <v>67</v>
      </c>
      <c r="H77" s="95"/>
      <c r="I77" s="98" t="s">
        <v>96</v>
      </c>
      <c r="J77" s="98" t="s">
        <v>96</v>
      </c>
      <c r="K77" s="98" t="s">
        <v>96</v>
      </c>
      <c r="L77" s="96"/>
      <c r="M77" s="81" t="n">
        <f aca="false">IF(Métricas!H107="","",Métricas!H107)</f>
        <v>829</v>
      </c>
      <c r="N77" s="81" t="n">
        <f aca="false">IF(Métricas!I107="","",Métricas!I107)</f>
        <v>855</v>
      </c>
      <c r="O77" s="81" t="n">
        <f aca="false">IF(Métricas!J107="","",Métricas!J107)</f>
        <v>924</v>
      </c>
      <c r="P77" s="81" t="n">
        <f aca="false">IF(Métricas!K107="","",Métricas!K107)</f>
        <v>983</v>
      </c>
      <c r="Q77" s="81" t="n">
        <f aca="false">IF(Métricas!L107="","",Métricas!L107)</f>
        <v>1062</v>
      </c>
      <c r="R77" s="81" t="n">
        <f aca="false">IF(Métricas!M107="","",Métricas!M107)</f>
        <v>1157</v>
      </c>
      <c r="S77" s="81" t="n">
        <f aca="false">IF(Métricas!N107="","",Métricas!N107)</f>
        <v>1196</v>
      </c>
      <c r="T77" s="81" t="str">
        <f aca="false">IF(Métricas!O107="","",Métricas!O107)</f>
        <v/>
      </c>
      <c r="U77" s="81" t="str">
        <f aca="false">IF(Métricas!P107="","",Métricas!P107)</f>
        <v/>
      </c>
      <c r="V77" s="81" t="str">
        <f aca="false">IF(Métricas!Q107="","",Métricas!Q107)</f>
        <v/>
      </c>
      <c r="W77" s="81" t="str">
        <f aca="false">IF(Métricas!R107="","",Métricas!R107)</f>
        <v/>
      </c>
      <c r="X77" s="81" t="str">
        <f aca="false">IF(Métricas!S107="","",Métricas!S107)</f>
        <v/>
      </c>
    </row>
    <row r="78" customFormat="false" ht="15.6" hidden="false" customHeight="true" outlineLevel="0" collapsed="false">
      <c r="B78" s="68"/>
      <c r="C78" s="69"/>
      <c r="D78" s="70"/>
      <c r="E78" s="51"/>
      <c r="F78" s="68"/>
      <c r="G78" s="71" t="s">
        <v>68</v>
      </c>
      <c r="H78" s="95"/>
      <c r="I78" s="98" t="s">
        <v>96</v>
      </c>
      <c r="J78" s="98" t="s">
        <v>96</v>
      </c>
      <c r="K78" s="98" t="s">
        <v>96</v>
      </c>
      <c r="L78" s="96"/>
      <c r="M78" s="81" t="n">
        <f aca="false">IF(Métricas!H108="","",Métricas!H108)</f>
        <v>777</v>
      </c>
      <c r="N78" s="81" t="n">
        <f aca="false">IF(Métricas!I108="","",Métricas!I108)</f>
        <v>831</v>
      </c>
      <c r="O78" s="81" t="n">
        <f aca="false">IF(Métricas!J108="","",Métricas!J108)</f>
        <v>942</v>
      </c>
      <c r="P78" s="81" t="n">
        <f aca="false">IF(Métricas!K108="","",Métricas!K108)</f>
        <v>1069</v>
      </c>
      <c r="Q78" s="81" t="n">
        <f aca="false">IF(Métricas!L108="","",Métricas!L108)</f>
        <v>1239</v>
      </c>
      <c r="R78" s="81" t="n">
        <f aca="false">IF(Métricas!M108="","",Métricas!M108)</f>
        <v>1322</v>
      </c>
      <c r="S78" s="81" t="n">
        <f aca="false">IF(Métricas!N108="","",Métricas!N108)</f>
        <v>1344</v>
      </c>
      <c r="T78" s="81" t="str">
        <f aca="false">IF(Métricas!O108="","",Métricas!O108)</f>
        <v/>
      </c>
      <c r="U78" s="81" t="str">
        <f aca="false">IF(Métricas!P108="","",Métricas!P108)</f>
        <v/>
      </c>
      <c r="V78" s="81" t="str">
        <f aca="false">IF(Métricas!Q108="","",Métricas!Q108)</f>
        <v/>
      </c>
      <c r="W78" s="81" t="str">
        <f aca="false">IF(Métricas!R108="","",Métricas!R108)</f>
        <v/>
      </c>
      <c r="X78" s="81" t="str">
        <f aca="false">IF(Métricas!S108="","",Métricas!S108)</f>
        <v/>
      </c>
    </row>
    <row r="79" customFormat="false" ht="15.6" hidden="false" customHeight="true" outlineLevel="0" collapsed="false">
      <c r="B79" s="68"/>
      <c r="C79" s="69"/>
      <c r="D79" s="70"/>
      <c r="E79" s="51"/>
      <c r="F79" s="68"/>
      <c r="G79" s="71" t="s">
        <v>69</v>
      </c>
      <c r="H79" s="95"/>
      <c r="I79" s="98" t="s">
        <v>96</v>
      </c>
      <c r="J79" s="98" t="s">
        <v>96</v>
      </c>
      <c r="K79" s="98" t="s">
        <v>96</v>
      </c>
      <c r="L79" s="96"/>
      <c r="M79" s="81" t="n">
        <f aca="false">IF(Métricas!H109="","",Métricas!H109)</f>
        <v>933</v>
      </c>
      <c r="N79" s="81" t="n">
        <f aca="false">IF(Métricas!I109="","",Métricas!I109)</f>
        <v>1012</v>
      </c>
      <c r="O79" s="81" t="n">
        <f aca="false">IF(Métricas!J109="","",Métricas!J109)</f>
        <v>1079</v>
      </c>
      <c r="P79" s="81" t="n">
        <f aca="false">IF(Métricas!K109="","",Métricas!K109)</f>
        <v>1164</v>
      </c>
      <c r="Q79" s="81" t="n">
        <f aca="false">IF(Métricas!L109="","",Métricas!L109)</f>
        <v>1267</v>
      </c>
      <c r="R79" s="81" t="n">
        <f aca="false">IF(Métricas!M109="","",Métricas!M109)</f>
        <v>1315</v>
      </c>
      <c r="S79" s="81" t="n">
        <f aca="false">IF(Métricas!N109="","",Métricas!N109)</f>
        <v>1373</v>
      </c>
      <c r="T79" s="81" t="str">
        <f aca="false">IF(Métricas!O109="","",Métricas!O109)</f>
        <v/>
      </c>
      <c r="U79" s="81" t="str">
        <f aca="false">IF(Métricas!P109="","",Métricas!P109)</f>
        <v/>
      </c>
      <c r="V79" s="81" t="str">
        <f aca="false">IF(Métricas!Q109="","",Métricas!Q109)</f>
        <v/>
      </c>
      <c r="W79" s="81" t="str">
        <f aca="false">IF(Métricas!R109="","",Métricas!R109)</f>
        <v/>
      </c>
      <c r="X79" s="81" t="str">
        <f aca="false">IF(Métricas!S109="","",Métricas!S109)</f>
        <v/>
      </c>
    </row>
    <row r="80" customFormat="false" ht="15.6" hidden="false" customHeight="true" outlineLevel="0" collapsed="false">
      <c r="B80" s="68"/>
      <c r="C80" s="69"/>
      <c r="D80" s="70"/>
      <c r="E80" s="51"/>
      <c r="F80" s="68"/>
      <c r="G80" s="71" t="s">
        <v>70</v>
      </c>
      <c r="H80" s="95"/>
      <c r="I80" s="98"/>
      <c r="J80" s="98"/>
      <c r="K80" s="98"/>
      <c r="L80" s="96"/>
      <c r="M80" s="81" t="n">
        <f aca="false">IF(Métricas!H110="","",Métricas!H110)</f>
        <v>587</v>
      </c>
      <c r="N80" s="81" t="n">
        <f aca="false">IF(Métricas!I110="","",Métricas!I110)</f>
        <v>939</v>
      </c>
      <c r="O80" s="81" t="n">
        <f aca="false">IF(Métricas!J110="","",Métricas!J110)</f>
        <v>882</v>
      </c>
      <c r="P80" s="81" t="n">
        <f aca="false">IF(Métricas!K110="","",Métricas!K110)</f>
        <v>948</v>
      </c>
      <c r="Q80" s="81" t="n">
        <f aca="false">IF(Métricas!L110="","",Métricas!L110)</f>
        <v>1051</v>
      </c>
      <c r="R80" s="81" t="n">
        <f aca="false">IF(Métricas!M110="","",Métricas!M110)</f>
        <v>1130</v>
      </c>
      <c r="S80" s="81" t="n">
        <f aca="false">IF(Métricas!N110="","",Métricas!N110)</f>
        <v>1198</v>
      </c>
      <c r="T80" s="81" t="str">
        <f aca="false">IF(Métricas!O110="","",Métricas!O110)</f>
        <v/>
      </c>
      <c r="U80" s="81" t="str">
        <f aca="false">IF(Métricas!P110="","",Métricas!P110)</f>
        <v/>
      </c>
      <c r="V80" s="81" t="str">
        <f aca="false">IF(Métricas!Q110="","",Métricas!Q110)</f>
        <v/>
      </c>
      <c r="W80" s="81" t="str">
        <f aca="false">IF(Métricas!R110="","",Métricas!R110)</f>
        <v/>
      </c>
      <c r="X80" s="81" t="str">
        <f aca="false">IF(Métricas!S110="","",Métricas!S110)</f>
        <v/>
      </c>
    </row>
    <row r="81" customFormat="false" ht="15.6" hidden="false" customHeight="true" outlineLevel="0" collapsed="false">
      <c r="B81" s="68"/>
      <c r="C81" s="69"/>
      <c r="D81" s="70"/>
      <c r="E81" s="51"/>
      <c r="F81" s="68"/>
      <c r="G81" s="71" t="s">
        <v>71</v>
      </c>
      <c r="H81" s="95"/>
      <c r="I81" s="98"/>
      <c r="J81" s="98"/>
      <c r="K81" s="98"/>
      <c r="L81" s="96"/>
      <c r="M81" s="81" t="n">
        <f aca="false">IF(Métricas!H111="","",Métricas!H111)</f>
        <v>768</v>
      </c>
      <c r="N81" s="81" t="n">
        <f aca="false">IF(Métricas!I111="","",Métricas!I111)</f>
        <v>822</v>
      </c>
      <c r="O81" s="81" t="n">
        <f aca="false">IF(Métricas!J111="","",Métricas!J111)</f>
        <v>868</v>
      </c>
      <c r="P81" s="81" t="n">
        <f aca="false">IF(Métricas!K111="","",Métricas!K111)</f>
        <v>957</v>
      </c>
      <c r="Q81" s="81" t="n">
        <f aca="false">IF(Métricas!L111="","",Métricas!L111)</f>
        <v>1104</v>
      </c>
      <c r="R81" s="81" t="n">
        <f aca="false">IF(Métricas!M111="","",Métricas!M111)</f>
        <v>1213</v>
      </c>
      <c r="S81" s="81" t="n">
        <f aca="false">IF(Métricas!N111="","",Métricas!N111)</f>
        <v>1243</v>
      </c>
      <c r="T81" s="81" t="str">
        <f aca="false">IF(Métricas!O111="","",Métricas!O111)</f>
        <v/>
      </c>
      <c r="U81" s="81" t="str">
        <f aca="false">IF(Métricas!P111="","",Métricas!P111)</f>
        <v/>
      </c>
      <c r="V81" s="81" t="str">
        <f aca="false">IF(Métricas!Q111="","",Métricas!Q111)</f>
        <v/>
      </c>
      <c r="W81" s="81" t="str">
        <f aca="false">IF(Métricas!R111="","",Métricas!R111)</f>
        <v/>
      </c>
      <c r="X81" s="81" t="str">
        <f aca="false">IF(Métricas!S111="","",Métricas!S111)</f>
        <v/>
      </c>
    </row>
    <row r="82" customFormat="false" ht="15.6" hidden="false" customHeight="true" outlineLevel="0" collapsed="false">
      <c r="B82" s="68"/>
      <c r="C82" s="69"/>
      <c r="D82" s="70"/>
      <c r="E82" s="51"/>
      <c r="F82" s="68"/>
      <c r="G82" s="71" t="s">
        <v>72</v>
      </c>
      <c r="H82" s="95"/>
      <c r="I82" s="98"/>
      <c r="J82" s="98"/>
      <c r="K82" s="98"/>
      <c r="L82" s="96"/>
      <c r="M82" s="81" t="n">
        <f aca="false">IF(Métricas!H112="","",Métricas!H112)</f>
        <v>998</v>
      </c>
      <c r="N82" s="81" t="n">
        <f aca="false">IF(Métricas!I112="","",Métricas!I112)</f>
        <v>1047</v>
      </c>
      <c r="O82" s="81" t="n">
        <f aca="false">IF(Métricas!J112="","",Métricas!J112)</f>
        <v>1130</v>
      </c>
      <c r="P82" s="81" t="n">
        <f aca="false">IF(Métricas!K112="","",Métricas!K112)</f>
        <v>1235</v>
      </c>
      <c r="Q82" s="81" t="n">
        <f aca="false">IF(Métricas!L112="","",Métricas!L112)</f>
        <v>1352</v>
      </c>
      <c r="R82" s="81" t="n">
        <f aca="false">IF(Métricas!M112="","",Métricas!M112)</f>
        <v>1397</v>
      </c>
      <c r="S82" s="81" t="n">
        <f aca="false">IF(Métricas!N112="","",Métricas!N112)</f>
        <v>1405</v>
      </c>
      <c r="T82" s="81" t="str">
        <f aca="false">IF(Métricas!O112="","",Métricas!O112)</f>
        <v/>
      </c>
      <c r="U82" s="81" t="str">
        <f aca="false">IF(Métricas!P112="","",Métricas!P112)</f>
        <v/>
      </c>
      <c r="V82" s="81" t="str">
        <f aca="false">IF(Métricas!Q112="","",Métricas!Q112)</f>
        <v/>
      </c>
      <c r="W82" s="81" t="str">
        <f aca="false">IF(Métricas!R112="","",Métricas!R112)</f>
        <v/>
      </c>
      <c r="X82" s="81" t="str">
        <f aca="false">IF(Métricas!S112="","",Métricas!S112)</f>
        <v/>
      </c>
    </row>
    <row r="83" customFormat="false" ht="15.6" hidden="false" customHeight="true" outlineLevel="0" collapsed="false">
      <c r="B83" s="68"/>
      <c r="C83" s="69"/>
      <c r="D83" s="70"/>
      <c r="E83" s="51"/>
      <c r="F83" s="68"/>
      <c r="G83" s="71" t="s">
        <v>73</v>
      </c>
      <c r="H83" s="95"/>
      <c r="I83" s="98"/>
      <c r="J83" s="98"/>
      <c r="K83" s="98"/>
      <c r="L83" s="96"/>
      <c r="M83" s="81" t="n">
        <f aca="false">IF(Métricas!H113="","",Métricas!H113)</f>
        <v>753</v>
      </c>
      <c r="N83" s="81" t="n">
        <f aca="false">IF(Métricas!I113="","",Métricas!I113)</f>
        <v>767</v>
      </c>
      <c r="O83" s="81" t="n">
        <f aca="false">IF(Métricas!J113="","",Métricas!J113)</f>
        <v>871</v>
      </c>
      <c r="P83" s="81" t="n">
        <f aca="false">IF(Métricas!K113="","",Métricas!K113)</f>
        <v>953</v>
      </c>
      <c r="Q83" s="81" t="n">
        <f aca="false">IF(Métricas!L113="","",Métricas!L113)</f>
        <v>1037</v>
      </c>
      <c r="R83" s="81" t="n">
        <f aca="false">IF(Métricas!M113="","",Métricas!M113)</f>
        <v>1155</v>
      </c>
      <c r="S83" s="81" t="n">
        <f aca="false">IF(Métricas!N113="","",Métricas!N113)</f>
        <v>1194</v>
      </c>
      <c r="T83" s="81" t="str">
        <f aca="false">IF(Métricas!O113="","",Métricas!O113)</f>
        <v/>
      </c>
      <c r="U83" s="81" t="str">
        <f aca="false">IF(Métricas!P113="","",Métricas!P113)</f>
        <v/>
      </c>
      <c r="V83" s="81" t="str">
        <f aca="false">IF(Métricas!Q113="","",Métricas!Q113)</f>
        <v/>
      </c>
      <c r="W83" s="81" t="str">
        <f aca="false">IF(Métricas!R113="","",Métricas!R113)</f>
        <v/>
      </c>
      <c r="X83" s="81" t="str">
        <f aca="false">IF(Métricas!S113="","",Métricas!S113)</f>
        <v/>
      </c>
    </row>
    <row r="84" customFormat="false" ht="15.6" hidden="false" customHeight="true" outlineLevel="0" collapsed="false">
      <c r="B84" s="68"/>
      <c r="C84" s="69"/>
      <c r="D84" s="70"/>
      <c r="E84" s="51"/>
      <c r="F84" s="68"/>
      <c r="G84" s="71" t="s">
        <v>74</v>
      </c>
      <c r="H84" s="95"/>
      <c r="I84" s="98"/>
      <c r="J84" s="98"/>
      <c r="K84" s="98"/>
      <c r="L84" s="96"/>
      <c r="M84" s="81" t="n">
        <f aca="false">IF(Métricas!H114="","",Métricas!H114)</f>
        <v>835</v>
      </c>
      <c r="N84" s="81" t="n">
        <f aca="false">IF(Métricas!I114="","",Métricas!I114)</f>
        <v>880</v>
      </c>
      <c r="O84" s="81" t="n">
        <f aca="false">IF(Métricas!J114="","",Métricas!J114)</f>
        <v>984</v>
      </c>
      <c r="P84" s="81" t="n">
        <f aca="false">IF(Métricas!K114="","",Métricas!K114)</f>
        <v>1083</v>
      </c>
      <c r="Q84" s="81" t="n">
        <f aca="false">IF(Métricas!L114="","",Métricas!L114)</f>
        <v>1247</v>
      </c>
      <c r="R84" s="81" t="n">
        <f aca="false">IF(Métricas!M114="","",Métricas!M114)</f>
        <v>1295</v>
      </c>
      <c r="S84" s="81" t="n">
        <f aca="false">IF(Métricas!N114="","",Métricas!N114)</f>
        <v>1296</v>
      </c>
      <c r="T84" s="81" t="str">
        <f aca="false">IF(Métricas!O114="","",Métricas!O114)</f>
        <v/>
      </c>
      <c r="U84" s="81" t="str">
        <f aca="false">IF(Métricas!P114="","",Métricas!P114)</f>
        <v/>
      </c>
      <c r="V84" s="81" t="str">
        <f aca="false">IF(Métricas!Q114="","",Métricas!Q114)</f>
        <v/>
      </c>
      <c r="W84" s="81" t="str">
        <f aca="false">IF(Métricas!R114="","",Métricas!R114)</f>
        <v/>
      </c>
      <c r="X84" s="81" t="str">
        <f aca="false">IF(Métricas!S114="","",Métricas!S114)</f>
        <v/>
      </c>
    </row>
    <row r="85" customFormat="false" ht="15.6" hidden="false" customHeight="true" outlineLevel="0" collapsed="false">
      <c r="B85" s="68"/>
      <c r="C85" s="69"/>
      <c r="D85" s="70"/>
      <c r="E85" s="51"/>
      <c r="F85" s="68"/>
      <c r="G85" s="71" t="s">
        <v>75</v>
      </c>
      <c r="H85" s="95"/>
      <c r="I85" s="98"/>
      <c r="J85" s="98"/>
      <c r="K85" s="98"/>
      <c r="L85" s="96"/>
      <c r="M85" s="81" t="n">
        <f aca="false">IF(Métricas!H115="","",Métricas!H115)</f>
        <v>939</v>
      </c>
      <c r="N85" s="81" t="n">
        <f aca="false">IF(Métricas!I115="","",Métricas!I115)</f>
        <v>943</v>
      </c>
      <c r="O85" s="81" t="n">
        <f aca="false">IF(Métricas!J115="","",Métricas!J115)</f>
        <v>1018</v>
      </c>
      <c r="P85" s="81" t="n">
        <f aca="false">IF(Métricas!K115="","",Métricas!K115)</f>
        <v>1120</v>
      </c>
      <c r="Q85" s="81" t="n">
        <f aca="false">IF(Métricas!L115="","",Métricas!L115)</f>
        <v>1193</v>
      </c>
      <c r="R85" s="81" t="n">
        <f aca="false">IF(Métricas!M115="","",Métricas!M115)</f>
        <v>1193</v>
      </c>
      <c r="S85" s="81" t="n">
        <f aca="false">IF(Métricas!N115="","",Métricas!N115)</f>
        <v>1228</v>
      </c>
      <c r="T85" s="81" t="str">
        <f aca="false">IF(Métricas!O115="","",Métricas!O115)</f>
        <v/>
      </c>
      <c r="U85" s="81" t="str">
        <f aca="false">IF(Métricas!P115="","",Métricas!P115)</f>
        <v/>
      </c>
      <c r="V85" s="81" t="str">
        <f aca="false">IF(Métricas!Q115="","",Métricas!Q115)</f>
        <v/>
      </c>
      <c r="W85" s="81" t="str">
        <f aca="false">IF(Métricas!R115="","",Métricas!R115)</f>
        <v/>
      </c>
      <c r="X85" s="81" t="str">
        <f aca="false">IF(Métricas!S115="","",Métricas!S115)</f>
        <v/>
      </c>
    </row>
    <row r="86" customFormat="false" ht="15.6" hidden="false" customHeight="true" outlineLevel="0" collapsed="false">
      <c r="B86" s="68"/>
      <c r="C86" s="69"/>
      <c r="D86" s="70"/>
      <c r="E86" s="51"/>
      <c r="F86" s="68"/>
      <c r="G86" s="71" t="s">
        <v>76</v>
      </c>
      <c r="H86" s="95"/>
      <c r="I86" s="98"/>
      <c r="J86" s="98"/>
      <c r="K86" s="98"/>
      <c r="L86" s="96"/>
      <c r="M86" s="81" t="n">
        <f aca="false">IF(Métricas!H116="","",Métricas!H116)</f>
        <v>978</v>
      </c>
      <c r="N86" s="81" t="n">
        <f aca="false">IF(Métricas!I116="","",Métricas!I116)</f>
        <v>1030</v>
      </c>
      <c r="O86" s="81" t="n">
        <f aca="false">IF(Métricas!J116="","",Métricas!J116)</f>
        <v>1066</v>
      </c>
      <c r="P86" s="81" t="n">
        <f aca="false">IF(Métricas!K116="","",Métricas!K116)</f>
        <v>1199</v>
      </c>
      <c r="Q86" s="81" t="n">
        <f aca="false">IF(Métricas!L116="","",Métricas!L116)</f>
        <v>1289</v>
      </c>
      <c r="R86" s="81" t="n">
        <f aca="false">IF(Métricas!M116="","",Métricas!M116)</f>
        <v>1344</v>
      </c>
      <c r="S86" s="81" t="n">
        <f aca="false">IF(Métricas!N116="","",Métricas!N116)</f>
        <v>1379</v>
      </c>
      <c r="T86" s="81" t="str">
        <f aca="false">IF(Métricas!O116="","",Métricas!O116)</f>
        <v/>
      </c>
      <c r="U86" s="81" t="str">
        <f aca="false">IF(Métricas!P116="","",Métricas!P116)</f>
        <v/>
      </c>
      <c r="V86" s="81" t="str">
        <f aca="false">IF(Métricas!Q116="","",Métricas!Q116)</f>
        <v/>
      </c>
      <c r="W86" s="81" t="str">
        <f aca="false">IF(Métricas!R116="","",Métricas!R116)</f>
        <v/>
      </c>
      <c r="X86" s="81" t="str">
        <f aca="false">IF(Métricas!S116="","",Métricas!S116)</f>
        <v/>
      </c>
    </row>
    <row r="87" customFormat="false" ht="15.6" hidden="false" customHeight="true" outlineLevel="0" collapsed="false">
      <c r="B87" s="68"/>
      <c r="C87" s="69"/>
      <c r="D87" s="70"/>
      <c r="E87" s="51"/>
      <c r="F87" s="68"/>
      <c r="G87" s="71" t="s">
        <v>60</v>
      </c>
      <c r="H87" s="95"/>
      <c r="I87" s="98" t="s">
        <v>96</v>
      </c>
      <c r="J87" s="98" t="s">
        <v>96</v>
      </c>
      <c r="K87" s="98" t="s">
        <v>96</v>
      </c>
      <c r="L87" s="96"/>
      <c r="M87" s="99" t="n">
        <f aca="false">IF(SUM(M73:M86)=0,"",AVERAGE(M73:M86))</f>
        <v>841.071428571429</v>
      </c>
      <c r="N87" s="99" t="n">
        <f aca="false">IF(SUM(N73:N86)=0,"",AVERAGE(N73:N86))</f>
        <v>901.785714285714</v>
      </c>
      <c r="O87" s="99" t="n">
        <f aca="false">IF(SUM(O73:O86)=0,"",AVERAGE(O73:O86))</f>
        <v>959.357142857143</v>
      </c>
      <c r="P87" s="99" t="n">
        <f aca="false">IF(SUM(P73:P86)=0,"",AVERAGE(P73:P86))</f>
        <v>1056.92857142857</v>
      </c>
      <c r="Q87" s="99" t="n">
        <f aca="false">IF(SUM(Q73:Q86)=0,"",AVERAGE(Q73:Q86))</f>
        <v>1180.35714285714</v>
      </c>
      <c r="R87" s="99" t="n">
        <f aca="false">IF(SUM(R73:R86)=0,"",AVERAGE(R73:R86))</f>
        <v>1259</v>
      </c>
      <c r="S87" s="99" t="n">
        <f aca="false">IF(SUM(S73:S86)=0,"",AVERAGE(S73:S86))</f>
        <v>1300.71428571429</v>
      </c>
      <c r="T87" s="99" t="str">
        <f aca="false">IF(SUM(T73:T86)=0,"",AVERAGE(T73:T86))</f>
        <v/>
      </c>
      <c r="U87" s="99" t="str">
        <f aca="false">IF(SUM(U73:U86)=0,"",AVERAGE(U73:U86))</f>
        <v/>
      </c>
      <c r="V87" s="99" t="str">
        <f aca="false">IF(SUM(V73:V86)=0,"",AVERAGE(V73:V86))</f>
        <v/>
      </c>
      <c r="W87" s="99" t="str">
        <f aca="false">IF(SUM(W73:W86)=0,"",AVERAGE(W73:W86))</f>
        <v/>
      </c>
      <c r="X87" s="99" t="str">
        <f aca="false">IF(SUM(X73:X86)=0,"",AVERAGE(X73:X86))</f>
        <v/>
      </c>
    </row>
    <row r="88" customFormat="false" ht="31.5" hidden="false" customHeight="false" outlineLevel="0" collapsed="false">
      <c r="B88" s="100" t="n">
        <v>23</v>
      </c>
      <c r="C88" s="69"/>
      <c r="D88" s="51" t="s">
        <v>97</v>
      </c>
      <c r="E88" s="51" t="s">
        <v>35</v>
      </c>
      <c r="F88" s="81" t="s">
        <v>25</v>
      </c>
      <c r="G88" s="81" t="s">
        <v>26</v>
      </c>
      <c r="H88" s="89"/>
      <c r="I88" s="38" t="n">
        <f aca="false">20*14*27*0.8</f>
        <v>6048</v>
      </c>
      <c r="J88" s="33" t="n">
        <f aca="false">27*14*20*0.85</f>
        <v>6426</v>
      </c>
      <c r="K88" s="39" t="n">
        <f aca="false">27*14*20*0.9</f>
        <v>6804</v>
      </c>
      <c r="L88" s="93"/>
      <c r="M88" s="81" t="n">
        <f aca="false">IF(Métricas!H117="","",Métricas!H117)</f>
        <v>6900</v>
      </c>
      <c r="N88" s="81" t="n">
        <f aca="false">IF(Métricas!I117="","",Métricas!I117)</f>
        <v>5103</v>
      </c>
      <c r="O88" s="81" t="n">
        <f aca="false">IF(Métricas!J117="","",Métricas!J117)</f>
        <v>8966</v>
      </c>
      <c r="P88" s="81" t="n">
        <f aca="false">IF(Métricas!K117="","",Métricas!K117)</f>
        <v>7778</v>
      </c>
      <c r="Q88" s="81" t="n">
        <f aca="false">IF(Métricas!L117="","",Métricas!L117)</f>
        <v>12511</v>
      </c>
      <c r="R88" s="81" t="n">
        <f aca="false">IF(Métricas!M117="","",Métricas!M117)</f>
        <v>9426</v>
      </c>
      <c r="S88" s="81" t="n">
        <f aca="false">IF(Métricas!N117="","",Métricas!N117)</f>
        <v>9811</v>
      </c>
      <c r="T88" s="81" t="str">
        <f aca="false">IF(Métricas!O117="","",Métricas!O117)</f>
        <v/>
      </c>
      <c r="U88" s="81" t="str">
        <f aca="false">IF(Métricas!P117="","",Métricas!P117)</f>
        <v/>
      </c>
      <c r="V88" s="81" t="str">
        <f aca="false">IF(Métricas!Q117="","",Métricas!Q117)</f>
        <v/>
      </c>
      <c r="W88" s="81" t="str">
        <f aca="false">IF(Métricas!R117="","",Métricas!R117)</f>
        <v/>
      </c>
      <c r="X88" s="81" t="str">
        <f aca="false">IF(Métricas!S117="","",Métricas!S117)</f>
        <v/>
      </c>
    </row>
    <row r="89" customFormat="false" ht="30" hidden="false" customHeight="true" outlineLevel="0" collapsed="false">
      <c r="B89" s="100" t="n">
        <v>24</v>
      </c>
      <c r="C89" s="69"/>
      <c r="D89" s="51" t="s">
        <v>98</v>
      </c>
      <c r="E89" s="51" t="s">
        <v>24</v>
      </c>
      <c r="F89" s="81" t="s">
        <v>46</v>
      </c>
      <c r="G89" s="81" t="s">
        <v>26</v>
      </c>
      <c r="H89" s="89"/>
      <c r="I89" s="38" t="n">
        <v>6804</v>
      </c>
      <c r="J89" s="33" t="n">
        <f aca="false">27*14*20*0.85</f>
        <v>6426</v>
      </c>
      <c r="K89" s="39" t="n">
        <v>6048</v>
      </c>
      <c r="L89" s="93"/>
      <c r="M89" s="81" t="n">
        <f aca="false">IF(Métricas!H118="","",Métricas!H118)</f>
        <v>23379</v>
      </c>
      <c r="N89" s="81" t="n">
        <f aca="false">IF(Métricas!I118="","",Métricas!I118)</f>
        <v>13977</v>
      </c>
      <c r="O89" s="81" t="n">
        <f aca="false">IF(Métricas!J118="","",Métricas!J118)</f>
        <v>19068</v>
      </c>
      <c r="P89" s="81" t="n">
        <f aca="false">IF(Métricas!K118="","",Métricas!K118)</f>
        <v>13485</v>
      </c>
      <c r="Q89" s="81" t="n">
        <f aca="false">IF(Métricas!L118="","",Métricas!L118)</f>
        <v>14587</v>
      </c>
      <c r="R89" s="81" t="n">
        <f aca="false">IF(Métricas!M118="","",Métricas!M118)</f>
        <v>15987</v>
      </c>
      <c r="S89" s="81" t="n">
        <f aca="false">IF(Métricas!N118="","",Métricas!N118)</f>
        <v>13572</v>
      </c>
      <c r="T89" s="81" t="str">
        <f aca="false">IF(Métricas!O118="","",Métricas!O118)</f>
        <v/>
      </c>
      <c r="U89" s="81" t="str">
        <f aca="false">IF(Métricas!P118="","",Métricas!P118)</f>
        <v/>
      </c>
      <c r="V89" s="81" t="str">
        <f aca="false">IF(Métricas!Q118="","",Métricas!Q118)</f>
        <v/>
      </c>
      <c r="W89" s="81" t="str">
        <f aca="false">IF(Métricas!R118="","",Métricas!R118)</f>
        <v/>
      </c>
      <c r="X89" s="81" t="str">
        <f aca="false">IF(Métricas!S118="","",Métricas!S118)</f>
        <v/>
      </c>
    </row>
    <row r="90" customFormat="false" ht="15" hidden="false" customHeight="true" outlineLevel="0" collapsed="false">
      <c r="B90" s="68" t="n">
        <v>25</v>
      </c>
      <c r="C90" s="69"/>
      <c r="D90" s="70" t="s">
        <v>99</v>
      </c>
      <c r="E90" s="51" t="s">
        <v>35</v>
      </c>
      <c r="F90" s="68" t="s">
        <v>46</v>
      </c>
      <c r="G90" s="88" t="s">
        <v>49</v>
      </c>
      <c r="H90" s="72"/>
      <c r="I90" s="38" t="n">
        <v>60</v>
      </c>
      <c r="J90" s="33" t="n">
        <v>45</v>
      </c>
      <c r="K90" s="39" t="n">
        <v>30</v>
      </c>
      <c r="L90" s="96"/>
      <c r="M90" s="81" t="n">
        <f aca="false">IF(Métricas!H119="","",Métricas!H119)</f>
        <v>88</v>
      </c>
      <c r="N90" s="81" t="n">
        <f aca="false">IF(Métricas!I119="","",Métricas!I119)</f>
        <v>75</v>
      </c>
      <c r="O90" s="81" t="n">
        <f aca="false">IF(Métricas!J119="","",Métricas!J119)</f>
        <v>54</v>
      </c>
      <c r="P90" s="81" t="n">
        <f aca="false">IF(Métricas!K119="","",Métricas!K119)</f>
        <v>49</v>
      </c>
      <c r="Q90" s="81" t="n">
        <f aca="false">IF(Métricas!L119="","",Métricas!L119)</f>
        <v>34</v>
      </c>
      <c r="R90" s="81" t="n">
        <f aca="false">IF(Métricas!M119="","",Métricas!M119)</f>
        <v>43</v>
      </c>
      <c r="S90" s="81" t="n">
        <f aca="false">IF(Métricas!N119="","",Métricas!N119)</f>
        <v>65</v>
      </c>
      <c r="T90" s="81" t="str">
        <f aca="false">IF(Métricas!O119="","",Métricas!O119)</f>
        <v/>
      </c>
      <c r="U90" s="81" t="str">
        <f aca="false">IF(Métricas!P119="","",Métricas!P119)</f>
        <v/>
      </c>
      <c r="V90" s="81" t="str">
        <f aca="false">IF(Métricas!Q119="","",Métricas!Q119)</f>
        <v/>
      </c>
      <c r="W90" s="81" t="str">
        <f aca="false">IF(Métricas!R119="","",Métricas!R119)</f>
        <v/>
      </c>
      <c r="X90" s="81" t="str">
        <f aca="false">IF(Métricas!S119="","",Métricas!S119)</f>
        <v/>
      </c>
    </row>
    <row r="91" customFormat="false" ht="15" hidden="false" customHeight="true" outlineLevel="0" collapsed="false">
      <c r="B91" s="68"/>
      <c r="C91" s="69"/>
      <c r="D91" s="70"/>
      <c r="E91" s="51"/>
      <c r="F91" s="68"/>
      <c r="G91" s="88" t="s">
        <v>50</v>
      </c>
      <c r="H91" s="72"/>
      <c r="I91" s="38" t="n">
        <v>60</v>
      </c>
      <c r="J91" s="33" t="n">
        <v>45</v>
      </c>
      <c r="K91" s="39" t="n">
        <v>30</v>
      </c>
      <c r="L91" s="96"/>
      <c r="M91" s="81" t="n">
        <f aca="false">IF(Métricas!H120="","",Métricas!H120)</f>
        <v>161</v>
      </c>
      <c r="N91" s="81" t="n">
        <f aca="false">IF(Métricas!I120="","",Métricas!I120)</f>
        <v>189</v>
      </c>
      <c r="O91" s="81" t="n">
        <f aca="false">IF(Métricas!J120="","",Métricas!J120)</f>
        <v>175</v>
      </c>
      <c r="P91" s="81" t="n">
        <f aca="false">IF(Métricas!K120="","",Métricas!K120)</f>
        <v>170</v>
      </c>
      <c r="Q91" s="81" t="n">
        <f aca="false">IF(Métricas!L120="","",Métricas!L120)</f>
        <v>166</v>
      </c>
      <c r="R91" s="81" t="n">
        <f aca="false">IF(Métricas!M120="","",Métricas!M120)</f>
        <v>78</v>
      </c>
      <c r="S91" s="81" t="n">
        <f aca="false">IF(Métricas!N120="","",Métricas!N120)</f>
        <v>107</v>
      </c>
      <c r="T91" s="81" t="str">
        <f aca="false">IF(Métricas!O120="","",Métricas!O120)</f>
        <v/>
      </c>
      <c r="U91" s="81" t="str">
        <f aca="false">IF(Métricas!P120="","",Métricas!P120)</f>
        <v/>
      </c>
      <c r="V91" s="81" t="str">
        <f aca="false">IF(Métricas!Q120="","",Métricas!Q120)</f>
        <v/>
      </c>
      <c r="W91" s="81" t="str">
        <f aca="false">IF(Métricas!R120="","",Métricas!R120)</f>
        <v/>
      </c>
      <c r="X91" s="81" t="str">
        <f aca="false">IF(Métricas!S120="","",Métricas!S120)</f>
        <v/>
      </c>
    </row>
    <row r="92" customFormat="false" ht="15" hidden="false" customHeight="true" outlineLevel="0" collapsed="false">
      <c r="B92" s="68"/>
      <c r="C92" s="69"/>
      <c r="D92" s="70"/>
      <c r="E92" s="51"/>
      <c r="F92" s="68"/>
      <c r="G92" s="88" t="s">
        <v>51</v>
      </c>
      <c r="H92" s="72"/>
      <c r="I92" s="38" t="n">
        <v>60</v>
      </c>
      <c r="J92" s="33" t="n">
        <v>45</v>
      </c>
      <c r="K92" s="39" t="n">
        <v>30</v>
      </c>
      <c r="L92" s="96"/>
      <c r="M92" s="81" t="n">
        <f aca="false">IF(Métricas!H121="","",Métricas!H121)</f>
        <v>68</v>
      </c>
      <c r="N92" s="81" t="n">
        <f aca="false">IF(Métricas!I121="","",Métricas!I121)</f>
        <v>32</v>
      </c>
      <c r="O92" s="81" t="n">
        <f aca="false">IF(Métricas!J121="","",Métricas!J121)</f>
        <v>19</v>
      </c>
      <c r="P92" s="81" t="n">
        <f aca="false">IF(Métricas!K121="","",Métricas!K121)</f>
        <v>39</v>
      </c>
      <c r="Q92" s="81" t="n">
        <f aca="false">IF(Métricas!L121="","",Métricas!L121)</f>
        <v>38</v>
      </c>
      <c r="R92" s="81" t="n">
        <f aca="false">IF(Métricas!M121="","",Métricas!M121)</f>
        <v>54</v>
      </c>
      <c r="S92" s="81" t="n">
        <f aca="false">IF(Métricas!N121="","",Métricas!N121)</f>
        <v>80</v>
      </c>
      <c r="T92" s="81" t="str">
        <f aca="false">IF(Métricas!O121="","",Métricas!O121)</f>
        <v/>
      </c>
      <c r="U92" s="81" t="str">
        <f aca="false">IF(Métricas!P121="","",Métricas!P121)</f>
        <v/>
      </c>
      <c r="V92" s="81" t="str">
        <f aca="false">IF(Métricas!Q121="","",Métricas!Q121)</f>
        <v/>
      </c>
      <c r="W92" s="81" t="str">
        <f aca="false">IF(Métricas!R121="","",Métricas!R121)</f>
        <v/>
      </c>
      <c r="X92" s="81" t="str">
        <f aca="false">IF(Métricas!S121="","",Métricas!S121)</f>
        <v/>
      </c>
    </row>
    <row r="93" customFormat="false" ht="15" hidden="false" customHeight="true" outlineLevel="0" collapsed="false">
      <c r="B93" s="68"/>
      <c r="C93" s="69"/>
      <c r="D93" s="70"/>
      <c r="E93" s="51"/>
      <c r="F93" s="68"/>
      <c r="G93" s="88" t="s">
        <v>52</v>
      </c>
      <c r="H93" s="72"/>
      <c r="I93" s="38" t="n">
        <v>60</v>
      </c>
      <c r="J93" s="33" t="n">
        <v>45</v>
      </c>
      <c r="K93" s="39" t="n">
        <v>30</v>
      </c>
      <c r="L93" s="96"/>
      <c r="M93" s="81" t="n">
        <f aca="false">IF(Métricas!H122="","",Métricas!H122)</f>
        <v>123</v>
      </c>
      <c r="N93" s="81" t="n">
        <f aca="false">IF(Métricas!I122="","",Métricas!I122)</f>
        <v>151</v>
      </c>
      <c r="O93" s="81" t="n">
        <f aca="false">IF(Métricas!J122="","",Métricas!J122)</f>
        <v>79</v>
      </c>
      <c r="P93" s="81" t="n">
        <f aca="false">IF(Métricas!K122="","",Métricas!K122)</f>
        <v>13</v>
      </c>
      <c r="Q93" s="81" t="n">
        <f aca="false">IF(Métricas!L122="","",Métricas!L122)</f>
        <v>19</v>
      </c>
      <c r="R93" s="81" t="n">
        <f aca="false">IF(Métricas!M122="","",Métricas!M122)</f>
        <v>49</v>
      </c>
      <c r="S93" s="81" t="n">
        <f aca="false">IF(Métricas!N122="","",Métricas!N122)</f>
        <v>71</v>
      </c>
      <c r="T93" s="81" t="str">
        <f aca="false">IF(Métricas!O122="","",Métricas!O122)</f>
        <v/>
      </c>
      <c r="U93" s="81" t="str">
        <f aca="false">IF(Métricas!P122="","",Métricas!P122)</f>
        <v/>
      </c>
      <c r="V93" s="81" t="str">
        <f aca="false">IF(Métricas!Q122="","",Métricas!Q122)</f>
        <v/>
      </c>
      <c r="W93" s="81" t="str">
        <f aca="false">IF(Métricas!R122="","",Métricas!R122)</f>
        <v/>
      </c>
      <c r="X93" s="81" t="str">
        <f aca="false">IF(Métricas!S122="","",Métricas!S122)</f>
        <v/>
      </c>
    </row>
    <row r="94" customFormat="false" ht="15" hidden="false" customHeight="true" outlineLevel="0" collapsed="false">
      <c r="B94" s="68"/>
      <c r="C94" s="69"/>
      <c r="D94" s="70"/>
      <c r="E94" s="51"/>
      <c r="F94" s="68"/>
      <c r="G94" s="88" t="s">
        <v>53</v>
      </c>
      <c r="H94" s="72"/>
      <c r="I94" s="38" t="n">
        <v>60</v>
      </c>
      <c r="J94" s="33" t="n">
        <v>45</v>
      </c>
      <c r="K94" s="39" t="n">
        <v>30</v>
      </c>
      <c r="L94" s="96"/>
      <c r="M94" s="81" t="n">
        <f aca="false">IF(Métricas!H123="","",Métricas!H123)</f>
        <v>20</v>
      </c>
      <c r="N94" s="81" t="n">
        <f aca="false">IF(Métricas!I123="","",Métricas!I123)</f>
        <v>2</v>
      </c>
      <c r="O94" s="81" t="n">
        <f aca="false">IF(Métricas!J123="","",Métricas!J123)</f>
        <v>0</v>
      </c>
      <c r="P94" s="81" t="n">
        <f aca="false">IF(Métricas!K123="","",Métricas!K123)</f>
        <v>0</v>
      </c>
      <c r="Q94" s="81" t="n">
        <f aca="false">IF(Métricas!L123="","",Métricas!L123)</f>
        <v>18</v>
      </c>
      <c r="R94" s="81" t="n">
        <f aca="false">IF(Métricas!M123="","",Métricas!M123)</f>
        <v>34</v>
      </c>
      <c r="S94" s="81" t="n">
        <f aca="false">IF(Métricas!N123="","",Métricas!N123)</f>
        <v>29</v>
      </c>
      <c r="T94" s="81" t="str">
        <f aca="false">IF(Métricas!O123="","",Métricas!O123)</f>
        <v/>
      </c>
      <c r="U94" s="81" t="str">
        <f aca="false">IF(Métricas!P123="","",Métricas!P123)</f>
        <v/>
      </c>
      <c r="V94" s="81" t="str">
        <f aca="false">IF(Métricas!Q123="","",Métricas!Q123)</f>
        <v/>
      </c>
      <c r="W94" s="81" t="str">
        <f aca="false">IF(Métricas!R123="","",Métricas!R123)</f>
        <v/>
      </c>
      <c r="X94" s="81" t="str">
        <f aca="false">IF(Métricas!S123="","",Métricas!S123)</f>
        <v/>
      </c>
    </row>
    <row r="95" customFormat="false" ht="15" hidden="false" customHeight="true" outlineLevel="0" collapsed="false">
      <c r="B95" s="68"/>
      <c r="C95" s="69"/>
      <c r="D95" s="70"/>
      <c r="E95" s="51"/>
      <c r="F95" s="68"/>
      <c r="G95" s="88" t="s">
        <v>54</v>
      </c>
      <c r="H95" s="72"/>
      <c r="I95" s="38" t="n">
        <v>60</v>
      </c>
      <c r="J95" s="33" t="n">
        <v>45</v>
      </c>
      <c r="K95" s="39" t="n">
        <v>30</v>
      </c>
      <c r="L95" s="96"/>
      <c r="M95" s="81" t="n">
        <f aca="false">IF(Métricas!H124="","",Métricas!H124)</f>
        <v>110</v>
      </c>
      <c r="N95" s="81" t="n">
        <f aca="false">IF(Métricas!I124="","",Métricas!I124)</f>
        <v>105</v>
      </c>
      <c r="O95" s="81" t="n">
        <f aca="false">IF(Métricas!J124="","",Métricas!J124)</f>
        <v>19</v>
      </c>
      <c r="P95" s="81" t="n">
        <f aca="false">IF(Métricas!K124="","",Métricas!K124)</f>
        <v>46</v>
      </c>
      <c r="Q95" s="81" t="n">
        <f aca="false">IF(Métricas!L124="","",Métricas!L124)</f>
        <v>42</v>
      </c>
      <c r="R95" s="81" t="n">
        <f aca="false">IF(Métricas!M124="","",Métricas!M124)</f>
        <v>58</v>
      </c>
      <c r="S95" s="81" t="n">
        <f aca="false">IF(Métricas!N124="","",Métricas!N124)</f>
        <v>80</v>
      </c>
      <c r="T95" s="81" t="str">
        <f aca="false">IF(Métricas!O124="","",Métricas!O124)</f>
        <v/>
      </c>
      <c r="U95" s="81" t="str">
        <f aca="false">IF(Métricas!P124="","",Métricas!P124)</f>
        <v/>
      </c>
      <c r="V95" s="81" t="str">
        <f aca="false">IF(Métricas!Q124="","",Métricas!Q124)</f>
        <v/>
      </c>
      <c r="W95" s="81" t="str">
        <f aca="false">IF(Métricas!R124="","",Métricas!R124)</f>
        <v/>
      </c>
      <c r="X95" s="81" t="str">
        <f aca="false">IF(Métricas!S124="","",Métricas!S124)</f>
        <v/>
      </c>
    </row>
    <row r="96" customFormat="false" ht="15" hidden="false" customHeight="true" outlineLevel="0" collapsed="false">
      <c r="B96" s="68"/>
      <c r="C96" s="69"/>
      <c r="D96" s="70"/>
      <c r="E96" s="51"/>
      <c r="F96" s="68"/>
      <c r="G96" s="88" t="s">
        <v>55</v>
      </c>
      <c r="H96" s="72"/>
      <c r="I96" s="38" t="n">
        <v>60</v>
      </c>
      <c r="J96" s="33" t="n">
        <v>45</v>
      </c>
      <c r="K96" s="39" t="n">
        <v>30</v>
      </c>
      <c r="L96" s="96"/>
      <c r="M96" s="81" t="n">
        <f aca="false">IF(Métricas!H125="","",Métricas!H125)</f>
        <v>118</v>
      </c>
      <c r="N96" s="81" t="n">
        <f aca="false">IF(Métricas!I125="","",Métricas!I125)</f>
        <v>140</v>
      </c>
      <c r="O96" s="81" t="n">
        <f aca="false">IF(Métricas!J125="","",Métricas!J125)</f>
        <v>170</v>
      </c>
      <c r="P96" s="81" t="n">
        <f aca="false">IF(Métricas!K125="","",Métricas!K125)</f>
        <v>13</v>
      </c>
      <c r="Q96" s="81" t="n">
        <f aca="false">IF(Métricas!L125="","",Métricas!L125)</f>
        <v>44</v>
      </c>
      <c r="R96" s="81" t="n">
        <f aca="false">IF(Métricas!M124="","",Métricas!M124)</f>
        <v>58</v>
      </c>
      <c r="S96" s="81" t="n">
        <f aca="false">IF(Métricas!N124="","",Métricas!N124)</f>
        <v>80</v>
      </c>
      <c r="T96" s="81" t="str">
        <f aca="false">IF(Métricas!O124="","",Métricas!O124)</f>
        <v/>
      </c>
      <c r="U96" s="81" t="str">
        <f aca="false">IF(Métricas!P124="","",Métricas!P124)</f>
        <v/>
      </c>
      <c r="V96" s="81" t="str">
        <f aca="false">IF(Métricas!Q124="","",Métricas!Q124)</f>
        <v/>
      </c>
      <c r="W96" s="81" t="str">
        <f aca="false">IF(Métricas!R124="","",Métricas!R124)</f>
        <v/>
      </c>
      <c r="X96" s="81" t="str">
        <f aca="false">IF(Métricas!S124="","",Métricas!S124)</f>
        <v/>
      </c>
    </row>
    <row r="97" customFormat="false" ht="15.6" hidden="false" customHeight="true" outlineLevel="0" collapsed="false">
      <c r="B97" s="68"/>
      <c r="C97" s="69"/>
      <c r="D97" s="70"/>
      <c r="E97" s="51"/>
      <c r="F97" s="68"/>
      <c r="G97" s="88" t="s">
        <v>60</v>
      </c>
      <c r="H97" s="101"/>
      <c r="I97" s="38" t="n">
        <v>60</v>
      </c>
      <c r="J97" s="33" t="n">
        <v>45</v>
      </c>
      <c r="K97" s="39" t="n">
        <v>30</v>
      </c>
      <c r="L97" s="102"/>
      <c r="M97" s="103" t="n">
        <f aca="false">IF(SUM(M90:M96)=0,"",AVERAGE(M90:M96))</f>
        <v>98.2857142857143</v>
      </c>
      <c r="N97" s="103" t="n">
        <f aca="false">IF(SUM(N90:N96)=0,"",AVERAGE(N90:N96))</f>
        <v>99.1428571428571</v>
      </c>
      <c r="O97" s="103" t="n">
        <f aca="false">IF(SUM(O90:O96)=0,"",AVERAGE(O90:O96))</f>
        <v>73.7142857142857</v>
      </c>
      <c r="P97" s="103" t="n">
        <f aca="false">IF(SUM(P90:P96)=0,"",AVERAGE(P90:P96))</f>
        <v>47.1428571428571</v>
      </c>
      <c r="Q97" s="103" t="n">
        <f aca="false">IF(SUM(Q90:Q96)=0,"",AVERAGE(Q90:Q96))</f>
        <v>51.5714285714286</v>
      </c>
      <c r="R97" s="103" t="n">
        <f aca="false">IF(SUM(R90:R96)=0,"",AVERAGE(R90:R96))</f>
        <v>53.4285714285714</v>
      </c>
      <c r="S97" s="103" t="n">
        <f aca="false">IF(SUM(S90:S96)=0,"",AVERAGE(S90:S96))</f>
        <v>73.1428571428571</v>
      </c>
      <c r="T97" s="103" t="str">
        <f aca="false">IF(SUM(T90:T96)=0,"",AVERAGE(T90:T96))</f>
        <v/>
      </c>
      <c r="U97" s="103" t="str">
        <f aca="false">IF(SUM(U90:U96)=0,"",AVERAGE(U90:U96))</f>
        <v/>
      </c>
      <c r="V97" s="103" t="str">
        <f aca="false">IF(SUM(V90:V96)=0,"",AVERAGE(V90:V96))</f>
        <v/>
      </c>
      <c r="W97" s="103" t="str">
        <f aca="false">IF(SUM(W90:W96)=0,"",AVERAGE(W90:W96))</f>
        <v/>
      </c>
      <c r="X97" s="103" t="str">
        <f aca="false">IF(SUM(X90:X96)=0,"",AVERAGE(X90:X96))</f>
        <v/>
      </c>
    </row>
    <row r="98" customFormat="false" ht="16.15" hidden="false" customHeight="true" outlineLevel="0" collapsed="false">
      <c r="B98" s="68" t="n">
        <v>26</v>
      </c>
      <c r="C98" s="69"/>
      <c r="D98" s="70" t="s">
        <v>100</v>
      </c>
      <c r="E98" s="51" t="s">
        <v>35</v>
      </c>
      <c r="F98" s="68" t="s">
        <v>46</v>
      </c>
      <c r="G98" s="71" t="s">
        <v>49</v>
      </c>
      <c r="H98" s="72"/>
      <c r="I98" s="38" t="n">
        <v>14</v>
      </c>
      <c r="J98" s="33" t="n">
        <v>7</v>
      </c>
      <c r="K98" s="39" t="n">
        <v>1</v>
      </c>
      <c r="L98" s="96"/>
      <c r="M98" s="81" t="n">
        <f aca="false">IF(Métricas!H126="","",Métricas!H126)</f>
        <v>6</v>
      </c>
      <c r="N98" s="81" t="n">
        <f aca="false">IF(Métricas!I126="","",Métricas!I126)</f>
        <v>5</v>
      </c>
      <c r="O98" s="81" t="n">
        <f aca="false">IF(Métricas!J126="","",Métricas!J126)</f>
        <v>1</v>
      </c>
      <c r="P98" s="81" t="n">
        <f aca="false">IF(Métricas!K126="","",Métricas!K126)</f>
        <v>9</v>
      </c>
      <c r="Q98" s="81" t="n">
        <f aca="false">IF(Métricas!L126="","",Métricas!L126)</f>
        <v>6</v>
      </c>
      <c r="R98" s="81" t="n">
        <f aca="false">IF(Métricas!M126="","",Métricas!M126)</f>
        <v>16</v>
      </c>
      <c r="S98" s="81" t="n">
        <f aca="false">IF(Métricas!N126="","",Métricas!N126)</f>
        <v>0</v>
      </c>
      <c r="T98" s="81" t="str">
        <f aca="false">IF(Métricas!O126="","",Métricas!O126)</f>
        <v/>
      </c>
      <c r="U98" s="81" t="str">
        <f aca="false">IF(Métricas!P126="","",Métricas!P126)</f>
        <v/>
      </c>
      <c r="V98" s="81" t="str">
        <f aca="false">IF(Métricas!Q126="","",Métricas!Q126)</f>
        <v/>
      </c>
      <c r="W98" s="81" t="str">
        <f aca="false">IF(Métricas!R126="","",Métricas!R126)</f>
        <v/>
      </c>
      <c r="X98" s="81" t="str">
        <f aca="false">IF(Métricas!S126="","",Métricas!S126)</f>
        <v/>
      </c>
    </row>
    <row r="99" customFormat="false" ht="16.15" hidden="false" customHeight="true" outlineLevel="0" collapsed="false">
      <c r="B99" s="68"/>
      <c r="C99" s="69"/>
      <c r="D99" s="70"/>
      <c r="E99" s="51"/>
      <c r="F99" s="68"/>
      <c r="G99" s="71" t="s">
        <v>50</v>
      </c>
      <c r="H99" s="72"/>
      <c r="I99" s="38" t="n">
        <v>14</v>
      </c>
      <c r="J99" s="33" t="n">
        <v>7</v>
      </c>
      <c r="K99" s="39" t="n">
        <v>1</v>
      </c>
      <c r="L99" s="96"/>
      <c r="M99" s="81" t="n">
        <f aca="false">IF(Métricas!H127="","",Métricas!H127)</f>
        <v>7</v>
      </c>
      <c r="N99" s="81" t="n">
        <f aca="false">IF(Métricas!I127="","",Métricas!I127)</f>
        <v>6</v>
      </c>
      <c r="O99" s="81" t="n">
        <f aca="false">IF(Métricas!J127="","",Métricas!J127)</f>
        <v>23</v>
      </c>
      <c r="P99" s="81" t="n">
        <f aca="false">IF(Métricas!K127="","",Métricas!K127)</f>
        <v>3</v>
      </c>
      <c r="Q99" s="81" t="n">
        <f aca="false">IF(Métricas!L127="","",Métricas!L127)</f>
        <v>6</v>
      </c>
      <c r="R99" s="81" t="n">
        <f aca="false">IF(Métricas!M127="","",Métricas!M127)</f>
        <v>8</v>
      </c>
      <c r="S99" s="81" t="n">
        <f aca="false">IF(Métricas!N127="","",Métricas!N127)</f>
        <v>11</v>
      </c>
      <c r="T99" s="81" t="str">
        <f aca="false">IF(Métricas!O127="","",Métricas!O127)</f>
        <v/>
      </c>
      <c r="U99" s="81" t="str">
        <f aca="false">IF(Métricas!P127="","",Métricas!P127)</f>
        <v/>
      </c>
      <c r="V99" s="81" t="str">
        <f aca="false">IF(Métricas!Q127="","",Métricas!Q127)</f>
        <v/>
      </c>
      <c r="W99" s="81" t="str">
        <f aca="false">IF(Métricas!R127="","",Métricas!R127)</f>
        <v/>
      </c>
      <c r="X99" s="81" t="str">
        <f aca="false">IF(Métricas!S127="","",Métricas!S127)</f>
        <v/>
      </c>
    </row>
    <row r="100" customFormat="false" ht="16.15" hidden="false" customHeight="true" outlineLevel="0" collapsed="false">
      <c r="B100" s="68"/>
      <c r="C100" s="69"/>
      <c r="D100" s="70"/>
      <c r="E100" s="51"/>
      <c r="F100" s="68"/>
      <c r="G100" s="71" t="s">
        <v>51</v>
      </c>
      <c r="H100" s="72"/>
      <c r="I100" s="38" t="n">
        <v>14</v>
      </c>
      <c r="J100" s="33" t="n">
        <v>7</v>
      </c>
      <c r="K100" s="39" t="n">
        <v>1</v>
      </c>
      <c r="L100" s="96"/>
      <c r="M100" s="81" t="n">
        <f aca="false">IF(Métricas!H128="","",Métricas!H128)</f>
        <v>10</v>
      </c>
      <c r="N100" s="81" t="n">
        <f aca="false">IF(Métricas!I128="","",Métricas!I128)</f>
        <v>11</v>
      </c>
      <c r="O100" s="81" t="n">
        <f aca="false">IF(Métricas!J128="","",Métricas!J128)</f>
        <v>20</v>
      </c>
      <c r="P100" s="81" t="n">
        <f aca="false">IF(Métricas!K128="","",Métricas!K128)</f>
        <v>0</v>
      </c>
      <c r="Q100" s="81" t="n">
        <f aca="false">IF(Métricas!L128="","",Métricas!L128)</f>
        <v>0</v>
      </c>
      <c r="R100" s="81" t="n">
        <f aca="false">IF(Métricas!M128="","",Métricas!M128)</f>
        <v>0</v>
      </c>
      <c r="S100" s="81" t="n">
        <f aca="false">IF(Métricas!N128="","",Métricas!N128)</f>
        <v>3</v>
      </c>
      <c r="T100" s="81" t="str">
        <f aca="false">IF(Métricas!O128="","",Métricas!O128)</f>
        <v/>
      </c>
      <c r="U100" s="81" t="str">
        <f aca="false">IF(Métricas!P128="","",Métricas!P128)</f>
        <v/>
      </c>
      <c r="V100" s="81" t="str">
        <f aca="false">IF(Métricas!Q128="","",Métricas!Q128)</f>
        <v/>
      </c>
      <c r="W100" s="81" t="str">
        <f aca="false">IF(Métricas!R128="","",Métricas!R128)</f>
        <v/>
      </c>
      <c r="X100" s="81" t="str">
        <f aca="false">IF(Métricas!S128="","",Métricas!S128)</f>
        <v/>
      </c>
    </row>
    <row r="101" customFormat="false" ht="16.15" hidden="false" customHeight="true" outlineLevel="0" collapsed="false">
      <c r="B101" s="68"/>
      <c r="C101" s="69"/>
      <c r="D101" s="70"/>
      <c r="E101" s="51"/>
      <c r="F101" s="68"/>
      <c r="G101" s="71" t="s">
        <v>52</v>
      </c>
      <c r="H101" s="72"/>
      <c r="I101" s="38" t="n">
        <v>14</v>
      </c>
      <c r="J101" s="33" t="n">
        <v>7</v>
      </c>
      <c r="K101" s="39" t="n">
        <v>1</v>
      </c>
      <c r="L101" s="96"/>
      <c r="M101" s="81" t="n">
        <f aca="false">IF(Métricas!H129="","",Métricas!H129)</f>
        <v>46</v>
      </c>
      <c r="N101" s="81" t="n">
        <f aca="false">IF(Métricas!I129="","",Métricas!I129)</f>
        <v>19</v>
      </c>
      <c r="O101" s="81" t="n">
        <f aca="false">IF(Métricas!J129="","",Métricas!J129)</f>
        <v>0</v>
      </c>
      <c r="P101" s="81" t="n">
        <f aca="false">IF(Métricas!K129="","",Métricas!K129)</f>
        <v>15</v>
      </c>
      <c r="Q101" s="81" t="n">
        <f aca="false">IF(Métricas!L129="","",Métricas!L129)</f>
        <v>36</v>
      </c>
      <c r="R101" s="81" t="n">
        <f aca="false">IF(Métricas!M129="","",Métricas!M129)</f>
        <v>63</v>
      </c>
      <c r="S101" s="81" t="n">
        <f aca="false">IF(Métricas!N129="","",Métricas!N129)</f>
        <v>50</v>
      </c>
      <c r="T101" s="81" t="str">
        <f aca="false">IF(Métricas!O129="","",Métricas!O129)</f>
        <v/>
      </c>
      <c r="U101" s="81" t="str">
        <f aca="false">IF(Métricas!P129="","",Métricas!P129)</f>
        <v/>
      </c>
      <c r="V101" s="81" t="str">
        <f aca="false">IF(Métricas!Q129="","",Métricas!Q129)</f>
        <v/>
      </c>
      <c r="W101" s="81" t="str">
        <f aca="false">IF(Métricas!R129="","",Métricas!R129)</f>
        <v/>
      </c>
      <c r="X101" s="81" t="str">
        <f aca="false">IF(Métricas!S129="","",Métricas!S129)</f>
        <v/>
      </c>
    </row>
    <row r="102" customFormat="false" ht="16.15" hidden="false" customHeight="true" outlineLevel="0" collapsed="false">
      <c r="B102" s="68"/>
      <c r="C102" s="69"/>
      <c r="D102" s="70"/>
      <c r="E102" s="51"/>
      <c r="F102" s="68"/>
      <c r="G102" s="71" t="s">
        <v>53</v>
      </c>
      <c r="H102" s="72"/>
      <c r="I102" s="38" t="n">
        <v>14</v>
      </c>
      <c r="J102" s="33" t="n">
        <v>7</v>
      </c>
      <c r="K102" s="39" t="n">
        <v>1</v>
      </c>
      <c r="L102" s="96"/>
      <c r="M102" s="81" t="n">
        <f aca="false">IF(Métricas!H130="","",Métricas!H130)</f>
        <v>0</v>
      </c>
      <c r="N102" s="81" t="n">
        <f aca="false">IF(Métricas!I130="","",Métricas!I130)</f>
        <v>0</v>
      </c>
      <c r="O102" s="81" t="n">
        <f aca="false">IF(Métricas!J130="","",Métricas!J130)</f>
        <v>0</v>
      </c>
      <c r="P102" s="81" t="n">
        <f aca="false">IF(Métricas!K130="","",Métricas!K130)</f>
        <v>1</v>
      </c>
      <c r="Q102" s="81" t="n">
        <f aca="false">IF(Métricas!L130="","",Métricas!L130)</f>
        <v>1</v>
      </c>
      <c r="R102" s="81" t="n">
        <f aca="false">IF(Métricas!M130="","",Métricas!M130)</f>
        <v>5</v>
      </c>
      <c r="S102" s="81" t="n">
        <f aca="false">IF(Métricas!N130="","",Métricas!N130)</f>
        <v>0</v>
      </c>
      <c r="T102" s="81" t="str">
        <f aca="false">IF(Métricas!O130="","",Métricas!O130)</f>
        <v/>
      </c>
      <c r="U102" s="81" t="str">
        <f aca="false">IF(Métricas!P130="","",Métricas!P130)</f>
        <v/>
      </c>
      <c r="V102" s="81" t="str">
        <f aca="false">IF(Métricas!Q130="","",Métricas!Q130)</f>
        <v/>
      </c>
      <c r="W102" s="81" t="str">
        <f aca="false">IF(Métricas!R130="","",Métricas!R130)</f>
        <v/>
      </c>
      <c r="X102" s="81" t="str">
        <f aca="false">IF(Métricas!S130="","",Métricas!S130)</f>
        <v/>
      </c>
    </row>
    <row r="103" customFormat="false" ht="16.15" hidden="false" customHeight="true" outlineLevel="0" collapsed="false">
      <c r="B103" s="68"/>
      <c r="C103" s="69"/>
      <c r="D103" s="70"/>
      <c r="E103" s="51"/>
      <c r="F103" s="68"/>
      <c r="G103" s="71" t="s">
        <v>54</v>
      </c>
      <c r="H103" s="72"/>
      <c r="I103" s="38" t="n">
        <v>14</v>
      </c>
      <c r="J103" s="33" t="n">
        <v>7</v>
      </c>
      <c r="K103" s="39" t="n">
        <v>1</v>
      </c>
      <c r="L103" s="96"/>
      <c r="M103" s="81" t="n">
        <f aca="false">IF(Métricas!H131="","",Métricas!H131)</f>
        <v>0</v>
      </c>
      <c r="N103" s="81" t="n">
        <f aca="false">IF(Métricas!I131="","",Métricas!I131)</f>
        <v>3</v>
      </c>
      <c r="O103" s="81" t="n">
        <f aca="false">IF(Métricas!J131="","",Métricas!J131)</f>
        <v>0</v>
      </c>
      <c r="P103" s="81" t="n">
        <f aca="false">IF(Métricas!K131="","",Métricas!K131)</f>
        <v>0</v>
      </c>
      <c r="Q103" s="81" t="n">
        <f aca="false">IF(Métricas!L131="","",Métricas!L131)</f>
        <v>0</v>
      </c>
      <c r="R103" s="81" t="n">
        <f aca="false">IF(Métricas!M131="","",Métricas!M131)</f>
        <v>1</v>
      </c>
      <c r="S103" s="81" t="n">
        <f aca="false">IF(Métricas!N131="","",Métricas!N131)</f>
        <v>1</v>
      </c>
      <c r="T103" s="81" t="str">
        <f aca="false">IF(Métricas!O131="","",Métricas!O131)</f>
        <v/>
      </c>
      <c r="U103" s="81" t="str">
        <f aca="false">IF(Métricas!P131="","",Métricas!P131)</f>
        <v/>
      </c>
      <c r="V103" s="81" t="str">
        <f aca="false">IF(Métricas!Q131="","",Métricas!Q131)</f>
        <v/>
      </c>
      <c r="W103" s="81" t="str">
        <f aca="false">IF(Métricas!R131="","",Métricas!R131)</f>
        <v/>
      </c>
      <c r="X103" s="81" t="str">
        <f aca="false">IF(Métricas!S131="","",Métricas!S131)</f>
        <v/>
      </c>
    </row>
    <row r="104" customFormat="false" ht="16.15" hidden="false" customHeight="true" outlineLevel="0" collapsed="false">
      <c r="B104" s="68"/>
      <c r="C104" s="69"/>
      <c r="D104" s="70"/>
      <c r="E104" s="51"/>
      <c r="F104" s="68"/>
      <c r="G104" s="71" t="s">
        <v>55</v>
      </c>
      <c r="H104" s="72"/>
      <c r="I104" s="38" t="n">
        <v>14</v>
      </c>
      <c r="J104" s="33" t="n">
        <v>7</v>
      </c>
      <c r="K104" s="39" t="n">
        <v>1</v>
      </c>
      <c r="L104" s="96"/>
      <c r="M104" s="81" t="n">
        <f aca="false">IF(Métricas!H132="","",Métricas!H132)</f>
        <v>21</v>
      </c>
      <c r="N104" s="81" t="n">
        <f aca="false">IF(Métricas!I132="","",Métricas!I132)</f>
        <v>49</v>
      </c>
      <c r="O104" s="81" t="n">
        <f aca="false">IF(Métricas!J132="","",Métricas!J132)</f>
        <v>76</v>
      </c>
      <c r="P104" s="81" t="n">
        <f aca="false">IF(Métricas!K132="","",Métricas!K132)</f>
        <v>9</v>
      </c>
      <c r="Q104" s="81" t="n">
        <f aca="false">IF(Métricas!L132="","",Métricas!L132)</f>
        <v>19</v>
      </c>
      <c r="R104" s="81" t="n">
        <f aca="false">IF(Métricas!M132="","",Métricas!M132)</f>
        <v>12</v>
      </c>
      <c r="S104" s="81" t="n">
        <f aca="false">IF(Métricas!N132="","",Métricas!N132)</f>
        <v>1</v>
      </c>
      <c r="T104" s="81" t="str">
        <f aca="false">IF(Métricas!O132="","",Métricas!O132)</f>
        <v/>
      </c>
      <c r="U104" s="81" t="str">
        <f aca="false">IF(Métricas!P132="","",Métricas!P132)</f>
        <v/>
      </c>
      <c r="V104" s="81" t="str">
        <f aca="false">IF(Métricas!Q132="","",Métricas!Q132)</f>
        <v/>
      </c>
      <c r="W104" s="81" t="str">
        <f aca="false">IF(Métricas!R132="","",Métricas!R132)</f>
        <v/>
      </c>
      <c r="X104" s="81" t="str">
        <f aca="false">IF(Métricas!S132="","",Métricas!S132)</f>
        <v/>
      </c>
    </row>
    <row r="105" customFormat="false" ht="16.15" hidden="false" customHeight="true" outlineLevel="0" collapsed="false">
      <c r="B105" s="68"/>
      <c r="C105" s="69"/>
      <c r="D105" s="70"/>
      <c r="E105" s="51"/>
      <c r="F105" s="68"/>
      <c r="G105" s="71" t="s">
        <v>56</v>
      </c>
      <c r="H105" s="72"/>
      <c r="I105" s="38" t="n">
        <v>14</v>
      </c>
      <c r="J105" s="33" t="n">
        <v>7</v>
      </c>
      <c r="K105" s="39" t="n">
        <v>1</v>
      </c>
      <c r="L105" s="96"/>
      <c r="M105" s="56" t="str">
        <f aca="false">IF(Métricas!H133="","",Métricas!H133)</f>
        <v/>
      </c>
      <c r="N105" s="56" t="str">
        <f aca="false">IF(Métricas!I133="","",Métricas!I133)</f>
        <v/>
      </c>
      <c r="O105" s="56" t="str">
        <f aca="false">IF(Métricas!J133="","",Métricas!J133)</f>
        <v/>
      </c>
      <c r="P105" s="56" t="str">
        <f aca="false">IF(Métricas!K133="","",Métricas!K133)</f>
        <v/>
      </c>
      <c r="Q105" s="56" t="str">
        <f aca="false">IF(Métricas!L133="","",Métricas!L133)</f>
        <v/>
      </c>
      <c r="R105" s="56" t="str">
        <f aca="false">IF(Métricas!M133="","",Métricas!M133)</f>
        <v/>
      </c>
      <c r="S105" s="56" t="str">
        <f aca="false">IF(Métricas!N133="","",Métricas!N133)</f>
        <v/>
      </c>
      <c r="T105" s="104" t="str">
        <f aca="false">IF(Métricas!O133="","",Métricas!O133)</f>
        <v/>
      </c>
      <c r="U105" s="104" t="str">
        <f aca="false">IF(Métricas!P133="","",Métricas!P133)</f>
        <v/>
      </c>
      <c r="V105" s="104" t="str">
        <f aca="false">IF(Métricas!Q133="","",Métricas!Q133)</f>
        <v/>
      </c>
      <c r="W105" s="104" t="str">
        <f aca="false">IF(Métricas!R133="","",Métricas!R133)</f>
        <v/>
      </c>
      <c r="X105" s="104" t="str">
        <f aca="false">IF(Métricas!S133="","",Métricas!S133)</f>
        <v/>
      </c>
    </row>
    <row r="106" customFormat="false" ht="16.15" hidden="false" customHeight="true" outlineLevel="0" collapsed="false">
      <c r="B106" s="68"/>
      <c r="C106" s="69"/>
      <c r="D106" s="70"/>
      <c r="E106" s="51"/>
      <c r="F106" s="68"/>
      <c r="G106" s="71" t="s">
        <v>57</v>
      </c>
      <c r="H106" s="72"/>
      <c r="I106" s="38" t="n">
        <v>14</v>
      </c>
      <c r="J106" s="33" t="n">
        <v>7</v>
      </c>
      <c r="K106" s="39" t="n">
        <v>1</v>
      </c>
      <c r="L106" s="96"/>
      <c r="M106" s="56" t="str">
        <f aca="false">IF(Métricas!H134="","",Métricas!H134)</f>
        <v/>
      </c>
      <c r="N106" s="56" t="str">
        <f aca="false">IF(Métricas!I134="","",Métricas!I134)</f>
        <v/>
      </c>
      <c r="O106" s="56" t="str">
        <f aca="false">IF(Métricas!J134="","",Métricas!J134)</f>
        <v/>
      </c>
      <c r="P106" s="56" t="str">
        <f aca="false">IF(Métricas!K134="","",Métricas!K134)</f>
        <v/>
      </c>
      <c r="Q106" s="56" t="str">
        <f aca="false">IF(Métricas!L134="","",Métricas!L134)</f>
        <v/>
      </c>
      <c r="R106" s="56" t="str">
        <f aca="false">IF(Métricas!M134="","",Métricas!M134)</f>
        <v/>
      </c>
      <c r="S106" s="105" t="str">
        <f aca="false">IF(Métricas!N134="","",Métricas!N134)</f>
        <v/>
      </c>
      <c r="T106" s="104" t="str">
        <f aca="false">IF(Métricas!O134="","",Métricas!O134)</f>
        <v/>
      </c>
      <c r="U106" s="104" t="str">
        <f aca="false">IF(Métricas!P134="","",Métricas!P134)</f>
        <v/>
      </c>
      <c r="V106" s="104" t="str">
        <f aca="false">IF(Métricas!Q134="","",Métricas!Q134)</f>
        <v/>
      </c>
      <c r="W106" s="104" t="str">
        <f aca="false">IF(Métricas!R134="","",Métricas!R134)</f>
        <v/>
      </c>
      <c r="X106" s="104" t="str">
        <f aca="false">IF(Métricas!S134="","",Métricas!S134)</f>
        <v/>
      </c>
    </row>
    <row r="107" customFormat="false" ht="16.15" hidden="false" customHeight="true" outlineLevel="0" collapsed="false">
      <c r="B107" s="68"/>
      <c r="C107" s="69"/>
      <c r="D107" s="70"/>
      <c r="E107" s="51"/>
      <c r="F107" s="68"/>
      <c r="G107" s="71" t="s">
        <v>58</v>
      </c>
      <c r="H107" s="72"/>
      <c r="I107" s="38" t="n">
        <v>14</v>
      </c>
      <c r="J107" s="33" t="n">
        <v>7</v>
      </c>
      <c r="K107" s="39" t="n">
        <v>1</v>
      </c>
      <c r="L107" s="96"/>
      <c r="M107" s="56"/>
      <c r="N107" s="56"/>
      <c r="O107" s="56"/>
      <c r="P107" s="56"/>
      <c r="Q107" s="56"/>
      <c r="R107" s="56"/>
      <c r="S107" s="105"/>
      <c r="T107" s="104"/>
      <c r="U107" s="104"/>
      <c r="V107" s="104"/>
      <c r="W107" s="104"/>
      <c r="X107" s="104"/>
    </row>
    <row r="108" customFormat="false" ht="16.15" hidden="false" customHeight="true" outlineLevel="0" collapsed="false">
      <c r="B108" s="68"/>
      <c r="C108" s="69"/>
      <c r="D108" s="70"/>
      <c r="E108" s="51"/>
      <c r="F108" s="68"/>
      <c r="G108" s="71" t="s">
        <v>59</v>
      </c>
      <c r="H108" s="72"/>
      <c r="I108" s="38" t="n">
        <v>14</v>
      </c>
      <c r="J108" s="33" t="n">
        <v>7</v>
      </c>
      <c r="K108" s="39" t="n">
        <v>1</v>
      </c>
      <c r="L108" s="96"/>
      <c r="M108" s="56"/>
      <c r="N108" s="56"/>
      <c r="O108" s="56"/>
      <c r="P108" s="56"/>
      <c r="Q108" s="56"/>
      <c r="R108" s="56"/>
      <c r="S108" s="105"/>
      <c r="T108" s="104"/>
      <c r="U108" s="104"/>
      <c r="V108" s="104"/>
      <c r="W108" s="104"/>
      <c r="X108" s="104"/>
    </row>
    <row r="109" customFormat="false" ht="15.6" hidden="false" customHeight="true" outlineLevel="0" collapsed="false">
      <c r="B109" s="68"/>
      <c r="C109" s="69"/>
      <c r="D109" s="70"/>
      <c r="E109" s="51"/>
      <c r="F109" s="68"/>
      <c r="G109" s="71" t="s">
        <v>60</v>
      </c>
      <c r="H109" s="72"/>
      <c r="I109" s="38" t="n">
        <v>14</v>
      </c>
      <c r="J109" s="33" t="n">
        <v>7</v>
      </c>
      <c r="K109" s="39" t="n">
        <v>1</v>
      </c>
      <c r="L109" s="96"/>
      <c r="M109" s="106" t="n">
        <f aca="false">IF(SUM(M98:M104)=0,"",AVERAGE(M98:M104))</f>
        <v>12.8571428571429</v>
      </c>
      <c r="N109" s="106" t="n">
        <f aca="false">IF(SUM(N98:N104)=0,"",AVERAGE(N98:N104))</f>
        <v>13.2857142857143</v>
      </c>
      <c r="O109" s="106" t="n">
        <f aca="false">IF(SUM(O98:O104)=0,"",AVERAGE(O98:O104))</f>
        <v>17.1428571428571</v>
      </c>
      <c r="P109" s="106" t="n">
        <f aca="false">IF(SUM(P98:P108)=0,"",AVERAGE(P98:P108))</f>
        <v>5.28571428571429</v>
      </c>
      <c r="Q109" s="106" t="n">
        <f aca="false">IF(SUM(Q98:Q108)=0,"",AVERAGE(Q98:Q108))</f>
        <v>9.71428571428571</v>
      </c>
      <c r="R109" s="106" t="n">
        <f aca="false">IF(SUM(R98:R104)=0,"",AVERAGE(R98:R104))</f>
        <v>15</v>
      </c>
      <c r="S109" s="106" t="n">
        <f aca="false">IF(SUM(S98:S104)=0,"",AVERAGE(S98:S104))</f>
        <v>9.42857142857143</v>
      </c>
      <c r="T109" s="106" t="str">
        <f aca="false">IF(SUM(T98:T104)=0,"",AVERAGE(T98:T104))</f>
        <v/>
      </c>
      <c r="U109" s="106" t="str">
        <f aca="false">IF(SUM(U98:U104)=0,"",AVERAGE(U98:U104))</f>
        <v/>
      </c>
      <c r="V109" s="106" t="str">
        <f aca="false">IF(SUM(V98:V104)=0,"",AVERAGE(V98:V104))</f>
        <v/>
      </c>
      <c r="W109" s="106" t="str">
        <f aca="false">IF(SUM(W98:W104)=0,"",AVERAGE(W98:W104))</f>
        <v/>
      </c>
      <c r="X109" s="106" t="str">
        <f aca="false">IF(SUM(X98:X104)=0,"",AVERAGE(X98:X104))</f>
        <v/>
      </c>
    </row>
    <row r="110" customFormat="false" ht="15" hidden="false" customHeight="true" outlineLevel="0" collapsed="false">
      <c r="B110" s="68" t="n">
        <v>27</v>
      </c>
      <c r="C110" s="69"/>
      <c r="D110" s="70" t="s">
        <v>101</v>
      </c>
      <c r="E110" s="70" t="s">
        <v>24</v>
      </c>
      <c r="F110" s="68" t="s">
        <v>46</v>
      </c>
      <c r="G110" s="94" t="s">
        <v>102</v>
      </c>
      <c r="H110" s="72"/>
      <c r="I110" s="98" t="n">
        <v>14</v>
      </c>
      <c r="J110" s="98" t="n">
        <v>7</v>
      </c>
      <c r="K110" s="98" t="n">
        <v>1</v>
      </c>
      <c r="L110" s="96"/>
      <c r="M110" s="81" t="n">
        <f aca="false">IF(Métricas!H135="","",Métricas!H135)</f>
        <v>105</v>
      </c>
      <c r="N110" s="81" t="n">
        <f aca="false">IF(Métricas!I135="","",Métricas!I135)</f>
        <v>94</v>
      </c>
      <c r="O110" s="81" t="n">
        <f aca="false">IF(Métricas!J135="","",Métricas!J135)</f>
        <v>119</v>
      </c>
      <c r="P110" s="81" t="n">
        <f aca="false">IF(Métricas!K135="","",Métricas!K135)</f>
        <v>222</v>
      </c>
      <c r="Q110" s="81" t="n">
        <f aca="false">IF(Métricas!L135="","",Métricas!L135)</f>
        <v>295</v>
      </c>
      <c r="R110" s="81" t="n">
        <f aca="false">IF(Métricas!M135="","",Métricas!M135)</f>
        <v>228</v>
      </c>
      <c r="S110" s="81" t="n">
        <f aca="false">IF(Métricas!N135="","",Métricas!N135)</f>
        <v>151</v>
      </c>
      <c r="T110" s="81" t="str">
        <f aca="false">IF(Métricas!O135="","",Métricas!O135)</f>
        <v/>
      </c>
      <c r="U110" s="81" t="str">
        <f aca="false">IF(Métricas!P135="","",Métricas!P135)</f>
        <v/>
      </c>
      <c r="V110" s="81" t="str">
        <f aca="false">IF(Métricas!Q135="","",Métricas!Q135)</f>
        <v/>
      </c>
      <c r="W110" s="81" t="str">
        <f aca="false">IF(Métricas!R135="","",Métricas!R135)</f>
        <v/>
      </c>
      <c r="X110" s="81" t="str">
        <f aca="false">IF(Métricas!S135="","",Métricas!S135)</f>
        <v/>
      </c>
    </row>
    <row r="111" customFormat="false" ht="15" hidden="false" customHeight="true" outlineLevel="0" collapsed="false">
      <c r="B111" s="68"/>
      <c r="C111" s="69"/>
      <c r="D111" s="70"/>
      <c r="E111" s="70"/>
      <c r="F111" s="68"/>
      <c r="G111" s="94" t="s">
        <v>103</v>
      </c>
      <c r="H111" s="72"/>
      <c r="I111" s="98" t="n">
        <v>14</v>
      </c>
      <c r="J111" s="98" t="n">
        <v>7</v>
      </c>
      <c r="K111" s="98" t="n">
        <v>1</v>
      </c>
      <c r="L111" s="96"/>
      <c r="M111" s="81" t="n">
        <f aca="false">IF(Métricas!H136="","",Métricas!H136)</f>
        <v>161</v>
      </c>
      <c r="N111" s="81" t="n">
        <f aca="false">IF(Métricas!I136="","",Métricas!I136)</f>
        <v>149</v>
      </c>
      <c r="O111" s="81" t="n">
        <f aca="false">IF(Métricas!J136="","",Métricas!J136)</f>
        <v>144</v>
      </c>
      <c r="P111" s="81" t="n">
        <f aca="false">IF(Métricas!K136="","",Métricas!K136)</f>
        <v>140</v>
      </c>
      <c r="Q111" s="81" t="n">
        <f aca="false">IF(Métricas!L136="","",Métricas!L136)</f>
        <v>201</v>
      </c>
      <c r="R111" s="81" t="n">
        <f aca="false">IF(Métricas!M136="","",Métricas!M136)</f>
        <v>283</v>
      </c>
      <c r="S111" s="81" t="n">
        <f aca="false">IF(Métricas!N136="","",Métricas!N136)</f>
        <v>243</v>
      </c>
      <c r="T111" s="81" t="str">
        <f aca="false">IF(Métricas!O136="","",Métricas!O136)</f>
        <v/>
      </c>
      <c r="U111" s="81" t="str">
        <f aca="false">IF(Métricas!P136="","",Métricas!P136)</f>
        <v/>
      </c>
      <c r="V111" s="81" t="str">
        <f aca="false">IF(Métricas!Q136="","",Métricas!Q136)</f>
        <v/>
      </c>
      <c r="W111" s="81" t="str">
        <f aca="false">IF(Métricas!R136="","",Métricas!R136)</f>
        <v/>
      </c>
      <c r="X111" s="81" t="str">
        <f aca="false">IF(Métricas!S136="","",Métricas!S136)</f>
        <v/>
      </c>
    </row>
    <row r="112" customFormat="false" ht="15" hidden="false" customHeight="true" outlineLevel="0" collapsed="false">
      <c r="B112" s="68"/>
      <c r="C112" s="69"/>
      <c r="D112" s="70"/>
      <c r="E112" s="70"/>
      <c r="F112" s="68"/>
      <c r="G112" s="94" t="s">
        <v>104</v>
      </c>
      <c r="H112" s="72"/>
      <c r="I112" s="98"/>
      <c r="J112" s="98"/>
      <c r="K112" s="98"/>
      <c r="L112" s="96"/>
      <c r="M112" s="81" t="n">
        <f aca="false">IF(Métricas!H137="","",Métricas!H137)</f>
        <v>208</v>
      </c>
      <c r="N112" s="81" t="n">
        <f aca="false">IF(Métricas!I137="","",Métricas!I137)</f>
        <v>186</v>
      </c>
      <c r="O112" s="81" t="n">
        <f aca="false">IF(Métricas!J137="","",Métricas!J137)</f>
        <v>74</v>
      </c>
      <c r="P112" s="81" t="n">
        <f aca="false">IF(Métricas!K137="","",Métricas!K137)</f>
        <v>109</v>
      </c>
      <c r="Q112" s="104" t="n">
        <f aca="false">IF(Métricas!L137="","",Métricas!L137)</f>
        <v>207</v>
      </c>
      <c r="R112" s="104" t="n">
        <f aca="false">IF(Métricas!M137="","",Métricas!M137)</f>
        <v>256</v>
      </c>
      <c r="S112" s="104" t="n">
        <f aca="false">IF(Métricas!N137="","",Métricas!N137)</f>
        <v>188</v>
      </c>
      <c r="T112" s="104" t="str">
        <f aca="false">IF(Métricas!O137="","",Métricas!O137)</f>
        <v/>
      </c>
      <c r="U112" s="104" t="str">
        <f aca="false">IF(Métricas!P137="","",Métricas!P137)</f>
        <v/>
      </c>
      <c r="V112" s="81" t="str">
        <f aca="false">IF(Métricas!Q137="","",Métricas!Q137)</f>
        <v/>
      </c>
      <c r="W112" s="81" t="str">
        <f aca="false">IF(Métricas!R137="","",Métricas!R137)</f>
        <v/>
      </c>
      <c r="X112" s="81" t="str">
        <f aca="false">IF(Métricas!S137="","",Métricas!S137)</f>
        <v/>
      </c>
    </row>
    <row r="113" customFormat="false" ht="15" hidden="false" customHeight="true" outlineLevel="0" collapsed="false">
      <c r="B113" s="68"/>
      <c r="C113" s="69"/>
      <c r="D113" s="70"/>
      <c r="E113" s="70"/>
      <c r="F113" s="68"/>
      <c r="G113" s="94" t="s">
        <v>60</v>
      </c>
      <c r="H113" s="95"/>
      <c r="I113" s="98" t="n">
        <v>14</v>
      </c>
      <c r="J113" s="98" t="n">
        <v>7</v>
      </c>
      <c r="K113" s="98" t="n">
        <v>1</v>
      </c>
      <c r="L113" s="96"/>
      <c r="M113" s="103" t="n">
        <f aca="false">IF(SUM(M110:M112)=0,"",AVERAGE(M110:M112))</f>
        <v>158</v>
      </c>
      <c r="N113" s="103" t="n">
        <f aca="false">IF(SUM(N110:N112)=0,"",AVERAGE(N110:N112))</f>
        <v>143</v>
      </c>
      <c r="O113" s="103" t="n">
        <f aca="false">IF(SUM(O110:O112)=0,"",AVERAGE(O110:O112))</f>
        <v>112.333333333333</v>
      </c>
      <c r="P113" s="103" t="n">
        <f aca="false">IF(SUM(P110:P112)=0,"",AVERAGE(P110:P112))</f>
        <v>157</v>
      </c>
      <c r="Q113" s="103" t="n">
        <f aca="false">IF(SUM(Q110:Q112)=0,"",AVERAGE(Q110:Q112))</f>
        <v>234.333333333333</v>
      </c>
      <c r="R113" s="103" t="n">
        <f aca="false">IF(SUM(R110:R112)=0,"",AVERAGE(R110:R112))</f>
        <v>255.666666666667</v>
      </c>
      <c r="S113" s="103" t="n">
        <f aca="false">IF(SUM(S110:S112)=0,"",AVERAGE(S110:S112))</f>
        <v>194</v>
      </c>
      <c r="T113" s="103" t="str">
        <f aca="false">IF(SUM(T110:T112)=0,"",AVERAGE(T110:T112))</f>
        <v/>
      </c>
      <c r="U113" s="103" t="str">
        <f aca="false">IF(SUM(U110:U112)=0,"",AVERAGE(U110:U112))</f>
        <v/>
      </c>
      <c r="V113" s="103" t="str">
        <f aca="false">IF(SUM(V110:V112)=0,"",AVERAGE(V110:V112))</f>
        <v/>
      </c>
      <c r="W113" s="103" t="str">
        <f aca="false">IF(SUM(W110:W112)=0,"",AVERAGE(W110:W112))</f>
        <v/>
      </c>
      <c r="X113" s="103" t="str">
        <f aca="false">IF(SUM(X110:X112)=0,"",AVERAGE(X110:X112))</f>
        <v/>
      </c>
    </row>
    <row r="114" customFormat="false" ht="15.75" hidden="false" customHeight="false" outlineLevel="0" collapsed="false">
      <c r="B114" s="68"/>
      <c r="C114" s="69"/>
      <c r="D114" s="70"/>
      <c r="E114" s="70"/>
      <c r="F114" s="68"/>
      <c r="G114" s="94" t="s">
        <v>87</v>
      </c>
      <c r="H114" s="95"/>
      <c r="I114" s="98" t="n">
        <v>14</v>
      </c>
      <c r="J114" s="98" t="n">
        <v>7</v>
      </c>
      <c r="K114" s="98" t="n">
        <v>1</v>
      </c>
      <c r="L114" s="96"/>
      <c r="M114" s="81" t="n">
        <f aca="false">IF(Métricas!H138="","",Métricas!H138)</f>
        <v>445</v>
      </c>
      <c r="N114" s="81" t="n">
        <f aca="false">IF(Métricas!I138="","",Métricas!I138)</f>
        <v>438</v>
      </c>
      <c r="O114" s="81" t="n">
        <f aca="false">IF(Métricas!J138="","",Métricas!J138)</f>
        <v>373</v>
      </c>
      <c r="P114" s="81" t="n">
        <f aca="false">IF(Métricas!K138="","",Métricas!K138)</f>
        <v>463</v>
      </c>
      <c r="Q114" s="81" t="n">
        <f aca="false">IF(Métricas!L138="","",Métricas!L138)</f>
        <v>726</v>
      </c>
      <c r="R114" s="81" t="n">
        <f aca="false">IF(Métricas!M138="","",Métricas!M138)</f>
        <v>829</v>
      </c>
      <c r="S114" s="81" t="n">
        <f aca="false">IF(Métricas!N138="","",Métricas!N138)</f>
        <v>694</v>
      </c>
      <c r="T114" s="81" t="str">
        <f aca="false">IF(Métricas!O138="","",Métricas!O138)</f>
        <v/>
      </c>
      <c r="U114" s="81" t="str">
        <f aca="false">IF(Métricas!P138="","",Métricas!P138)</f>
        <v/>
      </c>
      <c r="V114" s="81" t="str">
        <f aca="false">IF(Métricas!Q138="","",Métricas!Q138)</f>
        <v/>
      </c>
      <c r="W114" s="81" t="str">
        <f aca="false">IF(Métricas!R138="","",Métricas!R138)</f>
        <v/>
      </c>
      <c r="X114" s="81" t="str">
        <f aca="false">IF(Métricas!S138="","",Métricas!S138)</f>
        <v/>
      </c>
    </row>
    <row r="117" customFormat="false" ht="15" hidden="false" customHeight="true" outlineLevel="0" collapsed="false">
      <c r="B117" s="107"/>
      <c r="C117" s="107"/>
      <c r="D117" s="107"/>
      <c r="E117" s="107"/>
      <c r="F117" s="107"/>
      <c r="G117" s="107"/>
      <c r="I117" s="108" t="s">
        <v>105</v>
      </c>
      <c r="J117" s="108"/>
      <c r="K117" s="108"/>
      <c r="L117" s="109"/>
      <c r="M117" s="110"/>
      <c r="N117" s="110"/>
      <c r="O117" s="110"/>
      <c r="Q117" s="110" t="s">
        <v>105</v>
      </c>
      <c r="R117" s="110"/>
      <c r="S117" s="110"/>
      <c r="T117" s="110"/>
      <c r="U117" s="110"/>
      <c r="V117" s="110"/>
      <c r="W117" s="110"/>
      <c r="Y117" s="110" t="s">
        <v>105</v>
      </c>
      <c r="Z117" s="110"/>
      <c r="AA117" s="110"/>
      <c r="AB117" s="110"/>
      <c r="AC117" s="110"/>
      <c r="AD117" s="110"/>
      <c r="AE117" s="110"/>
    </row>
    <row r="118" customFormat="false" ht="15.75" hidden="false" customHeight="false" outlineLevel="0" collapsed="false">
      <c r="B118" s="107"/>
      <c r="C118" s="107"/>
      <c r="D118" s="107"/>
      <c r="E118" s="107"/>
      <c r="F118" s="107"/>
      <c r="G118" s="107"/>
      <c r="I118" s="108" t="s">
        <v>106</v>
      </c>
      <c r="J118" s="108"/>
      <c r="K118" s="108"/>
      <c r="L118" s="109"/>
      <c r="M118" s="111"/>
      <c r="N118" s="111"/>
      <c r="O118" s="111"/>
      <c r="Q118" s="110" t="s">
        <v>106</v>
      </c>
      <c r="R118" s="110"/>
      <c r="S118" s="110"/>
      <c r="T118" s="110"/>
      <c r="U118" s="111"/>
      <c r="V118" s="111"/>
      <c r="W118" s="111"/>
      <c r="Y118" s="110" t="s">
        <v>106</v>
      </c>
      <c r="Z118" s="110"/>
      <c r="AA118" s="110"/>
      <c r="AB118" s="110"/>
      <c r="AC118" s="110"/>
      <c r="AD118" s="110"/>
      <c r="AE118" s="110"/>
    </row>
    <row r="119" customFormat="false" ht="15.75" hidden="false" customHeight="false" outlineLevel="0" collapsed="false">
      <c r="B119" s="107"/>
      <c r="C119" s="107"/>
      <c r="D119" s="107"/>
      <c r="E119" s="107"/>
      <c r="F119" s="107"/>
      <c r="G119" s="107"/>
      <c r="I119" s="108" t="s">
        <v>107</v>
      </c>
      <c r="J119" s="108"/>
      <c r="K119" s="108"/>
      <c r="L119" s="109"/>
      <c r="M119" s="111"/>
      <c r="N119" s="111"/>
      <c r="O119" s="111"/>
      <c r="Q119" s="110" t="s">
        <v>107</v>
      </c>
      <c r="R119" s="110"/>
      <c r="S119" s="110"/>
      <c r="T119" s="110"/>
      <c r="U119" s="111"/>
      <c r="V119" s="111"/>
      <c r="W119" s="111"/>
      <c r="Y119" s="110" t="s">
        <v>107</v>
      </c>
      <c r="Z119" s="110"/>
      <c r="AA119" s="110"/>
      <c r="AB119" s="110"/>
      <c r="AC119" s="110"/>
      <c r="AD119" s="110"/>
      <c r="AE119" s="110"/>
    </row>
    <row r="120" customFormat="false" ht="61.7" hidden="false" customHeight="true" outlineLevel="0" collapsed="false">
      <c r="B120" s="107"/>
      <c r="C120" s="107"/>
      <c r="D120" s="107"/>
      <c r="E120" s="107"/>
      <c r="F120" s="107"/>
      <c r="G120" s="107"/>
      <c r="I120" s="108" t="s">
        <v>108</v>
      </c>
      <c r="J120" s="108"/>
      <c r="K120" s="108"/>
      <c r="L120" s="109"/>
      <c r="M120" s="112"/>
      <c r="N120" s="112"/>
      <c r="O120" s="112"/>
      <c r="Q120" s="110" t="s">
        <v>108</v>
      </c>
      <c r="R120" s="110"/>
      <c r="S120" s="110"/>
      <c r="T120" s="110"/>
      <c r="U120" s="112"/>
      <c r="V120" s="112"/>
      <c r="W120" s="112"/>
      <c r="Y120" s="110" t="s">
        <v>108</v>
      </c>
      <c r="Z120" s="110"/>
      <c r="AA120" s="110"/>
      <c r="AB120" s="110"/>
      <c r="AC120" s="112"/>
      <c r="AD120" s="112"/>
      <c r="AE120" s="112"/>
    </row>
    <row r="121" customFormat="false" ht="15.75" hidden="false" customHeight="false" outlineLevel="0" collapsed="false">
      <c r="I121" s="108"/>
      <c r="J121" s="108"/>
      <c r="K121" s="108"/>
      <c r="L121" s="109"/>
      <c r="M121" s="112"/>
      <c r="N121" s="112"/>
      <c r="O121" s="112"/>
      <c r="Q121" s="110"/>
      <c r="R121" s="110"/>
      <c r="S121" s="110"/>
      <c r="T121" s="110"/>
      <c r="U121" s="112"/>
      <c r="V121" s="112"/>
      <c r="W121" s="112"/>
      <c r="Y121" s="110"/>
      <c r="Z121" s="110"/>
      <c r="AA121" s="110"/>
      <c r="AB121" s="110"/>
      <c r="AC121" s="112"/>
      <c r="AD121" s="112"/>
      <c r="AE121" s="112"/>
    </row>
    <row r="122" customFormat="false" ht="15.75" hidden="false" customHeight="false" outlineLevel="0" collapsed="false">
      <c r="I122" s="108"/>
      <c r="J122" s="108"/>
      <c r="K122" s="108"/>
      <c r="L122" s="109"/>
      <c r="M122" s="112"/>
      <c r="N122" s="112"/>
      <c r="O122" s="112"/>
      <c r="Q122" s="110"/>
      <c r="R122" s="110"/>
      <c r="S122" s="110"/>
      <c r="T122" s="110"/>
      <c r="U122" s="112"/>
      <c r="V122" s="112"/>
      <c r="W122" s="112"/>
      <c r="Y122" s="110"/>
      <c r="Z122" s="110"/>
      <c r="AA122" s="110"/>
      <c r="AB122" s="110"/>
      <c r="AC122" s="112"/>
      <c r="AD122" s="112"/>
      <c r="AE122" s="112"/>
    </row>
    <row r="123" customFormat="false" ht="200.65" hidden="false" customHeight="true" outlineLevel="0" collapsed="false">
      <c r="I123" s="108"/>
      <c r="J123" s="108"/>
      <c r="K123" s="108"/>
      <c r="L123" s="109"/>
      <c r="M123" s="112"/>
      <c r="N123" s="112"/>
      <c r="O123" s="112"/>
      <c r="Q123" s="110"/>
      <c r="R123" s="110"/>
      <c r="S123" s="110"/>
      <c r="T123" s="110"/>
      <c r="U123" s="112"/>
      <c r="V123" s="112"/>
      <c r="W123" s="112"/>
      <c r="Y123" s="110"/>
      <c r="Z123" s="110"/>
      <c r="AA123" s="110"/>
      <c r="AB123" s="110"/>
      <c r="AC123" s="112"/>
      <c r="AD123" s="112"/>
      <c r="AE123" s="112"/>
    </row>
  </sheetData>
  <mergeCells count="68">
    <mergeCell ref="B2:X3"/>
    <mergeCell ref="B5:B6"/>
    <mergeCell ref="C5:C6"/>
    <mergeCell ref="D5:D6"/>
    <mergeCell ref="E5:E6"/>
    <mergeCell ref="F5:F6"/>
    <mergeCell ref="G5:G6"/>
    <mergeCell ref="I5:K5"/>
    <mergeCell ref="M5:X5"/>
    <mergeCell ref="C7:C14"/>
    <mergeCell ref="C15:C20"/>
    <mergeCell ref="B21:B32"/>
    <mergeCell ref="C21:C114"/>
    <mergeCell ref="D21:D32"/>
    <mergeCell ref="E21:E32"/>
    <mergeCell ref="F21:F32"/>
    <mergeCell ref="B33:B43"/>
    <mergeCell ref="D33:D43"/>
    <mergeCell ref="E33:E43"/>
    <mergeCell ref="F33:F43"/>
    <mergeCell ref="B44:B66"/>
    <mergeCell ref="D44:D66"/>
    <mergeCell ref="E44:E66"/>
    <mergeCell ref="F44:F66"/>
    <mergeCell ref="D70:D72"/>
    <mergeCell ref="E70:E72"/>
    <mergeCell ref="F70:F72"/>
    <mergeCell ref="B73:B87"/>
    <mergeCell ref="D73:D87"/>
    <mergeCell ref="E73:E87"/>
    <mergeCell ref="F73:F87"/>
    <mergeCell ref="B90:B97"/>
    <mergeCell ref="D90:D97"/>
    <mergeCell ref="E90:E97"/>
    <mergeCell ref="F90:F97"/>
    <mergeCell ref="B98:B109"/>
    <mergeCell ref="D98:D109"/>
    <mergeCell ref="E98:E109"/>
    <mergeCell ref="F98:F109"/>
    <mergeCell ref="B110:B114"/>
    <mergeCell ref="D110:D114"/>
    <mergeCell ref="E110:E114"/>
    <mergeCell ref="F110:F114"/>
    <mergeCell ref="B117:G120"/>
    <mergeCell ref="I117:K117"/>
    <mergeCell ref="M117:O117"/>
    <mergeCell ref="Q117:T117"/>
    <mergeCell ref="U117:W117"/>
    <mergeCell ref="Y117:AB117"/>
    <mergeCell ref="AC117:AE117"/>
    <mergeCell ref="I118:K118"/>
    <mergeCell ref="M118:O118"/>
    <mergeCell ref="Q118:T118"/>
    <mergeCell ref="U118:W118"/>
    <mergeCell ref="Y118:AB118"/>
    <mergeCell ref="AC118:AE118"/>
    <mergeCell ref="I119:K119"/>
    <mergeCell ref="M119:O119"/>
    <mergeCell ref="Q119:T119"/>
    <mergeCell ref="U119:W119"/>
    <mergeCell ref="Y119:AB119"/>
    <mergeCell ref="AC119:AE119"/>
    <mergeCell ref="I120:K123"/>
    <mergeCell ref="M120:O123"/>
    <mergeCell ref="Q120:T123"/>
    <mergeCell ref="U120:W123"/>
    <mergeCell ref="Y120:AB123"/>
    <mergeCell ref="AC120:AE123"/>
  </mergeCells>
  <printOptions headings="false" gridLines="false" gridLinesSet="true" horizontalCentered="true" verticalCentered="true"/>
  <pageMargins left="0.118055555555556" right="0.118055555555556" top="0.118055555555556" bottom="0.935416666666667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tabColor rgb="FFFFFFFF"/>
    <pageSetUpPr fitToPage="true"/>
  </sheetPr>
  <dimension ref="A2:J98"/>
  <sheetViews>
    <sheetView showFormulas="false" showGridLines="true" showRowColHeaders="true" showZeros="true" rightToLeft="false" tabSelected="false" showOutlineSymbols="true" defaultGridColor="true" view="normal" topLeftCell="D4" colorId="64" zoomScale="75" zoomScaleNormal="75" zoomScalePageLayoutView="100" workbookViewId="0">
      <selection pane="topLeft" activeCell="G31" activeCellId="0" sqref="G31"/>
    </sheetView>
  </sheetViews>
  <sheetFormatPr defaultColWidth="11.171875" defaultRowHeight="15" zeroHeight="false" outlineLevelRow="0" outlineLevelCol="0"/>
  <cols>
    <col collapsed="false" customWidth="true" hidden="false" outlineLevel="0" max="1" min="1" style="113" width="7.87"/>
    <col collapsed="false" customWidth="true" hidden="false" outlineLevel="0" max="2" min="2" style="113" width="23.88"/>
    <col collapsed="false" customWidth="true" hidden="false" outlineLevel="0" max="3" min="3" style="114" width="17.86"/>
    <col collapsed="false" customWidth="true" hidden="false" outlineLevel="0" max="4" min="4" style="114" width="28.3"/>
    <col collapsed="false" customWidth="true" hidden="false" outlineLevel="0" max="5" min="5" style="114" width="12.71"/>
    <col collapsed="false" customWidth="true" hidden="false" outlineLevel="0" max="6" min="6" style="114" width="16.87"/>
    <col collapsed="false" customWidth="true" hidden="false" outlineLevel="0" max="7" min="7" style="114" width="33.29"/>
    <col collapsed="false" customWidth="true" hidden="false" outlineLevel="0" max="8" min="8" style="114" width="13.86"/>
    <col collapsed="false" customWidth="true" hidden="false" outlineLevel="0" max="9" min="9" style="114" width="13.29"/>
    <col collapsed="false" customWidth="true" hidden="false" outlineLevel="0" max="10" min="10" style="114" width="13.57"/>
    <col collapsed="false" customWidth="true" hidden="false" outlineLevel="0" max="257" min="11" style="114" width="11.99"/>
  </cols>
  <sheetData>
    <row r="2" customFormat="false" ht="27.75" hidden="false" customHeight="true" outlineLevel="0" collapsed="false">
      <c r="A2" s="115" t="s">
        <v>109</v>
      </c>
      <c r="B2" s="115"/>
      <c r="C2" s="115"/>
      <c r="D2" s="115"/>
      <c r="E2" s="115"/>
      <c r="F2" s="115"/>
      <c r="G2" s="115"/>
      <c r="H2" s="115"/>
      <c r="I2" s="115"/>
      <c r="J2" s="115"/>
    </row>
    <row r="3" customFormat="false" ht="27.75" hidden="false" customHeight="true" outlineLevel="0" collapsed="false">
      <c r="A3" s="115"/>
      <c r="B3" s="115"/>
      <c r="C3" s="115"/>
      <c r="D3" s="115"/>
      <c r="E3" s="115"/>
      <c r="F3" s="115"/>
      <c r="G3" s="115"/>
      <c r="H3" s="115"/>
      <c r="I3" s="115"/>
      <c r="J3" s="115"/>
    </row>
    <row r="4" customFormat="false" ht="12.75" hidden="false" customHeight="true" outlineLevel="0" collapsed="false">
      <c r="A4" s="116" t="s">
        <v>110</v>
      </c>
      <c r="B4" s="117"/>
      <c r="C4" s="117"/>
      <c r="D4" s="117"/>
      <c r="E4" s="117"/>
      <c r="F4" s="117"/>
      <c r="G4" s="117"/>
      <c r="H4" s="117"/>
      <c r="I4" s="117"/>
      <c r="J4" s="118"/>
    </row>
    <row r="5" customFormat="false" ht="15" hidden="false" customHeight="false" outlineLevel="0" collapsed="false">
      <c r="A5" s="119" t="s">
        <v>111</v>
      </c>
      <c r="B5" s="119"/>
      <c r="C5" s="119"/>
      <c r="D5" s="119"/>
      <c r="E5" s="119"/>
      <c r="F5" s="119"/>
      <c r="G5" s="119"/>
      <c r="H5" s="120" t="s">
        <v>112</v>
      </c>
      <c r="I5" s="120"/>
      <c r="J5" s="120"/>
    </row>
    <row r="6" customFormat="false" ht="15" hidden="false" customHeight="false" outlineLevel="0" collapsed="false">
      <c r="A6" s="121" t="s">
        <v>113</v>
      </c>
      <c r="B6" s="122" t="s">
        <v>3</v>
      </c>
      <c r="C6" s="122" t="s">
        <v>114</v>
      </c>
      <c r="D6" s="122" t="s">
        <v>115</v>
      </c>
      <c r="E6" s="122" t="s">
        <v>116</v>
      </c>
      <c r="F6" s="122" t="s">
        <v>117</v>
      </c>
      <c r="G6" s="123" t="s">
        <v>118</v>
      </c>
      <c r="H6" s="124" t="s">
        <v>7</v>
      </c>
      <c r="I6" s="125" t="s">
        <v>119</v>
      </c>
      <c r="J6" s="126" t="s">
        <v>9</v>
      </c>
    </row>
    <row r="7" customFormat="false" ht="20.45" hidden="false" customHeight="true" outlineLevel="0" collapsed="false">
      <c r="A7" s="127" t="n">
        <v>1</v>
      </c>
      <c r="B7" s="128" t="s">
        <v>120</v>
      </c>
      <c r="C7" s="129" t="s">
        <v>121</v>
      </c>
      <c r="D7" s="130" t="s">
        <v>122</v>
      </c>
      <c r="E7" s="131" t="s">
        <v>123</v>
      </c>
      <c r="F7" s="132" t="s">
        <v>124</v>
      </c>
      <c r="G7" s="133" t="s">
        <v>125</v>
      </c>
      <c r="H7" s="134" t="s">
        <v>126</v>
      </c>
      <c r="I7" s="134" t="s">
        <v>126</v>
      </c>
      <c r="J7" s="135" t="s">
        <v>126</v>
      </c>
    </row>
    <row r="8" customFormat="false" ht="22.5" hidden="false" customHeight="false" outlineLevel="0" collapsed="false">
      <c r="A8" s="136" t="n">
        <v>2</v>
      </c>
      <c r="B8" s="128"/>
      <c r="C8" s="137" t="s">
        <v>27</v>
      </c>
      <c r="D8" s="138" t="s">
        <v>127</v>
      </c>
      <c r="E8" s="139" t="s">
        <v>123</v>
      </c>
      <c r="F8" s="140" t="s">
        <v>124</v>
      </c>
      <c r="G8" s="141" t="s">
        <v>128</v>
      </c>
      <c r="H8" s="134" t="s">
        <v>126</v>
      </c>
      <c r="I8" s="134" t="s">
        <v>126</v>
      </c>
      <c r="J8" s="135" t="s">
        <v>126</v>
      </c>
    </row>
    <row r="9" customFormat="false" ht="22.5" hidden="false" customHeight="false" outlineLevel="0" collapsed="false">
      <c r="A9" s="136" t="n">
        <v>3</v>
      </c>
      <c r="B9" s="128"/>
      <c r="C9" s="137" t="s">
        <v>28</v>
      </c>
      <c r="D9" s="138" t="s">
        <v>129</v>
      </c>
      <c r="E9" s="139" t="s">
        <v>123</v>
      </c>
      <c r="F9" s="140" t="s">
        <v>124</v>
      </c>
      <c r="G9" s="141" t="s">
        <v>130</v>
      </c>
      <c r="H9" s="134" t="s">
        <v>126</v>
      </c>
      <c r="I9" s="134" t="s">
        <v>126</v>
      </c>
      <c r="J9" s="135" t="s">
        <v>126</v>
      </c>
    </row>
    <row r="10" customFormat="false" ht="22.5" hidden="false" customHeight="false" outlineLevel="0" collapsed="false">
      <c r="A10" s="142" t="n">
        <v>4</v>
      </c>
      <c r="B10" s="128"/>
      <c r="C10" s="143" t="s">
        <v>29</v>
      </c>
      <c r="D10" s="144" t="s">
        <v>131</v>
      </c>
      <c r="E10" s="145" t="s">
        <v>123</v>
      </c>
      <c r="F10" s="140" t="s">
        <v>124</v>
      </c>
      <c r="G10" s="146" t="s">
        <v>125</v>
      </c>
      <c r="H10" s="147" t="s">
        <v>126</v>
      </c>
      <c r="I10" s="147" t="s">
        <v>126</v>
      </c>
      <c r="J10" s="148" t="s">
        <v>126</v>
      </c>
    </row>
    <row r="11" customFormat="false" ht="56.25" hidden="false" customHeight="false" outlineLevel="0" collapsed="false">
      <c r="A11" s="142" t="n">
        <v>5</v>
      </c>
      <c r="B11" s="128"/>
      <c r="C11" s="149" t="s">
        <v>30</v>
      </c>
      <c r="D11" s="144" t="s">
        <v>132</v>
      </c>
      <c r="E11" s="145" t="s">
        <v>123</v>
      </c>
      <c r="F11" s="140" t="s">
        <v>124</v>
      </c>
      <c r="G11" s="146" t="s">
        <v>133</v>
      </c>
      <c r="H11" s="147" t="s">
        <v>126</v>
      </c>
      <c r="I11" s="147" t="s">
        <v>126</v>
      </c>
      <c r="J11" s="148" t="s">
        <v>126</v>
      </c>
    </row>
    <row r="12" customFormat="false" ht="33.75" hidden="false" customHeight="false" outlineLevel="0" collapsed="false">
      <c r="A12" s="142" t="n">
        <v>6</v>
      </c>
      <c r="B12" s="128"/>
      <c r="C12" s="150" t="s">
        <v>31</v>
      </c>
      <c r="D12" s="144" t="s">
        <v>134</v>
      </c>
      <c r="E12" s="145" t="s">
        <v>123</v>
      </c>
      <c r="F12" s="140" t="s">
        <v>124</v>
      </c>
      <c r="G12" s="146" t="s">
        <v>135</v>
      </c>
      <c r="H12" s="147" t="s">
        <v>126</v>
      </c>
      <c r="I12" s="147" t="s">
        <v>126</v>
      </c>
      <c r="J12" s="148" t="s">
        <v>126</v>
      </c>
    </row>
    <row r="13" customFormat="false" ht="22.5" hidden="false" customHeight="false" outlineLevel="0" collapsed="false">
      <c r="A13" s="142" t="n">
        <v>7</v>
      </c>
      <c r="B13" s="128"/>
      <c r="C13" s="143" t="s">
        <v>136</v>
      </c>
      <c r="D13" s="144" t="s">
        <v>137</v>
      </c>
      <c r="E13" s="145" t="s">
        <v>123</v>
      </c>
      <c r="F13" s="140" t="s">
        <v>124</v>
      </c>
      <c r="G13" s="146" t="s">
        <v>125</v>
      </c>
      <c r="H13" s="151" t="s">
        <v>138</v>
      </c>
      <c r="I13" s="151" t="s">
        <v>139</v>
      </c>
      <c r="J13" s="152" t="s">
        <v>140</v>
      </c>
    </row>
    <row r="14" s="161" customFormat="true" ht="45" hidden="false" customHeight="false" outlineLevel="0" collapsed="false">
      <c r="A14" s="153" t="n">
        <v>8</v>
      </c>
      <c r="B14" s="128"/>
      <c r="C14" s="154" t="s">
        <v>141</v>
      </c>
      <c r="D14" s="155" t="s">
        <v>142</v>
      </c>
      <c r="E14" s="156" t="s">
        <v>123</v>
      </c>
      <c r="F14" s="157" t="s">
        <v>124</v>
      </c>
      <c r="G14" s="158" t="s">
        <v>143</v>
      </c>
      <c r="H14" s="159" t="n">
        <v>0.9</v>
      </c>
      <c r="I14" s="159" t="n">
        <v>0.95</v>
      </c>
      <c r="J14" s="160" t="n">
        <v>1</v>
      </c>
    </row>
    <row r="15" customFormat="false" ht="119.25" hidden="false" customHeight="true" outlineLevel="0" collapsed="false">
      <c r="A15" s="127" t="n">
        <v>9</v>
      </c>
      <c r="B15" s="162" t="s">
        <v>37</v>
      </c>
      <c r="C15" s="154" t="s">
        <v>144</v>
      </c>
      <c r="D15" s="163" t="s">
        <v>145</v>
      </c>
      <c r="E15" s="164" t="s">
        <v>123</v>
      </c>
      <c r="F15" s="132" t="s">
        <v>124</v>
      </c>
      <c r="G15" s="133" t="s">
        <v>146</v>
      </c>
      <c r="H15" s="165" t="s">
        <v>126</v>
      </c>
      <c r="I15" s="165" t="s">
        <v>126</v>
      </c>
      <c r="J15" s="166" t="s">
        <v>126</v>
      </c>
    </row>
    <row r="16" customFormat="false" ht="22.5" hidden="false" customHeight="false" outlineLevel="0" collapsed="false">
      <c r="A16" s="142" t="n">
        <v>10</v>
      </c>
      <c r="B16" s="162"/>
      <c r="C16" s="167" t="s">
        <v>147</v>
      </c>
      <c r="D16" s="167" t="s">
        <v>148</v>
      </c>
      <c r="E16" s="168" t="s">
        <v>123</v>
      </c>
      <c r="F16" s="140" t="s">
        <v>124</v>
      </c>
      <c r="G16" s="146" t="s">
        <v>149</v>
      </c>
      <c r="H16" s="151" t="s">
        <v>126</v>
      </c>
      <c r="I16" s="151" t="s">
        <v>126</v>
      </c>
      <c r="J16" s="152" t="s">
        <v>126</v>
      </c>
    </row>
    <row r="17" customFormat="false" ht="67.5" hidden="false" customHeight="false" outlineLevel="0" collapsed="false">
      <c r="A17" s="142" t="n">
        <v>11</v>
      </c>
      <c r="B17" s="162"/>
      <c r="C17" s="167" t="s">
        <v>150</v>
      </c>
      <c r="D17" s="167" t="s">
        <v>151</v>
      </c>
      <c r="E17" s="168" t="s">
        <v>123</v>
      </c>
      <c r="F17" s="140" t="s">
        <v>124</v>
      </c>
      <c r="G17" s="146" t="s">
        <v>152</v>
      </c>
      <c r="H17" s="151" t="s">
        <v>126</v>
      </c>
      <c r="I17" s="151" t="s">
        <v>126</v>
      </c>
      <c r="J17" s="152" t="s">
        <v>126</v>
      </c>
    </row>
    <row r="18" customFormat="false" ht="45" hidden="false" customHeight="false" outlineLevel="0" collapsed="false">
      <c r="A18" s="142" t="n">
        <v>12</v>
      </c>
      <c r="B18" s="162"/>
      <c r="C18" s="167" t="s">
        <v>153</v>
      </c>
      <c r="D18" s="167" t="s">
        <v>154</v>
      </c>
      <c r="E18" s="168" t="s">
        <v>123</v>
      </c>
      <c r="F18" s="140" t="s">
        <v>124</v>
      </c>
      <c r="G18" s="146" t="s">
        <v>155</v>
      </c>
      <c r="H18" s="151" t="s">
        <v>126</v>
      </c>
      <c r="I18" s="151" t="s">
        <v>126</v>
      </c>
      <c r="J18" s="152" t="s">
        <v>126</v>
      </c>
    </row>
    <row r="19" customFormat="false" ht="48" hidden="false" customHeight="true" outlineLevel="0" collapsed="false">
      <c r="A19" s="142" t="n">
        <v>13</v>
      </c>
      <c r="B19" s="162"/>
      <c r="C19" s="167" t="s">
        <v>156</v>
      </c>
      <c r="D19" s="167" t="s">
        <v>157</v>
      </c>
      <c r="E19" s="168" t="s">
        <v>123</v>
      </c>
      <c r="F19" s="140" t="s">
        <v>124</v>
      </c>
      <c r="G19" s="146" t="s">
        <v>158</v>
      </c>
      <c r="H19" s="151" t="s">
        <v>126</v>
      </c>
      <c r="I19" s="151" t="s">
        <v>126</v>
      </c>
      <c r="J19" s="152" t="s">
        <v>126</v>
      </c>
    </row>
    <row r="20" customFormat="false" ht="56.25" hidden="false" customHeight="false" outlineLevel="0" collapsed="false">
      <c r="A20" s="169" t="n">
        <v>14</v>
      </c>
      <c r="B20" s="162"/>
      <c r="C20" s="170" t="s">
        <v>159</v>
      </c>
      <c r="D20" s="170" t="s">
        <v>160</v>
      </c>
      <c r="E20" s="171" t="s">
        <v>123</v>
      </c>
      <c r="F20" s="172" t="s">
        <v>124</v>
      </c>
      <c r="G20" s="173" t="s">
        <v>161</v>
      </c>
      <c r="H20" s="151" t="s">
        <v>126</v>
      </c>
      <c r="I20" s="151" t="s">
        <v>126</v>
      </c>
      <c r="J20" s="152" t="s">
        <v>126</v>
      </c>
    </row>
    <row r="21" customFormat="false" ht="56.25" hidden="false" customHeight="false" outlineLevel="0" collapsed="false">
      <c r="A21" s="127" t="n">
        <v>15</v>
      </c>
      <c r="B21" s="174" t="s">
        <v>162</v>
      </c>
      <c r="C21" s="163" t="s">
        <v>163</v>
      </c>
      <c r="D21" s="163" t="s">
        <v>164</v>
      </c>
      <c r="E21" s="131" t="s">
        <v>123</v>
      </c>
      <c r="F21" s="132" t="s">
        <v>124</v>
      </c>
      <c r="G21" s="133" t="s">
        <v>165</v>
      </c>
      <c r="H21" s="165" t="s">
        <v>166</v>
      </c>
      <c r="I21" s="165" t="s">
        <v>167</v>
      </c>
      <c r="J21" s="166" t="s">
        <v>168</v>
      </c>
    </row>
    <row r="22" customFormat="false" ht="45" hidden="false" customHeight="false" outlineLevel="0" collapsed="false">
      <c r="A22" s="142" t="n">
        <v>16</v>
      </c>
      <c r="B22" s="174"/>
      <c r="C22" s="167" t="s">
        <v>169</v>
      </c>
      <c r="D22" s="167" t="s">
        <v>169</v>
      </c>
      <c r="E22" s="145" t="s">
        <v>123</v>
      </c>
      <c r="F22" s="140" t="s">
        <v>124</v>
      </c>
      <c r="G22" s="146" t="s">
        <v>170</v>
      </c>
      <c r="H22" s="151" t="s">
        <v>126</v>
      </c>
      <c r="I22" s="151" t="s">
        <v>126</v>
      </c>
      <c r="J22" s="152" t="s">
        <v>126</v>
      </c>
    </row>
    <row r="23" customFormat="false" ht="67.5" hidden="false" customHeight="false" outlineLevel="0" collapsed="false">
      <c r="A23" s="153" t="n">
        <v>17</v>
      </c>
      <c r="B23" s="174"/>
      <c r="C23" s="175" t="s">
        <v>171</v>
      </c>
      <c r="D23" s="175" t="s">
        <v>172</v>
      </c>
      <c r="E23" s="156" t="s">
        <v>123</v>
      </c>
      <c r="F23" s="157" t="s">
        <v>124</v>
      </c>
      <c r="G23" s="158" t="s">
        <v>173</v>
      </c>
      <c r="H23" s="165" t="s">
        <v>166</v>
      </c>
      <c r="I23" s="165" t="s">
        <v>167</v>
      </c>
      <c r="J23" s="166" t="s">
        <v>168</v>
      </c>
    </row>
    <row r="24" customFormat="false" ht="22.5" hidden="false" customHeight="false" outlineLevel="0" collapsed="false">
      <c r="A24" s="153" t="n">
        <v>18</v>
      </c>
      <c r="B24" s="174"/>
      <c r="C24" s="158" t="s">
        <v>174</v>
      </c>
      <c r="D24" s="158" t="s">
        <v>175</v>
      </c>
      <c r="E24" s="158" t="s">
        <v>123</v>
      </c>
      <c r="F24" s="158" t="s">
        <v>124</v>
      </c>
      <c r="G24" s="158" t="s">
        <v>176</v>
      </c>
      <c r="H24" s="151" t="s">
        <v>126</v>
      </c>
      <c r="I24" s="151" t="s">
        <v>126</v>
      </c>
      <c r="J24" s="152" t="s">
        <v>126</v>
      </c>
    </row>
    <row r="25" customFormat="false" ht="38.1" hidden="false" customHeight="true" outlineLevel="0" collapsed="false">
      <c r="A25" s="153" t="n">
        <v>19</v>
      </c>
      <c r="B25" s="174"/>
      <c r="C25" s="158" t="s">
        <v>88</v>
      </c>
      <c r="D25" s="158" t="s">
        <v>177</v>
      </c>
      <c r="E25" s="158" t="s">
        <v>123</v>
      </c>
      <c r="F25" s="158" t="s">
        <v>124</v>
      </c>
      <c r="G25" s="158" t="s">
        <v>178</v>
      </c>
      <c r="H25" s="151" t="s">
        <v>126</v>
      </c>
      <c r="I25" s="151" t="s">
        <v>126</v>
      </c>
      <c r="J25" s="152" t="s">
        <v>126</v>
      </c>
    </row>
    <row r="26" customFormat="false" ht="34.9" hidden="false" customHeight="true" outlineLevel="0" collapsed="false">
      <c r="A26" s="153" t="n">
        <v>20</v>
      </c>
      <c r="B26" s="174"/>
      <c r="C26" s="158" t="s">
        <v>90</v>
      </c>
      <c r="D26" s="158" t="s">
        <v>179</v>
      </c>
      <c r="E26" s="158" t="s">
        <v>123</v>
      </c>
      <c r="F26" s="158" t="s">
        <v>124</v>
      </c>
      <c r="G26" s="158" t="s">
        <v>180</v>
      </c>
      <c r="H26" s="151" t="s">
        <v>126</v>
      </c>
      <c r="I26" s="151" t="s">
        <v>126</v>
      </c>
      <c r="J26" s="152" t="s">
        <v>126</v>
      </c>
    </row>
    <row r="27" customFormat="false" ht="29.85" hidden="false" customHeight="true" outlineLevel="0" collapsed="false">
      <c r="A27" s="153" t="n">
        <v>21</v>
      </c>
      <c r="B27" s="174"/>
      <c r="C27" s="158" t="s">
        <v>92</v>
      </c>
      <c r="D27" s="158" t="s">
        <v>181</v>
      </c>
      <c r="E27" s="158" t="s">
        <v>123</v>
      </c>
      <c r="F27" s="158" t="s">
        <v>124</v>
      </c>
      <c r="G27" s="158" t="s">
        <v>182</v>
      </c>
      <c r="H27" s="151" t="s">
        <v>126</v>
      </c>
      <c r="I27" s="151" t="s">
        <v>126</v>
      </c>
      <c r="J27" s="152" t="s">
        <v>126</v>
      </c>
    </row>
    <row r="28" customFormat="false" ht="33" hidden="false" customHeight="true" outlineLevel="0" collapsed="false">
      <c r="A28" s="153" t="n">
        <v>22</v>
      </c>
      <c r="B28" s="174"/>
      <c r="C28" s="158" t="s">
        <v>95</v>
      </c>
      <c r="D28" s="158" t="s">
        <v>95</v>
      </c>
      <c r="E28" s="158" t="s">
        <v>123</v>
      </c>
      <c r="F28" s="158" t="s">
        <v>124</v>
      </c>
      <c r="G28" s="158" t="s">
        <v>182</v>
      </c>
      <c r="H28" s="151" t="s">
        <v>126</v>
      </c>
      <c r="I28" s="151" t="s">
        <v>126</v>
      </c>
      <c r="J28" s="152" t="s">
        <v>126</v>
      </c>
    </row>
    <row r="29" customFormat="false" ht="33.95" hidden="false" customHeight="true" outlineLevel="0" collapsed="false">
      <c r="A29" s="153" t="n">
        <v>23</v>
      </c>
      <c r="B29" s="174"/>
      <c r="C29" s="158" t="s">
        <v>97</v>
      </c>
      <c r="D29" s="158" t="s">
        <v>97</v>
      </c>
      <c r="E29" s="158" t="s">
        <v>123</v>
      </c>
      <c r="F29" s="158" t="s">
        <v>124</v>
      </c>
      <c r="G29" s="158" t="s">
        <v>183</v>
      </c>
      <c r="H29" s="151" t="s">
        <v>126</v>
      </c>
      <c r="I29" s="151" t="s">
        <v>126</v>
      </c>
      <c r="J29" s="152" t="s">
        <v>126</v>
      </c>
    </row>
    <row r="30" customFormat="false" ht="39.75" hidden="false" customHeight="true" outlineLevel="0" collapsed="false">
      <c r="A30" s="153" t="n">
        <v>24</v>
      </c>
      <c r="B30" s="174"/>
      <c r="C30" s="158" t="s">
        <v>98</v>
      </c>
      <c r="D30" s="158" t="s">
        <v>184</v>
      </c>
      <c r="E30" s="158" t="s">
        <v>123</v>
      </c>
      <c r="F30" s="158" t="s">
        <v>124</v>
      </c>
      <c r="G30" s="158" t="s">
        <v>185</v>
      </c>
      <c r="H30" s="151" t="s">
        <v>126</v>
      </c>
      <c r="I30" s="151" t="s">
        <v>126</v>
      </c>
      <c r="J30" s="152" t="s">
        <v>126</v>
      </c>
    </row>
    <row r="31" customFormat="false" ht="41.45" hidden="false" customHeight="true" outlineLevel="0" collapsed="false">
      <c r="A31" s="153" t="n">
        <v>25</v>
      </c>
      <c r="B31" s="174"/>
      <c r="C31" s="158" t="s">
        <v>99</v>
      </c>
      <c r="D31" s="158" t="s">
        <v>186</v>
      </c>
      <c r="E31" s="158" t="s">
        <v>123</v>
      </c>
      <c r="F31" s="158" t="s">
        <v>124</v>
      </c>
      <c r="G31" s="158" t="s">
        <v>187</v>
      </c>
      <c r="H31" s="151" t="s">
        <v>126</v>
      </c>
      <c r="I31" s="151" t="s">
        <v>126</v>
      </c>
      <c r="J31" s="152" t="s">
        <v>126</v>
      </c>
    </row>
    <row r="32" customFormat="false" ht="31.5" hidden="false" customHeight="true" outlineLevel="0" collapsed="false">
      <c r="A32" s="153" t="n">
        <v>26</v>
      </c>
      <c r="B32" s="174"/>
      <c r="C32" s="158" t="s">
        <v>100</v>
      </c>
      <c r="D32" s="158" t="s">
        <v>188</v>
      </c>
      <c r="E32" s="158" t="s">
        <v>123</v>
      </c>
      <c r="F32" s="158" t="s">
        <v>124</v>
      </c>
      <c r="G32" s="158" t="s">
        <v>189</v>
      </c>
      <c r="H32" s="151" t="s">
        <v>126</v>
      </c>
      <c r="I32" s="151" t="s">
        <v>126</v>
      </c>
      <c r="J32" s="152" t="s">
        <v>126</v>
      </c>
    </row>
    <row r="33" customFormat="false" ht="37.35" hidden="false" customHeight="true" outlineLevel="0" collapsed="false">
      <c r="A33" s="153" t="n">
        <v>27</v>
      </c>
      <c r="B33" s="174"/>
      <c r="C33" s="158" t="s">
        <v>101</v>
      </c>
      <c r="D33" s="158" t="s">
        <v>190</v>
      </c>
      <c r="E33" s="158" t="s">
        <v>123</v>
      </c>
      <c r="F33" s="158" t="s">
        <v>124</v>
      </c>
      <c r="G33" s="158" t="s">
        <v>191</v>
      </c>
      <c r="H33" s="159" t="s">
        <v>126</v>
      </c>
      <c r="I33" s="159" t="s">
        <v>126</v>
      </c>
      <c r="J33" s="160" t="s">
        <v>126</v>
      </c>
    </row>
    <row r="78" s="176" customFormat="true" ht="12.75" hidden="false" customHeight="false" outlineLevel="0" collapsed="false">
      <c r="H78" s="177" t="e">
        <f aca="false">+#REF!</f>
        <v>#REF!</v>
      </c>
    </row>
    <row r="79" s="176" customFormat="true" ht="12.75" hidden="false" customHeight="false" outlineLevel="0" collapsed="false">
      <c r="H79" s="177" t="str">
        <f aca="false">+F14</f>
        <v>Coordinadora o Coordinador Judicial</v>
      </c>
    </row>
    <row r="80" customFormat="false" ht="15" hidden="false" customHeight="false" outlineLevel="0" collapsed="false">
      <c r="A80" s="176"/>
      <c r="B80" s="176"/>
      <c r="C80" s="176"/>
      <c r="D80" s="176"/>
      <c r="E80" s="176"/>
      <c r="F80" s="176"/>
      <c r="G80" s="176"/>
      <c r="H80" s="178" t="str">
        <f aca="false">+F11</f>
        <v>Coordinadora o Coordinador Judicial</v>
      </c>
    </row>
    <row r="81" customFormat="false" ht="15" hidden="false" customHeight="false" outlineLevel="0" collapsed="false">
      <c r="A81" s="176"/>
      <c r="B81" s="176"/>
      <c r="C81" s="176"/>
      <c r="D81" s="176"/>
      <c r="E81" s="176"/>
      <c r="F81" s="176"/>
      <c r="G81" s="176"/>
      <c r="H81" s="178" t="e">
        <f aca="false">+#REF!</f>
        <v>#REF!</v>
      </c>
    </row>
    <row r="82" customFormat="false" ht="15" hidden="false" customHeight="false" outlineLevel="0" collapsed="false">
      <c r="A82" s="176"/>
      <c r="B82" s="176"/>
      <c r="C82" s="176"/>
      <c r="D82" s="176"/>
      <c r="E82" s="176"/>
      <c r="F82" s="176"/>
      <c r="G82" s="176"/>
      <c r="H82" s="177" t="e">
        <f aca="false">+#REF!</f>
        <v>#REF!</v>
      </c>
    </row>
    <row r="83" customFormat="false" ht="15" hidden="false" customHeight="false" outlineLevel="0" collapsed="false">
      <c r="A83" s="176"/>
      <c r="B83" s="176"/>
      <c r="C83" s="176"/>
      <c r="D83" s="176"/>
      <c r="E83" s="176"/>
      <c r="F83" s="176"/>
      <c r="G83" s="176"/>
      <c r="H83" s="177" t="e">
        <f aca="false">+#REF!</f>
        <v>#REF!</v>
      </c>
    </row>
    <row r="84" customFormat="false" ht="15" hidden="false" customHeight="false" outlineLevel="0" collapsed="false">
      <c r="A84" s="176"/>
      <c r="B84" s="176"/>
      <c r="C84" s="176"/>
      <c r="D84" s="176"/>
      <c r="E84" s="176"/>
      <c r="F84" s="176"/>
      <c r="G84" s="176"/>
      <c r="H84" s="177"/>
    </row>
    <row r="85" customFormat="false" ht="15" hidden="false" customHeight="false" outlineLevel="0" collapsed="false">
      <c r="A85" s="176"/>
      <c r="B85" s="176"/>
      <c r="C85" s="176"/>
      <c r="D85" s="176"/>
      <c r="E85" s="176"/>
      <c r="F85" s="176"/>
      <c r="G85" s="176"/>
      <c r="H85" s="177" t="e">
        <f aca="false">+#REF!</f>
        <v>#REF!</v>
      </c>
    </row>
    <row r="86" customFormat="false" ht="15" hidden="false" customHeight="false" outlineLevel="0" collapsed="false">
      <c r="A86" s="176"/>
      <c r="B86" s="176"/>
      <c r="C86" s="176"/>
      <c r="D86" s="176"/>
      <c r="E86" s="176"/>
      <c r="F86" s="176"/>
      <c r="G86" s="176"/>
      <c r="H86" s="178" t="e">
        <f aca="false">+#REF!</f>
        <v>#REF!</v>
      </c>
    </row>
    <row r="87" customFormat="false" ht="15" hidden="false" customHeight="false" outlineLevel="0" collapsed="false">
      <c r="A87" s="176"/>
      <c r="B87" s="176"/>
      <c r="C87" s="176"/>
      <c r="D87" s="176"/>
      <c r="E87" s="176"/>
      <c r="F87" s="176"/>
      <c r="G87" s="176"/>
      <c r="H87" s="177" t="e">
        <f aca="false">+#REF!</f>
        <v>#REF!</v>
      </c>
    </row>
    <row r="88" customFormat="false" ht="15" hidden="false" customHeight="false" outlineLevel="0" collapsed="false">
      <c r="A88" s="176"/>
      <c r="B88" s="176"/>
      <c r="C88" s="176"/>
      <c r="D88" s="176"/>
      <c r="E88" s="176"/>
      <c r="F88" s="176"/>
      <c r="G88" s="176"/>
      <c r="H88" s="177" t="e">
        <f aca="false">+#REF!</f>
        <v>#REF!</v>
      </c>
    </row>
    <row r="89" customFormat="false" ht="15" hidden="false" customHeight="false" outlineLevel="0" collapsed="false">
      <c r="A89" s="176"/>
      <c r="B89" s="176"/>
      <c r="C89" s="176"/>
      <c r="D89" s="176"/>
      <c r="E89" s="176"/>
      <c r="F89" s="176"/>
      <c r="G89" s="176"/>
      <c r="H89" s="177"/>
    </row>
    <row r="90" customFormat="false" ht="15" hidden="false" customHeight="false" outlineLevel="0" collapsed="false">
      <c r="A90" s="176"/>
      <c r="B90" s="176"/>
      <c r="C90" s="176"/>
      <c r="D90" s="176"/>
      <c r="E90" s="176"/>
      <c r="F90" s="176"/>
      <c r="G90" s="176"/>
      <c r="H90" s="178" t="e">
        <f aca="false">+#REF!</f>
        <v>#REF!</v>
      </c>
    </row>
    <row r="91" customFormat="false" ht="15" hidden="false" customHeight="false" outlineLevel="0" collapsed="false">
      <c r="A91" s="176"/>
      <c r="B91" s="176"/>
      <c r="C91" s="176"/>
      <c r="D91" s="176"/>
      <c r="E91" s="176"/>
      <c r="F91" s="176"/>
      <c r="G91" s="176"/>
      <c r="H91" s="179" t="e">
        <f aca="false">+#REF!</f>
        <v>#REF!</v>
      </c>
    </row>
    <row r="92" customFormat="false" ht="15" hidden="false" customHeight="false" outlineLevel="0" collapsed="false">
      <c r="A92" s="176"/>
      <c r="B92" s="176"/>
      <c r="C92" s="176"/>
      <c r="D92" s="176"/>
      <c r="E92" s="176"/>
      <c r="F92" s="176"/>
      <c r="G92" s="176"/>
      <c r="H92" s="179" t="e">
        <f aca="false">+H91</f>
        <v>#REF!</v>
      </c>
    </row>
    <row r="93" customFormat="false" ht="15" hidden="false" customHeight="false" outlineLevel="0" collapsed="false">
      <c r="A93" s="176"/>
      <c r="B93" s="176"/>
      <c r="C93" s="176"/>
      <c r="D93" s="176"/>
      <c r="E93" s="176"/>
      <c r="F93" s="176"/>
      <c r="G93" s="176"/>
      <c r="H93" s="179" t="e">
        <f aca="false">+H91</f>
        <v>#REF!</v>
      </c>
    </row>
    <row r="94" customFormat="false" ht="15" hidden="false" customHeight="false" outlineLevel="0" collapsed="false">
      <c r="A94" s="176"/>
      <c r="B94" s="176"/>
      <c r="H94" s="177" t="e">
        <f aca="false">+#REF!</f>
        <v>#REF!</v>
      </c>
    </row>
    <row r="95" customFormat="false" ht="15" hidden="false" customHeight="false" outlineLevel="0" collapsed="false">
      <c r="A95" s="176"/>
      <c r="B95" s="176"/>
      <c r="H95" s="177" t="e">
        <f aca="false">+#REF!</f>
        <v>#REF!</v>
      </c>
    </row>
    <row r="96" customFormat="false" ht="15" hidden="false" customHeight="false" outlineLevel="0" collapsed="false">
      <c r="A96" s="176"/>
      <c r="B96" s="176"/>
      <c r="H96" s="177"/>
    </row>
    <row r="97" customFormat="false" ht="15" hidden="false" customHeight="false" outlineLevel="0" collapsed="false">
      <c r="A97" s="176"/>
      <c r="B97" s="176"/>
      <c r="H97" s="177"/>
    </row>
    <row r="98" customFormat="false" ht="15" hidden="false" customHeight="false" outlineLevel="0" collapsed="false">
      <c r="A98" s="176"/>
      <c r="B98" s="176"/>
      <c r="H98" s="177" t="e">
        <f aca="false">+#REF!</f>
        <v>#REF!</v>
      </c>
    </row>
  </sheetData>
  <mergeCells count="6">
    <mergeCell ref="A2:J3"/>
    <mergeCell ref="A5:G5"/>
    <mergeCell ref="H5:J5"/>
    <mergeCell ref="B7:B14"/>
    <mergeCell ref="B15:B20"/>
    <mergeCell ref="B21:B33"/>
  </mergeCells>
  <printOptions headings="false" gridLines="false" gridLinesSet="true" horizontalCentered="true" verticalCentered="false"/>
  <pageMargins left="0.420138888888889" right="0.379861111111111" top="1" bottom="1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tabColor rgb="FFFFFFFF"/>
    <pageSetUpPr fitToPage="false"/>
  </sheetPr>
  <dimension ref="A1:AA139"/>
  <sheetViews>
    <sheetView showFormulas="false" showGridLines="true" showRowColHeaders="true" showZeros="true" rightToLeft="false" tabSelected="false" showOutlineSymbols="true" defaultGridColor="true" view="normal" topLeftCell="D1" colorId="64" zoomScale="75" zoomScaleNormal="75" zoomScalePageLayoutView="100" workbookViewId="0">
      <pane xSplit="0" ySplit="6" topLeftCell="A13" activePane="bottomLeft" state="frozen"/>
      <selection pane="topLeft" activeCell="D1" activeCellId="0" sqref="D1"/>
      <selection pane="bottomLeft" activeCell="N23" activeCellId="0" sqref="N23"/>
    </sheetView>
  </sheetViews>
  <sheetFormatPr defaultColWidth="11.171875" defaultRowHeight="15.75" zeroHeight="false" outlineLevelRow="0" outlineLevelCol="0"/>
  <cols>
    <col collapsed="false" customWidth="true" hidden="false" outlineLevel="0" max="1" min="1" style="1" width="1.85"/>
    <col collapsed="false" customWidth="true" hidden="false" outlineLevel="0" max="2" min="2" style="1" width="5.28"/>
    <col collapsed="false" customWidth="true" hidden="false" outlineLevel="0" max="3" min="3" style="1" width="14.01"/>
    <col collapsed="false" customWidth="true" hidden="false" outlineLevel="0" max="4" min="4" style="1" width="53.57"/>
    <col collapsed="false" customWidth="true" hidden="false" outlineLevel="0" max="5" min="5" style="1" width="25.71"/>
    <col collapsed="false" customWidth="true" hidden="false" outlineLevel="0" max="6" min="6" style="1" width="35"/>
    <col collapsed="false" customWidth="true" hidden="false" outlineLevel="0" max="7" min="7" style="1" width="4.86"/>
    <col collapsed="false" customWidth="true" hidden="false" outlineLevel="0" max="8" min="8" style="1" width="9.13"/>
    <col collapsed="false" customWidth="true" hidden="false" outlineLevel="0" max="9" min="9" style="1" width="8.29"/>
    <col collapsed="false" customWidth="true" hidden="false" outlineLevel="0" max="12" min="10" style="2" width="8.71"/>
    <col collapsed="false" customWidth="true" hidden="false" outlineLevel="0" max="13" min="13" style="2" width="9.13"/>
    <col collapsed="false" customWidth="true" hidden="false" outlineLevel="0" max="14" min="14" style="2" width="8.71"/>
    <col collapsed="false" customWidth="true" hidden="false" outlineLevel="0" max="15" min="15" style="2" width="9.71"/>
    <col collapsed="false" customWidth="true" hidden="false" outlineLevel="0" max="16" min="16" style="1" width="9.42"/>
    <col collapsed="false" customWidth="true" hidden="false" outlineLevel="0" max="17" min="17" style="1" width="9.13"/>
    <col collapsed="false" customWidth="true" hidden="false" outlineLevel="0" max="19" min="18" style="1" width="8.4"/>
    <col collapsed="false" customWidth="true" hidden="false" outlineLevel="0" max="20" min="20" style="1" width="2.85"/>
    <col collapsed="false" customWidth="false" hidden="false" outlineLevel="0" max="21" min="21" style="1" width="11.14"/>
    <col collapsed="false" customWidth="true" hidden="false" outlineLevel="0" max="22" min="22" style="1" width="11.42"/>
    <col collapsed="false" customWidth="true" hidden="false" outlineLevel="0" max="23" min="23" style="1" width="7.87"/>
    <col collapsed="false" customWidth="true" hidden="false" outlineLevel="0" max="238" min="24" style="1" width="13.7"/>
    <col collapsed="false" customWidth="true" hidden="false" outlineLevel="0" max="239" min="239" style="1" width="4.71"/>
    <col collapsed="false" customWidth="true" hidden="false" outlineLevel="0" max="240" min="240" style="1" width="5.28"/>
    <col collapsed="false" customWidth="true" hidden="false" outlineLevel="0" max="241" min="241" style="1" width="19.42"/>
    <col collapsed="false" customWidth="true" hidden="false" outlineLevel="0" max="242" min="242" style="1" width="32.71"/>
    <col collapsed="false" customWidth="true" hidden="false" outlineLevel="0" max="243" min="243" style="1" width="19.57"/>
    <col collapsed="false" customWidth="true" hidden="false" outlineLevel="0" max="245" min="244" style="1" width="16.29"/>
  </cols>
  <sheetData>
    <row r="1" customFormat="false" ht="15" hidden="false" customHeight="false" outlineLevel="0" collapsed="false">
      <c r="U1" s="180"/>
      <c r="V1" s="180"/>
    </row>
    <row r="2" customFormat="false" ht="32.25" hidden="false" customHeight="true" outlineLevel="0" collapsed="false">
      <c r="B2" s="3" t="s">
        <v>192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U2" s="180"/>
      <c r="V2" s="180"/>
    </row>
    <row r="3" customFormat="false" ht="16.15" hidden="false" customHeight="true" outlineLevel="0" collapsed="false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U3" s="180"/>
      <c r="V3" s="180"/>
    </row>
    <row r="4" customFormat="false" ht="15.75" hidden="true" customHeight="false" outlineLevel="0" collapsed="false">
      <c r="B4" s="4"/>
      <c r="C4" s="4"/>
      <c r="D4" s="4"/>
      <c r="E4" s="4"/>
      <c r="F4" s="4"/>
      <c r="G4" s="4"/>
      <c r="H4" s="4" t="n">
        <v>4</v>
      </c>
      <c r="I4" s="4" t="n">
        <v>5</v>
      </c>
      <c r="J4" s="4" t="n">
        <v>6</v>
      </c>
      <c r="K4" s="4" t="n">
        <v>7</v>
      </c>
      <c r="L4" s="4" t="n">
        <v>8</v>
      </c>
      <c r="M4" s="4" t="n">
        <v>9</v>
      </c>
      <c r="N4" s="4" t="n">
        <v>10</v>
      </c>
      <c r="O4" s="4" t="n">
        <v>11</v>
      </c>
      <c r="U4" s="180"/>
      <c r="V4" s="180"/>
    </row>
    <row r="5" customFormat="false" ht="32.25" hidden="false" customHeight="true" outlineLevel="0" collapsed="false">
      <c r="B5" s="181" t="s">
        <v>0</v>
      </c>
      <c r="C5" s="181" t="s">
        <v>1</v>
      </c>
      <c r="D5" s="181" t="s">
        <v>2</v>
      </c>
      <c r="E5" s="181" t="s">
        <v>4</v>
      </c>
      <c r="F5" s="181" t="s">
        <v>5</v>
      </c>
      <c r="G5" s="182"/>
      <c r="H5" s="183"/>
      <c r="I5" s="183"/>
      <c r="J5" s="183"/>
      <c r="K5" s="183"/>
      <c r="L5" s="183"/>
      <c r="M5" s="183"/>
      <c r="N5" s="183"/>
      <c r="O5" s="183"/>
      <c r="P5" s="183"/>
      <c r="Q5" s="183"/>
      <c r="R5" s="183"/>
      <c r="S5" s="183"/>
      <c r="U5" s="180"/>
      <c r="V5" s="180"/>
    </row>
    <row r="6" s="12" customFormat="true" ht="32.25" hidden="false" customHeight="true" outlineLevel="0" collapsed="false">
      <c r="B6" s="181"/>
      <c r="C6" s="181"/>
      <c r="D6" s="181"/>
      <c r="E6" s="181"/>
      <c r="F6" s="181"/>
      <c r="G6" s="82"/>
      <c r="H6" s="17" t="n">
        <v>43831</v>
      </c>
      <c r="I6" s="17" t="n">
        <v>43862</v>
      </c>
      <c r="J6" s="17" t="n">
        <v>43891</v>
      </c>
      <c r="K6" s="17" t="n">
        <v>43922</v>
      </c>
      <c r="L6" s="17" t="n">
        <v>43952</v>
      </c>
      <c r="M6" s="17" t="n">
        <v>43983</v>
      </c>
      <c r="N6" s="17" t="n">
        <v>44013</v>
      </c>
      <c r="O6" s="17" t="n">
        <v>44044</v>
      </c>
      <c r="P6" s="17" t="n">
        <v>44075</v>
      </c>
      <c r="Q6" s="17" t="n">
        <v>44105</v>
      </c>
      <c r="R6" s="17" t="n">
        <v>44136</v>
      </c>
      <c r="S6" s="17" t="n">
        <v>44166</v>
      </c>
      <c r="U6" s="184"/>
      <c r="V6" s="184"/>
    </row>
    <row r="7" customFormat="false" ht="32.25" hidden="false" customHeight="true" outlineLevel="0" collapsed="false">
      <c r="A7" s="12"/>
      <c r="B7" s="18" t="n">
        <v>1</v>
      </c>
      <c r="C7" s="51" t="s">
        <v>22</v>
      </c>
      <c r="D7" s="51" t="s">
        <v>23</v>
      </c>
      <c r="E7" s="27" t="s">
        <v>25</v>
      </c>
      <c r="F7" s="185" t="s">
        <v>26</v>
      </c>
      <c r="G7" s="82"/>
      <c r="H7" s="186" t="n">
        <f aca="false">H8+H9</f>
        <v>3471</v>
      </c>
      <c r="I7" s="186" t="n">
        <f aca="false">I8+I9</f>
        <v>2885</v>
      </c>
      <c r="J7" s="186" t="n">
        <f aca="false">J8+J9</f>
        <v>2958</v>
      </c>
      <c r="K7" s="186" t="n">
        <f aca="false">K8+K9</f>
        <v>1557</v>
      </c>
      <c r="L7" s="186" t="n">
        <f aca="false">L8+L9</f>
        <v>3216</v>
      </c>
      <c r="M7" s="186" t="n">
        <f aca="false">M8+M9</f>
        <v>2598</v>
      </c>
      <c r="N7" s="186" t="n">
        <f aca="false">N8+N9</f>
        <v>2083</v>
      </c>
      <c r="O7" s="186"/>
      <c r="P7" s="186"/>
      <c r="Q7" s="186"/>
      <c r="R7" s="186"/>
      <c r="S7" s="186"/>
      <c r="U7" s="180"/>
      <c r="V7" s="180"/>
    </row>
    <row r="8" customFormat="false" ht="32.25" hidden="false" customHeight="true" outlineLevel="0" collapsed="false">
      <c r="A8" s="12"/>
      <c r="B8" s="18" t="n">
        <v>2</v>
      </c>
      <c r="C8" s="51"/>
      <c r="D8" s="51" t="s">
        <v>27</v>
      </c>
      <c r="E8" s="27" t="s">
        <v>25</v>
      </c>
      <c r="F8" s="185" t="s">
        <v>26</v>
      </c>
      <c r="G8" s="82"/>
      <c r="H8" s="186" t="n">
        <v>694</v>
      </c>
      <c r="I8" s="187" t="n">
        <v>664</v>
      </c>
      <c r="J8" s="187" t="n">
        <v>716</v>
      </c>
      <c r="K8" s="187" t="n">
        <v>571</v>
      </c>
      <c r="L8" s="187" t="n">
        <v>1054</v>
      </c>
      <c r="M8" s="187" t="n">
        <v>783</v>
      </c>
      <c r="N8" s="187" t="n">
        <v>651</v>
      </c>
      <c r="O8" s="187"/>
      <c r="P8" s="187"/>
      <c r="Q8" s="187"/>
      <c r="R8" s="187"/>
      <c r="S8" s="187"/>
      <c r="U8" s="180"/>
      <c r="V8" s="180"/>
    </row>
    <row r="9" customFormat="false" ht="31.9" hidden="false" customHeight="true" outlineLevel="0" collapsed="false">
      <c r="B9" s="18" t="n">
        <v>3</v>
      </c>
      <c r="C9" s="51"/>
      <c r="D9" s="51" t="s">
        <v>28</v>
      </c>
      <c r="E9" s="27" t="s">
        <v>25</v>
      </c>
      <c r="F9" s="185" t="s">
        <v>26</v>
      </c>
      <c r="G9" s="188"/>
      <c r="H9" s="186" t="n">
        <v>2777</v>
      </c>
      <c r="I9" s="187" t="n">
        <v>2221</v>
      </c>
      <c r="J9" s="187" t="n">
        <v>2242</v>
      </c>
      <c r="K9" s="187" t="n">
        <v>986</v>
      </c>
      <c r="L9" s="187" t="n">
        <v>2162</v>
      </c>
      <c r="M9" s="187" t="n">
        <v>1815</v>
      </c>
      <c r="N9" s="187" t="n">
        <v>1432</v>
      </c>
      <c r="O9" s="187"/>
      <c r="P9" s="187"/>
      <c r="Q9" s="187"/>
      <c r="R9" s="187"/>
      <c r="S9" s="187"/>
      <c r="U9" s="180"/>
      <c r="V9" s="180"/>
    </row>
    <row r="10" customFormat="false" ht="15" hidden="false" customHeight="false" outlineLevel="0" collapsed="false">
      <c r="B10" s="18" t="n">
        <v>4</v>
      </c>
      <c r="C10" s="51"/>
      <c r="D10" s="51" t="s">
        <v>29</v>
      </c>
      <c r="E10" s="27" t="s">
        <v>25</v>
      </c>
      <c r="F10" s="185" t="s">
        <v>26</v>
      </c>
      <c r="G10" s="189"/>
      <c r="H10" s="186" t="n">
        <v>475</v>
      </c>
      <c r="I10" s="187" t="n">
        <v>453</v>
      </c>
      <c r="J10" s="187" t="n">
        <v>415</v>
      </c>
      <c r="K10" s="187" t="n">
        <v>637</v>
      </c>
      <c r="L10" s="187" t="n">
        <v>889</v>
      </c>
      <c r="M10" s="187" t="n">
        <v>785</v>
      </c>
      <c r="N10" s="187" t="n">
        <v>627</v>
      </c>
      <c r="O10" s="187"/>
      <c r="P10" s="187"/>
      <c r="Q10" s="187"/>
      <c r="R10" s="187"/>
      <c r="S10" s="187"/>
      <c r="U10" s="180"/>
      <c r="V10" s="180"/>
    </row>
    <row r="11" customFormat="false" ht="15" hidden="false" customHeight="false" outlineLevel="0" collapsed="false">
      <c r="B11" s="18" t="n">
        <v>5</v>
      </c>
      <c r="C11" s="51"/>
      <c r="D11" s="51" t="s">
        <v>30</v>
      </c>
      <c r="E11" s="27" t="s">
        <v>25</v>
      </c>
      <c r="F11" s="185" t="s">
        <v>26</v>
      </c>
      <c r="G11" s="190"/>
      <c r="H11" s="186" t="n">
        <v>101121</v>
      </c>
      <c r="I11" s="187" t="n">
        <v>103535</v>
      </c>
      <c r="J11" s="187" t="n">
        <v>107054</v>
      </c>
      <c r="K11" s="187" t="n">
        <v>107943</v>
      </c>
      <c r="L11" s="187" t="n">
        <v>110161</v>
      </c>
      <c r="M11" s="187" t="n">
        <v>111956</v>
      </c>
      <c r="N11" s="187" t="n">
        <v>113403</v>
      </c>
      <c r="O11" s="187"/>
      <c r="P11" s="187"/>
      <c r="Q11" s="187"/>
      <c r="R11" s="187"/>
      <c r="S11" s="187"/>
      <c r="U11" s="180"/>
      <c r="V11" s="180"/>
    </row>
    <row r="12" customFormat="false" ht="15" hidden="false" customHeight="false" outlineLevel="0" collapsed="false">
      <c r="B12" s="18" t="n">
        <v>6</v>
      </c>
      <c r="C12" s="51"/>
      <c r="D12" s="51" t="s">
        <v>31</v>
      </c>
      <c r="E12" s="27" t="s">
        <v>32</v>
      </c>
      <c r="F12" s="185" t="s">
        <v>26</v>
      </c>
      <c r="G12" s="190"/>
      <c r="H12" s="186" t="n">
        <v>72484</v>
      </c>
      <c r="I12" s="187" t="n">
        <v>74001</v>
      </c>
      <c r="J12" s="187" t="n">
        <v>76145</v>
      </c>
      <c r="K12" s="187" t="n">
        <v>76223</v>
      </c>
      <c r="L12" s="187" t="n">
        <v>77085</v>
      </c>
      <c r="M12" s="187" t="n">
        <v>77629</v>
      </c>
      <c r="N12" s="187" t="n">
        <v>77863</v>
      </c>
      <c r="O12" s="187"/>
      <c r="P12" s="187"/>
      <c r="Q12" s="187"/>
      <c r="R12" s="187"/>
      <c r="S12" s="187"/>
      <c r="U12" s="180"/>
      <c r="V12" s="180"/>
    </row>
    <row r="13" customFormat="false" ht="15" hidden="false" customHeight="false" outlineLevel="0" collapsed="false">
      <c r="B13" s="18" t="n">
        <v>7</v>
      </c>
      <c r="C13" s="51"/>
      <c r="D13" s="51" t="s">
        <v>193</v>
      </c>
      <c r="E13" s="27" t="s">
        <v>36</v>
      </c>
      <c r="F13" s="185" t="s">
        <v>26</v>
      </c>
      <c r="G13" s="191"/>
      <c r="H13" s="186" t="n">
        <v>9</v>
      </c>
      <c r="I13" s="187" t="n">
        <v>9</v>
      </c>
      <c r="J13" s="187" t="n">
        <v>4</v>
      </c>
      <c r="K13" s="187" t="n">
        <v>5</v>
      </c>
      <c r="L13" s="187" t="n">
        <v>3</v>
      </c>
      <c r="M13" s="187" t="n">
        <v>10</v>
      </c>
      <c r="N13" s="187" t="n">
        <v>4</v>
      </c>
      <c r="O13" s="187"/>
      <c r="P13" s="187"/>
      <c r="Q13" s="187"/>
      <c r="R13" s="187"/>
      <c r="S13" s="187"/>
      <c r="U13" s="180"/>
      <c r="V13" s="180"/>
    </row>
    <row r="14" customFormat="false" ht="15" hidden="false" customHeight="false" outlineLevel="0" collapsed="false">
      <c r="B14" s="18" t="n">
        <v>8</v>
      </c>
      <c r="C14" s="51"/>
      <c r="D14" s="51" t="s">
        <v>194</v>
      </c>
      <c r="E14" s="27" t="s">
        <v>36</v>
      </c>
      <c r="F14" s="185" t="s">
        <v>26</v>
      </c>
      <c r="G14" s="191"/>
      <c r="H14" s="186" t="n">
        <v>9</v>
      </c>
      <c r="I14" s="187" t="n">
        <v>9</v>
      </c>
      <c r="J14" s="187" t="n">
        <v>4</v>
      </c>
      <c r="K14" s="187" t="n">
        <v>1</v>
      </c>
      <c r="L14" s="187" t="n">
        <v>2</v>
      </c>
      <c r="M14" s="187" t="n">
        <v>9</v>
      </c>
      <c r="N14" s="187" t="n">
        <v>3</v>
      </c>
      <c r="O14" s="187"/>
      <c r="P14" s="187"/>
      <c r="Q14" s="187"/>
      <c r="R14" s="187"/>
      <c r="S14" s="187"/>
      <c r="U14" s="180"/>
      <c r="V14" s="180"/>
    </row>
    <row r="15" customFormat="false" ht="50.85" hidden="false" customHeight="true" outlineLevel="0" collapsed="false">
      <c r="B15" s="18" t="n">
        <v>9</v>
      </c>
      <c r="C15" s="30" t="s">
        <v>37</v>
      </c>
      <c r="D15" s="51" t="s">
        <v>144</v>
      </c>
      <c r="E15" s="27" t="s">
        <v>39</v>
      </c>
      <c r="F15" s="185" t="s">
        <v>26</v>
      </c>
      <c r="G15" s="190"/>
      <c r="H15" s="187" t="n">
        <v>69.55</v>
      </c>
      <c r="I15" s="187" t="n">
        <v>60.86</v>
      </c>
      <c r="J15" s="187" t="n">
        <v>70.13</v>
      </c>
      <c r="K15" s="187" t="n">
        <v>69.13</v>
      </c>
      <c r="L15" s="187" t="n">
        <v>54.01</v>
      </c>
      <c r="M15" s="187" t="n">
        <v>63.06</v>
      </c>
      <c r="N15" s="187" t="n">
        <v>74.24</v>
      </c>
      <c r="O15" s="187"/>
      <c r="P15" s="187"/>
      <c r="Q15" s="187"/>
      <c r="R15" s="187"/>
      <c r="S15" s="187"/>
      <c r="U15" s="180"/>
      <c r="V15" s="180"/>
    </row>
    <row r="16" customFormat="false" ht="15" hidden="false" customHeight="false" outlineLevel="0" collapsed="false">
      <c r="B16" s="18" t="n">
        <v>10</v>
      </c>
      <c r="C16" s="30"/>
      <c r="D16" s="51" t="s">
        <v>40</v>
      </c>
      <c r="E16" s="27" t="s">
        <v>32</v>
      </c>
      <c r="F16" s="185" t="s">
        <v>26</v>
      </c>
      <c r="G16" s="190"/>
      <c r="H16" s="187" t="n">
        <v>2008</v>
      </c>
      <c r="I16" s="187" t="n">
        <v>2008</v>
      </c>
      <c r="J16" s="187" t="n">
        <v>2008</v>
      </c>
      <c r="K16" s="187" t="n">
        <v>2008</v>
      </c>
      <c r="L16" s="187" t="n">
        <v>2008</v>
      </c>
      <c r="M16" s="187" t="n">
        <v>2008</v>
      </c>
      <c r="N16" s="187" t="n">
        <v>2008</v>
      </c>
      <c r="O16" s="187"/>
      <c r="P16" s="187"/>
      <c r="Q16" s="187"/>
      <c r="R16" s="187"/>
      <c r="S16" s="187"/>
      <c r="U16" s="180" t="n">
        <v>43868</v>
      </c>
      <c r="V16" s="180" t="n">
        <v>44044</v>
      </c>
      <c r="W16" s="1" t="n">
        <f aca="false">U16-V16</f>
        <v>-176</v>
      </c>
      <c r="X16" s="1" t="n">
        <f aca="false">W16/30</f>
        <v>-5.86666666666667</v>
      </c>
    </row>
    <row r="17" customFormat="false" ht="15" hidden="false" customHeight="false" outlineLevel="0" collapsed="false">
      <c r="B17" s="18" t="n">
        <v>11</v>
      </c>
      <c r="C17" s="30"/>
      <c r="D17" s="51" t="s">
        <v>42</v>
      </c>
      <c r="E17" s="27" t="s">
        <v>39</v>
      </c>
      <c r="F17" s="185" t="s">
        <v>26</v>
      </c>
      <c r="G17" s="190"/>
      <c r="H17" s="187" t="n">
        <v>61.43</v>
      </c>
      <c r="I17" s="187" t="n">
        <v>78.46</v>
      </c>
      <c r="J17" s="187" t="n">
        <v>36.17</v>
      </c>
      <c r="K17" s="187" t="n">
        <v>68.26</v>
      </c>
      <c r="L17" s="187" t="n">
        <v>28.39</v>
      </c>
      <c r="M17" s="187" t="n">
        <v>41.79</v>
      </c>
      <c r="N17" s="187" t="n">
        <v>47.1</v>
      </c>
      <c r="O17" s="187"/>
      <c r="P17" s="187"/>
      <c r="Q17" s="187"/>
      <c r="R17" s="187"/>
      <c r="S17" s="187"/>
      <c r="U17" s="180" t="n">
        <v>43698</v>
      </c>
      <c r="V17" s="180" t="n">
        <v>44044</v>
      </c>
      <c r="W17" s="1" t="n">
        <f aca="false">U17-V17</f>
        <v>-346</v>
      </c>
      <c r="X17" s="1" t="n">
        <f aca="false">W17/30</f>
        <v>-11.5333333333333</v>
      </c>
    </row>
    <row r="18" customFormat="false" ht="26.85" hidden="false" customHeight="false" outlineLevel="0" collapsed="false">
      <c r="B18" s="18" t="n">
        <v>12</v>
      </c>
      <c r="C18" s="30"/>
      <c r="D18" s="51" t="s">
        <v>43</v>
      </c>
      <c r="E18" s="27" t="s">
        <v>44</v>
      </c>
      <c r="F18" s="185" t="s">
        <v>26</v>
      </c>
      <c r="G18" s="190"/>
      <c r="H18" s="187" t="n">
        <v>64.75</v>
      </c>
      <c r="I18" s="187" t="n">
        <v>38</v>
      </c>
      <c r="J18" s="187" t="n">
        <v>38</v>
      </c>
      <c r="K18" s="187" t="n">
        <v>35</v>
      </c>
      <c r="L18" s="187" t="n">
        <v>60</v>
      </c>
      <c r="M18" s="187" t="n">
        <v>79</v>
      </c>
      <c r="N18" s="187" t="n">
        <v>29</v>
      </c>
      <c r="O18" s="187"/>
      <c r="P18" s="187"/>
      <c r="Q18" s="187"/>
      <c r="R18" s="187"/>
      <c r="S18" s="187"/>
      <c r="U18" s="192"/>
      <c r="V18" s="192"/>
      <c r="W18" s="1" t="n">
        <f aca="false">U18-V18</f>
        <v>0</v>
      </c>
      <c r="X18" s="1" t="n">
        <f aca="false">W18/30</f>
        <v>0</v>
      </c>
    </row>
    <row r="19" customFormat="false" ht="43.5" hidden="false" customHeight="true" outlineLevel="0" collapsed="false">
      <c r="B19" s="18" t="n">
        <v>13</v>
      </c>
      <c r="C19" s="30"/>
      <c r="D19" s="51" t="s">
        <v>45</v>
      </c>
      <c r="E19" s="27" t="s">
        <v>46</v>
      </c>
      <c r="F19" s="185" t="s">
        <v>26</v>
      </c>
      <c r="G19" s="190"/>
      <c r="H19" s="187" t="n">
        <v>5</v>
      </c>
      <c r="I19" s="187" t="n">
        <v>5</v>
      </c>
      <c r="J19" s="187" t="n">
        <v>6</v>
      </c>
      <c r="K19" s="187" t="n">
        <v>6.5</v>
      </c>
      <c r="L19" s="187" t="n">
        <v>6.2</v>
      </c>
      <c r="M19" s="187" t="n">
        <v>5</v>
      </c>
      <c r="N19" s="187" t="n">
        <v>6</v>
      </c>
      <c r="O19" s="187"/>
      <c r="P19" s="187"/>
      <c r="Q19" s="187"/>
      <c r="R19" s="187"/>
      <c r="S19" s="187"/>
      <c r="U19" s="192" t="n">
        <v>44020</v>
      </c>
      <c r="V19" s="192" t="n">
        <v>43983</v>
      </c>
      <c r="W19" s="1" t="n">
        <f aca="false">U19-V19</f>
        <v>37</v>
      </c>
    </row>
    <row r="20" customFormat="false" ht="43.5" hidden="false" customHeight="true" outlineLevel="0" collapsed="false">
      <c r="B20" s="193" t="n">
        <v>14</v>
      </c>
      <c r="C20" s="30"/>
      <c r="D20" s="30" t="s">
        <v>47</v>
      </c>
      <c r="E20" s="61" t="s">
        <v>46</v>
      </c>
      <c r="F20" s="194" t="s">
        <v>26</v>
      </c>
      <c r="G20" s="195"/>
      <c r="H20" s="187" t="n">
        <v>14</v>
      </c>
      <c r="I20" s="187" t="n">
        <v>12.5</v>
      </c>
      <c r="J20" s="187" t="n">
        <v>12.7</v>
      </c>
      <c r="K20" s="187" t="n">
        <v>13</v>
      </c>
      <c r="L20" s="187" t="n">
        <v>13.2</v>
      </c>
      <c r="M20" s="187" t="n">
        <v>11</v>
      </c>
      <c r="N20" s="187" t="n">
        <v>11.5</v>
      </c>
      <c r="O20" s="187"/>
      <c r="P20" s="187"/>
      <c r="Q20" s="187"/>
      <c r="R20" s="187"/>
      <c r="S20" s="187"/>
      <c r="U20" s="192" t="n">
        <v>44032</v>
      </c>
      <c r="V20" s="192" t="n">
        <v>44011</v>
      </c>
      <c r="W20" s="1" t="n">
        <f aca="false">U20-V20</f>
        <v>21</v>
      </c>
    </row>
    <row r="21" customFormat="false" ht="15" hidden="false" customHeight="true" outlineLevel="0" collapsed="false">
      <c r="B21" s="68" t="n">
        <v>15</v>
      </c>
      <c r="C21" s="70" t="s">
        <v>162</v>
      </c>
      <c r="D21" s="70" t="s">
        <v>195</v>
      </c>
      <c r="E21" s="68" t="s">
        <v>196</v>
      </c>
      <c r="F21" s="71" t="s">
        <v>49</v>
      </c>
      <c r="G21" s="77"/>
      <c r="H21" s="186" t="n">
        <v>18</v>
      </c>
      <c r="I21" s="187" t="n">
        <v>16.31</v>
      </c>
      <c r="J21" s="187" t="n">
        <v>13.81</v>
      </c>
      <c r="K21" s="187" t="n">
        <v>12</v>
      </c>
      <c r="L21" s="187" t="n">
        <v>16.69</v>
      </c>
      <c r="M21" s="187" t="n">
        <v>19.75</v>
      </c>
      <c r="N21" s="187" t="n">
        <v>18.69</v>
      </c>
      <c r="O21" s="187"/>
      <c r="P21" s="187"/>
      <c r="Q21" s="187"/>
      <c r="R21" s="187"/>
      <c r="S21" s="187"/>
      <c r="U21" s="192"/>
      <c r="V21" s="192"/>
      <c r="W21" s="1" t="n">
        <f aca="false">U21-V21</f>
        <v>0</v>
      </c>
    </row>
    <row r="22" customFormat="false" ht="15" hidden="false" customHeight="true" outlineLevel="0" collapsed="false">
      <c r="B22" s="68"/>
      <c r="C22" s="70"/>
      <c r="D22" s="70"/>
      <c r="E22" s="68"/>
      <c r="F22" s="71" t="s">
        <v>50</v>
      </c>
      <c r="G22" s="77"/>
      <c r="H22" s="186" t="n">
        <v>13.88</v>
      </c>
      <c r="I22" s="187" t="n">
        <v>17</v>
      </c>
      <c r="J22" s="187" t="n">
        <v>12.69</v>
      </c>
      <c r="K22" s="187" t="n">
        <v>10.75</v>
      </c>
      <c r="L22" s="187" t="n">
        <v>16.13</v>
      </c>
      <c r="M22" s="187" t="n">
        <v>20.25</v>
      </c>
      <c r="N22" s="187" t="n">
        <v>19.81</v>
      </c>
      <c r="O22" s="187"/>
      <c r="P22" s="187"/>
      <c r="Q22" s="187"/>
      <c r="R22" s="187"/>
      <c r="S22" s="187"/>
      <c r="U22" s="180"/>
      <c r="V22" s="180"/>
    </row>
    <row r="23" customFormat="false" ht="15" hidden="false" customHeight="true" outlineLevel="0" collapsed="false">
      <c r="B23" s="68"/>
      <c r="C23" s="70"/>
      <c r="D23" s="70"/>
      <c r="E23" s="68"/>
      <c r="F23" s="71" t="s">
        <v>51</v>
      </c>
      <c r="G23" s="77"/>
      <c r="H23" s="186" t="n">
        <v>16.63</v>
      </c>
      <c r="I23" s="187" t="n">
        <v>14.5</v>
      </c>
      <c r="J23" s="187" t="n">
        <v>11.31</v>
      </c>
      <c r="K23" s="187" t="n">
        <v>13</v>
      </c>
      <c r="L23" s="187" t="n">
        <v>16.13</v>
      </c>
      <c r="M23" s="187" t="n">
        <v>18.75</v>
      </c>
      <c r="N23" s="187" t="n">
        <v>17.5</v>
      </c>
      <c r="O23" s="187"/>
      <c r="P23" s="187"/>
      <c r="Q23" s="187"/>
      <c r="R23" s="187"/>
      <c r="S23" s="187"/>
      <c r="U23" s="180"/>
      <c r="V23" s="180"/>
    </row>
    <row r="24" customFormat="false" ht="15" hidden="false" customHeight="true" outlineLevel="0" collapsed="false">
      <c r="B24" s="68"/>
      <c r="C24" s="70"/>
      <c r="D24" s="70"/>
      <c r="E24" s="68"/>
      <c r="F24" s="71" t="s">
        <v>52</v>
      </c>
      <c r="G24" s="77"/>
      <c r="H24" s="186" t="n">
        <v>15.75</v>
      </c>
      <c r="I24" s="187" t="n">
        <v>16.38</v>
      </c>
      <c r="J24" s="187" t="n">
        <v>13.81</v>
      </c>
      <c r="K24" s="187" t="n">
        <v>10</v>
      </c>
      <c r="L24" s="187" t="n">
        <v>16</v>
      </c>
      <c r="M24" s="187" t="n">
        <v>19.75</v>
      </c>
      <c r="N24" s="187" t="n">
        <v>20.63</v>
      </c>
      <c r="O24" s="187"/>
      <c r="P24" s="187"/>
      <c r="Q24" s="187"/>
      <c r="R24" s="187"/>
      <c r="S24" s="187"/>
      <c r="U24" s="180"/>
      <c r="V24" s="180"/>
    </row>
    <row r="25" customFormat="false" ht="15" hidden="false" customHeight="true" outlineLevel="0" collapsed="false">
      <c r="B25" s="68"/>
      <c r="C25" s="70"/>
      <c r="D25" s="70"/>
      <c r="E25" s="68"/>
      <c r="F25" s="71" t="s">
        <v>53</v>
      </c>
      <c r="G25" s="77"/>
      <c r="H25" s="186" t="n">
        <v>15</v>
      </c>
      <c r="I25" s="187" t="n">
        <v>16.88</v>
      </c>
      <c r="J25" s="187" t="n">
        <v>9.19</v>
      </c>
      <c r="K25" s="187" t="n">
        <v>9.5</v>
      </c>
      <c r="L25" s="187" t="n">
        <v>16.25</v>
      </c>
      <c r="M25" s="187" t="n">
        <v>18.5</v>
      </c>
      <c r="N25" s="187" t="n">
        <v>14.88</v>
      </c>
      <c r="O25" s="187"/>
      <c r="P25" s="187"/>
      <c r="Q25" s="187"/>
      <c r="R25" s="187"/>
      <c r="S25" s="187"/>
      <c r="U25" s="180"/>
      <c r="V25" s="180"/>
    </row>
    <row r="26" customFormat="false" ht="15" hidden="false" customHeight="true" outlineLevel="0" collapsed="false">
      <c r="B26" s="68"/>
      <c r="C26" s="70"/>
      <c r="D26" s="70"/>
      <c r="E26" s="68"/>
      <c r="F26" s="71" t="s">
        <v>54</v>
      </c>
      <c r="G26" s="77"/>
      <c r="H26" s="186" t="n">
        <v>16.06</v>
      </c>
      <c r="I26" s="187" t="n">
        <v>16.81</v>
      </c>
      <c r="J26" s="187" t="n">
        <v>11.06</v>
      </c>
      <c r="K26" s="187" t="n">
        <v>12.44</v>
      </c>
      <c r="L26" s="187" t="n">
        <v>12.38</v>
      </c>
      <c r="M26" s="187" t="n">
        <v>20</v>
      </c>
      <c r="N26" s="187" t="n">
        <v>16.5</v>
      </c>
      <c r="O26" s="187"/>
      <c r="P26" s="187"/>
      <c r="Q26" s="187"/>
      <c r="R26" s="187"/>
      <c r="S26" s="187"/>
      <c r="U26" s="180"/>
      <c r="V26" s="180"/>
    </row>
    <row r="27" customFormat="false" ht="15" hidden="false" customHeight="true" outlineLevel="0" collapsed="false">
      <c r="B27" s="68"/>
      <c r="C27" s="70"/>
      <c r="D27" s="70"/>
      <c r="E27" s="68"/>
      <c r="F27" s="71" t="s">
        <v>55</v>
      </c>
      <c r="G27" s="77"/>
      <c r="H27" s="186" t="n">
        <v>16.59</v>
      </c>
      <c r="I27" s="187" t="n">
        <v>16.19</v>
      </c>
      <c r="J27" s="187" t="n">
        <v>12.06</v>
      </c>
      <c r="K27" s="187" t="n">
        <v>10.5</v>
      </c>
      <c r="L27" s="187" t="n">
        <v>15</v>
      </c>
      <c r="M27" s="187" t="n">
        <v>18.38</v>
      </c>
      <c r="N27" s="187" t="n">
        <v>18.06</v>
      </c>
      <c r="O27" s="187"/>
      <c r="P27" s="187"/>
      <c r="Q27" s="187"/>
      <c r="R27" s="187"/>
      <c r="S27" s="187"/>
      <c r="U27" s="180"/>
      <c r="V27" s="180"/>
    </row>
    <row r="28" customFormat="false" ht="15" hidden="false" customHeight="true" outlineLevel="0" collapsed="false">
      <c r="B28" s="68"/>
      <c r="C28" s="70"/>
      <c r="D28" s="70"/>
      <c r="E28" s="68"/>
      <c r="F28" s="71" t="s">
        <v>56</v>
      </c>
      <c r="G28" s="77"/>
      <c r="H28" s="196"/>
      <c r="I28" s="190"/>
      <c r="J28" s="187" t="n">
        <v>15</v>
      </c>
      <c r="K28" s="187" t="n">
        <v>17</v>
      </c>
      <c r="L28" s="187" t="n">
        <v>20</v>
      </c>
      <c r="M28" s="190"/>
      <c r="N28" s="187" t="n">
        <v>22</v>
      </c>
      <c r="O28" s="190"/>
      <c r="P28" s="190"/>
      <c r="Q28" s="190"/>
      <c r="R28" s="190"/>
      <c r="S28" s="190"/>
      <c r="U28" s="180"/>
      <c r="V28" s="180"/>
    </row>
    <row r="29" customFormat="false" ht="15" hidden="false" customHeight="true" outlineLevel="0" collapsed="false">
      <c r="B29" s="68"/>
      <c r="C29" s="70"/>
      <c r="D29" s="70"/>
      <c r="E29" s="68"/>
      <c r="F29" s="71" t="s">
        <v>57</v>
      </c>
      <c r="G29" s="77"/>
      <c r="H29" s="196"/>
      <c r="I29" s="190"/>
      <c r="J29" s="187" t="n">
        <v>15</v>
      </c>
      <c r="K29" s="187" t="n">
        <v>17</v>
      </c>
      <c r="L29" s="187" t="n">
        <v>20</v>
      </c>
      <c r="M29" s="190"/>
      <c r="N29" s="190"/>
      <c r="O29" s="190"/>
      <c r="P29" s="190"/>
      <c r="Q29" s="190"/>
      <c r="R29" s="190"/>
      <c r="S29" s="190"/>
      <c r="U29" s="180"/>
      <c r="V29" s="180"/>
    </row>
    <row r="30" customFormat="false" ht="15" hidden="false" customHeight="true" outlineLevel="0" collapsed="false">
      <c r="B30" s="68"/>
      <c r="C30" s="70"/>
      <c r="D30" s="70"/>
      <c r="E30" s="68"/>
      <c r="F30" s="71" t="s">
        <v>58</v>
      </c>
      <c r="G30" s="77"/>
      <c r="H30" s="196"/>
      <c r="I30" s="190"/>
      <c r="J30" s="187" t="n">
        <v>15</v>
      </c>
      <c r="K30" s="187" t="n">
        <v>17</v>
      </c>
      <c r="L30" s="187" t="n">
        <v>20</v>
      </c>
      <c r="M30" s="190"/>
      <c r="N30" s="190"/>
      <c r="O30" s="190"/>
      <c r="P30" s="190"/>
      <c r="Q30" s="190"/>
      <c r="R30" s="190"/>
      <c r="S30" s="190"/>
      <c r="U30" s="180"/>
      <c r="V30" s="180"/>
    </row>
    <row r="31" customFormat="false" ht="15" hidden="false" customHeight="true" outlineLevel="0" collapsed="false">
      <c r="B31" s="68"/>
      <c r="C31" s="70"/>
      <c r="D31" s="70"/>
      <c r="E31" s="68"/>
      <c r="F31" s="71" t="s">
        <v>59</v>
      </c>
      <c r="G31" s="77"/>
      <c r="H31" s="196"/>
      <c r="I31" s="190"/>
      <c r="J31" s="187" t="n">
        <v>15</v>
      </c>
      <c r="K31" s="187" t="n">
        <v>17</v>
      </c>
      <c r="L31" s="187" t="n">
        <v>20</v>
      </c>
      <c r="M31" s="190"/>
      <c r="N31" s="190"/>
      <c r="O31" s="190"/>
      <c r="P31" s="190"/>
      <c r="Q31" s="190"/>
      <c r="R31" s="190"/>
      <c r="S31" s="190"/>
      <c r="U31" s="180"/>
      <c r="V31" s="180"/>
    </row>
    <row r="32" customFormat="false" ht="15" hidden="false" customHeight="true" outlineLevel="0" collapsed="false">
      <c r="B32" s="68" t="n">
        <v>16</v>
      </c>
      <c r="C32" s="70"/>
      <c r="D32" s="197" t="s">
        <v>197</v>
      </c>
      <c r="E32" s="87" t="s">
        <v>46</v>
      </c>
      <c r="F32" s="71" t="s">
        <v>49</v>
      </c>
      <c r="G32" s="77"/>
      <c r="H32" s="186" t="n">
        <v>1099</v>
      </c>
      <c r="I32" s="187" t="n">
        <v>1007</v>
      </c>
      <c r="J32" s="187" t="n">
        <v>906</v>
      </c>
      <c r="K32" s="187" t="n">
        <v>853</v>
      </c>
      <c r="L32" s="187" t="n">
        <v>1186</v>
      </c>
      <c r="M32" s="187" t="n">
        <v>1345</v>
      </c>
      <c r="N32" s="187" t="n">
        <v>1342</v>
      </c>
      <c r="O32" s="187"/>
      <c r="P32" s="187"/>
      <c r="Q32" s="187"/>
      <c r="R32" s="187"/>
      <c r="S32" s="187"/>
      <c r="U32" s="180"/>
      <c r="V32" s="180"/>
    </row>
    <row r="33" customFormat="false" ht="15" hidden="false" customHeight="true" outlineLevel="0" collapsed="false">
      <c r="B33" s="68"/>
      <c r="C33" s="70"/>
      <c r="D33" s="197"/>
      <c r="E33" s="87"/>
      <c r="F33" s="71" t="s">
        <v>50</v>
      </c>
      <c r="G33" s="77"/>
      <c r="H33" s="186" t="n">
        <v>832</v>
      </c>
      <c r="I33" s="187" t="n">
        <v>943</v>
      </c>
      <c r="J33" s="187" t="n">
        <v>774</v>
      </c>
      <c r="K33" s="187" t="n">
        <v>676</v>
      </c>
      <c r="L33" s="187" t="n">
        <v>995</v>
      </c>
      <c r="M33" s="187" t="n">
        <v>1118</v>
      </c>
      <c r="N33" s="187" t="n">
        <v>1093</v>
      </c>
      <c r="O33" s="187"/>
      <c r="P33" s="187"/>
      <c r="Q33" s="187"/>
      <c r="R33" s="187"/>
      <c r="S33" s="187"/>
      <c r="U33" s="180"/>
      <c r="V33" s="180"/>
    </row>
    <row r="34" customFormat="false" ht="15" hidden="false" customHeight="true" outlineLevel="0" collapsed="false">
      <c r="B34" s="68"/>
      <c r="C34" s="70"/>
      <c r="D34" s="197"/>
      <c r="E34" s="87"/>
      <c r="F34" s="71" t="s">
        <v>51</v>
      </c>
      <c r="G34" s="77"/>
      <c r="H34" s="186" t="n">
        <v>932</v>
      </c>
      <c r="I34" s="187" t="n">
        <v>796</v>
      </c>
      <c r="J34" s="187" t="n">
        <v>730</v>
      </c>
      <c r="K34" s="187" t="n">
        <v>915</v>
      </c>
      <c r="L34" s="187" t="n">
        <v>1230</v>
      </c>
      <c r="M34" s="187" t="n">
        <v>1210</v>
      </c>
      <c r="N34" s="187" t="n">
        <v>1017</v>
      </c>
      <c r="O34" s="187"/>
      <c r="P34" s="187"/>
      <c r="Q34" s="187"/>
      <c r="R34" s="187"/>
      <c r="S34" s="187"/>
      <c r="U34" s="180"/>
      <c r="V34" s="180"/>
    </row>
    <row r="35" customFormat="false" ht="15" hidden="false" customHeight="true" outlineLevel="0" collapsed="false">
      <c r="B35" s="68"/>
      <c r="C35" s="70"/>
      <c r="D35" s="197"/>
      <c r="E35" s="87"/>
      <c r="F35" s="71" t="s">
        <v>52</v>
      </c>
      <c r="G35" s="77"/>
      <c r="H35" s="186" t="n">
        <v>917</v>
      </c>
      <c r="I35" s="187" t="n">
        <v>1071</v>
      </c>
      <c r="J35" s="187" t="n">
        <v>883</v>
      </c>
      <c r="K35" s="187" t="n">
        <v>704</v>
      </c>
      <c r="L35" s="187" t="n">
        <v>1163</v>
      </c>
      <c r="M35" s="187" t="n">
        <v>1300</v>
      </c>
      <c r="N35" s="187" t="n">
        <v>1238</v>
      </c>
      <c r="O35" s="187"/>
      <c r="P35" s="187"/>
      <c r="Q35" s="187"/>
      <c r="R35" s="187"/>
      <c r="S35" s="187"/>
      <c r="U35" s="180"/>
      <c r="V35" s="180"/>
    </row>
    <row r="36" customFormat="false" ht="15" hidden="false" customHeight="true" outlineLevel="0" collapsed="false">
      <c r="B36" s="68"/>
      <c r="C36" s="70"/>
      <c r="D36" s="197"/>
      <c r="E36" s="87"/>
      <c r="F36" s="71" t="s">
        <v>53</v>
      </c>
      <c r="G36" s="77"/>
      <c r="H36" s="186" t="n">
        <v>996</v>
      </c>
      <c r="I36" s="187" t="n">
        <v>886</v>
      </c>
      <c r="J36" s="187" t="n">
        <v>651</v>
      </c>
      <c r="K36" s="187" t="n">
        <v>677</v>
      </c>
      <c r="L36" s="187" t="n">
        <v>1032</v>
      </c>
      <c r="M36" s="187" t="n">
        <v>1184</v>
      </c>
      <c r="N36" s="187" t="n">
        <v>1121</v>
      </c>
      <c r="O36" s="187"/>
      <c r="P36" s="187"/>
      <c r="Q36" s="187"/>
      <c r="R36" s="187"/>
      <c r="S36" s="187"/>
      <c r="U36" s="180"/>
      <c r="V36" s="180"/>
    </row>
    <row r="37" customFormat="false" ht="15" hidden="false" customHeight="true" outlineLevel="0" collapsed="false">
      <c r="B37" s="68"/>
      <c r="C37" s="70"/>
      <c r="D37" s="197"/>
      <c r="E37" s="87"/>
      <c r="F37" s="71" t="s">
        <v>54</v>
      </c>
      <c r="G37" s="77"/>
      <c r="H37" s="186" t="n">
        <v>847</v>
      </c>
      <c r="I37" s="187" t="n">
        <v>942</v>
      </c>
      <c r="J37" s="187" t="n">
        <v>678</v>
      </c>
      <c r="K37" s="187" t="n">
        <v>844</v>
      </c>
      <c r="L37" s="187" t="n">
        <v>1006</v>
      </c>
      <c r="M37" s="187" t="n">
        <v>1169</v>
      </c>
      <c r="N37" s="187" t="n">
        <v>1035</v>
      </c>
      <c r="O37" s="187"/>
      <c r="P37" s="187"/>
      <c r="Q37" s="187"/>
      <c r="R37" s="187"/>
      <c r="S37" s="187"/>
      <c r="U37" s="180"/>
      <c r="V37" s="180"/>
    </row>
    <row r="38" customFormat="false" ht="15" hidden="false" customHeight="true" outlineLevel="0" collapsed="false">
      <c r="B38" s="68"/>
      <c r="C38" s="70"/>
      <c r="D38" s="197"/>
      <c r="E38" s="87"/>
      <c r="F38" s="71" t="s">
        <v>55</v>
      </c>
      <c r="G38" s="77"/>
      <c r="H38" s="186" t="n">
        <v>779</v>
      </c>
      <c r="I38" s="187" t="n">
        <v>758</v>
      </c>
      <c r="J38" s="187" t="n">
        <v>698</v>
      </c>
      <c r="K38" s="187" t="n">
        <v>890</v>
      </c>
      <c r="L38" s="187" t="n">
        <v>988</v>
      </c>
      <c r="M38" s="187" t="n">
        <v>1181</v>
      </c>
      <c r="N38" s="187" t="n">
        <v>1034</v>
      </c>
      <c r="O38" s="187"/>
      <c r="P38" s="187"/>
      <c r="Q38" s="187"/>
      <c r="R38" s="187"/>
      <c r="S38" s="187"/>
      <c r="U38" s="180"/>
      <c r="V38" s="180"/>
    </row>
    <row r="39" customFormat="false" ht="18.6" hidden="false" customHeight="true" outlineLevel="0" collapsed="false">
      <c r="B39" s="68"/>
      <c r="C39" s="70"/>
      <c r="D39" s="197"/>
      <c r="E39" s="87"/>
      <c r="F39" s="71" t="s">
        <v>56</v>
      </c>
      <c r="G39" s="77"/>
      <c r="H39" s="196"/>
      <c r="I39" s="190"/>
      <c r="J39" s="187" t="n">
        <v>960</v>
      </c>
      <c r="K39" s="187" t="n">
        <v>282</v>
      </c>
      <c r="L39" s="187" t="n">
        <v>743</v>
      </c>
      <c r="M39" s="190"/>
      <c r="N39" s="187" t="n">
        <v>1192</v>
      </c>
      <c r="O39" s="190"/>
      <c r="P39" s="190"/>
      <c r="Q39" s="190"/>
      <c r="R39" s="190"/>
      <c r="S39" s="190"/>
      <c r="U39" s="180"/>
      <c r="V39" s="180"/>
    </row>
    <row r="40" customFormat="false" ht="18.6" hidden="false" customHeight="true" outlineLevel="0" collapsed="false">
      <c r="B40" s="68"/>
      <c r="C40" s="70"/>
      <c r="D40" s="197"/>
      <c r="E40" s="87"/>
      <c r="F40" s="71" t="s">
        <v>57</v>
      </c>
      <c r="G40" s="77"/>
      <c r="H40" s="196"/>
      <c r="I40" s="190"/>
      <c r="J40" s="187" t="n">
        <v>840</v>
      </c>
      <c r="K40" s="187" t="n">
        <v>922</v>
      </c>
      <c r="L40" s="187" t="n">
        <v>1085</v>
      </c>
      <c r="M40" s="190"/>
      <c r="N40" s="190"/>
      <c r="O40" s="190"/>
      <c r="P40" s="190"/>
      <c r="Q40" s="190"/>
      <c r="R40" s="190"/>
      <c r="S40" s="190"/>
      <c r="U40" s="180"/>
      <c r="V40" s="180"/>
    </row>
    <row r="41" customFormat="false" ht="18.6" hidden="false" customHeight="true" outlineLevel="0" collapsed="false">
      <c r="B41" s="68"/>
      <c r="C41" s="70"/>
      <c r="D41" s="197"/>
      <c r="E41" s="87"/>
      <c r="F41" s="71" t="s">
        <v>58</v>
      </c>
      <c r="G41" s="77"/>
      <c r="H41" s="196"/>
      <c r="I41" s="190"/>
      <c r="J41" s="187" t="n">
        <v>747</v>
      </c>
      <c r="K41" s="187" t="n">
        <v>94</v>
      </c>
      <c r="L41" s="187" t="n">
        <v>905</v>
      </c>
      <c r="M41" s="190"/>
      <c r="N41" s="190"/>
      <c r="O41" s="190"/>
      <c r="P41" s="190"/>
      <c r="Q41" s="190"/>
      <c r="R41" s="190"/>
      <c r="S41" s="190"/>
      <c r="U41" s="180"/>
      <c r="V41" s="180"/>
    </row>
    <row r="42" customFormat="false" ht="16.35" hidden="false" customHeight="true" outlineLevel="0" collapsed="false">
      <c r="B42" s="68"/>
      <c r="C42" s="70"/>
      <c r="D42" s="197"/>
      <c r="E42" s="87"/>
      <c r="F42" s="71" t="s">
        <v>59</v>
      </c>
      <c r="G42" s="77"/>
      <c r="H42" s="196"/>
      <c r="I42" s="190"/>
      <c r="J42" s="187" t="n">
        <v>704</v>
      </c>
      <c r="K42" s="187" t="n">
        <v>185</v>
      </c>
      <c r="L42" s="187" t="n">
        <v>1150</v>
      </c>
      <c r="M42" s="190"/>
      <c r="N42" s="190"/>
      <c r="O42" s="190"/>
      <c r="P42" s="190"/>
      <c r="Q42" s="190"/>
      <c r="R42" s="190"/>
      <c r="S42" s="190"/>
      <c r="U42" s="180"/>
      <c r="V42" s="180"/>
    </row>
    <row r="43" customFormat="false" ht="15" hidden="false" customHeight="true" outlineLevel="0" collapsed="false">
      <c r="B43" s="68" t="n">
        <v>17</v>
      </c>
      <c r="C43" s="70"/>
      <c r="D43" s="70" t="s">
        <v>169</v>
      </c>
      <c r="E43" s="68" t="s">
        <v>39</v>
      </c>
      <c r="F43" s="71" t="s">
        <v>49</v>
      </c>
      <c r="G43" s="56"/>
      <c r="H43" s="186" t="n">
        <v>6</v>
      </c>
      <c r="I43" s="187" t="n">
        <v>9</v>
      </c>
      <c r="J43" s="187" t="n">
        <v>2</v>
      </c>
      <c r="K43" s="187" t="n">
        <v>10</v>
      </c>
      <c r="L43" s="187" t="n">
        <v>5</v>
      </c>
      <c r="M43" s="187" t="n">
        <v>5</v>
      </c>
      <c r="N43" s="187" t="n">
        <v>4</v>
      </c>
      <c r="O43" s="187"/>
      <c r="P43" s="187"/>
      <c r="Q43" s="187"/>
      <c r="R43" s="187"/>
      <c r="S43" s="187"/>
      <c r="U43" s="180"/>
      <c r="V43" s="180"/>
    </row>
    <row r="44" customFormat="false" ht="15" hidden="false" customHeight="true" outlineLevel="0" collapsed="false">
      <c r="B44" s="68"/>
      <c r="C44" s="70"/>
      <c r="D44" s="70"/>
      <c r="E44" s="68"/>
      <c r="F44" s="71" t="s">
        <v>50</v>
      </c>
      <c r="G44" s="56"/>
      <c r="H44" s="186" t="n">
        <v>5</v>
      </c>
      <c r="I44" s="187" t="n">
        <v>4</v>
      </c>
      <c r="J44" s="187" t="n">
        <v>4</v>
      </c>
      <c r="K44" s="187" t="n">
        <v>3</v>
      </c>
      <c r="L44" s="187" t="n">
        <v>3</v>
      </c>
      <c r="M44" s="187" t="n">
        <v>3</v>
      </c>
      <c r="N44" s="187" t="n">
        <v>3</v>
      </c>
      <c r="O44" s="187"/>
      <c r="P44" s="187"/>
      <c r="Q44" s="187"/>
      <c r="R44" s="187"/>
      <c r="S44" s="187"/>
      <c r="U44" s="180"/>
      <c r="V44" s="180"/>
    </row>
    <row r="45" customFormat="false" ht="15" hidden="false" customHeight="true" outlineLevel="0" collapsed="false">
      <c r="B45" s="68"/>
      <c r="C45" s="70"/>
      <c r="D45" s="70"/>
      <c r="E45" s="68"/>
      <c r="F45" s="71" t="s">
        <v>51</v>
      </c>
      <c r="G45" s="56"/>
      <c r="H45" s="186" t="n">
        <v>0</v>
      </c>
      <c r="I45" s="187" t="n">
        <v>0</v>
      </c>
      <c r="J45" s="187" t="n">
        <v>1</v>
      </c>
      <c r="K45" s="187" t="n">
        <v>2</v>
      </c>
      <c r="L45" s="187" t="n">
        <v>2</v>
      </c>
      <c r="M45" s="187" t="n">
        <v>2</v>
      </c>
      <c r="N45" s="187" t="n">
        <v>0</v>
      </c>
      <c r="O45" s="187"/>
      <c r="P45" s="187"/>
      <c r="Q45" s="187"/>
      <c r="R45" s="187"/>
      <c r="S45" s="187"/>
      <c r="U45" s="180"/>
      <c r="V45" s="180"/>
    </row>
    <row r="46" customFormat="false" ht="15" hidden="false" customHeight="true" outlineLevel="0" collapsed="false">
      <c r="B46" s="68"/>
      <c r="C46" s="70"/>
      <c r="D46" s="70"/>
      <c r="E46" s="68"/>
      <c r="F46" s="71" t="s">
        <v>52</v>
      </c>
      <c r="G46" s="56"/>
      <c r="H46" s="186" t="n">
        <v>5</v>
      </c>
      <c r="I46" s="187" t="n">
        <v>9</v>
      </c>
      <c r="J46" s="187" t="n">
        <v>1</v>
      </c>
      <c r="K46" s="187" t="n">
        <v>6</v>
      </c>
      <c r="L46" s="187" t="n">
        <v>5</v>
      </c>
      <c r="M46" s="187" t="n">
        <v>5</v>
      </c>
      <c r="N46" s="187" t="n">
        <v>5</v>
      </c>
      <c r="O46" s="187"/>
      <c r="P46" s="187"/>
      <c r="Q46" s="187"/>
      <c r="R46" s="187"/>
      <c r="S46" s="187"/>
      <c r="U46" s="180"/>
      <c r="V46" s="180"/>
    </row>
    <row r="47" customFormat="false" ht="15" hidden="false" customHeight="true" outlineLevel="0" collapsed="false">
      <c r="B47" s="68"/>
      <c r="C47" s="70"/>
      <c r="D47" s="70"/>
      <c r="E47" s="68"/>
      <c r="F47" s="71" t="s">
        <v>53</v>
      </c>
      <c r="G47" s="56"/>
      <c r="H47" s="186" t="n">
        <v>7</v>
      </c>
      <c r="I47" s="187" t="n">
        <v>7</v>
      </c>
      <c r="J47" s="187" t="n">
        <v>17</v>
      </c>
      <c r="K47" s="187" t="n">
        <v>8</v>
      </c>
      <c r="L47" s="187" t="n">
        <v>11</v>
      </c>
      <c r="M47" s="187" t="n">
        <v>9</v>
      </c>
      <c r="N47" s="187" t="n">
        <v>19</v>
      </c>
      <c r="O47" s="187"/>
      <c r="P47" s="187"/>
      <c r="Q47" s="187"/>
      <c r="R47" s="187"/>
      <c r="S47" s="187"/>
      <c r="U47" s="180"/>
      <c r="V47" s="180"/>
      <c r="W47" s="198"/>
      <c r="X47" s="198"/>
    </row>
    <row r="48" customFormat="false" ht="15" hidden="false" customHeight="true" outlineLevel="0" collapsed="false">
      <c r="B48" s="68"/>
      <c r="C48" s="70"/>
      <c r="D48" s="70"/>
      <c r="E48" s="68"/>
      <c r="F48" s="71" t="s">
        <v>54</v>
      </c>
      <c r="G48" s="56"/>
      <c r="H48" s="186" t="n">
        <v>6</v>
      </c>
      <c r="I48" s="187" t="n">
        <v>5</v>
      </c>
      <c r="J48" s="187" t="n">
        <v>4</v>
      </c>
      <c r="K48" s="187" t="n">
        <v>6</v>
      </c>
      <c r="L48" s="187" t="n">
        <v>4</v>
      </c>
      <c r="M48" s="187" t="n">
        <v>4</v>
      </c>
      <c r="N48" s="187" t="n">
        <v>10</v>
      </c>
      <c r="O48" s="187"/>
      <c r="P48" s="187"/>
      <c r="Q48" s="187"/>
      <c r="R48" s="187"/>
      <c r="S48" s="187"/>
      <c r="U48" s="180"/>
      <c r="V48" s="180"/>
      <c r="W48" s="198"/>
      <c r="X48" s="198"/>
    </row>
    <row r="49" customFormat="false" ht="15" hidden="false" customHeight="true" outlineLevel="0" collapsed="false">
      <c r="B49" s="68"/>
      <c r="C49" s="70"/>
      <c r="D49" s="70"/>
      <c r="E49" s="68"/>
      <c r="F49" s="71" t="s">
        <v>55</v>
      </c>
      <c r="G49" s="56"/>
      <c r="H49" s="186" t="n">
        <v>3</v>
      </c>
      <c r="I49" s="187" t="n">
        <v>7</v>
      </c>
      <c r="J49" s="187" t="n">
        <v>7</v>
      </c>
      <c r="K49" s="187" t="n">
        <v>4</v>
      </c>
      <c r="L49" s="187" t="n">
        <v>3</v>
      </c>
      <c r="M49" s="187" t="n">
        <v>3</v>
      </c>
      <c r="N49" s="187" t="n">
        <v>5</v>
      </c>
      <c r="O49" s="187"/>
      <c r="P49" s="187"/>
      <c r="Q49" s="187"/>
      <c r="R49" s="187"/>
      <c r="S49" s="187"/>
      <c r="U49" s="180"/>
      <c r="V49" s="180"/>
      <c r="W49" s="198"/>
      <c r="X49" s="198"/>
    </row>
    <row r="50" customFormat="false" ht="15" hidden="false" customHeight="true" outlineLevel="0" collapsed="false">
      <c r="B50" s="68"/>
      <c r="C50" s="70"/>
      <c r="D50" s="70"/>
      <c r="E50" s="68"/>
      <c r="F50" s="71" t="s">
        <v>56</v>
      </c>
      <c r="G50" s="56"/>
      <c r="H50" s="196"/>
      <c r="I50" s="190"/>
      <c r="J50" s="190"/>
      <c r="K50" s="190"/>
      <c r="L50" s="190"/>
      <c r="M50" s="190"/>
      <c r="N50" s="187" t="n">
        <v>2</v>
      </c>
      <c r="O50" s="190"/>
      <c r="P50" s="190"/>
      <c r="Q50" s="190"/>
      <c r="R50" s="190"/>
      <c r="S50" s="190"/>
      <c r="U50" s="180"/>
      <c r="V50" s="180"/>
      <c r="W50" s="198"/>
      <c r="X50" s="198"/>
    </row>
    <row r="51" customFormat="false" ht="15" hidden="false" customHeight="true" outlineLevel="0" collapsed="false">
      <c r="B51" s="68"/>
      <c r="C51" s="70"/>
      <c r="D51" s="70"/>
      <c r="E51" s="68"/>
      <c r="F51" s="71" t="s">
        <v>57</v>
      </c>
      <c r="G51" s="56"/>
      <c r="H51" s="196"/>
      <c r="I51" s="190"/>
      <c r="J51" s="190"/>
      <c r="K51" s="190"/>
      <c r="L51" s="190"/>
      <c r="M51" s="190"/>
      <c r="N51" s="190"/>
      <c r="O51" s="190"/>
      <c r="P51" s="190"/>
      <c r="Q51" s="190"/>
      <c r="R51" s="190"/>
      <c r="S51" s="190"/>
      <c r="U51" s="180"/>
      <c r="V51" s="180"/>
      <c r="W51" s="198"/>
      <c r="X51" s="198"/>
    </row>
    <row r="52" customFormat="false" ht="15" hidden="false" customHeight="true" outlineLevel="0" collapsed="false">
      <c r="B52" s="68"/>
      <c r="C52" s="70"/>
      <c r="D52" s="70"/>
      <c r="E52" s="68"/>
      <c r="F52" s="71" t="s">
        <v>58</v>
      </c>
      <c r="G52" s="56"/>
      <c r="H52" s="196"/>
      <c r="I52" s="190"/>
      <c r="J52" s="190"/>
      <c r="K52" s="190"/>
      <c r="L52" s="190"/>
      <c r="M52" s="190"/>
      <c r="N52" s="190"/>
      <c r="O52" s="190"/>
      <c r="P52" s="190"/>
      <c r="Q52" s="190"/>
      <c r="R52" s="190"/>
      <c r="S52" s="190"/>
      <c r="U52" s="180"/>
      <c r="V52" s="180"/>
      <c r="W52" s="198"/>
      <c r="X52" s="198"/>
    </row>
    <row r="53" customFormat="false" ht="18.6" hidden="false" customHeight="true" outlineLevel="0" collapsed="false">
      <c r="B53" s="68"/>
      <c r="C53" s="70"/>
      <c r="D53" s="70"/>
      <c r="E53" s="68"/>
      <c r="F53" s="71" t="s">
        <v>59</v>
      </c>
      <c r="G53" s="56"/>
      <c r="H53" s="196"/>
      <c r="I53" s="190"/>
      <c r="J53" s="190"/>
      <c r="K53" s="190"/>
      <c r="L53" s="190"/>
      <c r="M53" s="190"/>
      <c r="N53" s="190"/>
      <c r="O53" s="190"/>
      <c r="P53" s="190"/>
      <c r="Q53" s="190"/>
      <c r="R53" s="190"/>
      <c r="S53" s="190"/>
      <c r="U53" s="180"/>
      <c r="V53" s="180"/>
      <c r="W53" s="198"/>
      <c r="X53" s="198"/>
    </row>
    <row r="54" customFormat="false" ht="15" hidden="false" customHeight="true" outlineLevel="0" collapsed="false">
      <c r="B54" s="68" t="n">
        <v>18</v>
      </c>
      <c r="C54" s="70"/>
      <c r="D54" s="70" t="s">
        <v>198</v>
      </c>
      <c r="E54" s="68" t="s">
        <v>196</v>
      </c>
      <c r="F54" s="71" t="s">
        <v>63</v>
      </c>
      <c r="G54" s="56"/>
      <c r="H54" s="186" t="n">
        <v>19.75</v>
      </c>
      <c r="I54" s="187" t="n">
        <v>19</v>
      </c>
      <c r="J54" s="187" t="n">
        <v>14</v>
      </c>
      <c r="K54" s="187" t="n">
        <v>15</v>
      </c>
      <c r="L54" s="187" t="n">
        <v>17.88</v>
      </c>
      <c r="M54" s="187" t="n">
        <v>21.75</v>
      </c>
      <c r="N54" s="187" t="n">
        <v>20.88</v>
      </c>
      <c r="O54" s="187"/>
      <c r="P54" s="187"/>
      <c r="Q54" s="187"/>
      <c r="R54" s="187"/>
      <c r="S54" s="187"/>
      <c r="U54" s="180"/>
      <c r="V54" s="180"/>
      <c r="W54" s="198"/>
      <c r="X54" s="198"/>
    </row>
    <row r="55" customFormat="false" ht="15" hidden="false" customHeight="true" outlineLevel="0" collapsed="false">
      <c r="B55" s="68"/>
      <c r="C55" s="70"/>
      <c r="D55" s="70"/>
      <c r="E55" s="68"/>
      <c r="F55" s="71" t="s">
        <v>64</v>
      </c>
      <c r="G55" s="56"/>
      <c r="H55" s="186" t="n">
        <v>17.75</v>
      </c>
      <c r="I55" s="187" t="n">
        <v>17.44</v>
      </c>
      <c r="J55" s="187" t="n">
        <v>14</v>
      </c>
      <c r="K55" s="187" t="n">
        <v>12.06</v>
      </c>
      <c r="L55" s="187" t="n">
        <v>17.13</v>
      </c>
      <c r="M55" s="187" t="n">
        <v>20.69</v>
      </c>
      <c r="N55" s="187" t="n">
        <v>20.75</v>
      </c>
      <c r="O55" s="187"/>
      <c r="P55" s="187"/>
      <c r="Q55" s="187"/>
      <c r="R55" s="187"/>
      <c r="S55" s="187"/>
      <c r="U55" s="180" t="n">
        <v>43964</v>
      </c>
      <c r="V55" s="180" t="n">
        <v>43840</v>
      </c>
      <c r="W55" s="1" t="n">
        <f aca="false">U55-V55</f>
        <v>124</v>
      </c>
      <c r="X55" s="1" t="n">
        <f aca="false">W55/30</f>
        <v>4.13333333333333</v>
      </c>
    </row>
    <row r="56" customFormat="false" ht="15" hidden="false" customHeight="true" outlineLevel="0" collapsed="false">
      <c r="B56" s="68"/>
      <c r="C56" s="70"/>
      <c r="D56" s="70"/>
      <c r="E56" s="68"/>
      <c r="F56" s="71" t="s">
        <v>65</v>
      </c>
      <c r="G56" s="56"/>
      <c r="H56" s="186" t="n">
        <v>19.38</v>
      </c>
      <c r="I56" s="187" t="n">
        <v>18.63</v>
      </c>
      <c r="J56" s="187" t="n">
        <v>13.75</v>
      </c>
      <c r="K56" s="187" t="n">
        <v>12</v>
      </c>
      <c r="L56" s="187" t="n">
        <v>17.56</v>
      </c>
      <c r="M56" s="187" t="n">
        <v>20.56</v>
      </c>
      <c r="N56" s="187" t="n">
        <v>19.94</v>
      </c>
      <c r="O56" s="187"/>
      <c r="P56" s="187"/>
      <c r="Q56" s="187"/>
      <c r="R56" s="187"/>
      <c r="S56" s="187"/>
      <c r="U56" s="180"/>
      <c r="V56" s="180"/>
    </row>
    <row r="57" customFormat="false" ht="15" hidden="false" customHeight="true" outlineLevel="0" collapsed="false">
      <c r="B57" s="68"/>
      <c r="C57" s="70"/>
      <c r="D57" s="70"/>
      <c r="E57" s="68"/>
      <c r="F57" s="71" t="s">
        <v>66</v>
      </c>
      <c r="G57" s="56"/>
      <c r="H57" s="186" t="n">
        <v>15.56</v>
      </c>
      <c r="I57" s="187" t="n">
        <v>16.94</v>
      </c>
      <c r="J57" s="187" t="n">
        <v>14</v>
      </c>
      <c r="K57" s="187" t="n">
        <v>11.5</v>
      </c>
      <c r="L57" s="187" t="n">
        <v>16.81</v>
      </c>
      <c r="M57" s="187" t="n">
        <v>21.63</v>
      </c>
      <c r="N57" s="187" t="n">
        <v>18.69</v>
      </c>
      <c r="O57" s="187"/>
      <c r="P57" s="187"/>
      <c r="Q57" s="187"/>
      <c r="R57" s="187"/>
      <c r="S57" s="187"/>
      <c r="U57" s="180" t="n">
        <v>43972</v>
      </c>
      <c r="V57" s="180" t="n">
        <v>43946</v>
      </c>
      <c r="W57" s="1" t="n">
        <f aca="false">U57-V57</f>
        <v>26</v>
      </c>
      <c r="X57" s="1" t="n">
        <f aca="false">W57/30</f>
        <v>0.866666666666667</v>
      </c>
    </row>
    <row r="58" customFormat="false" ht="15" hidden="false" customHeight="true" outlineLevel="0" collapsed="false">
      <c r="B58" s="68"/>
      <c r="C58" s="70"/>
      <c r="D58" s="70"/>
      <c r="E58" s="68"/>
      <c r="F58" s="71" t="s">
        <v>67</v>
      </c>
      <c r="G58" s="56"/>
      <c r="H58" s="186" t="n">
        <v>19.75</v>
      </c>
      <c r="I58" s="187" t="n">
        <v>15.38</v>
      </c>
      <c r="J58" s="187" t="n">
        <v>10.13</v>
      </c>
      <c r="K58" s="187" t="n">
        <v>11.13</v>
      </c>
      <c r="L58" s="187" t="n">
        <v>16.81</v>
      </c>
      <c r="M58" s="187" t="n">
        <v>20.94</v>
      </c>
      <c r="N58" s="187" t="n">
        <v>20.88</v>
      </c>
      <c r="O58" s="187"/>
      <c r="P58" s="187"/>
      <c r="Q58" s="187"/>
      <c r="R58" s="187"/>
      <c r="S58" s="187"/>
      <c r="U58" s="180"/>
      <c r="V58" s="180"/>
    </row>
    <row r="59" customFormat="false" ht="15" hidden="false" customHeight="true" outlineLevel="0" collapsed="false">
      <c r="B59" s="68"/>
      <c r="C59" s="70"/>
      <c r="D59" s="70"/>
      <c r="E59" s="68"/>
      <c r="F59" s="71" t="s">
        <v>68</v>
      </c>
      <c r="G59" s="56"/>
      <c r="H59" s="186" t="n">
        <v>19.06</v>
      </c>
      <c r="I59" s="187" t="n">
        <v>15.88</v>
      </c>
      <c r="J59" s="187" t="n">
        <v>11.88</v>
      </c>
      <c r="K59" s="187" t="n">
        <v>11.88</v>
      </c>
      <c r="L59" s="187" t="n">
        <v>16.5</v>
      </c>
      <c r="M59" s="187" t="n">
        <v>21.13</v>
      </c>
      <c r="N59" s="187" t="n">
        <v>17.5</v>
      </c>
      <c r="O59" s="187"/>
      <c r="P59" s="187"/>
      <c r="Q59" s="187"/>
      <c r="R59" s="187"/>
      <c r="S59" s="187"/>
      <c r="U59" s="180"/>
      <c r="V59" s="180"/>
    </row>
    <row r="60" customFormat="false" ht="15" hidden="false" customHeight="true" outlineLevel="0" collapsed="false">
      <c r="B60" s="68"/>
      <c r="C60" s="70"/>
      <c r="D60" s="70"/>
      <c r="E60" s="68"/>
      <c r="F60" s="71" t="s">
        <v>69</v>
      </c>
      <c r="G60" s="56"/>
      <c r="H60" s="186" t="n">
        <v>17.63</v>
      </c>
      <c r="I60" s="187" t="n">
        <v>19.31</v>
      </c>
      <c r="J60" s="187" t="n">
        <v>14</v>
      </c>
      <c r="K60" s="187" t="n">
        <v>12.13</v>
      </c>
      <c r="L60" s="187" t="n">
        <v>17.38</v>
      </c>
      <c r="M60" s="187" t="n">
        <v>21.75</v>
      </c>
      <c r="N60" s="187" t="n">
        <v>20.88</v>
      </c>
      <c r="O60" s="187"/>
      <c r="P60" s="187"/>
      <c r="Q60" s="187"/>
      <c r="R60" s="187"/>
      <c r="S60" s="187"/>
      <c r="U60" s="180"/>
      <c r="V60" s="180"/>
    </row>
    <row r="61" customFormat="false" ht="15" hidden="false" customHeight="true" outlineLevel="0" collapsed="false">
      <c r="B61" s="68"/>
      <c r="C61" s="70"/>
      <c r="D61" s="70"/>
      <c r="E61" s="68"/>
      <c r="F61" s="71" t="s">
        <v>70</v>
      </c>
      <c r="G61" s="56"/>
      <c r="H61" s="186" t="n">
        <v>17.31</v>
      </c>
      <c r="I61" s="187" t="n">
        <v>17.56</v>
      </c>
      <c r="J61" s="187" t="n">
        <v>14</v>
      </c>
      <c r="K61" s="187" t="n">
        <v>11.44</v>
      </c>
      <c r="L61" s="187" t="n">
        <v>14</v>
      </c>
      <c r="M61" s="187" t="n">
        <v>21.75</v>
      </c>
      <c r="N61" s="187" t="n">
        <v>20.88</v>
      </c>
      <c r="O61" s="187"/>
      <c r="P61" s="187"/>
      <c r="Q61" s="187"/>
      <c r="R61" s="187"/>
      <c r="S61" s="187"/>
      <c r="U61" s="180"/>
      <c r="V61" s="180"/>
    </row>
    <row r="62" customFormat="false" ht="15" hidden="false" customHeight="true" outlineLevel="0" collapsed="false">
      <c r="B62" s="68"/>
      <c r="C62" s="70"/>
      <c r="D62" s="70"/>
      <c r="E62" s="68"/>
      <c r="F62" s="71" t="s">
        <v>71</v>
      </c>
      <c r="G62" s="56"/>
      <c r="H62" s="186" t="n">
        <v>16.28</v>
      </c>
      <c r="I62" s="187" t="n">
        <v>19.44</v>
      </c>
      <c r="J62" s="187" t="n">
        <v>12.63</v>
      </c>
      <c r="K62" s="187" t="n">
        <v>11.75</v>
      </c>
      <c r="L62" s="187" t="n">
        <v>17.06</v>
      </c>
      <c r="M62" s="187" t="n">
        <v>21.06</v>
      </c>
      <c r="N62" s="187" t="n">
        <v>19</v>
      </c>
      <c r="O62" s="187"/>
      <c r="P62" s="187"/>
      <c r="Q62" s="187"/>
      <c r="R62" s="187"/>
      <c r="S62" s="187"/>
      <c r="U62" s="180"/>
      <c r="V62" s="180"/>
    </row>
    <row r="63" customFormat="false" ht="15" hidden="false" customHeight="true" outlineLevel="0" collapsed="false">
      <c r="B63" s="68"/>
      <c r="C63" s="70"/>
      <c r="D63" s="70"/>
      <c r="E63" s="68"/>
      <c r="F63" s="71" t="s">
        <v>72</v>
      </c>
      <c r="G63" s="56"/>
      <c r="H63" s="186" t="n">
        <v>19.19</v>
      </c>
      <c r="I63" s="187" t="n">
        <v>13.94</v>
      </c>
      <c r="J63" s="187" t="n">
        <v>17.13</v>
      </c>
      <c r="K63" s="187" t="n">
        <v>15.06</v>
      </c>
      <c r="L63" s="187" t="n">
        <v>15.5</v>
      </c>
      <c r="M63" s="187" t="n">
        <v>20.25</v>
      </c>
      <c r="N63" s="187" t="n">
        <v>19.63</v>
      </c>
      <c r="O63" s="187"/>
      <c r="P63" s="187"/>
      <c r="Q63" s="187"/>
      <c r="R63" s="187"/>
      <c r="S63" s="187"/>
      <c r="U63" s="180"/>
      <c r="V63" s="180"/>
      <c r="X63" s="0"/>
      <c r="Y63" s="0"/>
      <c r="Z63" s="0"/>
      <c r="AA63" s="0"/>
    </row>
    <row r="64" customFormat="false" ht="15" hidden="false" customHeight="true" outlineLevel="0" collapsed="false">
      <c r="B64" s="68"/>
      <c r="C64" s="70"/>
      <c r="D64" s="70"/>
      <c r="E64" s="68"/>
      <c r="F64" s="71" t="s">
        <v>73</v>
      </c>
      <c r="G64" s="56"/>
      <c r="H64" s="186" t="n">
        <v>15.13</v>
      </c>
      <c r="I64" s="187" t="n">
        <v>19.31</v>
      </c>
      <c r="J64" s="187" t="n">
        <v>20.25</v>
      </c>
      <c r="K64" s="187" t="n">
        <v>15.31</v>
      </c>
      <c r="L64" s="187" t="n">
        <v>18.81</v>
      </c>
      <c r="M64" s="187" t="n">
        <v>21.63</v>
      </c>
      <c r="N64" s="187" t="n">
        <v>12.19</v>
      </c>
      <c r="O64" s="187"/>
      <c r="P64" s="187"/>
      <c r="Q64" s="187"/>
      <c r="R64" s="187"/>
      <c r="S64" s="187"/>
      <c r="U64" s="180"/>
      <c r="V64" s="180"/>
    </row>
    <row r="65" customFormat="false" ht="15" hidden="false" customHeight="true" outlineLevel="0" collapsed="false">
      <c r="B65" s="68"/>
      <c r="C65" s="70"/>
      <c r="D65" s="70"/>
      <c r="E65" s="68"/>
      <c r="F65" s="71" t="s">
        <v>74</v>
      </c>
      <c r="G65" s="56"/>
      <c r="H65" s="186" t="n">
        <v>15.38</v>
      </c>
      <c r="I65" s="187" t="n">
        <v>18.94</v>
      </c>
      <c r="J65" s="187" t="n">
        <v>13.25</v>
      </c>
      <c r="K65" s="187" t="n">
        <v>11.75</v>
      </c>
      <c r="L65" s="187" t="n">
        <v>17.06</v>
      </c>
      <c r="M65" s="187" t="n">
        <v>21.13</v>
      </c>
      <c r="N65" s="187" t="n">
        <v>20.38</v>
      </c>
      <c r="O65" s="187"/>
      <c r="P65" s="187"/>
      <c r="Q65" s="187"/>
      <c r="R65" s="187"/>
      <c r="S65" s="187"/>
      <c r="U65" s="180"/>
      <c r="V65" s="180"/>
    </row>
    <row r="66" customFormat="false" ht="15" hidden="false" customHeight="true" outlineLevel="0" collapsed="false">
      <c r="B66" s="68"/>
      <c r="C66" s="70"/>
      <c r="D66" s="70"/>
      <c r="E66" s="68"/>
      <c r="F66" s="71" t="s">
        <v>75</v>
      </c>
      <c r="G66" s="56"/>
      <c r="H66" s="186" t="n">
        <v>18.69</v>
      </c>
      <c r="I66" s="187" t="n">
        <v>16.31</v>
      </c>
      <c r="J66" s="187" t="n">
        <v>12.38</v>
      </c>
      <c r="K66" s="187" t="n">
        <v>11.88</v>
      </c>
      <c r="L66" s="187" t="n">
        <v>17.44</v>
      </c>
      <c r="M66" s="187" t="n">
        <v>20.5</v>
      </c>
      <c r="N66" s="187" t="n">
        <v>19.88</v>
      </c>
      <c r="O66" s="187"/>
      <c r="P66" s="187"/>
      <c r="Q66" s="187"/>
      <c r="R66" s="187"/>
      <c r="S66" s="187"/>
      <c r="U66" s="180"/>
      <c r="V66" s="180"/>
    </row>
    <row r="67" customFormat="false" ht="15" hidden="false" customHeight="true" outlineLevel="0" collapsed="false">
      <c r="B67" s="68"/>
      <c r="C67" s="70"/>
      <c r="D67" s="70"/>
      <c r="E67" s="68"/>
      <c r="F67" s="71" t="s">
        <v>76</v>
      </c>
      <c r="G67" s="56"/>
      <c r="H67" s="186" t="n">
        <v>14.56</v>
      </c>
      <c r="I67" s="187" t="n">
        <v>16.94</v>
      </c>
      <c r="J67" s="187" t="n">
        <v>16.75</v>
      </c>
      <c r="K67" s="187" t="n">
        <v>14.94</v>
      </c>
      <c r="L67" s="187" t="n">
        <v>16</v>
      </c>
      <c r="M67" s="187" t="n">
        <v>20.69</v>
      </c>
      <c r="N67" s="187" t="n">
        <v>20.88</v>
      </c>
      <c r="O67" s="187"/>
      <c r="P67" s="187"/>
      <c r="Q67" s="187"/>
      <c r="R67" s="187"/>
      <c r="S67" s="187"/>
      <c r="U67" s="180"/>
      <c r="V67" s="180"/>
    </row>
    <row r="68" customFormat="false" ht="15" hidden="false" customHeight="true" outlineLevel="0" collapsed="false">
      <c r="B68" s="68"/>
      <c r="C68" s="70"/>
      <c r="D68" s="70"/>
      <c r="E68" s="68"/>
      <c r="F68" s="71" t="s">
        <v>77</v>
      </c>
      <c r="G68" s="56"/>
      <c r="H68" s="196"/>
      <c r="I68" s="190"/>
      <c r="J68" s="187" t="n">
        <v>15</v>
      </c>
      <c r="K68" s="187" t="n">
        <v>17</v>
      </c>
      <c r="L68" s="187" t="n">
        <v>20</v>
      </c>
      <c r="M68" s="190"/>
      <c r="N68" s="187" t="n">
        <v>22</v>
      </c>
      <c r="O68" s="190"/>
      <c r="P68" s="190"/>
      <c r="Q68" s="190"/>
      <c r="R68" s="190"/>
      <c r="S68" s="190"/>
      <c r="U68" s="180"/>
      <c r="V68" s="180"/>
    </row>
    <row r="69" customFormat="false" ht="15" hidden="false" customHeight="true" outlineLevel="0" collapsed="false">
      <c r="B69" s="68"/>
      <c r="C69" s="70"/>
      <c r="D69" s="70"/>
      <c r="E69" s="68"/>
      <c r="F69" s="71" t="s">
        <v>78</v>
      </c>
      <c r="G69" s="56"/>
      <c r="H69" s="196"/>
      <c r="I69" s="190"/>
      <c r="J69" s="187" t="n">
        <v>15</v>
      </c>
      <c r="K69" s="187" t="n">
        <v>17</v>
      </c>
      <c r="L69" s="187" t="n">
        <v>20</v>
      </c>
      <c r="M69" s="190"/>
      <c r="N69" s="187" t="n">
        <v>22</v>
      </c>
      <c r="O69" s="190"/>
      <c r="P69" s="190"/>
      <c r="Q69" s="190"/>
      <c r="R69" s="190"/>
      <c r="S69" s="190"/>
      <c r="U69" s="180"/>
      <c r="V69" s="180"/>
    </row>
    <row r="70" customFormat="false" ht="15" hidden="false" customHeight="true" outlineLevel="0" collapsed="false">
      <c r="B70" s="68"/>
      <c r="C70" s="70"/>
      <c r="D70" s="70"/>
      <c r="E70" s="68"/>
      <c r="F70" s="71" t="s">
        <v>79</v>
      </c>
      <c r="G70" s="56"/>
      <c r="H70" s="196"/>
      <c r="I70" s="190"/>
      <c r="J70" s="187" t="n">
        <v>15</v>
      </c>
      <c r="K70" s="187" t="n">
        <v>17</v>
      </c>
      <c r="L70" s="187" t="n">
        <v>20</v>
      </c>
      <c r="M70" s="190"/>
      <c r="N70" s="190"/>
      <c r="O70" s="190"/>
      <c r="P70" s="190"/>
      <c r="Q70" s="190"/>
      <c r="R70" s="190"/>
      <c r="S70" s="190"/>
      <c r="U70" s="180"/>
      <c r="V70" s="180"/>
    </row>
    <row r="71" customFormat="false" ht="15" hidden="false" customHeight="true" outlineLevel="0" collapsed="false">
      <c r="B71" s="68"/>
      <c r="C71" s="70"/>
      <c r="D71" s="70"/>
      <c r="E71" s="68"/>
      <c r="F71" s="71" t="s">
        <v>80</v>
      </c>
      <c r="G71" s="56"/>
      <c r="H71" s="196"/>
      <c r="I71" s="190"/>
      <c r="J71" s="187" t="n">
        <v>15</v>
      </c>
      <c r="K71" s="187" t="n">
        <v>17</v>
      </c>
      <c r="L71" s="187" t="n">
        <v>20</v>
      </c>
      <c r="M71" s="190"/>
      <c r="N71" s="190"/>
      <c r="O71" s="190"/>
      <c r="P71" s="190"/>
      <c r="Q71" s="190"/>
      <c r="R71" s="190"/>
      <c r="S71" s="190"/>
      <c r="U71" s="180"/>
      <c r="V71" s="180"/>
    </row>
    <row r="72" customFormat="false" ht="15" hidden="false" customHeight="true" outlineLevel="0" collapsed="false">
      <c r="B72" s="68"/>
      <c r="C72" s="70"/>
      <c r="D72" s="70"/>
      <c r="E72" s="68"/>
      <c r="F72" s="71" t="s">
        <v>81</v>
      </c>
      <c r="G72" s="56"/>
      <c r="H72" s="196"/>
      <c r="I72" s="190"/>
      <c r="J72" s="187" t="n">
        <v>15</v>
      </c>
      <c r="K72" s="187" t="n">
        <v>17</v>
      </c>
      <c r="L72" s="187" t="n">
        <v>20</v>
      </c>
      <c r="M72" s="190"/>
      <c r="N72" s="190"/>
      <c r="O72" s="190"/>
      <c r="P72" s="190"/>
      <c r="Q72" s="190"/>
      <c r="R72" s="190"/>
      <c r="S72" s="190"/>
      <c r="U72" s="180"/>
      <c r="V72" s="180"/>
    </row>
    <row r="73" customFormat="false" ht="15" hidden="false" customHeight="true" outlineLevel="0" collapsed="false">
      <c r="B73" s="68"/>
      <c r="C73" s="70"/>
      <c r="D73" s="70"/>
      <c r="E73" s="68"/>
      <c r="F73" s="71" t="s">
        <v>82</v>
      </c>
      <c r="G73" s="56"/>
      <c r="H73" s="196"/>
      <c r="I73" s="190"/>
      <c r="J73" s="187" t="n">
        <v>15</v>
      </c>
      <c r="K73" s="187" t="n">
        <v>17</v>
      </c>
      <c r="L73" s="187" t="n">
        <v>20</v>
      </c>
      <c r="M73" s="190"/>
      <c r="N73" s="190"/>
      <c r="O73" s="190"/>
      <c r="P73" s="190"/>
      <c r="Q73" s="190"/>
      <c r="R73" s="190"/>
      <c r="S73" s="190"/>
      <c r="U73" s="180"/>
      <c r="V73" s="180"/>
    </row>
    <row r="74" customFormat="false" ht="15" hidden="false" customHeight="true" outlineLevel="0" collapsed="false">
      <c r="B74" s="68"/>
      <c r="C74" s="70"/>
      <c r="D74" s="70"/>
      <c r="E74" s="68"/>
      <c r="F74" s="71" t="s">
        <v>199</v>
      </c>
      <c r="G74" s="56"/>
      <c r="H74" s="196"/>
      <c r="I74" s="190"/>
      <c r="J74" s="187" t="n">
        <v>15</v>
      </c>
      <c r="K74" s="187" t="n">
        <v>17</v>
      </c>
      <c r="L74" s="187" t="n">
        <v>20</v>
      </c>
      <c r="M74" s="190"/>
      <c r="N74" s="190"/>
      <c r="O74" s="190"/>
      <c r="P74" s="190"/>
      <c r="Q74" s="190"/>
      <c r="R74" s="190"/>
      <c r="S74" s="190"/>
      <c r="U74" s="180"/>
      <c r="V74" s="180"/>
    </row>
    <row r="75" customFormat="false" ht="15" hidden="false" customHeight="true" outlineLevel="0" collapsed="false">
      <c r="B75" s="68"/>
      <c r="C75" s="70"/>
      <c r="D75" s="70"/>
      <c r="E75" s="68"/>
      <c r="F75" s="71" t="s">
        <v>84</v>
      </c>
      <c r="G75" s="56"/>
      <c r="H75" s="196"/>
      <c r="I75" s="190"/>
      <c r="J75" s="187" t="n">
        <v>15</v>
      </c>
      <c r="K75" s="187" t="n">
        <v>17</v>
      </c>
      <c r="L75" s="187" t="n">
        <v>20</v>
      </c>
      <c r="M75" s="190"/>
      <c r="N75" s="190"/>
      <c r="O75" s="190"/>
      <c r="P75" s="190"/>
      <c r="Q75" s="190"/>
      <c r="R75" s="190"/>
      <c r="S75" s="190"/>
      <c r="U75" s="180"/>
      <c r="V75" s="180"/>
    </row>
    <row r="76" customFormat="false" ht="18.75" hidden="false" customHeight="true" outlineLevel="0" collapsed="false">
      <c r="B76" s="68" t="n">
        <v>19</v>
      </c>
      <c r="C76" s="70"/>
      <c r="D76" s="70" t="s">
        <v>197</v>
      </c>
      <c r="E76" s="68" t="s">
        <v>46</v>
      </c>
      <c r="F76" s="71" t="s">
        <v>63</v>
      </c>
      <c r="G76" s="77"/>
      <c r="H76" s="186" t="n">
        <v>559</v>
      </c>
      <c r="I76" s="187" t="n">
        <v>538</v>
      </c>
      <c r="J76" s="187" t="n">
        <v>464</v>
      </c>
      <c r="K76" s="186" t="n">
        <v>463</v>
      </c>
      <c r="L76" s="187" t="n">
        <v>587</v>
      </c>
      <c r="M76" s="187" t="n">
        <v>669</v>
      </c>
      <c r="N76" s="187" t="n">
        <v>623</v>
      </c>
      <c r="O76" s="187"/>
      <c r="P76" s="187"/>
      <c r="Q76" s="187"/>
      <c r="R76" s="187"/>
      <c r="S76" s="187"/>
      <c r="U76" s="180"/>
      <c r="V76" s="180"/>
    </row>
    <row r="77" customFormat="false" ht="18.75" hidden="false" customHeight="true" outlineLevel="0" collapsed="false">
      <c r="B77" s="68"/>
      <c r="C77" s="70"/>
      <c r="D77" s="70"/>
      <c r="E77" s="68"/>
      <c r="F77" s="71" t="s">
        <v>64</v>
      </c>
      <c r="G77" s="82"/>
      <c r="H77" s="186" t="n">
        <v>499</v>
      </c>
      <c r="I77" s="187" t="n">
        <v>496</v>
      </c>
      <c r="J77" s="187" t="n">
        <v>411</v>
      </c>
      <c r="K77" s="186" t="n">
        <v>396</v>
      </c>
      <c r="L77" s="187" t="n">
        <v>600</v>
      </c>
      <c r="M77" s="187" t="n">
        <v>644</v>
      </c>
      <c r="N77" s="187" t="n">
        <v>643</v>
      </c>
      <c r="O77" s="187"/>
      <c r="P77" s="187"/>
      <c r="Q77" s="187"/>
      <c r="R77" s="187"/>
      <c r="S77" s="187"/>
      <c r="U77" s="180"/>
      <c r="V77" s="180"/>
    </row>
    <row r="78" customFormat="false" ht="18.75" hidden="false" customHeight="true" outlineLevel="0" collapsed="false">
      <c r="B78" s="68"/>
      <c r="C78" s="70"/>
      <c r="D78" s="70"/>
      <c r="E78" s="68"/>
      <c r="F78" s="71" t="s">
        <v>65</v>
      </c>
      <c r="G78" s="82"/>
      <c r="H78" s="186" t="n">
        <v>535</v>
      </c>
      <c r="I78" s="187" t="n">
        <v>521</v>
      </c>
      <c r="J78" s="187" t="n">
        <v>365</v>
      </c>
      <c r="K78" s="186" t="n">
        <v>287</v>
      </c>
      <c r="L78" s="187" t="n">
        <v>547</v>
      </c>
      <c r="M78" s="187" t="n">
        <v>569</v>
      </c>
      <c r="N78" s="187" t="n">
        <v>574</v>
      </c>
      <c r="O78" s="187"/>
      <c r="P78" s="187"/>
      <c r="Q78" s="187"/>
      <c r="R78" s="187"/>
      <c r="S78" s="187"/>
      <c r="U78" s="180"/>
      <c r="V78" s="180"/>
    </row>
    <row r="79" customFormat="false" ht="18.75" hidden="false" customHeight="true" outlineLevel="0" collapsed="false">
      <c r="B79" s="68"/>
      <c r="C79" s="70"/>
      <c r="D79" s="70"/>
      <c r="E79" s="68"/>
      <c r="F79" s="71" t="s">
        <v>66</v>
      </c>
      <c r="G79" s="82"/>
      <c r="H79" s="186" t="n">
        <v>436</v>
      </c>
      <c r="I79" s="187" t="n">
        <v>467</v>
      </c>
      <c r="J79" s="187" t="n">
        <v>410</v>
      </c>
      <c r="K79" s="186" t="n">
        <v>300</v>
      </c>
      <c r="L79" s="187" t="n">
        <v>523</v>
      </c>
      <c r="M79" s="187" t="n">
        <v>619</v>
      </c>
      <c r="N79" s="187" t="n">
        <v>544</v>
      </c>
      <c r="O79" s="187"/>
      <c r="P79" s="187"/>
      <c r="Q79" s="187"/>
      <c r="R79" s="187"/>
      <c r="S79" s="187"/>
      <c r="U79" s="180"/>
      <c r="V79" s="180"/>
    </row>
    <row r="80" customFormat="false" ht="18.75" hidden="false" customHeight="true" outlineLevel="0" collapsed="false">
      <c r="B80" s="68"/>
      <c r="C80" s="70"/>
      <c r="D80" s="70"/>
      <c r="E80" s="68"/>
      <c r="F80" s="71" t="s">
        <v>67</v>
      </c>
      <c r="G80" s="82"/>
      <c r="H80" s="186" t="n">
        <v>535</v>
      </c>
      <c r="I80" s="187" t="n">
        <v>472</v>
      </c>
      <c r="J80" s="187" t="n">
        <v>338</v>
      </c>
      <c r="K80" s="186" t="n">
        <v>274</v>
      </c>
      <c r="L80" s="187" t="n">
        <v>549</v>
      </c>
      <c r="M80" s="187" t="n">
        <v>602</v>
      </c>
      <c r="N80" s="187" t="n">
        <v>588</v>
      </c>
      <c r="O80" s="187"/>
      <c r="P80" s="187"/>
      <c r="Q80" s="187"/>
      <c r="R80" s="187"/>
      <c r="S80" s="187"/>
      <c r="U80" s="180"/>
      <c r="V80" s="180"/>
    </row>
    <row r="81" customFormat="false" ht="18.75" hidden="false" customHeight="true" outlineLevel="0" collapsed="false">
      <c r="B81" s="68"/>
      <c r="C81" s="70"/>
      <c r="D81" s="70"/>
      <c r="E81" s="68"/>
      <c r="F81" s="71" t="s">
        <v>68</v>
      </c>
      <c r="G81" s="82"/>
      <c r="H81" s="186" t="n">
        <v>528</v>
      </c>
      <c r="I81" s="187" t="n">
        <v>477</v>
      </c>
      <c r="J81" s="187" t="n">
        <v>370</v>
      </c>
      <c r="K81" s="186" t="n">
        <v>309</v>
      </c>
      <c r="L81" s="187" t="n">
        <v>555</v>
      </c>
      <c r="M81" s="187" t="n">
        <v>569</v>
      </c>
      <c r="N81" s="187" t="n">
        <v>498</v>
      </c>
      <c r="O81" s="187"/>
      <c r="P81" s="187"/>
      <c r="Q81" s="187"/>
      <c r="R81" s="187"/>
      <c r="S81" s="187"/>
      <c r="U81" s="180"/>
      <c r="V81" s="180"/>
    </row>
    <row r="82" customFormat="false" ht="18.75" hidden="false" customHeight="true" outlineLevel="0" collapsed="false">
      <c r="B82" s="68"/>
      <c r="C82" s="70"/>
      <c r="D82" s="70"/>
      <c r="E82" s="68"/>
      <c r="F82" s="71" t="s">
        <v>69</v>
      </c>
      <c r="G82" s="82"/>
      <c r="H82" s="186" t="n">
        <v>494</v>
      </c>
      <c r="I82" s="187" t="n">
        <v>560</v>
      </c>
      <c r="J82" s="187" t="n">
        <v>429</v>
      </c>
      <c r="K82" s="186" t="n">
        <v>350</v>
      </c>
      <c r="L82" s="187" t="n">
        <v>590</v>
      </c>
      <c r="M82" s="187" t="n">
        <v>624</v>
      </c>
      <c r="N82" s="187" t="n">
        <v>589</v>
      </c>
      <c r="O82" s="187"/>
      <c r="P82" s="187"/>
      <c r="Q82" s="187"/>
      <c r="R82" s="187"/>
      <c r="S82" s="187"/>
      <c r="U82" s="180"/>
      <c r="V82" s="180"/>
    </row>
    <row r="83" customFormat="false" ht="18.75" hidden="false" customHeight="true" outlineLevel="0" collapsed="false">
      <c r="B83" s="68"/>
      <c r="C83" s="70"/>
      <c r="D83" s="70"/>
      <c r="E83" s="68"/>
      <c r="F83" s="71" t="s">
        <v>70</v>
      </c>
      <c r="G83" s="82"/>
      <c r="H83" s="186" t="n">
        <v>436</v>
      </c>
      <c r="I83" s="187" t="n">
        <v>552</v>
      </c>
      <c r="J83" s="187" t="n">
        <v>386</v>
      </c>
      <c r="K83" s="186" t="n">
        <v>355</v>
      </c>
      <c r="L83" s="187" t="n">
        <v>484</v>
      </c>
      <c r="M83" s="187" t="n">
        <v>636</v>
      </c>
      <c r="N83" s="187" t="n">
        <v>595</v>
      </c>
      <c r="O83" s="187"/>
      <c r="P83" s="187"/>
      <c r="Q83" s="187"/>
      <c r="R83" s="187"/>
      <c r="S83" s="187"/>
      <c r="U83" s="180"/>
      <c r="V83" s="180"/>
    </row>
    <row r="84" customFormat="false" ht="18.75" hidden="false" customHeight="true" outlineLevel="0" collapsed="false">
      <c r="B84" s="68"/>
      <c r="C84" s="70"/>
      <c r="D84" s="70"/>
      <c r="E84" s="68"/>
      <c r="F84" s="71" t="s">
        <v>71</v>
      </c>
      <c r="G84" s="82"/>
      <c r="H84" s="186" t="n">
        <v>459</v>
      </c>
      <c r="I84" s="187" t="n">
        <v>537</v>
      </c>
      <c r="J84" s="187" t="n">
        <v>366</v>
      </c>
      <c r="K84" s="186" t="n">
        <v>260</v>
      </c>
      <c r="L84" s="187" t="n">
        <v>521</v>
      </c>
      <c r="M84" s="187" t="n">
        <v>574</v>
      </c>
      <c r="N84" s="187" t="n">
        <v>532</v>
      </c>
      <c r="O84" s="187"/>
      <c r="P84" s="187"/>
      <c r="Q84" s="187"/>
      <c r="R84" s="187"/>
      <c r="S84" s="187"/>
      <c r="U84" s="180"/>
      <c r="V84" s="180"/>
    </row>
    <row r="85" customFormat="false" ht="18.75" hidden="false" customHeight="true" outlineLevel="0" collapsed="false">
      <c r="B85" s="68"/>
      <c r="C85" s="70"/>
      <c r="D85" s="70"/>
      <c r="E85" s="68"/>
      <c r="F85" s="71" t="s">
        <v>72</v>
      </c>
      <c r="G85" s="82"/>
      <c r="H85" s="186" t="n">
        <v>517</v>
      </c>
      <c r="I85" s="187" t="n">
        <v>361</v>
      </c>
      <c r="J85" s="187" t="n">
        <v>224</v>
      </c>
      <c r="K85" s="186" t="n">
        <v>563</v>
      </c>
      <c r="L85" s="187" t="n">
        <v>475</v>
      </c>
      <c r="M85" s="187" t="n">
        <v>571</v>
      </c>
      <c r="N85" s="187" t="n">
        <v>554</v>
      </c>
      <c r="O85" s="187"/>
      <c r="P85" s="187"/>
      <c r="Q85" s="187"/>
      <c r="R85" s="187"/>
      <c r="S85" s="187"/>
      <c r="U85" s="180"/>
      <c r="V85" s="180"/>
    </row>
    <row r="86" customFormat="false" ht="18.75" hidden="false" customHeight="true" outlineLevel="0" collapsed="false">
      <c r="B86" s="68"/>
      <c r="C86" s="70"/>
      <c r="D86" s="70"/>
      <c r="E86" s="68"/>
      <c r="F86" s="71" t="s">
        <v>73</v>
      </c>
      <c r="G86" s="82"/>
      <c r="H86" s="186" t="n">
        <v>448</v>
      </c>
      <c r="I86" s="187" t="n">
        <v>531</v>
      </c>
      <c r="J86" s="187" t="n">
        <v>384</v>
      </c>
      <c r="K86" s="186" t="n">
        <v>527</v>
      </c>
      <c r="L86" s="187" t="n">
        <v>532</v>
      </c>
      <c r="M86" s="187" t="n">
        <v>593</v>
      </c>
      <c r="N86" s="187" t="n">
        <v>359</v>
      </c>
      <c r="O86" s="187"/>
      <c r="P86" s="187"/>
      <c r="Q86" s="187"/>
      <c r="R86" s="187"/>
      <c r="S86" s="187"/>
      <c r="U86" s="180"/>
      <c r="V86" s="180"/>
    </row>
    <row r="87" customFormat="false" ht="18.75" hidden="false" customHeight="true" outlineLevel="0" collapsed="false">
      <c r="B87" s="68"/>
      <c r="C87" s="70"/>
      <c r="D87" s="70"/>
      <c r="E87" s="68"/>
      <c r="F87" s="71" t="s">
        <v>74</v>
      </c>
      <c r="G87" s="82"/>
      <c r="H87" s="186" t="n">
        <v>419</v>
      </c>
      <c r="I87" s="187" t="n">
        <v>472</v>
      </c>
      <c r="J87" s="187" t="n">
        <v>336</v>
      </c>
      <c r="K87" s="186" t="n">
        <v>305</v>
      </c>
      <c r="L87" s="187" t="n">
        <v>521</v>
      </c>
      <c r="M87" s="187" t="n">
        <v>590</v>
      </c>
      <c r="N87" s="187" t="n">
        <v>558</v>
      </c>
      <c r="O87" s="187"/>
      <c r="P87" s="187"/>
      <c r="Q87" s="187"/>
      <c r="R87" s="187"/>
      <c r="S87" s="187"/>
      <c r="U87" s="180"/>
      <c r="V87" s="180"/>
    </row>
    <row r="88" customFormat="false" ht="18.75" hidden="false" customHeight="true" outlineLevel="0" collapsed="false">
      <c r="B88" s="68"/>
      <c r="C88" s="70"/>
      <c r="D88" s="70"/>
      <c r="E88" s="68"/>
      <c r="F88" s="71" t="s">
        <v>75</v>
      </c>
      <c r="G88" s="82"/>
      <c r="H88" s="186" t="n">
        <v>478</v>
      </c>
      <c r="I88" s="187" t="n">
        <v>446</v>
      </c>
      <c r="J88" s="187" t="n">
        <v>331</v>
      </c>
      <c r="K88" s="186" t="n">
        <v>338</v>
      </c>
      <c r="L88" s="187" t="n">
        <v>465</v>
      </c>
      <c r="M88" s="187" t="n">
        <v>521</v>
      </c>
      <c r="N88" s="187" t="n">
        <v>560</v>
      </c>
      <c r="O88" s="187"/>
      <c r="P88" s="187"/>
      <c r="Q88" s="187"/>
      <c r="R88" s="187"/>
      <c r="S88" s="187"/>
      <c r="U88" s="180"/>
      <c r="V88" s="180"/>
    </row>
    <row r="89" customFormat="false" ht="18.75" hidden="false" customHeight="true" outlineLevel="0" collapsed="false">
      <c r="B89" s="68"/>
      <c r="C89" s="70"/>
      <c r="D89" s="70"/>
      <c r="E89" s="68"/>
      <c r="F89" s="71" t="s">
        <v>76</v>
      </c>
      <c r="G89" s="82"/>
      <c r="H89" s="186" t="n">
        <v>444</v>
      </c>
      <c r="I89" s="187" t="n">
        <v>517</v>
      </c>
      <c r="J89" s="187" t="n">
        <v>302</v>
      </c>
      <c r="K89" s="186" t="n">
        <v>530</v>
      </c>
      <c r="L89" s="187" t="n">
        <v>563</v>
      </c>
      <c r="M89" s="187" t="n">
        <v>585</v>
      </c>
      <c r="N89" s="187" t="n">
        <v>370</v>
      </c>
      <c r="O89" s="187"/>
      <c r="P89" s="187"/>
      <c r="Q89" s="187"/>
      <c r="R89" s="187"/>
      <c r="S89" s="187"/>
      <c r="U89" s="180"/>
      <c r="V89" s="180"/>
    </row>
    <row r="90" customFormat="false" ht="18.75" hidden="false" customHeight="true" outlineLevel="0" collapsed="false">
      <c r="B90" s="68"/>
      <c r="C90" s="70"/>
      <c r="D90" s="70"/>
      <c r="E90" s="68"/>
      <c r="F90" s="71" t="s">
        <v>77</v>
      </c>
      <c r="G90" s="82"/>
      <c r="H90" s="196"/>
      <c r="I90" s="190"/>
      <c r="J90" s="187" t="n">
        <v>534</v>
      </c>
      <c r="K90" s="187" t="n">
        <v>130</v>
      </c>
      <c r="L90" s="187" t="n">
        <v>381</v>
      </c>
      <c r="M90" s="190"/>
      <c r="N90" s="187" t="n">
        <v>564</v>
      </c>
      <c r="O90" s="190"/>
      <c r="P90" s="190"/>
      <c r="Q90" s="190"/>
      <c r="R90" s="190"/>
      <c r="S90" s="190"/>
      <c r="U90" s="180"/>
      <c r="V90" s="180"/>
    </row>
    <row r="91" customFormat="false" ht="18.75" hidden="false" customHeight="true" outlineLevel="0" collapsed="false">
      <c r="B91" s="68"/>
      <c r="C91" s="70"/>
      <c r="D91" s="70"/>
      <c r="E91" s="68"/>
      <c r="F91" s="71" t="s">
        <v>78</v>
      </c>
      <c r="G91" s="82"/>
      <c r="H91" s="196"/>
      <c r="I91" s="190"/>
      <c r="J91" s="187" t="n">
        <v>483</v>
      </c>
      <c r="K91" s="187" t="n">
        <v>520</v>
      </c>
      <c r="L91" s="187" t="n">
        <v>492</v>
      </c>
      <c r="M91" s="190"/>
      <c r="N91" s="187" t="n">
        <v>595</v>
      </c>
      <c r="O91" s="190"/>
      <c r="P91" s="190"/>
      <c r="Q91" s="190"/>
      <c r="R91" s="190"/>
      <c r="S91" s="190"/>
      <c r="U91" s="180"/>
      <c r="V91" s="180"/>
    </row>
    <row r="92" customFormat="false" ht="18.75" hidden="false" customHeight="true" outlineLevel="0" collapsed="false">
      <c r="B92" s="68"/>
      <c r="C92" s="70"/>
      <c r="D92" s="70"/>
      <c r="E92" s="68"/>
      <c r="F92" s="71" t="s">
        <v>79</v>
      </c>
      <c r="G92" s="82"/>
      <c r="H92" s="196"/>
      <c r="I92" s="190"/>
      <c r="J92" s="187" t="n">
        <v>409</v>
      </c>
      <c r="K92" s="187" t="n">
        <v>116</v>
      </c>
      <c r="L92" s="187" t="n">
        <v>370</v>
      </c>
      <c r="M92" s="190"/>
      <c r="N92" s="190"/>
      <c r="O92" s="190"/>
      <c r="P92" s="190"/>
      <c r="Q92" s="190"/>
      <c r="R92" s="190"/>
      <c r="S92" s="190"/>
      <c r="U92" s="180"/>
      <c r="V92" s="180"/>
    </row>
    <row r="93" customFormat="false" ht="18.75" hidden="false" customHeight="true" outlineLevel="0" collapsed="false">
      <c r="B93" s="68"/>
      <c r="C93" s="70"/>
      <c r="D93" s="70"/>
      <c r="E93" s="68"/>
      <c r="F93" s="71" t="s">
        <v>80</v>
      </c>
      <c r="G93" s="82"/>
      <c r="H93" s="196"/>
      <c r="I93" s="190"/>
      <c r="J93" s="187" t="n">
        <v>463</v>
      </c>
      <c r="K93" s="187" t="n">
        <v>458</v>
      </c>
      <c r="L93" s="187" t="n">
        <v>511</v>
      </c>
      <c r="M93" s="190"/>
      <c r="N93" s="190"/>
      <c r="O93" s="190"/>
      <c r="P93" s="190"/>
      <c r="Q93" s="190"/>
      <c r="R93" s="190"/>
      <c r="S93" s="190"/>
      <c r="U93" s="180"/>
      <c r="V93" s="180"/>
    </row>
    <row r="94" customFormat="false" ht="18.75" hidden="false" customHeight="true" outlineLevel="0" collapsed="false">
      <c r="B94" s="81"/>
      <c r="C94" s="70"/>
      <c r="D94" s="70"/>
      <c r="E94" s="68"/>
      <c r="F94" s="71" t="s">
        <v>81</v>
      </c>
      <c r="G94" s="82"/>
      <c r="H94" s="196"/>
      <c r="I94" s="190"/>
      <c r="J94" s="187" t="n">
        <v>444</v>
      </c>
      <c r="K94" s="187" t="n">
        <v>118</v>
      </c>
      <c r="L94" s="187" t="n">
        <v>448</v>
      </c>
      <c r="M94" s="190"/>
      <c r="N94" s="190"/>
      <c r="O94" s="190"/>
      <c r="P94" s="190"/>
      <c r="Q94" s="190"/>
      <c r="R94" s="190"/>
      <c r="S94" s="190"/>
      <c r="U94" s="180"/>
      <c r="V94" s="180"/>
    </row>
    <row r="95" customFormat="false" ht="18.75" hidden="false" customHeight="true" outlineLevel="0" collapsed="false">
      <c r="B95" s="81"/>
      <c r="C95" s="70"/>
      <c r="D95" s="70"/>
      <c r="E95" s="68"/>
      <c r="F95" s="71" t="s">
        <v>82</v>
      </c>
      <c r="G95" s="82"/>
      <c r="H95" s="196"/>
      <c r="I95" s="190"/>
      <c r="J95" s="187" t="n">
        <v>314</v>
      </c>
      <c r="K95" s="187" t="n">
        <v>120</v>
      </c>
      <c r="L95" s="187" t="n">
        <v>270</v>
      </c>
      <c r="M95" s="190"/>
      <c r="N95" s="190"/>
      <c r="O95" s="190"/>
      <c r="P95" s="190"/>
      <c r="Q95" s="190"/>
      <c r="R95" s="190"/>
      <c r="S95" s="190"/>
      <c r="U95" s="180"/>
      <c r="V95" s="180"/>
    </row>
    <row r="96" customFormat="false" ht="18.75" hidden="false" customHeight="true" outlineLevel="0" collapsed="false">
      <c r="B96" s="81"/>
      <c r="C96" s="70"/>
      <c r="D96" s="70"/>
      <c r="E96" s="68"/>
      <c r="F96" s="71" t="s">
        <v>199</v>
      </c>
      <c r="G96" s="82"/>
      <c r="H96" s="196"/>
      <c r="I96" s="190"/>
      <c r="J96" s="187" t="n">
        <v>448</v>
      </c>
      <c r="K96" s="187" t="n">
        <v>75</v>
      </c>
      <c r="L96" s="187" t="n">
        <v>549</v>
      </c>
      <c r="M96" s="190"/>
      <c r="N96" s="190"/>
      <c r="O96" s="190"/>
      <c r="P96" s="190"/>
      <c r="Q96" s="190"/>
      <c r="R96" s="190"/>
      <c r="S96" s="190"/>
      <c r="U96" s="180"/>
      <c r="V96" s="180"/>
    </row>
    <row r="97" customFormat="false" ht="18.75" hidden="false" customHeight="true" outlineLevel="0" collapsed="false">
      <c r="B97" s="81"/>
      <c r="C97" s="70"/>
      <c r="D97" s="70"/>
      <c r="E97" s="68"/>
      <c r="F97" s="71" t="s">
        <v>84</v>
      </c>
      <c r="G97" s="82"/>
      <c r="H97" s="196"/>
      <c r="I97" s="190"/>
      <c r="J97" s="187" t="n">
        <v>424</v>
      </c>
      <c r="K97" s="187" t="n">
        <v>126</v>
      </c>
      <c r="L97" s="187" t="n">
        <v>453</v>
      </c>
      <c r="M97" s="190"/>
      <c r="N97" s="190"/>
      <c r="O97" s="190"/>
      <c r="P97" s="190"/>
      <c r="Q97" s="190"/>
      <c r="R97" s="190"/>
      <c r="S97" s="190"/>
      <c r="U97" s="180"/>
      <c r="V97" s="180"/>
    </row>
    <row r="98" customFormat="false" ht="31.15" hidden="false" customHeight="true" outlineLevel="0" collapsed="false">
      <c r="B98" s="81" t="n">
        <v>20</v>
      </c>
      <c r="C98" s="70"/>
      <c r="D98" s="30" t="s">
        <v>174</v>
      </c>
      <c r="E98" s="87" t="s">
        <v>86</v>
      </c>
      <c r="F98" s="81" t="s">
        <v>87</v>
      </c>
      <c r="G98" s="89"/>
      <c r="H98" s="187" t="n">
        <v>258.05</v>
      </c>
      <c r="I98" s="187" t="n">
        <v>384.55</v>
      </c>
      <c r="J98" s="187" t="n">
        <v>350.53</v>
      </c>
      <c r="K98" s="187" t="n">
        <v>189.28</v>
      </c>
      <c r="L98" s="187" t="n">
        <v>528.4</v>
      </c>
      <c r="M98" s="187" t="n">
        <v>451.63</v>
      </c>
      <c r="N98" s="187" t="n">
        <v>318.09</v>
      </c>
      <c r="O98" s="187"/>
      <c r="P98" s="187"/>
      <c r="Q98" s="187"/>
      <c r="R98" s="187"/>
      <c r="S98" s="187"/>
      <c r="U98" s="180"/>
      <c r="V98" s="180"/>
    </row>
    <row r="99" customFormat="false" ht="34.5" hidden="false" customHeight="true" outlineLevel="0" collapsed="false">
      <c r="B99" s="81" t="n">
        <v>21</v>
      </c>
      <c r="C99" s="70"/>
      <c r="D99" s="51" t="s">
        <v>88</v>
      </c>
      <c r="E99" s="81" t="s">
        <v>89</v>
      </c>
      <c r="F99" s="81" t="s">
        <v>26</v>
      </c>
      <c r="G99" s="89"/>
      <c r="H99" s="187" t="n">
        <v>343</v>
      </c>
      <c r="I99" s="187" t="n">
        <v>524</v>
      </c>
      <c r="J99" s="187" t="n">
        <v>291</v>
      </c>
      <c r="K99" s="187" t="n">
        <v>328</v>
      </c>
      <c r="L99" s="187" t="n">
        <v>490</v>
      </c>
      <c r="M99" s="187" t="n">
        <v>143</v>
      </c>
      <c r="N99" s="187" t="n">
        <v>0</v>
      </c>
      <c r="O99" s="187"/>
      <c r="P99" s="187"/>
      <c r="Q99" s="187"/>
      <c r="R99" s="187"/>
      <c r="S99" s="187"/>
      <c r="U99" s="180"/>
      <c r="V99" s="180"/>
    </row>
    <row r="100" customFormat="false" ht="29.85" hidden="false" customHeight="true" outlineLevel="0" collapsed="false">
      <c r="B100" s="81" t="n">
        <v>22</v>
      </c>
      <c r="C100" s="70"/>
      <c r="D100" s="51" t="s">
        <v>90</v>
      </c>
      <c r="E100" s="81" t="s">
        <v>91</v>
      </c>
      <c r="F100" s="81" t="s">
        <v>26</v>
      </c>
      <c r="G100" s="89"/>
      <c r="H100" s="187" t="n">
        <v>1489</v>
      </c>
      <c r="I100" s="187" t="n">
        <v>1442</v>
      </c>
      <c r="J100" s="187" t="n">
        <v>1145</v>
      </c>
      <c r="K100" s="187" t="n">
        <v>1596</v>
      </c>
      <c r="L100" s="187" t="n">
        <v>2402</v>
      </c>
      <c r="M100" s="187" t="n">
        <v>1946</v>
      </c>
      <c r="N100" s="187" t="n">
        <v>1706</v>
      </c>
      <c r="O100" s="187"/>
      <c r="P100" s="187"/>
      <c r="Q100" s="187"/>
      <c r="R100" s="187"/>
      <c r="S100" s="187"/>
      <c r="U100" s="180"/>
      <c r="V100" s="180"/>
    </row>
    <row r="101" customFormat="false" ht="15" hidden="false" customHeight="true" outlineLevel="0" collapsed="false">
      <c r="B101" s="87" t="n">
        <v>23</v>
      </c>
      <c r="C101" s="70"/>
      <c r="D101" s="197" t="s">
        <v>92</v>
      </c>
      <c r="E101" s="87" t="s">
        <v>46</v>
      </c>
      <c r="F101" s="71" t="s">
        <v>200</v>
      </c>
      <c r="G101" s="95"/>
      <c r="H101" s="186" t="n">
        <v>2589</v>
      </c>
      <c r="I101" s="187" t="n">
        <v>3456</v>
      </c>
      <c r="J101" s="187" t="n">
        <v>2373</v>
      </c>
      <c r="K101" s="187" t="n">
        <v>4634</v>
      </c>
      <c r="L101" s="187" t="n">
        <v>3753</v>
      </c>
      <c r="M101" s="187" t="n">
        <v>4108</v>
      </c>
      <c r="N101" s="187" t="n">
        <v>3264</v>
      </c>
      <c r="O101" s="187"/>
      <c r="P101" s="187"/>
      <c r="Q101" s="187"/>
      <c r="R101" s="187"/>
      <c r="S101" s="187"/>
      <c r="U101" s="180"/>
      <c r="V101" s="180"/>
    </row>
    <row r="102" customFormat="false" ht="15" hidden="false" customHeight="true" outlineLevel="0" collapsed="false">
      <c r="B102" s="87"/>
      <c r="C102" s="70"/>
      <c r="D102" s="197"/>
      <c r="E102" s="87"/>
      <c r="F102" s="71" t="s">
        <v>201</v>
      </c>
      <c r="G102" s="95"/>
      <c r="H102" s="186" t="n">
        <v>2030</v>
      </c>
      <c r="I102" s="187" t="n">
        <v>2939</v>
      </c>
      <c r="J102" s="187" t="n">
        <v>2128</v>
      </c>
      <c r="K102" s="187" t="n">
        <v>4060</v>
      </c>
      <c r="L102" s="187" t="n">
        <v>2552</v>
      </c>
      <c r="M102" s="187" t="n">
        <v>3348</v>
      </c>
      <c r="N102" s="187" t="n">
        <v>3460</v>
      </c>
      <c r="O102" s="187"/>
      <c r="P102" s="187"/>
      <c r="Q102" s="187"/>
      <c r="R102" s="187"/>
      <c r="S102" s="187"/>
      <c r="U102" s="180"/>
      <c r="V102" s="180"/>
    </row>
    <row r="103" customFormat="false" ht="15" hidden="false" customHeight="true" outlineLevel="0" collapsed="false">
      <c r="B103" s="68" t="n">
        <v>24</v>
      </c>
      <c r="C103" s="70"/>
      <c r="D103" s="70" t="s">
        <v>202</v>
      </c>
      <c r="E103" s="68" t="s">
        <v>46</v>
      </c>
      <c r="F103" s="71" t="s">
        <v>63</v>
      </c>
      <c r="G103" s="95"/>
      <c r="H103" s="186" t="n">
        <v>904</v>
      </c>
      <c r="I103" s="187" t="n">
        <v>956</v>
      </c>
      <c r="J103" s="187" t="n">
        <v>920</v>
      </c>
      <c r="K103" s="187" t="n">
        <v>981</v>
      </c>
      <c r="L103" s="187" t="n">
        <v>1071</v>
      </c>
      <c r="M103" s="187" t="n">
        <v>1147</v>
      </c>
      <c r="N103" s="187" t="n">
        <v>1162</v>
      </c>
      <c r="O103" s="187"/>
      <c r="P103" s="187"/>
      <c r="Q103" s="187"/>
      <c r="R103" s="187"/>
      <c r="S103" s="187"/>
      <c r="U103" s="180"/>
      <c r="V103" s="180"/>
    </row>
    <row r="104" customFormat="false" ht="15.6" hidden="false" customHeight="true" outlineLevel="0" collapsed="false">
      <c r="B104" s="68"/>
      <c r="C104" s="70"/>
      <c r="D104" s="70"/>
      <c r="E104" s="68"/>
      <c r="F104" s="71" t="s">
        <v>64</v>
      </c>
      <c r="G104" s="95"/>
      <c r="H104" s="186" t="n">
        <v>802</v>
      </c>
      <c r="I104" s="187" t="n">
        <v>840</v>
      </c>
      <c r="J104" s="187" t="n">
        <v>816</v>
      </c>
      <c r="K104" s="187" t="n">
        <v>916</v>
      </c>
      <c r="L104" s="187" t="n">
        <v>1037</v>
      </c>
      <c r="M104" s="187" t="n">
        <v>1072</v>
      </c>
      <c r="N104" s="187" t="n">
        <v>1112</v>
      </c>
      <c r="O104" s="187"/>
      <c r="P104" s="187"/>
      <c r="Q104" s="187"/>
      <c r="R104" s="187"/>
      <c r="S104" s="187"/>
      <c r="U104" s="180"/>
      <c r="V104" s="180"/>
    </row>
    <row r="105" customFormat="false" ht="15.6" hidden="false" customHeight="true" outlineLevel="0" collapsed="false">
      <c r="B105" s="68"/>
      <c r="C105" s="70"/>
      <c r="D105" s="70"/>
      <c r="E105" s="68"/>
      <c r="F105" s="71" t="s">
        <v>65</v>
      </c>
      <c r="G105" s="95"/>
      <c r="H105" s="186" t="n">
        <v>855</v>
      </c>
      <c r="I105" s="187" t="n">
        <v>874</v>
      </c>
      <c r="J105" s="187" t="n">
        <v>998</v>
      </c>
      <c r="K105" s="187" t="n">
        <v>1119</v>
      </c>
      <c r="L105" s="187" t="n">
        <v>1284</v>
      </c>
      <c r="M105" s="187" t="n">
        <v>1429</v>
      </c>
      <c r="N105" s="187" t="n">
        <v>1524</v>
      </c>
      <c r="O105" s="187"/>
      <c r="P105" s="187"/>
      <c r="Q105" s="187"/>
      <c r="R105" s="187"/>
      <c r="S105" s="187"/>
      <c r="U105" s="180"/>
      <c r="V105" s="180"/>
    </row>
    <row r="106" customFormat="false" ht="15.6" hidden="false" customHeight="true" outlineLevel="0" collapsed="false">
      <c r="B106" s="68"/>
      <c r="C106" s="70"/>
      <c r="D106" s="70"/>
      <c r="E106" s="68"/>
      <c r="F106" s="71" t="s">
        <v>66</v>
      </c>
      <c r="G106" s="95"/>
      <c r="H106" s="186" t="n">
        <v>817</v>
      </c>
      <c r="I106" s="187" t="n">
        <v>829</v>
      </c>
      <c r="J106" s="187" t="n">
        <v>933</v>
      </c>
      <c r="K106" s="187" t="n">
        <v>1070</v>
      </c>
      <c r="L106" s="187" t="n">
        <v>1292</v>
      </c>
      <c r="M106" s="187" t="n">
        <v>1457</v>
      </c>
      <c r="N106" s="187" t="n">
        <v>1556</v>
      </c>
      <c r="O106" s="187"/>
      <c r="P106" s="187"/>
      <c r="Q106" s="187"/>
      <c r="R106" s="187"/>
      <c r="S106" s="187"/>
      <c r="U106" s="180"/>
      <c r="V106" s="180"/>
    </row>
    <row r="107" customFormat="false" ht="15.6" hidden="false" customHeight="true" outlineLevel="0" collapsed="false">
      <c r="B107" s="68"/>
      <c r="C107" s="70"/>
      <c r="D107" s="70"/>
      <c r="E107" s="68"/>
      <c r="F107" s="71" t="s">
        <v>67</v>
      </c>
      <c r="G107" s="95"/>
      <c r="H107" s="186" t="n">
        <v>829</v>
      </c>
      <c r="I107" s="187" t="n">
        <v>855</v>
      </c>
      <c r="J107" s="187" t="n">
        <v>924</v>
      </c>
      <c r="K107" s="187" t="n">
        <v>983</v>
      </c>
      <c r="L107" s="187" t="n">
        <v>1062</v>
      </c>
      <c r="M107" s="187" t="n">
        <v>1157</v>
      </c>
      <c r="N107" s="187" t="n">
        <v>1196</v>
      </c>
      <c r="O107" s="187"/>
      <c r="P107" s="187"/>
      <c r="Q107" s="187"/>
      <c r="R107" s="187"/>
      <c r="S107" s="187"/>
      <c r="U107" s="180"/>
      <c r="V107" s="180"/>
    </row>
    <row r="108" customFormat="false" ht="15.6" hidden="false" customHeight="true" outlineLevel="0" collapsed="false">
      <c r="B108" s="68"/>
      <c r="C108" s="70"/>
      <c r="D108" s="70"/>
      <c r="E108" s="68"/>
      <c r="F108" s="71" t="s">
        <v>68</v>
      </c>
      <c r="G108" s="95"/>
      <c r="H108" s="186" t="n">
        <v>777</v>
      </c>
      <c r="I108" s="187" t="n">
        <v>831</v>
      </c>
      <c r="J108" s="187" t="n">
        <v>942</v>
      </c>
      <c r="K108" s="187" t="n">
        <v>1069</v>
      </c>
      <c r="L108" s="187" t="n">
        <v>1239</v>
      </c>
      <c r="M108" s="187" t="n">
        <v>1322</v>
      </c>
      <c r="N108" s="187" t="n">
        <v>1344</v>
      </c>
      <c r="O108" s="187"/>
      <c r="P108" s="187"/>
      <c r="Q108" s="187"/>
      <c r="R108" s="187"/>
      <c r="S108" s="187"/>
      <c r="U108" s="180"/>
      <c r="V108" s="180"/>
    </row>
    <row r="109" customFormat="false" ht="15.6" hidden="false" customHeight="true" outlineLevel="0" collapsed="false">
      <c r="B109" s="68"/>
      <c r="C109" s="70"/>
      <c r="D109" s="70"/>
      <c r="E109" s="68"/>
      <c r="F109" s="71" t="s">
        <v>69</v>
      </c>
      <c r="G109" s="95"/>
      <c r="H109" s="186" t="n">
        <v>933</v>
      </c>
      <c r="I109" s="187" t="n">
        <v>1012</v>
      </c>
      <c r="J109" s="187" t="n">
        <v>1079</v>
      </c>
      <c r="K109" s="187" t="n">
        <v>1164</v>
      </c>
      <c r="L109" s="187" t="n">
        <v>1267</v>
      </c>
      <c r="M109" s="187" t="n">
        <v>1315</v>
      </c>
      <c r="N109" s="187" t="n">
        <v>1373</v>
      </c>
      <c r="O109" s="187"/>
      <c r="P109" s="187"/>
      <c r="Q109" s="187"/>
      <c r="R109" s="187"/>
      <c r="S109" s="187"/>
      <c r="U109" s="180"/>
      <c r="V109" s="180"/>
    </row>
    <row r="110" customFormat="false" ht="15.6" hidden="false" customHeight="true" outlineLevel="0" collapsed="false">
      <c r="B110" s="68"/>
      <c r="C110" s="70"/>
      <c r="D110" s="70"/>
      <c r="E110" s="68"/>
      <c r="F110" s="71" t="s">
        <v>70</v>
      </c>
      <c r="G110" s="95"/>
      <c r="H110" s="186" t="n">
        <v>587</v>
      </c>
      <c r="I110" s="187" t="n">
        <v>939</v>
      </c>
      <c r="J110" s="187" t="n">
        <v>882</v>
      </c>
      <c r="K110" s="187" t="n">
        <v>948</v>
      </c>
      <c r="L110" s="187" t="n">
        <v>1051</v>
      </c>
      <c r="M110" s="187" t="n">
        <v>1130</v>
      </c>
      <c r="N110" s="187" t="n">
        <v>1198</v>
      </c>
      <c r="O110" s="187"/>
      <c r="P110" s="187"/>
      <c r="Q110" s="187"/>
      <c r="R110" s="187"/>
      <c r="S110" s="187"/>
      <c r="U110" s="180"/>
      <c r="V110" s="180"/>
    </row>
    <row r="111" customFormat="false" ht="15.6" hidden="false" customHeight="true" outlineLevel="0" collapsed="false">
      <c r="B111" s="68"/>
      <c r="C111" s="70"/>
      <c r="D111" s="70"/>
      <c r="E111" s="68"/>
      <c r="F111" s="71" t="s">
        <v>71</v>
      </c>
      <c r="G111" s="95"/>
      <c r="H111" s="186" t="n">
        <v>768</v>
      </c>
      <c r="I111" s="187" t="n">
        <v>822</v>
      </c>
      <c r="J111" s="187" t="n">
        <v>868</v>
      </c>
      <c r="K111" s="187" t="n">
        <v>957</v>
      </c>
      <c r="L111" s="187" t="n">
        <v>1104</v>
      </c>
      <c r="M111" s="187" t="n">
        <v>1213</v>
      </c>
      <c r="N111" s="187" t="n">
        <v>1243</v>
      </c>
      <c r="O111" s="187"/>
      <c r="P111" s="187"/>
      <c r="Q111" s="187"/>
      <c r="R111" s="187"/>
      <c r="S111" s="187"/>
      <c r="U111" s="180"/>
      <c r="V111" s="180"/>
    </row>
    <row r="112" customFormat="false" ht="15.6" hidden="false" customHeight="true" outlineLevel="0" collapsed="false">
      <c r="B112" s="68"/>
      <c r="C112" s="70"/>
      <c r="D112" s="70"/>
      <c r="E112" s="68"/>
      <c r="F112" s="71" t="s">
        <v>72</v>
      </c>
      <c r="G112" s="95"/>
      <c r="H112" s="186" t="n">
        <v>998</v>
      </c>
      <c r="I112" s="187" t="n">
        <v>1047</v>
      </c>
      <c r="J112" s="187" t="n">
        <v>1130</v>
      </c>
      <c r="K112" s="187" t="n">
        <v>1235</v>
      </c>
      <c r="L112" s="187" t="n">
        <v>1352</v>
      </c>
      <c r="M112" s="187" t="n">
        <v>1397</v>
      </c>
      <c r="N112" s="187" t="n">
        <v>1405</v>
      </c>
      <c r="O112" s="187"/>
      <c r="P112" s="187"/>
      <c r="Q112" s="187"/>
      <c r="R112" s="187"/>
      <c r="S112" s="187"/>
      <c r="U112" s="180"/>
      <c r="V112" s="180"/>
    </row>
    <row r="113" customFormat="false" ht="15.6" hidden="false" customHeight="true" outlineLevel="0" collapsed="false">
      <c r="B113" s="68"/>
      <c r="C113" s="70"/>
      <c r="D113" s="70"/>
      <c r="E113" s="68"/>
      <c r="F113" s="71" t="s">
        <v>73</v>
      </c>
      <c r="G113" s="95"/>
      <c r="H113" s="186" t="n">
        <v>753</v>
      </c>
      <c r="I113" s="187" t="n">
        <v>767</v>
      </c>
      <c r="J113" s="187" t="n">
        <v>871</v>
      </c>
      <c r="K113" s="187" t="n">
        <v>953</v>
      </c>
      <c r="L113" s="187" t="n">
        <v>1037</v>
      </c>
      <c r="M113" s="187" t="n">
        <v>1155</v>
      </c>
      <c r="N113" s="187" t="n">
        <v>1194</v>
      </c>
      <c r="O113" s="187"/>
      <c r="P113" s="187"/>
      <c r="Q113" s="187"/>
      <c r="R113" s="187"/>
      <c r="S113" s="187"/>
      <c r="U113" s="180"/>
      <c r="V113" s="180"/>
    </row>
    <row r="114" customFormat="false" ht="15.6" hidden="false" customHeight="true" outlineLevel="0" collapsed="false">
      <c r="B114" s="68"/>
      <c r="C114" s="70"/>
      <c r="D114" s="70"/>
      <c r="E114" s="68"/>
      <c r="F114" s="71" t="s">
        <v>74</v>
      </c>
      <c r="G114" s="95"/>
      <c r="H114" s="186" t="n">
        <v>835</v>
      </c>
      <c r="I114" s="187" t="n">
        <v>880</v>
      </c>
      <c r="J114" s="187" t="n">
        <v>984</v>
      </c>
      <c r="K114" s="187" t="n">
        <v>1083</v>
      </c>
      <c r="L114" s="187" t="n">
        <v>1247</v>
      </c>
      <c r="M114" s="187" t="n">
        <v>1295</v>
      </c>
      <c r="N114" s="187" t="n">
        <v>1296</v>
      </c>
      <c r="O114" s="187"/>
      <c r="P114" s="187"/>
      <c r="Q114" s="187"/>
      <c r="R114" s="187"/>
      <c r="S114" s="187"/>
      <c r="U114" s="180"/>
      <c r="V114" s="180"/>
    </row>
    <row r="115" customFormat="false" ht="15.6" hidden="false" customHeight="true" outlineLevel="0" collapsed="false">
      <c r="B115" s="68"/>
      <c r="C115" s="70"/>
      <c r="D115" s="70"/>
      <c r="E115" s="68"/>
      <c r="F115" s="71" t="s">
        <v>75</v>
      </c>
      <c r="G115" s="95"/>
      <c r="H115" s="186" t="n">
        <v>939</v>
      </c>
      <c r="I115" s="187" t="n">
        <v>943</v>
      </c>
      <c r="J115" s="187" t="n">
        <v>1018</v>
      </c>
      <c r="K115" s="187" t="n">
        <v>1120</v>
      </c>
      <c r="L115" s="187" t="n">
        <v>1193</v>
      </c>
      <c r="M115" s="187" t="n">
        <v>1193</v>
      </c>
      <c r="N115" s="187" t="n">
        <v>1228</v>
      </c>
      <c r="O115" s="187"/>
      <c r="P115" s="187"/>
      <c r="Q115" s="187"/>
      <c r="R115" s="187"/>
      <c r="S115" s="187"/>
      <c r="U115" s="180"/>
      <c r="V115" s="180"/>
    </row>
    <row r="116" customFormat="false" ht="15.6" hidden="false" customHeight="true" outlineLevel="0" collapsed="false">
      <c r="B116" s="68"/>
      <c r="C116" s="70"/>
      <c r="D116" s="70"/>
      <c r="E116" s="68"/>
      <c r="F116" s="71" t="s">
        <v>76</v>
      </c>
      <c r="G116" s="95"/>
      <c r="H116" s="186" t="n">
        <v>978</v>
      </c>
      <c r="I116" s="187" t="n">
        <v>1030</v>
      </c>
      <c r="J116" s="187" t="n">
        <v>1066</v>
      </c>
      <c r="K116" s="187" t="n">
        <v>1199</v>
      </c>
      <c r="L116" s="187" t="n">
        <v>1289</v>
      </c>
      <c r="M116" s="187" t="n">
        <v>1344</v>
      </c>
      <c r="N116" s="187" t="n">
        <v>1379</v>
      </c>
      <c r="O116" s="187"/>
      <c r="P116" s="187"/>
      <c r="Q116" s="187"/>
      <c r="R116" s="187"/>
      <c r="S116" s="187"/>
      <c r="U116" s="180"/>
      <c r="V116" s="180"/>
    </row>
    <row r="117" customFormat="false" ht="15" hidden="false" customHeight="false" outlineLevel="0" collapsed="false">
      <c r="B117" s="100" t="n">
        <v>25</v>
      </c>
      <c r="C117" s="70"/>
      <c r="D117" s="51" t="s">
        <v>97</v>
      </c>
      <c r="E117" s="81" t="s">
        <v>25</v>
      </c>
      <c r="F117" s="199" t="s">
        <v>26</v>
      </c>
      <c r="G117" s="89"/>
      <c r="H117" s="187" t="n">
        <v>6900</v>
      </c>
      <c r="I117" s="187" t="n">
        <v>5103</v>
      </c>
      <c r="J117" s="187" t="n">
        <v>8966</v>
      </c>
      <c r="K117" s="187" t="n">
        <v>7778</v>
      </c>
      <c r="L117" s="187" t="n">
        <v>12511</v>
      </c>
      <c r="M117" s="187" t="n">
        <v>9426</v>
      </c>
      <c r="N117" s="187" t="n">
        <v>9811</v>
      </c>
      <c r="O117" s="187"/>
      <c r="P117" s="187"/>
      <c r="Q117" s="187"/>
      <c r="R117" s="187"/>
      <c r="S117" s="187"/>
      <c r="U117" s="180"/>
      <c r="V117" s="180"/>
    </row>
    <row r="118" customFormat="false" ht="15" hidden="false" customHeight="true" outlineLevel="0" collapsed="false">
      <c r="B118" s="100" t="n">
        <v>26</v>
      </c>
      <c r="C118" s="70"/>
      <c r="D118" s="100" t="s">
        <v>98</v>
      </c>
      <c r="E118" s="100" t="s">
        <v>46</v>
      </c>
      <c r="F118" s="200" t="s">
        <v>26</v>
      </c>
      <c r="G118" s="89"/>
      <c r="H118" s="187" t="n">
        <v>23379</v>
      </c>
      <c r="I118" s="187" t="n">
        <v>13977</v>
      </c>
      <c r="J118" s="187" t="n">
        <v>19068</v>
      </c>
      <c r="K118" s="187" t="n">
        <v>13485</v>
      </c>
      <c r="L118" s="187" t="n">
        <v>14587</v>
      </c>
      <c r="M118" s="187" t="n">
        <v>15987</v>
      </c>
      <c r="N118" s="187" t="n">
        <v>13572</v>
      </c>
      <c r="O118" s="187"/>
      <c r="P118" s="187"/>
      <c r="Q118" s="187"/>
      <c r="R118" s="187"/>
      <c r="S118" s="187"/>
      <c r="U118" s="180"/>
      <c r="V118" s="180"/>
    </row>
    <row r="119" customFormat="false" ht="15" hidden="false" customHeight="true" outlineLevel="0" collapsed="false">
      <c r="B119" s="100" t="n">
        <v>27</v>
      </c>
      <c r="C119" s="70"/>
      <c r="D119" s="70" t="s">
        <v>99</v>
      </c>
      <c r="E119" s="68" t="s">
        <v>46</v>
      </c>
      <c r="F119" s="71" t="s">
        <v>49</v>
      </c>
      <c r="G119" s="72"/>
      <c r="H119" s="187" t="n">
        <v>88</v>
      </c>
      <c r="I119" s="187" t="n">
        <v>75</v>
      </c>
      <c r="J119" s="187" t="n">
        <v>54</v>
      </c>
      <c r="K119" s="187" t="n">
        <v>49</v>
      </c>
      <c r="L119" s="187" t="n">
        <v>34</v>
      </c>
      <c r="M119" s="187" t="n">
        <v>43</v>
      </c>
      <c r="N119" s="187" t="n">
        <v>65</v>
      </c>
      <c r="O119" s="187"/>
      <c r="P119" s="187"/>
      <c r="Q119" s="187"/>
      <c r="R119" s="187"/>
      <c r="S119" s="187"/>
      <c r="U119" s="180"/>
      <c r="V119" s="180"/>
    </row>
    <row r="120" customFormat="false" ht="15" hidden="false" customHeight="true" outlineLevel="0" collapsed="false">
      <c r="B120" s="100"/>
      <c r="C120" s="70"/>
      <c r="D120" s="70"/>
      <c r="E120" s="68"/>
      <c r="F120" s="71" t="s">
        <v>50</v>
      </c>
      <c r="G120" s="72"/>
      <c r="H120" s="187" t="n">
        <v>161</v>
      </c>
      <c r="I120" s="187" t="n">
        <v>189</v>
      </c>
      <c r="J120" s="187" t="n">
        <v>175</v>
      </c>
      <c r="K120" s="187" t="n">
        <v>170</v>
      </c>
      <c r="L120" s="187" t="n">
        <v>166</v>
      </c>
      <c r="M120" s="187" t="n">
        <v>78</v>
      </c>
      <c r="N120" s="187" t="n">
        <v>107</v>
      </c>
      <c r="O120" s="187"/>
      <c r="P120" s="187"/>
      <c r="Q120" s="187"/>
      <c r="R120" s="187"/>
      <c r="S120" s="187"/>
      <c r="U120" s="180" t="n">
        <v>43979</v>
      </c>
      <c r="V120" s="180" t="n">
        <v>44044</v>
      </c>
      <c r="W120" s="1" t="n">
        <f aca="false">U120-V120</f>
        <v>-65</v>
      </c>
      <c r="X120" s="1" t="n">
        <f aca="false">W120/30</f>
        <v>-2.16666666666667</v>
      </c>
    </row>
    <row r="121" customFormat="false" ht="15" hidden="false" customHeight="true" outlineLevel="0" collapsed="false">
      <c r="B121" s="100"/>
      <c r="C121" s="70"/>
      <c r="D121" s="70"/>
      <c r="E121" s="68"/>
      <c r="F121" s="71" t="s">
        <v>51</v>
      </c>
      <c r="G121" s="72"/>
      <c r="H121" s="187" t="n">
        <v>68</v>
      </c>
      <c r="I121" s="187" t="n">
        <v>32</v>
      </c>
      <c r="J121" s="187" t="n">
        <v>19</v>
      </c>
      <c r="K121" s="187" t="n">
        <v>39</v>
      </c>
      <c r="L121" s="187" t="n">
        <v>38</v>
      </c>
      <c r="M121" s="187" t="n">
        <v>54</v>
      </c>
      <c r="N121" s="187" t="n">
        <v>80</v>
      </c>
      <c r="O121" s="187"/>
      <c r="P121" s="187"/>
      <c r="Q121" s="187"/>
      <c r="R121" s="187"/>
      <c r="S121" s="187"/>
      <c r="U121" s="180" t="n">
        <v>43937</v>
      </c>
      <c r="V121" s="180" t="n">
        <v>44044</v>
      </c>
      <c r="W121" s="1" t="n">
        <f aca="false">U121-V121</f>
        <v>-107</v>
      </c>
      <c r="X121" s="198"/>
    </row>
    <row r="122" customFormat="false" ht="15" hidden="false" customHeight="true" outlineLevel="0" collapsed="false">
      <c r="B122" s="100"/>
      <c r="C122" s="70"/>
      <c r="D122" s="70"/>
      <c r="E122" s="68"/>
      <c r="F122" s="71" t="s">
        <v>52</v>
      </c>
      <c r="G122" s="72"/>
      <c r="H122" s="187" t="n">
        <v>123</v>
      </c>
      <c r="I122" s="187" t="n">
        <v>151</v>
      </c>
      <c r="J122" s="187" t="n">
        <v>79</v>
      </c>
      <c r="K122" s="187" t="n">
        <v>13</v>
      </c>
      <c r="L122" s="187" t="n">
        <v>19</v>
      </c>
      <c r="M122" s="187" t="n">
        <v>49</v>
      </c>
      <c r="N122" s="187" t="n">
        <v>71</v>
      </c>
      <c r="O122" s="187"/>
      <c r="P122" s="187"/>
      <c r="Q122" s="187"/>
      <c r="R122" s="187"/>
      <c r="S122" s="187"/>
      <c r="U122" s="180" t="n">
        <v>43964</v>
      </c>
      <c r="V122" s="180" t="n">
        <v>44044</v>
      </c>
      <c r="W122" s="1" t="n">
        <f aca="false">U122-V122</f>
        <v>-80</v>
      </c>
      <c r="X122" s="198"/>
    </row>
    <row r="123" customFormat="false" ht="15" hidden="false" customHeight="true" outlineLevel="0" collapsed="false">
      <c r="B123" s="100"/>
      <c r="C123" s="70"/>
      <c r="D123" s="70"/>
      <c r="E123" s="68"/>
      <c r="F123" s="71" t="s">
        <v>53</v>
      </c>
      <c r="G123" s="72"/>
      <c r="H123" s="187" t="n">
        <v>20</v>
      </c>
      <c r="I123" s="187" t="n">
        <v>2</v>
      </c>
      <c r="J123" s="187" t="n">
        <v>0</v>
      </c>
      <c r="K123" s="187" t="n">
        <v>0</v>
      </c>
      <c r="L123" s="187" t="n">
        <v>18</v>
      </c>
      <c r="M123" s="187" t="n">
        <v>34</v>
      </c>
      <c r="N123" s="187" t="n">
        <v>29</v>
      </c>
      <c r="O123" s="187"/>
      <c r="P123" s="187"/>
      <c r="Q123" s="187"/>
      <c r="R123" s="187"/>
      <c r="S123" s="187"/>
      <c r="U123" s="180" t="n">
        <v>43973</v>
      </c>
      <c r="V123" s="180" t="n">
        <v>44044</v>
      </c>
      <c r="W123" s="1" t="n">
        <f aca="false">U123-V123</f>
        <v>-71</v>
      </c>
      <c r="X123" s="198"/>
    </row>
    <row r="124" customFormat="false" ht="15" hidden="false" customHeight="true" outlineLevel="0" collapsed="false">
      <c r="B124" s="100"/>
      <c r="C124" s="70"/>
      <c r="D124" s="70"/>
      <c r="E124" s="68"/>
      <c r="F124" s="71" t="s">
        <v>54</v>
      </c>
      <c r="G124" s="72"/>
      <c r="H124" s="187" t="n">
        <v>110</v>
      </c>
      <c r="I124" s="187" t="n">
        <v>105</v>
      </c>
      <c r="J124" s="187" t="n">
        <v>19</v>
      </c>
      <c r="K124" s="187" t="n">
        <v>46</v>
      </c>
      <c r="L124" s="187" t="n">
        <v>42</v>
      </c>
      <c r="M124" s="187" t="n">
        <v>58</v>
      </c>
      <c r="N124" s="187" t="n">
        <v>80</v>
      </c>
      <c r="O124" s="187"/>
      <c r="P124" s="187"/>
      <c r="Q124" s="187"/>
      <c r="R124" s="187"/>
      <c r="S124" s="187"/>
      <c r="U124" s="180" t="n">
        <v>44015</v>
      </c>
      <c r="V124" s="180" t="n">
        <v>44044</v>
      </c>
      <c r="W124" s="1" t="n">
        <f aca="false">U124-V124</f>
        <v>-29</v>
      </c>
      <c r="X124" s="1" t="n">
        <f aca="false">W124/30</f>
        <v>-0.966666666666667</v>
      </c>
    </row>
    <row r="125" customFormat="false" ht="15" hidden="false" customHeight="true" outlineLevel="0" collapsed="false">
      <c r="B125" s="100"/>
      <c r="C125" s="70"/>
      <c r="D125" s="70"/>
      <c r="E125" s="68"/>
      <c r="F125" s="71" t="s">
        <v>55</v>
      </c>
      <c r="G125" s="72"/>
      <c r="H125" s="187" t="n">
        <v>118</v>
      </c>
      <c r="I125" s="187" t="n">
        <v>140</v>
      </c>
      <c r="J125" s="187" t="n">
        <v>170</v>
      </c>
      <c r="K125" s="187" t="n">
        <v>13</v>
      </c>
      <c r="L125" s="187" t="n">
        <v>44</v>
      </c>
      <c r="M125" s="187" t="n">
        <v>72</v>
      </c>
      <c r="N125" s="187" t="n">
        <v>101</v>
      </c>
      <c r="O125" s="187"/>
      <c r="P125" s="187"/>
      <c r="Q125" s="187"/>
      <c r="R125" s="187"/>
      <c r="S125" s="187"/>
      <c r="U125" s="180" t="n">
        <v>43964</v>
      </c>
      <c r="V125" s="180" t="n">
        <v>44044</v>
      </c>
      <c r="W125" s="1" t="n">
        <f aca="false">U125-V125</f>
        <v>-80</v>
      </c>
      <c r="X125" s="198"/>
    </row>
    <row r="126" customFormat="false" ht="15" hidden="false" customHeight="true" outlineLevel="0" collapsed="false">
      <c r="B126" s="100" t="n">
        <v>28</v>
      </c>
      <c r="C126" s="70"/>
      <c r="D126" s="70" t="s">
        <v>203</v>
      </c>
      <c r="E126" s="68" t="s">
        <v>46</v>
      </c>
      <c r="F126" s="71" t="s">
        <v>49</v>
      </c>
      <c r="G126" s="72"/>
      <c r="H126" s="186" t="n">
        <v>6</v>
      </c>
      <c r="I126" s="187" t="n">
        <v>5</v>
      </c>
      <c r="J126" s="187" t="n">
        <v>1</v>
      </c>
      <c r="K126" s="187" t="n">
        <v>9</v>
      </c>
      <c r="L126" s="187" t="n">
        <v>6</v>
      </c>
      <c r="M126" s="187" t="n">
        <v>16</v>
      </c>
      <c r="N126" s="187" t="n">
        <v>0</v>
      </c>
      <c r="O126" s="187"/>
      <c r="P126" s="187"/>
      <c r="Q126" s="187"/>
      <c r="R126" s="187"/>
      <c r="S126" s="187"/>
      <c r="U126" s="180" t="n">
        <v>43943</v>
      </c>
      <c r="V126" s="180" t="n">
        <v>44044</v>
      </c>
      <c r="W126" s="1" t="n">
        <f aca="false">U126-V126</f>
        <v>-101</v>
      </c>
      <c r="X126" s="198"/>
    </row>
    <row r="127" customFormat="false" ht="15" hidden="false" customHeight="true" outlineLevel="0" collapsed="false">
      <c r="B127" s="100"/>
      <c r="C127" s="70"/>
      <c r="D127" s="70"/>
      <c r="E127" s="68"/>
      <c r="F127" s="71" t="s">
        <v>50</v>
      </c>
      <c r="G127" s="72"/>
      <c r="H127" s="186" t="n">
        <v>7</v>
      </c>
      <c r="I127" s="187" t="n">
        <v>6</v>
      </c>
      <c r="J127" s="187" t="n">
        <v>23</v>
      </c>
      <c r="K127" s="187" t="n">
        <v>3</v>
      </c>
      <c r="L127" s="187" t="n">
        <v>6</v>
      </c>
      <c r="M127" s="187" t="n">
        <v>8</v>
      </c>
      <c r="N127" s="187" t="n">
        <v>11</v>
      </c>
      <c r="O127" s="187"/>
      <c r="P127" s="187"/>
      <c r="Q127" s="187"/>
      <c r="R127" s="187"/>
      <c r="S127" s="187"/>
      <c r="U127" s="180"/>
      <c r="V127" s="180"/>
      <c r="X127" s="198"/>
    </row>
    <row r="128" customFormat="false" ht="15" hidden="false" customHeight="true" outlineLevel="0" collapsed="false">
      <c r="B128" s="100"/>
      <c r="C128" s="70"/>
      <c r="D128" s="70"/>
      <c r="E128" s="68"/>
      <c r="F128" s="71" t="s">
        <v>51</v>
      </c>
      <c r="G128" s="72"/>
      <c r="H128" s="186" t="n">
        <v>10</v>
      </c>
      <c r="I128" s="187" t="n">
        <v>11</v>
      </c>
      <c r="J128" s="187" t="n">
        <v>20</v>
      </c>
      <c r="K128" s="187" t="n">
        <v>0</v>
      </c>
      <c r="L128" s="187" t="n">
        <v>0</v>
      </c>
      <c r="M128" s="187" t="n">
        <v>0</v>
      </c>
      <c r="N128" s="187" t="n">
        <v>3</v>
      </c>
      <c r="O128" s="187"/>
      <c r="P128" s="187"/>
      <c r="Q128" s="187"/>
      <c r="R128" s="187"/>
      <c r="S128" s="187"/>
      <c r="U128" s="180"/>
      <c r="V128" s="180"/>
      <c r="X128" s="198"/>
    </row>
    <row r="129" customFormat="false" ht="15" hidden="false" customHeight="true" outlineLevel="0" collapsed="false">
      <c r="B129" s="100"/>
      <c r="C129" s="70"/>
      <c r="D129" s="70"/>
      <c r="E129" s="68"/>
      <c r="F129" s="71" t="s">
        <v>52</v>
      </c>
      <c r="G129" s="72"/>
      <c r="H129" s="186" t="n">
        <v>46</v>
      </c>
      <c r="I129" s="187" t="n">
        <v>19</v>
      </c>
      <c r="J129" s="187" t="n">
        <v>0</v>
      </c>
      <c r="K129" s="187" t="n">
        <v>15</v>
      </c>
      <c r="L129" s="187" t="n">
        <v>36</v>
      </c>
      <c r="M129" s="187" t="n">
        <v>63</v>
      </c>
      <c r="N129" s="187" t="n">
        <v>50</v>
      </c>
      <c r="O129" s="187"/>
      <c r="P129" s="187"/>
      <c r="Q129" s="187"/>
      <c r="R129" s="187"/>
      <c r="S129" s="187"/>
      <c r="V129" s="180"/>
    </row>
    <row r="130" customFormat="false" ht="15" hidden="false" customHeight="true" outlineLevel="0" collapsed="false">
      <c r="B130" s="100"/>
      <c r="C130" s="70"/>
      <c r="D130" s="70"/>
      <c r="E130" s="68"/>
      <c r="F130" s="71" t="s">
        <v>53</v>
      </c>
      <c r="G130" s="72"/>
      <c r="H130" s="186" t="n">
        <v>0</v>
      </c>
      <c r="I130" s="187" t="n">
        <v>0</v>
      </c>
      <c r="J130" s="187" t="n">
        <v>0</v>
      </c>
      <c r="K130" s="187" t="n">
        <v>1</v>
      </c>
      <c r="L130" s="187" t="n">
        <v>1</v>
      </c>
      <c r="M130" s="187" t="n">
        <v>5</v>
      </c>
      <c r="N130" s="187" t="n">
        <v>0</v>
      </c>
      <c r="O130" s="187"/>
      <c r="P130" s="187"/>
      <c r="Q130" s="187"/>
      <c r="R130" s="187"/>
      <c r="S130" s="187"/>
      <c r="V130" s="180"/>
    </row>
    <row r="131" customFormat="false" ht="15" hidden="false" customHeight="true" outlineLevel="0" collapsed="false">
      <c r="B131" s="100"/>
      <c r="C131" s="70"/>
      <c r="D131" s="70"/>
      <c r="E131" s="68"/>
      <c r="F131" s="71" t="s">
        <v>54</v>
      </c>
      <c r="G131" s="72"/>
      <c r="H131" s="186" t="n">
        <v>0</v>
      </c>
      <c r="I131" s="187" t="n">
        <v>3</v>
      </c>
      <c r="J131" s="187" t="n">
        <v>0</v>
      </c>
      <c r="K131" s="187" t="n">
        <v>0</v>
      </c>
      <c r="L131" s="187" t="n">
        <v>0</v>
      </c>
      <c r="M131" s="187" t="n">
        <v>1</v>
      </c>
      <c r="N131" s="187" t="n">
        <v>1</v>
      </c>
      <c r="O131" s="187"/>
      <c r="P131" s="187"/>
      <c r="Q131" s="187"/>
      <c r="R131" s="187"/>
      <c r="S131" s="187"/>
      <c r="V131" s="180"/>
    </row>
    <row r="132" customFormat="false" ht="15" hidden="false" customHeight="true" outlineLevel="0" collapsed="false">
      <c r="B132" s="100"/>
      <c r="C132" s="70"/>
      <c r="D132" s="70"/>
      <c r="E132" s="68"/>
      <c r="F132" s="71" t="s">
        <v>55</v>
      </c>
      <c r="G132" s="72"/>
      <c r="H132" s="186" t="n">
        <v>21</v>
      </c>
      <c r="I132" s="187" t="n">
        <v>49</v>
      </c>
      <c r="J132" s="187" t="n">
        <v>76</v>
      </c>
      <c r="K132" s="187" t="n">
        <v>9</v>
      </c>
      <c r="L132" s="187" t="n">
        <v>19</v>
      </c>
      <c r="M132" s="187" t="n">
        <v>12</v>
      </c>
      <c r="N132" s="187" t="n">
        <v>1</v>
      </c>
      <c r="O132" s="187"/>
      <c r="P132" s="187"/>
      <c r="Q132" s="187"/>
      <c r="R132" s="187"/>
      <c r="S132" s="187"/>
      <c r="U132" s="180" t="n">
        <v>44044</v>
      </c>
      <c r="V132" s="180" t="n">
        <v>44044</v>
      </c>
      <c r="W132" s="1" t="n">
        <f aca="false">U132-V132</f>
        <v>0</v>
      </c>
    </row>
    <row r="133" customFormat="false" ht="15" hidden="false" customHeight="true" outlineLevel="0" collapsed="false">
      <c r="B133" s="100"/>
      <c r="C133" s="70"/>
      <c r="D133" s="70"/>
      <c r="E133" s="68"/>
      <c r="F133" s="71" t="s">
        <v>56</v>
      </c>
      <c r="G133" s="72"/>
      <c r="H133" s="196"/>
      <c r="I133" s="190"/>
      <c r="J133" s="190"/>
      <c r="K133" s="190"/>
      <c r="L133" s="190"/>
      <c r="M133" s="190"/>
      <c r="N133" s="190"/>
      <c r="O133" s="190"/>
      <c r="P133" s="190"/>
      <c r="Q133" s="190"/>
      <c r="R133" s="190"/>
      <c r="S133" s="190"/>
      <c r="U133" s="180" t="n">
        <v>44033</v>
      </c>
      <c r="V133" s="180" t="n">
        <v>44044</v>
      </c>
      <c r="W133" s="1" t="n">
        <f aca="false">U133-V133</f>
        <v>-11</v>
      </c>
    </row>
    <row r="134" customFormat="false" ht="15" hidden="false" customHeight="true" outlineLevel="0" collapsed="false">
      <c r="B134" s="100"/>
      <c r="C134" s="70"/>
      <c r="D134" s="70"/>
      <c r="E134" s="68"/>
      <c r="F134" s="71" t="s">
        <v>57</v>
      </c>
      <c r="G134" s="72"/>
      <c r="H134" s="196"/>
      <c r="I134" s="190"/>
      <c r="J134" s="190"/>
      <c r="K134" s="190"/>
      <c r="L134" s="190"/>
      <c r="M134" s="190"/>
      <c r="N134" s="190"/>
      <c r="O134" s="190"/>
      <c r="P134" s="190"/>
      <c r="Q134" s="190"/>
      <c r="R134" s="190"/>
      <c r="S134" s="190"/>
      <c r="U134" s="180" t="n">
        <v>44041</v>
      </c>
      <c r="V134" s="180" t="n">
        <v>44044</v>
      </c>
      <c r="W134" s="1" t="n">
        <f aca="false">U134-V134</f>
        <v>-3</v>
      </c>
    </row>
    <row r="135" customFormat="false" ht="15.6" hidden="false" customHeight="true" outlineLevel="0" collapsed="false">
      <c r="B135" s="100" t="n">
        <v>29</v>
      </c>
      <c r="C135" s="70"/>
      <c r="D135" s="70" t="s">
        <v>204</v>
      </c>
      <c r="E135" s="68" t="s">
        <v>46</v>
      </c>
      <c r="F135" s="94" t="s">
        <v>102</v>
      </c>
      <c r="G135" s="95"/>
      <c r="H135" s="186" t="n">
        <v>105</v>
      </c>
      <c r="I135" s="187" t="n">
        <v>94</v>
      </c>
      <c r="J135" s="187" t="n">
        <v>119</v>
      </c>
      <c r="K135" s="187" t="n">
        <v>222</v>
      </c>
      <c r="L135" s="187" t="n">
        <v>295</v>
      </c>
      <c r="M135" s="187" t="n">
        <v>228</v>
      </c>
      <c r="N135" s="187" t="n">
        <v>151</v>
      </c>
      <c r="O135" s="187"/>
      <c r="P135" s="187"/>
      <c r="Q135" s="187"/>
      <c r="R135" s="187"/>
      <c r="S135" s="187"/>
      <c r="U135" s="180" t="n">
        <v>43994</v>
      </c>
      <c r="V135" s="180" t="n">
        <v>44044</v>
      </c>
      <c r="W135" s="1" t="n">
        <f aca="false">U135-V135</f>
        <v>-50</v>
      </c>
    </row>
    <row r="136" customFormat="false" ht="16.15" hidden="false" customHeight="true" outlineLevel="0" collapsed="false">
      <c r="B136" s="100"/>
      <c r="C136" s="70"/>
      <c r="D136" s="70"/>
      <c r="E136" s="68"/>
      <c r="F136" s="94" t="s">
        <v>103</v>
      </c>
      <c r="G136" s="95"/>
      <c r="H136" s="186" t="n">
        <v>161</v>
      </c>
      <c r="I136" s="187" t="n">
        <v>149</v>
      </c>
      <c r="J136" s="187" t="n">
        <v>144</v>
      </c>
      <c r="K136" s="187" t="n">
        <v>140</v>
      </c>
      <c r="L136" s="187" t="n">
        <v>201</v>
      </c>
      <c r="M136" s="187" t="n">
        <v>283</v>
      </c>
      <c r="N136" s="187" t="n">
        <v>243</v>
      </c>
      <c r="O136" s="187"/>
      <c r="P136" s="187"/>
      <c r="Q136" s="187"/>
      <c r="R136" s="187"/>
      <c r="S136" s="187"/>
      <c r="U136" s="180" t="n">
        <v>44044</v>
      </c>
      <c r="V136" s="180" t="n">
        <v>44044</v>
      </c>
      <c r="W136" s="1" t="n">
        <f aca="false">U136-V136</f>
        <v>0</v>
      </c>
    </row>
    <row r="137" customFormat="false" ht="15" hidden="false" customHeight="false" outlineLevel="0" collapsed="false">
      <c r="B137" s="100"/>
      <c r="C137" s="70"/>
      <c r="D137" s="70"/>
      <c r="E137" s="68"/>
      <c r="F137" s="94" t="s">
        <v>104</v>
      </c>
      <c r="G137" s="95"/>
      <c r="H137" s="187" t="n">
        <v>208</v>
      </c>
      <c r="I137" s="187" t="n">
        <v>186</v>
      </c>
      <c r="J137" s="187" t="n">
        <v>74</v>
      </c>
      <c r="K137" s="187" t="n">
        <v>109</v>
      </c>
      <c r="L137" s="187" t="n">
        <v>207</v>
      </c>
      <c r="M137" s="187" t="n">
        <v>256</v>
      </c>
      <c r="N137" s="187" t="n">
        <v>188</v>
      </c>
      <c r="O137" s="187"/>
      <c r="P137" s="187"/>
      <c r="Q137" s="187"/>
      <c r="R137" s="187"/>
      <c r="S137" s="187"/>
      <c r="U137" s="180" t="n">
        <v>44043</v>
      </c>
      <c r="V137" s="180" t="n">
        <v>44044</v>
      </c>
      <c r="W137" s="1" t="n">
        <f aca="false">U137-V137</f>
        <v>-1</v>
      </c>
    </row>
    <row r="138" customFormat="false" ht="15" hidden="false" customHeight="false" outlineLevel="0" collapsed="false">
      <c r="B138" s="100"/>
      <c r="C138" s="70"/>
      <c r="D138" s="70"/>
      <c r="E138" s="68"/>
      <c r="F138" s="94" t="s">
        <v>87</v>
      </c>
      <c r="G138" s="95"/>
      <c r="H138" s="187" t="n">
        <v>445</v>
      </c>
      <c r="I138" s="187" t="n">
        <v>438</v>
      </c>
      <c r="J138" s="187" t="n">
        <v>373</v>
      </c>
      <c r="K138" s="187" t="n">
        <v>463</v>
      </c>
      <c r="L138" s="187" t="n">
        <v>726</v>
      </c>
      <c r="M138" s="187" t="n">
        <v>829</v>
      </c>
      <c r="N138" s="187" t="n">
        <v>694</v>
      </c>
      <c r="O138" s="187"/>
      <c r="P138" s="187"/>
      <c r="Q138" s="187"/>
      <c r="R138" s="187"/>
      <c r="S138" s="187"/>
      <c r="U138" s="180" t="n">
        <v>44043</v>
      </c>
      <c r="V138" s="180" t="n">
        <v>44044</v>
      </c>
      <c r="W138" s="1" t="n">
        <f aca="false">U138-V138</f>
        <v>-1</v>
      </c>
    </row>
    <row r="139" customFormat="false" ht="20.85" hidden="false" customHeight="true" outlineLevel="0" collapsed="false"/>
  </sheetData>
  <mergeCells count="39">
    <mergeCell ref="B2:S3"/>
    <mergeCell ref="B5:B6"/>
    <mergeCell ref="C5:C6"/>
    <mergeCell ref="D5:D6"/>
    <mergeCell ref="E5:E6"/>
    <mergeCell ref="F5:F6"/>
    <mergeCell ref="C7:C14"/>
    <mergeCell ref="C15:C20"/>
    <mergeCell ref="B21:B31"/>
    <mergeCell ref="C21:C138"/>
    <mergeCell ref="D21:D31"/>
    <mergeCell ref="E21:E31"/>
    <mergeCell ref="B32:B42"/>
    <mergeCell ref="D32:D42"/>
    <mergeCell ref="E32:E42"/>
    <mergeCell ref="B43:B53"/>
    <mergeCell ref="D43:D53"/>
    <mergeCell ref="E43:E53"/>
    <mergeCell ref="B54:B75"/>
    <mergeCell ref="D54:D75"/>
    <mergeCell ref="E54:E75"/>
    <mergeCell ref="B76:B93"/>
    <mergeCell ref="D76:D97"/>
    <mergeCell ref="E76:E97"/>
    <mergeCell ref="B101:B102"/>
    <mergeCell ref="D101:D102"/>
    <mergeCell ref="E101:E102"/>
    <mergeCell ref="B103:B116"/>
    <mergeCell ref="D103:D116"/>
    <mergeCell ref="E103:E116"/>
    <mergeCell ref="B119:B125"/>
    <mergeCell ref="D119:D125"/>
    <mergeCell ref="E119:E125"/>
    <mergeCell ref="B126:B134"/>
    <mergeCell ref="D126:D134"/>
    <mergeCell ref="E126:E134"/>
    <mergeCell ref="B135:B138"/>
    <mergeCell ref="D135:D138"/>
    <mergeCell ref="E135:E138"/>
  </mergeCells>
  <printOptions headings="false" gridLines="false" gridLinesSet="true" horizontalCentered="true" verticalCentered="true"/>
  <pageMargins left="0.118055555555556" right="0.118055555555556" top="0.118055555555556" bottom="0.118055555555556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562</TotalTime>
  <Application>LibreOffice/6.4.1.2$Windows_x86 LibreOffice_project/4d224e95b98b138af42a64d84056446d09082932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Jorge Fernando Rodríguez Salazar</dc:creator>
  <dc:description/>
  <dc:language>es-CR</dc:language>
  <cp:lastModifiedBy/>
  <cp:lastPrinted>2016-10-25T13:19:24Z</cp:lastPrinted>
  <dcterms:modified xsi:type="dcterms:W3CDTF">2020-08-19T08:50:01Z</dcterms:modified>
  <cp:revision>90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