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 activeTab="2"/>
  </bookViews>
  <sheets>
    <sheet name="2018" sheetId="1" r:id="rId1"/>
    <sheet name="2019" sheetId="2" r:id="rId2"/>
    <sheet name="2020" sheetId="3" r:id="rId3"/>
  </sheets>
  <definedNames>
    <definedName name="_AtRisk_FitDataRange_FIT_BE877_718C7" localSheetId="1">#REF!</definedName>
    <definedName name="_AtRisk_FitDataRange_FIT_BE877_718C7">#REF!</definedName>
    <definedName name="_xlnm.Print_Area" localSheetId="0">'2018'!$A$1:$H$67</definedName>
    <definedName name="_xlnm.Print_Area" localSheetId="1">'2019'!$A$1:$H$67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5" i="3"/>
  <c r="D181"/>
  <c r="D180"/>
  <c r="T151"/>
  <c r="S151"/>
  <c r="R151"/>
  <c r="Q151"/>
  <c r="P151"/>
  <c r="O151"/>
  <c r="N151"/>
  <c r="M151"/>
  <c r="L151"/>
  <c r="K151"/>
  <c r="J151"/>
  <c r="J146" s="1"/>
  <c r="I151"/>
  <c r="T150"/>
  <c r="S150"/>
  <c r="R150"/>
  <c r="Q150"/>
  <c r="P150"/>
  <c r="O150"/>
  <c r="N150"/>
  <c r="M150"/>
  <c r="L150"/>
  <c r="K150"/>
  <c r="J150"/>
  <c r="I150"/>
  <c r="T149"/>
  <c r="S149"/>
  <c r="R149"/>
  <c r="Q149"/>
  <c r="P149"/>
  <c r="O149"/>
  <c r="N149"/>
  <c r="M149"/>
  <c r="L149"/>
  <c r="J149"/>
  <c r="I149"/>
  <c r="T148"/>
  <c r="S148"/>
  <c r="R148"/>
  <c r="Q148"/>
  <c r="P148"/>
  <c r="O148"/>
  <c r="N148"/>
  <c r="M148"/>
  <c r="L148"/>
  <c r="K148"/>
  <c r="J148"/>
  <c r="I148"/>
  <c r="T147"/>
  <c r="S147"/>
  <c r="R147"/>
  <c r="Q147"/>
  <c r="P147"/>
  <c r="O147"/>
  <c r="N147"/>
  <c r="M147"/>
  <c r="L147"/>
  <c r="K147"/>
  <c r="J147"/>
  <c r="I147"/>
  <c r="T146"/>
  <c r="S146"/>
  <c r="R146"/>
  <c r="Q146"/>
  <c r="P146"/>
  <c r="N146"/>
  <c r="M146"/>
  <c r="L146"/>
  <c r="I146"/>
  <c r="T145"/>
  <c r="S145"/>
  <c r="R145"/>
  <c r="Q145"/>
  <c r="P145"/>
  <c r="O145"/>
  <c r="N145"/>
  <c r="M145"/>
  <c r="L145"/>
  <c r="K145"/>
  <c r="J145"/>
  <c r="I145"/>
  <c r="T144"/>
  <c r="S144"/>
  <c r="R144"/>
  <c r="Q144"/>
  <c r="P144"/>
  <c r="O144"/>
  <c r="N144"/>
  <c r="M144"/>
  <c r="L144"/>
  <c r="K144"/>
  <c r="J144"/>
  <c r="I144"/>
  <c r="T143"/>
  <c r="S143"/>
  <c r="R143"/>
  <c r="Q143"/>
  <c r="P143"/>
  <c r="O143"/>
  <c r="N143"/>
  <c r="M143"/>
  <c r="L143"/>
  <c r="K143"/>
  <c r="J143"/>
  <c r="I143"/>
  <c r="T142"/>
  <c r="S142"/>
  <c r="R142"/>
  <c r="Q142"/>
  <c r="P142"/>
  <c r="O142"/>
  <c r="N142"/>
  <c r="M142"/>
  <c r="L142"/>
  <c r="K142"/>
  <c r="J142"/>
  <c r="I142"/>
  <c r="T141"/>
  <c r="S141"/>
  <c r="R141"/>
  <c r="Q141"/>
  <c r="P141"/>
  <c r="O141"/>
  <c r="O140" s="1"/>
  <c r="N141"/>
  <c r="M141"/>
  <c r="L141"/>
  <c r="K141"/>
  <c r="J141"/>
  <c r="I141"/>
  <c r="T140"/>
  <c r="S140"/>
  <c r="R140"/>
  <c r="Q140"/>
  <c r="P140"/>
  <c r="N140"/>
  <c r="M140"/>
  <c r="L140"/>
  <c r="K140"/>
  <c r="J140"/>
  <c r="I140"/>
  <c r="T133"/>
  <c r="S133"/>
  <c r="R133"/>
  <c r="Q133"/>
  <c r="P133"/>
  <c r="O133"/>
  <c r="N133"/>
  <c r="L133"/>
  <c r="K133"/>
  <c r="J133"/>
  <c r="I133"/>
  <c r="T126"/>
  <c r="S126"/>
  <c r="R126"/>
  <c r="Q126"/>
  <c r="P126"/>
  <c r="O126"/>
  <c r="N126"/>
  <c r="M126"/>
  <c r="L126"/>
  <c r="K126"/>
  <c r="J126"/>
  <c r="I126"/>
  <c r="T119"/>
  <c r="S119"/>
  <c r="R119"/>
  <c r="Q119"/>
  <c r="P119"/>
  <c r="O119"/>
  <c r="N119"/>
  <c r="M119"/>
  <c r="L119"/>
  <c r="K119"/>
  <c r="J119"/>
  <c r="I119"/>
  <c r="T118"/>
  <c r="S118"/>
  <c r="R118"/>
  <c r="Q118"/>
  <c r="P118"/>
  <c r="N118"/>
  <c r="M118"/>
  <c r="L118"/>
  <c r="K118"/>
  <c r="J118"/>
  <c r="I118"/>
  <c r="T111"/>
  <c r="S111"/>
  <c r="R111"/>
  <c r="Q111"/>
  <c r="P111"/>
  <c r="O111"/>
  <c r="N111"/>
  <c r="M111"/>
  <c r="L111"/>
  <c r="K111"/>
  <c r="K149" s="1"/>
  <c r="K146" s="1"/>
  <c r="J111"/>
  <c r="I111"/>
  <c r="T104"/>
  <c r="S104"/>
  <c r="R104"/>
  <c r="Q104"/>
  <c r="P104"/>
  <c r="O104"/>
  <c r="N104"/>
  <c r="M104"/>
  <c r="L104"/>
  <c r="K104"/>
  <c r="J104"/>
  <c r="I104"/>
  <c r="T103"/>
  <c r="S103"/>
  <c r="R103"/>
  <c r="Q103"/>
  <c r="P103"/>
  <c r="N103"/>
  <c r="M103"/>
  <c r="L103"/>
  <c r="K103"/>
  <c r="J103"/>
  <c r="I103"/>
  <c r="T98"/>
  <c r="S98"/>
  <c r="R98"/>
  <c r="Q98"/>
  <c r="P98"/>
  <c r="O98"/>
  <c r="N98"/>
  <c r="M98"/>
  <c r="L98"/>
  <c r="K98"/>
  <c r="J98"/>
  <c r="I98"/>
  <c r="T97"/>
  <c r="S97"/>
  <c r="R97"/>
  <c r="Q97"/>
  <c r="P97"/>
  <c r="O97"/>
  <c r="N97"/>
  <c r="M97"/>
  <c r="L97"/>
  <c r="K97"/>
  <c r="J97"/>
  <c r="I97"/>
  <c r="T96"/>
  <c r="S96"/>
  <c r="R96"/>
  <c r="Q96"/>
  <c r="P96"/>
  <c r="O96"/>
  <c r="N96"/>
  <c r="M96"/>
  <c r="L96"/>
  <c r="K96"/>
  <c r="J96"/>
  <c r="I96"/>
  <c r="T95"/>
  <c r="S95"/>
  <c r="R95"/>
  <c r="Q95"/>
  <c r="P95"/>
  <c r="O95"/>
  <c r="N95"/>
  <c r="M95"/>
  <c r="L95"/>
  <c r="K95"/>
  <c r="J95"/>
  <c r="I95"/>
  <c r="T94"/>
  <c r="S94"/>
  <c r="R94"/>
  <c r="Q94"/>
  <c r="P94"/>
  <c r="O94"/>
  <c r="N94"/>
  <c r="M94"/>
  <c r="L94"/>
  <c r="K94"/>
  <c r="J94"/>
  <c r="I94"/>
  <c r="T93"/>
  <c r="S93"/>
  <c r="R93"/>
  <c r="Q93"/>
  <c r="P93"/>
  <c r="O93"/>
  <c r="N93"/>
  <c r="M93"/>
  <c r="L93"/>
  <c r="K93"/>
  <c r="J93"/>
  <c r="I93"/>
  <c r="T92"/>
  <c r="S92"/>
  <c r="R92"/>
  <c r="Q92"/>
  <c r="P92"/>
  <c r="N92"/>
  <c r="M92"/>
  <c r="L92"/>
  <c r="K92"/>
  <c r="J92"/>
  <c r="I92"/>
  <c r="T91"/>
  <c r="S91"/>
  <c r="R91"/>
  <c r="Q91"/>
  <c r="P91"/>
  <c r="O91"/>
  <c r="N91"/>
  <c r="M91"/>
  <c r="L91"/>
  <c r="K91"/>
  <c r="J91"/>
  <c r="I91"/>
  <c r="T90"/>
  <c r="S90"/>
  <c r="R90"/>
  <c r="Q90"/>
  <c r="P90"/>
  <c r="O90"/>
  <c r="N90"/>
  <c r="M90"/>
  <c r="L90"/>
  <c r="K90"/>
  <c r="J90"/>
  <c r="I90"/>
  <c r="T89"/>
  <c r="S89"/>
  <c r="R89"/>
  <c r="Q89"/>
  <c r="P89"/>
  <c r="O89"/>
  <c r="N89"/>
  <c r="M89"/>
  <c r="L89"/>
  <c r="K89"/>
  <c r="J89"/>
  <c r="I89"/>
  <c r="T88"/>
  <c r="S88"/>
  <c r="R88"/>
  <c r="Q88"/>
  <c r="P88"/>
  <c r="O88"/>
  <c r="N88"/>
  <c r="M88"/>
  <c r="L88"/>
  <c r="K88"/>
  <c r="J88"/>
  <c r="I88"/>
  <c r="T87"/>
  <c r="S87"/>
  <c r="R87"/>
  <c r="Q87"/>
  <c r="P87"/>
  <c r="O87"/>
  <c r="N87"/>
  <c r="M87"/>
  <c r="L87"/>
  <c r="K87"/>
  <c r="J87"/>
  <c r="I87"/>
  <c r="T86"/>
  <c r="S86"/>
  <c r="R86"/>
  <c r="Q86"/>
  <c r="P86"/>
  <c r="N86"/>
  <c r="M86"/>
  <c r="L86"/>
  <c r="K86"/>
  <c r="J86"/>
  <c r="I86"/>
  <c r="T80"/>
  <c r="S80"/>
  <c r="R80"/>
  <c r="Q80"/>
  <c r="P80"/>
  <c r="O80"/>
  <c r="N80"/>
  <c r="M80"/>
  <c r="L80"/>
  <c r="K80"/>
  <c r="J80"/>
  <c r="I80"/>
  <c r="T74"/>
  <c r="S74"/>
  <c r="R74"/>
  <c r="Q74"/>
  <c r="P74"/>
  <c r="O74"/>
  <c r="N74"/>
  <c r="M74"/>
  <c r="L74"/>
  <c r="K74"/>
  <c r="J74"/>
  <c r="I74"/>
  <c r="T71"/>
  <c r="S71"/>
  <c r="R71"/>
  <c r="Q71"/>
  <c r="P71"/>
  <c r="O71"/>
  <c r="N71"/>
  <c r="M71"/>
  <c r="L71"/>
  <c r="K71"/>
  <c r="J71"/>
  <c r="I71"/>
  <c r="T68"/>
  <c r="S68"/>
  <c r="R68"/>
  <c r="Q68"/>
  <c r="P68"/>
  <c r="O68"/>
  <c r="N68"/>
  <c r="M68"/>
  <c r="L68"/>
  <c r="K68"/>
  <c r="J68"/>
  <c r="I68"/>
  <c r="T65"/>
  <c r="S65"/>
  <c r="R65"/>
  <c r="Q65"/>
  <c r="P65"/>
  <c r="O65"/>
  <c r="N65"/>
  <c r="M65"/>
  <c r="L65"/>
  <c r="K65"/>
  <c r="J65"/>
  <c r="I65"/>
  <c r="T62"/>
  <c r="S62"/>
  <c r="R62"/>
  <c r="Q62"/>
  <c r="P62"/>
  <c r="O62"/>
  <c r="N62"/>
  <c r="M62"/>
  <c r="L62"/>
  <c r="K62"/>
  <c r="J62"/>
  <c r="I62"/>
  <c r="T59"/>
  <c r="S59"/>
  <c r="R59"/>
  <c r="Q59"/>
  <c r="P59"/>
  <c r="O59"/>
  <c r="N59"/>
  <c r="M59"/>
  <c r="L59"/>
  <c r="K59"/>
  <c r="J59"/>
  <c r="I59"/>
  <c r="T56"/>
  <c r="S56"/>
  <c r="R56"/>
  <c r="Q56"/>
  <c r="P56"/>
  <c r="O56"/>
  <c r="N56"/>
  <c r="M56"/>
  <c r="L56"/>
  <c r="K56"/>
  <c r="J56"/>
  <c r="I56"/>
  <c r="T53"/>
  <c r="S53"/>
  <c r="R53"/>
  <c r="Q53"/>
  <c r="P53"/>
  <c r="O53"/>
  <c r="N53"/>
  <c r="M53"/>
  <c r="L53"/>
  <c r="K53"/>
  <c r="J53"/>
  <c r="I53"/>
  <c r="T50"/>
  <c r="S50"/>
  <c r="R50"/>
  <c r="Q50"/>
  <c r="P50"/>
  <c r="O50"/>
  <c r="N50"/>
  <c r="M50"/>
  <c r="L50"/>
  <c r="K50"/>
  <c r="J50"/>
  <c r="I50"/>
  <c r="T45"/>
  <c r="S45"/>
  <c r="R45"/>
  <c r="Q45"/>
  <c r="P45"/>
  <c r="O45"/>
  <c r="N45"/>
  <c r="M45"/>
  <c r="L45"/>
  <c r="K45"/>
  <c r="J45"/>
  <c r="I45"/>
  <c r="T40"/>
  <c r="S40"/>
  <c r="R40"/>
  <c r="Q40"/>
  <c r="P40"/>
  <c r="O40"/>
  <c r="N40"/>
  <c r="M40"/>
  <c r="L40"/>
  <c r="K40"/>
  <c r="J40"/>
  <c r="I40"/>
  <c r="J39"/>
  <c r="J38"/>
  <c r="T37"/>
  <c r="S37"/>
  <c r="R37"/>
  <c r="Q37"/>
  <c r="P37"/>
  <c r="O37"/>
  <c r="N37"/>
  <c r="M37"/>
  <c r="L37"/>
  <c r="K37"/>
  <c r="J37"/>
  <c r="I37"/>
  <c r="T32"/>
  <c r="S32"/>
  <c r="R32"/>
  <c r="Q32"/>
  <c r="P32"/>
  <c r="O32"/>
  <c r="N32"/>
  <c r="M32"/>
  <c r="L32"/>
  <c r="K32"/>
  <c r="J32"/>
  <c r="I32"/>
  <c r="T27"/>
  <c r="S27"/>
  <c r="R27"/>
  <c r="Q27"/>
  <c r="P27"/>
  <c r="O27"/>
  <c r="N27"/>
  <c r="M27"/>
  <c r="L27"/>
  <c r="K27"/>
  <c r="J27"/>
  <c r="I27"/>
  <c r="T24"/>
  <c r="S24"/>
  <c r="R24"/>
  <c r="Q24"/>
  <c r="P24"/>
  <c r="O24"/>
  <c r="N24"/>
  <c r="M24"/>
  <c r="L24"/>
  <c r="K24"/>
  <c r="J24"/>
  <c r="I24"/>
  <c r="T21"/>
  <c r="S21"/>
  <c r="R21"/>
  <c r="Q21"/>
  <c r="P21"/>
  <c r="O21"/>
  <c r="N21"/>
  <c r="M21"/>
  <c r="L21"/>
  <c r="K21"/>
  <c r="J21"/>
  <c r="I21"/>
  <c r="T19"/>
  <c r="S19"/>
  <c r="R19"/>
  <c r="Q19"/>
  <c r="P19"/>
  <c r="O19"/>
  <c r="N19"/>
  <c r="M19"/>
  <c r="L19"/>
  <c r="K19"/>
  <c r="J19"/>
  <c r="I19"/>
  <c r="T18"/>
  <c r="S18"/>
  <c r="R18"/>
  <c r="Q18"/>
  <c r="P18"/>
  <c r="O18"/>
  <c r="N18"/>
  <c r="M18"/>
  <c r="L18"/>
  <c r="K18"/>
  <c r="J18"/>
  <c r="I18"/>
  <c r="T14"/>
  <c r="S14"/>
  <c r="R14"/>
  <c r="Q14"/>
  <c r="P14"/>
  <c r="O14"/>
  <c r="N14"/>
  <c r="M14"/>
  <c r="L14"/>
  <c r="K14"/>
  <c r="J14"/>
  <c r="I14"/>
  <c r="T8"/>
  <c r="S8"/>
  <c r="R8"/>
  <c r="Q8"/>
  <c r="P8"/>
  <c r="O8"/>
  <c r="N8"/>
  <c r="M8"/>
  <c r="L8"/>
  <c r="K8"/>
  <c r="J8"/>
  <c r="I8"/>
  <c r="D185" i="2"/>
  <c r="D181"/>
  <c r="D180"/>
  <c r="T151"/>
  <c r="S151"/>
  <c r="R151"/>
  <c r="Q151"/>
  <c r="P151"/>
  <c r="O151"/>
  <c r="N151"/>
  <c r="M151"/>
  <c r="L151"/>
  <c r="K151"/>
  <c r="J151"/>
  <c r="I151"/>
  <c r="T150"/>
  <c r="S150"/>
  <c r="R150"/>
  <c r="Q150"/>
  <c r="P150"/>
  <c r="O150"/>
  <c r="N150"/>
  <c r="M150"/>
  <c r="L150"/>
  <c r="K150"/>
  <c r="J150"/>
  <c r="I150"/>
  <c r="T148"/>
  <c r="S148"/>
  <c r="R148"/>
  <c r="Q148"/>
  <c r="P148"/>
  <c r="O148"/>
  <c r="N148"/>
  <c r="M148"/>
  <c r="L148"/>
  <c r="K148"/>
  <c r="J148"/>
  <c r="I148"/>
  <c r="T147"/>
  <c r="S147"/>
  <c r="R147"/>
  <c r="Q147"/>
  <c r="P147"/>
  <c r="O147"/>
  <c r="N147"/>
  <c r="M147"/>
  <c r="L147"/>
  <c r="K147"/>
  <c r="J147"/>
  <c r="I147"/>
  <c r="T145"/>
  <c r="S145"/>
  <c r="R145"/>
  <c r="Q145"/>
  <c r="P145"/>
  <c r="O145"/>
  <c r="N145"/>
  <c r="M145"/>
  <c r="L145"/>
  <c r="K145"/>
  <c r="J145"/>
  <c r="I145"/>
  <c r="T144"/>
  <c r="S144"/>
  <c r="R144"/>
  <c r="Q144"/>
  <c r="P144"/>
  <c r="O144"/>
  <c r="N144"/>
  <c r="M144"/>
  <c r="L144"/>
  <c r="K144"/>
  <c r="J144"/>
  <c r="I144"/>
  <c r="T143"/>
  <c r="S143"/>
  <c r="R143"/>
  <c r="Q143"/>
  <c r="P143"/>
  <c r="O143"/>
  <c r="N143"/>
  <c r="M143"/>
  <c r="L143"/>
  <c r="K143"/>
  <c r="J143"/>
  <c r="I143"/>
  <c r="T142"/>
  <c r="S142"/>
  <c r="R142"/>
  <c r="Q142"/>
  <c r="P142"/>
  <c r="O142"/>
  <c r="N142"/>
  <c r="M142"/>
  <c r="L142"/>
  <c r="K142"/>
  <c r="J142"/>
  <c r="I142"/>
  <c r="T141"/>
  <c r="S141"/>
  <c r="R141"/>
  <c r="Q141"/>
  <c r="P141"/>
  <c r="O141"/>
  <c r="N141"/>
  <c r="M141"/>
  <c r="L141"/>
  <c r="K141"/>
  <c r="J141"/>
  <c r="I141"/>
  <c r="T140"/>
  <c r="S140"/>
  <c r="R140"/>
  <c r="Q140"/>
  <c r="P140"/>
  <c r="O140"/>
  <c r="N140"/>
  <c r="M140"/>
  <c r="L140"/>
  <c r="K140"/>
  <c r="J140"/>
  <c r="I140"/>
  <c r="T133"/>
  <c r="S133"/>
  <c r="R133"/>
  <c r="Q133"/>
  <c r="P133"/>
  <c r="O133"/>
  <c r="N133"/>
  <c r="M133"/>
  <c r="L133"/>
  <c r="K133"/>
  <c r="J133"/>
  <c r="I133"/>
  <c r="T126"/>
  <c r="S126"/>
  <c r="R126"/>
  <c r="Q126"/>
  <c r="P126"/>
  <c r="O126"/>
  <c r="N126"/>
  <c r="M126"/>
  <c r="L126"/>
  <c r="K126"/>
  <c r="J126"/>
  <c r="I126"/>
  <c r="T119"/>
  <c r="S119"/>
  <c r="R119"/>
  <c r="Q119"/>
  <c r="P119"/>
  <c r="O119"/>
  <c r="N119"/>
  <c r="M119"/>
  <c r="L119"/>
  <c r="K119"/>
  <c r="J119"/>
  <c r="I119"/>
  <c r="T118"/>
  <c r="S118"/>
  <c r="R118"/>
  <c r="Q118"/>
  <c r="P118"/>
  <c r="O118"/>
  <c r="N118"/>
  <c r="M118"/>
  <c r="L118"/>
  <c r="K118"/>
  <c r="J118"/>
  <c r="I118"/>
  <c r="T111"/>
  <c r="T149" s="1"/>
  <c r="T146" s="1"/>
  <c r="S111"/>
  <c r="S149" s="1"/>
  <c r="S146" s="1"/>
  <c r="R111"/>
  <c r="R149" s="1"/>
  <c r="R146" s="1"/>
  <c r="Q111"/>
  <c r="Q149" s="1"/>
  <c r="Q146" s="1"/>
  <c r="P111"/>
  <c r="P149" s="1"/>
  <c r="P146" s="1"/>
  <c r="O111"/>
  <c r="O149" s="1"/>
  <c r="O146" s="1"/>
  <c r="N111"/>
  <c r="N149" s="1"/>
  <c r="N146" s="1"/>
  <c r="M111"/>
  <c r="M149" s="1"/>
  <c r="M146" s="1"/>
  <c r="L111"/>
  <c r="L149" s="1"/>
  <c r="L146" s="1"/>
  <c r="K111"/>
  <c r="K149" s="1"/>
  <c r="K146" s="1"/>
  <c r="J111"/>
  <c r="J149" s="1"/>
  <c r="J146" s="1"/>
  <c r="I111"/>
  <c r="I149" s="1"/>
  <c r="I146" s="1"/>
  <c r="T104"/>
  <c r="S104"/>
  <c r="R104"/>
  <c r="Q104"/>
  <c r="P104"/>
  <c r="O104"/>
  <c r="N104"/>
  <c r="N103" s="1"/>
  <c r="M104"/>
  <c r="L104"/>
  <c r="K104"/>
  <c r="J104"/>
  <c r="I104"/>
  <c r="T103"/>
  <c r="S103"/>
  <c r="R103"/>
  <c r="Q103"/>
  <c r="P103"/>
  <c r="O103"/>
  <c r="M103"/>
  <c r="L103"/>
  <c r="K103"/>
  <c r="J103"/>
  <c r="I103"/>
  <c r="T98"/>
  <c r="S98"/>
  <c r="R98"/>
  <c r="Q98"/>
  <c r="P98"/>
  <c r="O98"/>
  <c r="N98"/>
  <c r="M98"/>
  <c r="L98"/>
  <c r="K98"/>
  <c r="J98"/>
  <c r="I98"/>
  <c r="T97"/>
  <c r="S97"/>
  <c r="R97"/>
  <c r="Q97"/>
  <c r="P97"/>
  <c r="O97"/>
  <c r="N97"/>
  <c r="M97"/>
  <c r="L97"/>
  <c r="K97"/>
  <c r="J97"/>
  <c r="I97"/>
  <c r="T96"/>
  <c r="S96"/>
  <c r="R96"/>
  <c r="Q96"/>
  <c r="P96"/>
  <c r="O96"/>
  <c r="N96"/>
  <c r="M96"/>
  <c r="L96"/>
  <c r="K96"/>
  <c r="J96"/>
  <c r="I96"/>
  <c r="T95"/>
  <c r="S95"/>
  <c r="R95"/>
  <c r="Q95"/>
  <c r="P95"/>
  <c r="O95"/>
  <c r="N95"/>
  <c r="M95"/>
  <c r="L95"/>
  <c r="K95"/>
  <c r="J95"/>
  <c r="I95"/>
  <c r="T94"/>
  <c r="S94"/>
  <c r="R94"/>
  <c r="Q94"/>
  <c r="P94"/>
  <c r="O94"/>
  <c r="N94"/>
  <c r="M94"/>
  <c r="L94"/>
  <c r="K94"/>
  <c r="J94"/>
  <c r="I94"/>
  <c r="T93"/>
  <c r="S93"/>
  <c r="R93"/>
  <c r="Q93"/>
  <c r="P93"/>
  <c r="O93"/>
  <c r="N93"/>
  <c r="M93"/>
  <c r="L93"/>
  <c r="K93"/>
  <c r="J93"/>
  <c r="I93"/>
  <c r="T92"/>
  <c r="S92"/>
  <c r="R92"/>
  <c r="Q92"/>
  <c r="P92"/>
  <c r="O92"/>
  <c r="N92"/>
  <c r="M92"/>
  <c r="L92"/>
  <c r="K92"/>
  <c r="J92"/>
  <c r="I92"/>
  <c r="T91"/>
  <c r="S91"/>
  <c r="R91"/>
  <c r="Q91"/>
  <c r="P91"/>
  <c r="O91"/>
  <c r="N91"/>
  <c r="M91"/>
  <c r="L91"/>
  <c r="K91"/>
  <c r="J91"/>
  <c r="I91"/>
  <c r="T90"/>
  <c r="S90"/>
  <c r="R90"/>
  <c r="Q90"/>
  <c r="P90"/>
  <c r="O90"/>
  <c r="N90"/>
  <c r="M90"/>
  <c r="L90"/>
  <c r="K90"/>
  <c r="J90"/>
  <c r="I90"/>
  <c r="T89"/>
  <c r="S89"/>
  <c r="R89"/>
  <c r="R86" s="1"/>
  <c r="Q89"/>
  <c r="P89"/>
  <c r="O89"/>
  <c r="N89"/>
  <c r="M89"/>
  <c r="L89"/>
  <c r="K89"/>
  <c r="J89"/>
  <c r="I89"/>
  <c r="T88"/>
  <c r="S88"/>
  <c r="R88"/>
  <c r="Q88"/>
  <c r="P88"/>
  <c r="O88"/>
  <c r="N88"/>
  <c r="M88"/>
  <c r="L88"/>
  <c r="K88"/>
  <c r="J88"/>
  <c r="I88"/>
  <c r="T87"/>
  <c r="S87"/>
  <c r="R87"/>
  <c r="Q87"/>
  <c r="P87"/>
  <c r="O87"/>
  <c r="N87"/>
  <c r="M87"/>
  <c r="L87"/>
  <c r="K87"/>
  <c r="J87"/>
  <c r="I87"/>
  <c r="T86"/>
  <c r="S86"/>
  <c r="Q86"/>
  <c r="P86"/>
  <c r="O86"/>
  <c r="N86"/>
  <c r="M86"/>
  <c r="L86"/>
  <c r="K86"/>
  <c r="J86"/>
  <c r="I86"/>
  <c r="T80"/>
  <c r="S80"/>
  <c r="R80"/>
  <c r="Q80"/>
  <c r="P80"/>
  <c r="O80"/>
  <c r="N80"/>
  <c r="M80"/>
  <c r="L80"/>
  <c r="K80"/>
  <c r="J80"/>
  <c r="I80"/>
  <c r="T74"/>
  <c r="S74"/>
  <c r="R74"/>
  <c r="Q74"/>
  <c r="P74"/>
  <c r="O74"/>
  <c r="N74"/>
  <c r="M74"/>
  <c r="L74"/>
  <c r="K74"/>
  <c r="J74"/>
  <c r="I74"/>
  <c r="T71"/>
  <c r="S71"/>
  <c r="R71"/>
  <c r="Q71"/>
  <c r="P71"/>
  <c r="O71"/>
  <c r="N71"/>
  <c r="M71"/>
  <c r="L71"/>
  <c r="K71"/>
  <c r="J71"/>
  <c r="I71"/>
  <c r="T68"/>
  <c r="S68"/>
  <c r="R68"/>
  <c r="Q68"/>
  <c r="P68"/>
  <c r="O68"/>
  <c r="N68"/>
  <c r="M68"/>
  <c r="L68"/>
  <c r="K68"/>
  <c r="J68"/>
  <c r="I68"/>
  <c r="T65"/>
  <c r="S65"/>
  <c r="R65"/>
  <c r="Q65"/>
  <c r="P65"/>
  <c r="O65"/>
  <c r="N65"/>
  <c r="M65"/>
  <c r="L65"/>
  <c r="K65"/>
  <c r="J65"/>
  <c r="I65"/>
  <c r="T62"/>
  <c r="S62"/>
  <c r="R62"/>
  <c r="Q62"/>
  <c r="P62"/>
  <c r="O62"/>
  <c r="N62"/>
  <c r="M62"/>
  <c r="L62"/>
  <c r="K62"/>
  <c r="J62"/>
  <c r="I62"/>
  <c r="T59"/>
  <c r="S59"/>
  <c r="R59"/>
  <c r="Q59"/>
  <c r="P59"/>
  <c r="O59"/>
  <c r="N59"/>
  <c r="M59"/>
  <c r="L59"/>
  <c r="K59"/>
  <c r="J59"/>
  <c r="I59"/>
  <c r="T56"/>
  <c r="S56"/>
  <c r="R56"/>
  <c r="Q56"/>
  <c r="P56"/>
  <c r="O56"/>
  <c r="N56"/>
  <c r="M56"/>
  <c r="L56"/>
  <c r="K56"/>
  <c r="J56"/>
  <c r="I56"/>
  <c r="T53"/>
  <c r="S53"/>
  <c r="R53"/>
  <c r="Q53"/>
  <c r="P53"/>
  <c r="O53"/>
  <c r="N53"/>
  <c r="M53"/>
  <c r="L53"/>
  <c r="K53"/>
  <c r="J53"/>
  <c r="I53"/>
  <c r="T50"/>
  <c r="S50"/>
  <c r="R50"/>
  <c r="Q50"/>
  <c r="P50"/>
  <c r="O50"/>
  <c r="N50"/>
  <c r="M50"/>
  <c r="L50"/>
  <c r="K50"/>
  <c r="J50"/>
  <c r="I50"/>
  <c r="T45"/>
  <c r="S45"/>
  <c r="R45"/>
  <c r="Q45"/>
  <c r="P45"/>
  <c r="O45"/>
  <c r="N45"/>
  <c r="M45"/>
  <c r="L45"/>
  <c r="K45"/>
  <c r="J45"/>
  <c r="I45"/>
  <c r="T40"/>
  <c r="S40"/>
  <c r="R40"/>
  <c r="Q40"/>
  <c r="P40"/>
  <c r="O40"/>
  <c r="N40"/>
  <c r="M40"/>
  <c r="L40"/>
  <c r="K40"/>
  <c r="J40"/>
  <c r="I40"/>
  <c r="T39"/>
  <c r="S39"/>
  <c r="R39"/>
  <c r="Q39"/>
  <c r="P39"/>
  <c r="O39"/>
  <c r="N39"/>
  <c r="M39"/>
  <c r="L39"/>
  <c r="K39"/>
  <c r="J39"/>
  <c r="I39"/>
  <c r="T38"/>
  <c r="S38"/>
  <c r="R38"/>
  <c r="Q38"/>
  <c r="P38"/>
  <c r="O38"/>
  <c r="N38"/>
  <c r="M38"/>
  <c r="L38"/>
  <c r="K38"/>
  <c r="J38"/>
  <c r="I38"/>
  <c r="T37"/>
  <c r="S37"/>
  <c r="R37"/>
  <c r="Q37"/>
  <c r="P37"/>
  <c r="O37"/>
  <c r="N37"/>
  <c r="M37"/>
  <c r="L37"/>
  <c r="K37"/>
  <c r="J37"/>
  <c r="I37"/>
  <c r="T32"/>
  <c r="S32"/>
  <c r="R32"/>
  <c r="Q32"/>
  <c r="P32"/>
  <c r="O32"/>
  <c r="N32"/>
  <c r="M32"/>
  <c r="L32"/>
  <c r="K32"/>
  <c r="J32"/>
  <c r="I32"/>
  <c r="T27"/>
  <c r="S27"/>
  <c r="R27"/>
  <c r="Q27"/>
  <c r="P27"/>
  <c r="O27"/>
  <c r="N27"/>
  <c r="M27"/>
  <c r="L27"/>
  <c r="K27"/>
  <c r="J27"/>
  <c r="I27"/>
  <c r="T26"/>
  <c r="S26"/>
  <c r="R26"/>
  <c r="Q26"/>
  <c r="P26"/>
  <c r="O26"/>
  <c r="N26"/>
  <c r="M26"/>
  <c r="L26"/>
  <c r="K26"/>
  <c r="J26"/>
  <c r="I26"/>
  <c r="T25"/>
  <c r="S25"/>
  <c r="R25"/>
  <c r="Q25"/>
  <c r="P25"/>
  <c r="O25"/>
  <c r="N25"/>
  <c r="M25"/>
  <c r="L25"/>
  <c r="K25"/>
  <c r="J25"/>
  <c r="I25"/>
  <c r="T24"/>
  <c r="S24"/>
  <c r="R24"/>
  <c r="Q24"/>
  <c r="P24"/>
  <c r="O24"/>
  <c r="N24"/>
  <c r="M24"/>
  <c r="L24"/>
  <c r="K24"/>
  <c r="J24"/>
  <c r="I24"/>
  <c r="T21"/>
  <c r="S21"/>
  <c r="R21"/>
  <c r="Q21"/>
  <c r="P21"/>
  <c r="O21"/>
  <c r="N21"/>
  <c r="M21"/>
  <c r="L21"/>
  <c r="K21"/>
  <c r="J21"/>
  <c r="I21"/>
  <c r="T19"/>
  <c r="S19"/>
  <c r="R19"/>
  <c r="Q19"/>
  <c r="P19"/>
  <c r="O19"/>
  <c r="N19"/>
  <c r="M19"/>
  <c r="L19"/>
  <c r="K19"/>
  <c r="J19"/>
  <c r="I19"/>
  <c r="T18"/>
  <c r="S18"/>
  <c r="R18"/>
  <c r="Q18"/>
  <c r="P18"/>
  <c r="O18"/>
  <c r="N18"/>
  <c r="M18"/>
  <c r="L18"/>
  <c r="K18"/>
  <c r="J18"/>
  <c r="I18"/>
  <c r="T14"/>
  <c r="S14"/>
  <c r="R14"/>
  <c r="Q14"/>
  <c r="P14"/>
  <c r="O14"/>
  <c r="N14"/>
  <c r="M14"/>
  <c r="L14"/>
  <c r="K14"/>
  <c r="J14"/>
  <c r="I14"/>
  <c r="T8"/>
  <c r="S8"/>
  <c r="R8"/>
  <c r="Q8"/>
  <c r="P8"/>
  <c r="O8"/>
  <c r="N8"/>
  <c r="M8"/>
  <c r="L8"/>
  <c r="K8"/>
  <c r="J8"/>
  <c r="I8"/>
  <c r="D185" i="1"/>
  <c r="D181"/>
  <c r="D180"/>
  <c r="P151"/>
  <c r="O151"/>
  <c r="N151"/>
  <c r="M151"/>
  <c r="L151"/>
  <c r="K151"/>
  <c r="J151"/>
  <c r="I151"/>
  <c r="P150"/>
  <c r="O150"/>
  <c r="N150"/>
  <c r="M150"/>
  <c r="L150"/>
  <c r="K150"/>
  <c r="J150"/>
  <c r="I150"/>
  <c r="P149"/>
  <c r="O149"/>
  <c r="N149"/>
  <c r="M149"/>
  <c r="L149"/>
  <c r="K149"/>
  <c r="J149"/>
  <c r="I149"/>
  <c r="P148"/>
  <c r="O148"/>
  <c r="N148"/>
  <c r="N146" s="1"/>
  <c r="M148"/>
  <c r="L148"/>
  <c r="K148"/>
  <c r="J148"/>
  <c r="I148"/>
  <c r="P147"/>
  <c r="P146" s="1"/>
  <c r="O147"/>
  <c r="O146" s="1"/>
  <c r="N147"/>
  <c r="M147"/>
  <c r="L147"/>
  <c r="K147"/>
  <c r="K146" s="1"/>
  <c r="J147"/>
  <c r="I147"/>
  <c r="I146" s="1"/>
  <c r="L146"/>
  <c r="J146"/>
  <c r="P145"/>
  <c r="O145"/>
  <c r="N145"/>
  <c r="M145"/>
  <c r="L145"/>
  <c r="K145"/>
  <c r="J145"/>
  <c r="I145"/>
  <c r="P144"/>
  <c r="O144"/>
  <c r="N144"/>
  <c r="M144"/>
  <c r="L144"/>
  <c r="K144"/>
  <c r="J144"/>
  <c r="I144"/>
  <c r="P143"/>
  <c r="O143"/>
  <c r="N143"/>
  <c r="M143"/>
  <c r="L143"/>
  <c r="K143"/>
  <c r="J143"/>
  <c r="I143"/>
  <c r="P142"/>
  <c r="O142"/>
  <c r="N142"/>
  <c r="M142"/>
  <c r="M140" s="1"/>
  <c r="L142"/>
  <c r="K142"/>
  <c r="J142"/>
  <c r="I142"/>
  <c r="P141"/>
  <c r="O141"/>
  <c r="O140" s="1"/>
  <c r="N141"/>
  <c r="N140" s="1"/>
  <c r="M141"/>
  <c r="L141"/>
  <c r="L140" s="1"/>
  <c r="K141"/>
  <c r="J141"/>
  <c r="I141"/>
  <c r="I140" s="1"/>
  <c r="P140"/>
  <c r="K140"/>
  <c r="J140"/>
  <c r="P133"/>
  <c r="O133"/>
  <c r="N133"/>
  <c r="M133"/>
  <c r="L133"/>
  <c r="K133"/>
  <c r="J133"/>
  <c r="I133"/>
  <c r="P126"/>
  <c r="O126"/>
  <c r="O118" s="1"/>
  <c r="N126"/>
  <c r="M126"/>
  <c r="L126"/>
  <c r="K126"/>
  <c r="J126"/>
  <c r="I126"/>
  <c r="I118" s="1"/>
  <c r="P119"/>
  <c r="P118" s="1"/>
  <c r="O119"/>
  <c r="N119"/>
  <c r="N118" s="1"/>
  <c r="M119"/>
  <c r="L119"/>
  <c r="K119"/>
  <c r="K118" s="1"/>
  <c r="J119"/>
  <c r="J118" s="1"/>
  <c r="I119"/>
  <c r="M118"/>
  <c r="L118"/>
  <c r="P111"/>
  <c r="O111"/>
  <c r="O103" s="1"/>
  <c r="N111"/>
  <c r="M111"/>
  <c r="L111"/>
  <c r="K111"/>
  <c r="J111"/>
  <c r="I111"/>
  <c r="I103" s="1"/>
  <c r="P104"/>
  <c r="P103" s="1"/>
  <c r="O104"/>
  <c r="N104"/>
  <c r="N103" s="1"/>
  <c r="M104"/>
  <c r="L104"/>
  <c r="K104"/>
  <c r="K103" s="1"/>
  <c r="J104"/>
  <c r="J103" s="1"/>
  <c r="I104"/>
  <c r="M103"/>
  <c r="L103"/>
  <c r="P98"/>
  <c r="O98"/>
  <c r="N98"/>
  <c r="M98"/>
  <c r="L98"/>
  <c r="K98"/>
  <c r="J98"/>
  <c r="I98"/>
  <c r="P97"/>
  <c r="O97"/>
  <c r="N97"/>
  <c r="M97"/>
  <c r="L97"/>
  <c r="K97"/>
  <c r="J97"/>
  <c r="I97"/>
  <c r="P96"/>
  <c r="O96"/>
  <c r="N96"/>
  <c r="N92" s="1"/>
  <c r="M96"/>
  <c r="L96"/>
  <c r="K96"/>
  <c r="J96"/>
  <c r="I96"/>
  <c r="P95"/>
  <c r="O95"/>
  <c r="N95"/>
  <c r="M95"/>
  <c r="L95"/>
  <c r="K95"/>
  <c r="J95"/>
  <c r="I95"/>
  <c r="P94"/>
  <c r="O94"/>
  <c r="N94"/>
  <c r="M94"/>
  <c r="L94"/>
  <c r="K94"/>
  <c r="K92" s="1"/>
  <c r="J94"/>
  <c r="I94"/>
  <c r="P93"/>
  <c r="P92" s="1"/>
  <c r="O93"/>
  <c r="N93"/>
  <c r="M93"/>
  <c r="M92" s="1"/>
  <c r="L93"/>
  <c r="L92" s="1"/>
  <c r="K93"/>
  <c r="J93"/>
  <c r="J92" s="1"/>
  <c r="I93"/>
  <c r="O92"/>
  <c r="I92"/>
  <c r="P91"/>
  <c r="O91"/>
  <c r="N91"/>
  <c r="M91"/>
  <c r="L91"/>
  <c r="K91"/>
  <c r="J91"/>
  <c r="I91"/>
  <c r="P90"/>
  <c r="O90"/>
  <c r="N90"/>
  <c r="M90"/>
  <c r="L90"/>
  <c r="K90"/>
  <c r="J90"/>
  <c r="I90"/>
  <c r="P89"/>
  <c r="O89"/>
  <c r="N89"/>
  <c r="M89"/>
  <c r="L89"/>
  <c r="K89"/>
  <c r="J89"/>
  <c r="I89"/>
  <c r="P88"/>
  <c r="O88"/>
  <c r="N88"/>
  <c r="M88"/>
  <c r="L88"/>
  <c r="K88"/>
  <c r="K86" s="1"/>
  <c r="J88"/>
  <c r="I88"/>
  <c r="P87"/>
  <c r="P86" s="1"/>
  <c r="O87"/>
  <c r="N87"/>
  <c r="M87"/>
  <c r="M86" s="1"/>
  <c r="L87"/>
  <c r="L86" s="1"/>
  <c r="K87"/>
  <c r="J87"/>
  <c r="J86" s="1"/>
  <c r="I87"/>
  <c r="O86"/>
  <c r="N86"/>
  <c r="I86"/>
  <c r="P80"/>
  <c r="O80"/>
  <c r="N80"/>
  <c r="M80"/>
  <c r="L80"/>
  <c r="K80"/>
  <c r="J80"/>
  <c r="I80"/>
  <c r="P74"/>
  <c r="O74"/>
  <c r="N74"/>
  <c r="M74"/>
  <c r="L74"/>
  <c r="K74"/>
  <c r="J74"/>
  <c r="I74"/>
  <c r="P71"/>
  <c r="O71"/>
  <c r="N71"/>
  <c r="M71"/>
  <c r="L71"/>
  <c r="K71"/>
  <c r="J71"/>
  <c r="I71"/>
  <c r="P68"/>
  <c r="O68"/>
  <c r="N68"/>
  <c r="M68"/>
  <c r="L68"/>
  <c r="K68"/>
  <c r="J68"/>
  <c r="I68"/>
  <c r="P65"/>
  <c r="O65"/>
  <c r="N65"/>
  <c r="M65"/>
  <c r="L65"/>
  <c r="K65"/>
  <c r="J65"/>
  <c r="I65"/>
  <c r="P62"/>
  <c r="O62"/>
  <c r="N62"/>
  <c r="M62"/>
  <c r="L62"/>
  <c r="K62"/>
  <c r="J62"/>
  <c r="I62"/>
  <c r="P59"/>
  <c r="O59"/>
  <c r="N59"/>
  <c r="M59"/>
  <c r="L59"/>
  <c r="K59"/>
  <c r="J59"/>
  <c r="I59"/>
  <c r="P56"/>
  <c r="O56"/>
  <c r="N56"/>
  <c r="M56"/>
  <c r="L56"/>
  <c r="K56"/>
  <c r="J56"/>
  <c r="I56"/>
  <c r="P53"/>
  <c r="O53"/>
  <c r="N53"/>
  <c r="M53"/>
  <c r="L53"/>
  <c r="K53"/>
  <c r="J53"/>
  <c r="I53"/>
  <c r="P50"/>
  <c r="O50"/>
  <c r="N50"/>
  <c r="M50"/>
  <c r="L50"/>
  <c r="K50"/>
  <c r="J50"/>
  <c r="I50"/>
  <c r="P45"/>
  <c r="O45"/>
  <c r="N45"/>
  <c r="M45"/>
  <c r="L45"/>
  <c r="K45"/>
  <c r="J45"/>
  <c r="I45"/>
  <c r="P40"/>
  <c r="O40"/>
  <c r="N40"/>
  <c r="M40"/>
  <c r="L40"/>
  <c r="K40"/>
  <c r="J40"/>
  <c r="I40"/>
  <c r="P39"/>
  <c r="P37" s="1"/>
  <c r="O39"/>
  <c r="N39"/>
  <c r="N37" s="1"/>
  <c r="M39"/>
  <c r="K39"/>
  <c r="K37" s="1"/>
  <c r="J39"/>
  <c r="I39"/>
  <c r="I37" s="1"/>
  <c r="P38"/>
  <c r="O38"/>
  <c r="O37" s="1"/>
  <c r="N38"/>
  <c r="M38"/>
  <c r="M37" s="1"/>
  <c r="K38"/>
  <c r="J38"/>
  <c r="J37" s="1"/>
  <c r="I38"/>
  <c r="L37"/>
  <c r="P32"/>
  <c r="O32"/>
  <c r="N32"/>
  <c r="M32"/>
  <c r="L32"/>
  <c r="K32"/>
  <c r="J32"/>
  <c r="I32"/>
  <c r="P27"/>
  <c r="O27"/>
  <c r="N27"/>
  <c r="M27"/>
  <c r="L27"/>
  <c r="K27"/>
  <c r="J27"/>
  <c r="I27"/>
  <c r="P26"/>
  <c r="P24" s="1"/>
  <c r="O26"/>
  <c r="N26"/>
  <c r="M26"/>
  <c r="K26"/>
  <c r="K24" s="1"/>
  <c r="J26"/>
  <c r="I26"/>
  <c r="I24" s="1"/>
  <c r="P25"/>
  <c r="O25"/>
  <c r="O24" s="1"/>
  <c r="N25"/>
  <c r="M25"/>
  <c r="M24" s="1"/>
  <c r="K25"/>
  <c r="J25"/>
  <c r="J24" s="1"/>
  <c r="I25"/>
  <c r="N24"/>
  <c r="L24"/>
  <c r="P21"/>
  <c r="O21"/>
  <c r="N21"/>
  <c r="M21"/>
  <c r="L21"/>
  <c r="K21"/>
  <c r="J21"/>
  <c r="I21"/>
  <c r="P19"/>
  <c r="O19"/>
  <c r="N19"/>
  <c r="M19"/>
  <c r="L19"/>
  <c r="K19"/>
  <c r="J19"/>
  <c r="I19"/>
  <c r="P18"/>
  <c r="O18"/>
  <c r="N18"/>
  <c r="P14"/>
  <c r="O14"/>
  <c r="N14"/>
  <c r="M14"/>
  <c r="L14"/>
  <c r="K14"/>
  <c r="J14"/>
  <c r="I14"/>
  <c r="P8"/>
  <c r="O8"/>
  <c r="N8"/>
  <c r="M8"/>
  <c r="L8"/>
  <c r="K8"/>
  <c r="J8"/>
  <c r="I8"/>
  <c r="O118" i="3" l="1"/>
  <c r="O103"/>
  <c r="O146"/>
  <c r="O92"/>
  <c r="O86"/>
</calcChain>
</file>

<file path=xl/sharedStrings.xml><?xml version="1.0" encoding="utf-8"?>
<sst xmlns="http://schemas.openxmlformats.org/spreadsheetml/2006/main" count="1399" uniqueCount="276">
  <si>
    <t>INDICADORES DE GESTIÓN / DIRECCIÓN DE PLANIFICACIÓN</t>
  </si>
  <si>
    <t>JUZGADO DE PENSIONES ALIMENTARIAS DEL TERCER CURICUITO JUDICIAL DE SAN JOSÉ</t>
  </si>
  <si>
    <t>Detalle</t>
  </si>
  <si>
    <t>Rangos</t>
  </si>
  <si>
    <t>Categoría</t>
  </si>
  <si>
    <t>N°</t>
  </si>
  <si>
    <t>Indicadores</t>
  </si>
  <si>
    <t>Métricas</t>
  </si>
  <si>
    <t>A mejorar</t>
  </si>
  <si>
    <t>Estándar</t>
  </si>
  <si>
    <t>Muy bueno</t>
  </si>
  <si>
    <t>Rendimiento Estadístico</t>
  </si>
  <si>
    <t>Entrada</t>
  </si>
  <si>
    <t>Cantidad de demandas ingresadas durante el mes</t>
  </si>
  <si>
    <t>&gt;143</t>
  </si>
  <si>
    <t>&gt;=130; &lt;=143</t>
  </si>
  <si>
    <t>&lt;130</t>
  </si>
  <si>
    <t>Procesos de Modificación</t>
  </si>
  <si>
    <t>&gt;55</t>
  </si>
  <si>
    <t>&gt;=50; &lt;=55</t>
  </si>
  <si>
    <t>&lt;50</t>
  </si>
  <si>
    <t>Porcentaje de resolución de apremios corporales</t>
  </si>
  <si>
    <t>Cantidad de apremios corporales resueltos / Cantidad de apremios corporales ingresados</t>
  </si>
  <si>
    <t>&lt;80%</t>
  </si>
  <si>
    <t>&gt;=80%; &lt;=90%</t>
  </si>
  <si>
    <t>&gt;90%</t>
  </si>
  <si>
    <t>Cantidad de apremios corporales ingresados</t>
  </si>
  <si>
    <t>Cantidad de apremios corporales resueltos</t>
  </si>
  <si>
    <t>Cantidad de apremios corporales pendientes</t>
  </si>
  <si>
    <t>Cantidad de apremios corporales pendientes de resolver</t>
  </si>
  <si>
    <t>&gt; 70</t>
  </si>
  <si>
    <t>&gt;=70; &lt;=78</t>
  </si>
  <si>
    <t>&lt; 78</t>
  </si>
  <si>
    <t>Cantidad de expedientes pasados a fallo</t>
  </si>
  <si>
    <t>Total de expedientes pasados a la tarea de fallo durante el mes</t>
  </si>
  <si>
    <t>&gt;50</t>
  </si>
  <si>
    <t>Cantidad de escritos pendientes por resolver</t>
  </si>
  <si>
    <t>Cantida de escritos pendientes por resolver durante el mes</t>
  </si>
  <si>
    <t>&gt; 434</t>
  </si>
  <si>
    <t>&gt;=392; &lt;=434</t>
  </si>
  <si>
    <t>&lt; 392</t>
  </si>
  <si>
    <t>Cantidad de personas Usuarias atendidas</t>
  </si>
  <si>
    <t>Cantidad total de  personas usuarias atendidas durante el mes</t>
  </si>
  <si>
    <t>&gt; 2100</t>
  </si>
  <si>
    <t>&gt;=1900, &lt;=2100</t>
  </si>
  <si>
    <t>&lt; 1900</t>
  </si>
  <si>
    <t>Manifestador 1</t>
  </si>
  <si>
    <t>Manifestador 2</t>
  </si>
  <si>
    <t>Manifestador 3</t>
  </si>
  <si>
    <t>Cantidad de apremios Corporales Recibidos</t>
  </si>
  <si>
    <t>Cantidad de apremios Corporales Recibidos o durante el mes</t>
  </si>
  <si>
    <t>&gt; 1641</t>
  </si>
  <si>
    <t>&gt;=1485, &lt;=1641</t>
  </si>
  <si>
    <t>&lt; 1485</t>
  </si>
  <si>
    <t>Procentaje de rendimiento técnico (a) giros</t>
  </si>
  <si>
    <t>Rendimiento técnico (a) giros</t>
  </si>
  <si>
    <t>&lt;90%</t>
  </si>
  <si>
    <t>&gt;=91%;&lt;=100%</t>
  </si>
  <si>
    <t>&gt;100%</t>
  </si>
  <si>
    <t>Cantidad de giros</t>
  </si>
  <si>
    <t>&lt;798</t>
  </si>
  <si>
    <t>&gt;=798, &lt;=882</t>
  </si>
  <si>
    <t>&gt;882</t>
  </si>
  <si>
    <t>Audiencias tempranas</t>
  </si>
  <si>
    <t>Porcentaje de concilación en  audiencias tempranas</t>
  </si>
  <si>
    <t>Cantidad de audiencias tempranas conciliadas / Cantidad de audiencias tempranas realizadas</t>
  </si>
  <si>
    <t>&lt;70%</t>
  </si>
  <si>
    <t>&gt;=70%; &lt;80%</t>
  </si>
  <si>
    <t>&gt;=80%</t>
  </si>
  <si>
    <t>Cantidad de audiencias tempranas realizadas</t>
  </si>
  <si>
    <t>Cantidad de audiencias tempranas conciliadas</t>
  </si>
  <si>
    <t>Porcentaje de efectividad de audiencias tempranas</t>
  </si>
  <si>
    <t>TOTAL GENERAL</t>
  </si>
  <si>
    <t>&lt;60%</t>
  </si>
  <si>
    <t>&gt;=60%; =65%</t>
  </si>
  <si>
    <t>&gt;65%</t>
  </si>
  <si>
    <t>Cantidad de audiencias tempranas señaladas</t>
  </si>
  <si>
    <t>TOTAL JUEZ (A) CONCILIACIÓN 1</t>
  </si>
  <si>
    <t>&gt;=60%; &lt;=65%</t>
  </si>
  <si>
    <t>Juez o jueza de Conciliación 1</t>
  </si>
  <si>
    <t>Juez o jueza Sustituto de Conciliación 1</t>
  </si>
  <si>
    <t>TOTAL JUEZ (A) CONCILIACIÓN 2</t>
  </si>
  <si>
    <t>&gt;=60%; &lt;65%</t>
  </si>
  <si>
    <t>&gt;=65%</t>
  </si>
  <si>
    <t>Juez o jueza de Conciliación 2</t>
  </si>
  <si>
    <t>Juez o jueza Sustituto de Conciliación 2</t>
  </si>
  <si>
    <t>Audiencias de Recepción de Prueba</t>
  </si>
  <si>
    <t>Porcentaje de efectividad de audiencias de recepción de prueba</t>
  </si>
  <si>
    <t>Total general</t>
  </si>
  <si>
    <t>&lt;40%</t>
  </si>
  <si>
    <t>&lt;40% a &gt;=50%</t>
  </si>
  <si>
    <t>&gt;50%</t>
  </si>
  <si>
    <t>Total de audiencias de recepción de prueba señaladas</t>
  </si>
  <si>
    <t>Total de audiencias de recepción de prueba realizadas</t>
  </si>
  <si>
    <t>Juez o jueza de fondo 1</t>
  </si>
  <si>
    <t>Cantidad de audiencias de recepción de prueba señaladas</t>
  </si>
  <si>
    <t>Cantidad de audiencias de recepción de prueba realizadas por Jueza o Juez</t>
  </si>
  <si>
    <t>Juez o jueza Sustituto de Fondo 1</t>
  </si>
  <si>
    <t>Juez o jueza de fondo 2</t>
  </si>
  <si>
    <t>Juez o jueza Sustituto de Fondo 2</t>
  </si>
  <si>
    <t>Plazos</t>
  </si>
  <si>
    <t>Plazo señalamientos de audiencias tempranas</t>
  </si>
  <si>
    <t>Fecha de ultimo señalamiento de audiencia temprana 
- fecha actual</t>
  </si>
  <si>
    <t>&gt;16</t>
  </si>
  <si>
    <t>&gt;=16; &lt;=14</t>
  </si>
  <si>
    <t>&gt;14</t>
  </si>
  <si>
    <t>Fecha actual en que se genera el indicador</t>
  </si>
  <si>
    <t>Fecha de ultimo señalamiento de audiencia temprana</t>
  </si>
  <si>
    <t>Plazo resolución de apremios corporales</t>
  </si>
  <si>
    <t>Fecha actual  - fecha de apremio corporal más antiguo pendiente de resolver</t>
  </si>
  <si>
    <t>&gt;2</t>
  </si>
  <si>
    <t>&lt;1</t>
  </si>
  <si>
    <t>Fecha apremio más antiguo pendiente resolver</t>
  </si>
  <si>
    <t>Plazo para resolver escritos</t>
  </si>
  <si>
    <t>Fecha actual - fecha del escrito más antiguo pendiente de resolver</t>
  </si>
  <si>
    <t>&gt;21</t>
  </si>
  <si>
    <t>&lt;=21;&gt;=7</t>
  </si>
  <si>
    <t>&lt;7</t>
  </si>
  <si>
    <t>Fecha escrito más antiguo pendiente de resolver</t>
  </si>
  <si>
    <t>Plazo espera para dictado de sentencia</t>
  </si>
  <si>
    <t>Fecha actual -Fecha del expediente más antiguo pendiente de fallo</t>
  </si>
  <si>
    <t>&gt;=45</t>
  </si>
  <si>
    <t>&lt;45;&gt;15</t>
  </si>
  <si>
    <t>&lt;=15</t>
  </si>
  <si>
    <t>Fecha de pase a fallo más antiguo</t>
  </si>
  <si>
    <t>Plazo espera para dictado de sentencia 2da intancia - Familia</t>
  </si>
  <si>
    <t>&gt;75</t>
  </si>
  <si>
    <t>&gt;60; &lt;=75</t>
  </si>
  <si>
    <t>&lt;=60</t>
  </si>
  <si>
    <t>Fecha actual</t>
  </si>
  <si>
    <t>Fecha expediente más antiguo itinerado a Jdo Famila</t>
  </si>
  <si>
    <t>Plazo de fijación de provisionales</t>
  </si>
  <si>
    <t>Fecha actual - fecha del expediente más antiguo colocado en la tarea de fijación de provisional (desde que se pasó al Juez para la fijación de provicional)</t>
  </si>
  <si>
    <t>&gt;3</t>
  </si>
  <si>
    <t>&lt;2</t>
  </si>
  <si>
    <t>Fecha expediente más antiguo colocado en la tarea de fijación de provisional</t>
  </si>
  <si>
    <t>Plazo de resolución de beneficios</t>
  </si>
  <si>
    <t>Fecha actual - fecha del expediente más antiguo colocado en la tarea de resolver de beneficios</t>
  </si>
  <si>
    <t>Fecha expediente más antiguo colocado en la tarea de resolver beneficio</t>
  </si>
  <si>
    <t>Plazo de resolución de recursos</t>
  </si>
  <si>
    <t>Fecha actual - fecha del expediente más antiguo colocado en la tarea de resolver recurso</t>
  </si>
  <si>
    <t>&gt;15</t>
  </si>
  <si>
    <t>&gt;=10;&lt;=15</t>
  </si>
  <si>
    <t>&lt;10</t>
  </si>
  <si>
    <t>Fecha expediente más antiguo colocado en la tarea de resolver recurso</t>
  </si>
  <si>
    <t>Operacional</t>
  </si>
  <si>
    <t>Cantidad de expedientes pasados a firmar por técnico o tecnica</t>
  </si>
  <si>
    <t>Este dato se obtiene del escritorio virtual</t>
  </si>
  <si>
    <t>Promedio General</t>
  </si>
  <si>
    <t>&lt;200</t>
  </si>
  <si>
    <t>&gt;=200;&lt;=220</t>
  </si>
  <si>
    <t>&gt;220</t>
  </si>
  <si>
    <t>Técnica (o) Judicial 1,8</t>
  </si>
  <si>
    <t>Técnica (o) Judicial 2,7</t>
  </si>
  <si>
    <t>Técnica (o) Judicial 3,6</t>
  </si>
  <si>
    <t>Técnica (o) Judicial 4,0</t>
  </si>
  <si>
    <t>Técnica (o) Judicial 5,9</t>
  </si>
  <si>
    <t>Cantidad de apremios resueltos / por técnico o tecnica</t>
  </si>
  <si>
    <t>&lt;499</t>
  </si>
  <si>
    <t>&gt;499;&lt;=551</t>
  </si>
  <si>
    <t>&gt;551</t>
  </si>
  <si>
    <t>Tecnicos de apremios 1-2</t>
  </si>
  <si>
    <t>Tecnicos de apremios 3-4</t>
  </si>
  <si>
    <t>Técnicos de apremios 5-6</t>
  </si>
  <si>
    <t>Técnicos de apremios 7-8</t>
  </si>
  <si>
    <t>107+jermin</t>
  </si>
  <si>
    <t>Técnico Cajero 9-0</t>
  </si>
  <si>
    <t>Porcentaje de rendimiento por Técnico o Técnica</t>
  </si>
  <si>
    <t>(Cantidad de resoluciones pasadas a firmar / Cantidad de resoluciones a realizar)</t>
  </si>
  <si>
    <t>Promedio Geneeral</t>
  </si>
  <si>
    <t>&gt;=90%;&lt;=100%</t>
  </si>
  <si>
    <t>Técnica (o) Judicial 1-8</t>
  </si>
  <si>
    <t>Porcentaje de rendimiento por Técnico o Técnica de apremio</t>
  </si>
  <si>
    <t>(Cantidad de apremios resueltos / Cantidad de apremios a realizar)</t>
  </si>
  <si>
    <t>Tecnicos de apremios 5-6</t>
  </si>
  <si>
    <t>Tecnicos de apremios 7-8</t>
  </si>
  <si>
    <t>Cantidad de expedientes pendiente de fallo</t>
  </si>
  <si>
    <t>Total pendiente de fallo por Juez</t>
  </si>
  <si>
    <t>Total Pendiente de fallo</t>
  </si>
  <si>
    <t>&gt;76</t>
  </si>
  <si>
    <t>&gt;=26; &lt;=76</t>
  </si>
  <si>
    <t>&lt;26</t>
  </si>
  <si>
    <t>Juez (a) Fondo 1</t>
  </si>
  <si>
    <t>Juez sustituto (a) Fondo 1</t>
  </si>
  <si>
    <t>Juez (a) Fondo 2</t>
  </si>
  <si>
    <t>Juez sustituto (a) Fondo 2</t>
  </si>
  <si>
    <r>
      <rPr>
        <sz val="8"/>
        <rFont val="Arial"/>
        <family val="2"/>
        <charset val="1"/>
      </rPr>
      <t>Cantidad de sentencias dictadas</t>
    </r>
    <r>
      <rPr>
        <b/>
        <sz val="8"/>
        <rFont val="Arial"/>
        <family val="2"/>
        <charset val="1"/>
      </rPr>
      <t xml:space="preserve"> por juez o jueza </t>
    </r>
  </si>
  <si>
    <t>Total de sentencias al mes</t>
  </si>
  <si>
    <t>TOTAL SENTENCIAS JUEZ 1</t>
  </si>
  <si>
    <t>&lt;25</t>
  </si>
  <si>
    <t>&gt;25</t>
  </si>
  <si>
    <t>Proceso de Modificación</t>
  </si>
  <si>
    <t>Principales</t>
  </si>
  <si>
    <t>Conciliación</t>
  </si>
  <si>
    <t>TOTAL SENTENCIAS JUEZ 2</t>
  </si>
  <si>
    <t>Cantidad de resoluciones realizadas juez o jueza de conciliación</t>
  </si>
  <si>
    <t>TOTAL DE RESOLUCIONES REALIZADAS</t>
  </si>
  <si>
    <t>&lt; 150</t>
  </si>
  <si>
    <t>&gt; 150</t>
  </si>
  <si>
    <t>Juez (a) Conciliación 1</t>
  </si>
  <si>
    <t>&lt; 75</t>
  </si>
  <si>
    <t>&gt; 75</t>
  </si>
  <si>
    <t>Juez o Jueza Conciliación 1</t>
  </si>
  <si>
    <t>Fijaciones provisionales</t>
  </si>
  <si>
    <t>Recursos de revocatoria</t>
  </si>
  <si>
    <t>Beneficios</t>
  </si>
  <si>
    <t>Juez o Jueza Sustituto Conciliación 1</t>
  </si>
  <si>
    <t>Recursos</t>
  </si>
  <si>
    <t>Juez (a) Conciliación 2</t>
  </si>
  <si>
    <t>Juez o Jueza Conciliación 2</t>
  </si>
  <si>
    <t>Juez o Jueza Sustituto Conciliación 2</t>
  </si>
  <si>
    <t>Cantidad de resoluciones firmadas por juez</t>
  </si>
  <si>
    <t>Cantidad de resoluciones firmadas</t>
  </si>
  <si>
    <t>Cantidad General</t>
  </si>
  <si>
    <t>&lt;1700</t>
  </si>
  <si>
    <t>&gt;=1700, &lt;=2000</t>
  </si>
  <si>
    <t>&gt;2000</t>
  </si>
  <si>
    <t>Juez de trámite</t>
  </si>
  <si>
    <t>Juez (a) Sustituto de trámite</t>
  </si>
  <si>
    <t>Juez (a) sustituto Fondo 1</t>
  </si>
  <si>
    <t>Juez (a) sustituto Fondo 2</t>
  </si>
  <si>
    <t>Porcentaje de rendimiento por Juez o Jueza</t>
  </si>
  <si>
    <t>(Cuota realizada/Cuota establecida)</t>
  </si>
  <si>
    <t>Juez deTrámite</t>
  </si>
  <si>
    <t>Juez Sustituto de trámite</t>
  </si>
  <si>
    <t>Juez (a) Sustituto (a) Conciliación 1</t>
  </si>
  <si>
    <t>Juez (a) Sustituto (a) Conciliación 2</t>
  </si>
  <si>
    <t>Días laborados por técnico durante el mes</t>
  </si>
  <si>
    <t>Cantidad de días laborados por técnico</t>
  </si>
  <si>
    <t>Técnica (o) Judicial 2-7</t>
  </si>
  <si>
    <t>Técnica (o) Judicial 3-6</t>
  </si>
  <si>
    <t>Técnica (o) Judicial 4-0</t>
  </si>
  <si>
    <t>Técnica (o) Judicial 5-9</t>
  </si>
  <si>
    <t>Tecnicos de giros</t>
  </si>
  <si>
    <t>Cantidad de días laborados por juez o jueza</t>
  </si>
  <si>
    <t>Juez (a) Sustituto Tramite</t>
  </si>
  <si>
    <t>Juez (a) Sustituto-Fondo 1</t>
  </si>
  <si>
    <t>Juez (a) Sustituto-Fondo 2</t>
  </si>
  <si>
    <t>Juez (a) Sustituto-Conciliación 1</t>
  </si>
  <si>
    <t>Juez (a) Sustituto-Conciliación 2</t>
  </si>
  <si>
    <t>Versión:</t>
  </si>
  <si>
    <t># 2</t>
  </si>
  <si>
    <t>Mes de actualización:</t>
  </si>
  <si>
    <t>Realizado por:</t>
  </si>
  <si>
    <t>Lic. Andrey Rojas Monge</t>
  </si>
  <si>
    <t>Aprobado por:</t>
  </si>
  <si>
    <t>Lic. Erick Monge Sandí</t>
  </si>
  <si>
    <t>DATOS ADICIONALES</t>
  </si>
  <si>
    <t>Juez fondo</t>
  </si>
  <si>
    <t>sentencias / día</t>
  </si>
  <si>
    <t>Juez trámite</t>
  </si>
  <si>
    <t>firmas / día</t>
  </si>
  <si>
    <t>Juez conciliación</t>
  </si>
  <si>
    <t>señalamientos / día</t>
  </si>
  <si>
    <t>Técnico trámite</t>
  </si>
  <si>
    <t>expedientes / día</t>
  </si>
  <si>
    <t>Técnicos apremios</t>
  </si>
  <si>
    <t>apremios / día</t>
  </si>
  <si>
    <t>Tecnico giros</t>
  </si>
  <si>
    <t>giros / día</t>
  </si>
  <si>
    <t>Personas atendidas</t>
  </si>
  <si>
    <t>por mes</t>
  </si>
  <si>
    <t>Apremios</t>
  </si>
  <si>
    <t>por mes en manifestación</t>
  </si>
  <si>
    <t>total en el despacho</t>
  </si>
  <si>
    <t>Estructura del Juzgado</t>
  </si>
  <si>
    <t>Juez Trámite</t>
  </si>
  <si>
    <t>Juez de fondo</t>
  </si>
  <si>
    <t>Técnico</t>
  </si>
  <si>
    <t>Técnico apremio</t>
  </si>
  <si>
    <t>Manifestadores</t>
  </si>
  <si>
    <t>Cajero</t>
  </si>
  <si>
    <t>Meses analizados</t>
  </si>
  <si>
    <t>21,5</t>
  </si>
  <si>
    <r>
      <rPr>
        <sz val="8"/>
        <rFont val="Arial"/>
        <family val="2"/>
        <charset val="1"/>
      </rPr>
      <t xml:space="preserve">Plazo espera para dictado de sentencia 2da intancia - </t>
    </r>
    <r>
      <rPr>
        <b/>
        <sz val="8"/>
        <rFont val="Arial"/>
        <family val="2"/>
        <charset val="1"/>
      </rPr>
      <t>Familia</t>
    </r>
  </si>
  <si>
    <t>Fecha actual - fecha del expediente más antiguo colocado en la tarea de fijación de provisional (desde que se pasó al Juez para la fijación de provisional)</t>
  </si>
</sst>
</file>

<file path=xl/styles.xml><?xml version="1.0" encoding="utf-8"?>
<styleSheet xmlns="http://schemas.openxmlformats.org/spreadsheetml/2006/main">
  <numFmts count="4">
    <numFmt numFmtId="164" formatCode="0\ %"/>
    <numFmt numFmtId="165" formatCode="[$-140A]mmm\-yy"/>
    <numFmt numFmtId="166" formatCode="[$-140A]dd/mm/yyyy"/>
    <numFmt numFmtId="167" formatCode="0.0%"/>
  </numFmts>
  <fonts count="16">
    <font>
      <sz val="10"/>
      <name val="Verdana"/>
      <family val="2"/>
      <charset val="1"/>
    </font>
    <font>
      <sz val="11"/>
      <color rgb="FF000000"/>
      <name val="Calibri"/>
      <family val="2"/>
      <charset val="1"/>
    </font>
    <font>
      <b/>
      <sz val="6"/>
      <name val="Arial"/>
      <family val="2"/>
      <charset val="1"/>
    </font>
    <font>
      <sz val="1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Georgia"/>
      <family val="1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10"/>
      <name val="Verdana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2060"/>
        <bgColor rgb="FF000080"/>
      </patternFill>
    </fill>
    <fill>
      <patternFill patternType="solid">
        <fgColor rgb="FFD9D9D9"/>
        <bgColor rgb="FFC0C0C0"/>
      </patternFill>
    </fill>
    <fill>
      <patternFill patternType="solid">
        <fgColor rgb="FFDD0806"/>
        <bgColor rgb="FFFF0000"/>
      </patternFill>
    </fill>
    <fill>
      <patternFill patternType="solid">
        <fgColor rgb="FFFFCC00"/>
        <bgColor rgb="FFFFC000"/>
      </patternFill>
    </fill>
    <fill>
      <patternFill patternType="solid">
        <fgColor rgb="FF006411"/>
        <bgColor rgb="FF003300"/>
      </patternFill>
    </fill>
    <fill>
      <patternFill patternType="solid">
        <fgColor rgb="FFFF0000"/>
        <bgColor rgb="FFDD0806"/>
      </patternFill>
    </fill>
    <fill>
      <patternFill patternType="solid">
        <fgColor rgb="FFFCF305"/>
        <bgColor rgb="FFFFFF00"/>
      </patternFill>
    </fill>
    <fill>
      <patternFill patternType="solid">
        <fgColor rgb="FF1FB714"/>
        <bgColor rgb="FF00B050"/>
      </patternFill>
    </fill>
    <fill>
      <patternFill patternType="solid">
        <fgColor rgb="FF56F636"/>
        <bgColor rgb="FF00FF00"/>
      </patternFill>
    </fill>
    <fill>
      <patternFill patternType="solid">
        <fgColor rgb="FF00B050"/>
        <bgColor rgb="FF1FB714"/>
      </patternFill>
    </fill>
    <fill>
      <patternFill patternType="solid">
        <fgColor rgb="FFFFFF00"/>
        <bgColor rgb="FFFCF305"/>
      </patternFill>
    </fill>
    <fill>
      <patternFill patternType="solid">
        <fgColor rgb="FF00FF00"/>
        <bgColor rgb="FF56F636"/>
      </patternFill>
    </fill>
    <fill>
      <patternFill patternType="solid">
        <fgColor rgb="FF4F81BD"/>
        <bgColor rgb="FF808080"/>
      </patternFill>
    </fill>
    <fill>
      <patternFill patternType="solid">
        <fgColor rgb="FFFFC000"/>
        <bgColor rgb="FFFFCC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5" fillId="0" borderId="0" applyBorder="0" applyProtection="0"/>
    <xf numFmtId="164" fontId="1" fillId="0" borderId="0" applyBorder="0" applyProtection="0"/>
  </cellStyleXfs>
  <cellXfs count="170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164" fontId="8" fillId="8" borderId="3" xfId="2" applyFont="1" applyFill="1" applyBorder="1" applyAlignment="1" applyProtection="1">
      <alignment horizontal="center" vertical="center" wrapText="1"/>
      <protection locked="0"/>
    </xf>
    <xf numFmtId="164" fontId="8" fillId="9" borderId="3" xfId="2" applyFont="1" applyFill="1" applyBorder="1" applyAlignment="1" applyProtection="1">
      <alignment horizontal="center" vertical="center" wrapText="1"/>
      <protection locked="0"/>
    </xf>
    <xf numFmtId="164" fontId="8" fillId="10" borderId="3" xfId="2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4" fontId="9" fillId="11" borderId="3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9" borderId="3" xfId="2" applyNumberFormat="1" applyFont="1" applyFill="1" applyBorder="1" applyAlignment="1" applyProtection="1">
      <alignment horizontal="center" vertical="center" wrapText="1"/>
      <protection locked="0"/>
    </xf>
    <xf numFmtId="164" fontId="8" fillId="5" borderId="3" xfId="2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164" fontId="8" fillId="8" borderId="3" xfId="1" applyFont="1" applyFill="1" applyBorder="1" applyAlignment="1" applyProtection="1">
      <alignment horizontal="center" vertical="center" wrapText="1"/>
      <protection locked="0"/>
    </xf>
    <xf numFmtId="0" fontId="8" fillId="1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4" fontId="8" fillId="13" borderId="3" xfId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64" fontId="8" fillId="12" borderId="3" xfId="1" applyFont="1" applyFill="1" applyBorder="1" applyAlignment="1" applyProtection="1">
      <alignment horizontal="center" vertical="center" wrapText="1"/>
      <protection locked="0"/>
    </xf>
    <xf numFmtId="164" fontId="12" fillId="12" borderId="3" xfId="1" applyFont="1" applyFill="1" applyBorder="1" applyAlignment="1" applyProtection="1">
      <alignment horizontal="center" vertical="center" wrapText="1"/>
    </xf>
    <xf numFmtId="1" fontId="8" fillId="8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12" borderId="3" xfId="1" applyNumberFormat="1" applyFont="1" applyFill="1" applyBorder="1" applyAlignment="1" applyProtection="1">
      <alignment horizontal="center" vertical="center" wrapText="1"/>
      <protection locked="0"/>
    </xf>
    <xf numFmtId="164" fontId="9" fillId="13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164" fontId="9" fillId="8" borderId="3" xfId="0" applyNumberFormat="1" applyFont="1" applyFill="1" applyBorder="1" applyAlignment="1" applyProtection="1">
      <alignment horizontal="center" vertical="center"/>
    </xf>
    <xf numFmtId="1" fontId="8" fillId="8" borderId="5" xfId="1" applyNumberFormat="1" applyFont="1" applyFill="1" applyBorder="1" applyAlignment="1" applyProtection="1">
      <alignment horizontal="center" vertical="center" wrapText="1"/>
      <protection locked="0"/>
    </xf>
    <xf numFmtId="1" fontId="8" fillId="13" borderId="5" xfId="1" applyNumberFormat="1" applyFont="1" applyFill="1" applyBorder="1" applyAlignment="1" applyProtection="1">
      <alignment horizontal="center" vertical="center" wrapText="1"/>
      <protection locked="0"/>
    </xf>
    <xf numFmtId="1" fontId="8" fillId="12" borderId="5" xfId="1" applyNumberFormat="1" applyFont="1" applyFill="1" applyBorder="1" applyAlignment="1" applyProtection="1">
      <alignment horizontal="center" vertical="center" wrapText="1"/>
      <protection locked="0"/>
    </xf>
    <xf numFmtId="1" fontId="9" fillId="13" borderId="3" xfId="0" applyNumberFormat="1" applyFont="1" applyFill="1" applyBorder="1" applyAlignment="1" applyProtection="1">
      <alignment horizontal="center" vertical="center"/>
    </xf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1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1" fontId="8" fillId="13" borderId="6" xfId="1" applyNumberFormat="1" applyFont="1" applyFill="1" applyBorder="1" applyAlignment="1" applyProtection="1">
      <alignment horizontal="center" vertical="center" wrapText="1"/>
      <protection locked="0"/>
    </xf>
    <xf numFmtId="1" fontId="8" fillId="12" borderId="6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3" xfId="0" applyNumberFormat="1" applyFont="1" applyFill="1" applyBorder="1" applyAlignment="1" applyProtection="1">
      <alignment horizontal="center" vertical="center"/>
    </xf>
    <xf numFmtId="1" fontId="8" fillId="13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8" borderId="3" xfId="2" applyNumberFormat="1" applyFont="1" applyFill="1" applyBorder="1" applyAlignment="1" applyProtection="1">
      <alignment horizontal="center" vertical="center" wrapText="1"/>
      <protection locked="0"/>
    </xf>
    <xf numFmtId="1" fontId="8" fillId="12" borderId="3" xfId="2" applyNumberFormat="1" applyFont="1" applyFill="1" applyBorder="1" applyAlignment="1" applyProtection="1">
      <alignment horizontal="center" vertical="center" wrapText="1"/>
      <protection locked="0"/>
    </xf>
    <xf numFmtId="1" fontId="9" fillId="12" borderId="3" xfId="0" applyNumberFormat="1" applyFont="1" applyFill="1" applyBorder="1" applyAlignment="1" applyProtection="1">
      <alignment horizontal="center" vertical="center"/>
    </xf>
    <xf numFmtId="0" fontId="9" fillId="14" borderId="3" xfId="0" applyFont="1" applyFill="1" applyBorder="1" applyAlignment="1" applyProtection="1">
      <alignment horizontal="center" vertical="center"/>
    </xf>
    <xf numFmtId="167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15" borderId="3" xfId="0" applyNumberFormat="1" applyFont="1" applyFill="1" applyBorder="1" applyAlignment="1" applyProtection="1">
      <alignment horizontal="center" vertical="center"/>
    </xf>
    <xf numFmtId="164" fontId="8" fillId="2" borderId="7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164" fontId="13" fillId="15" borderId="3" xfId="1" applyFont="1" applyFill="1" applyBorder="1" applyAlignment="1" applyProtection="1">
      <alignment horizontal="center" vertical="center"/>
    </xf>
    <xf numFmtId="164" fontId="3" fillId="2" borderId="3" xfId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164" fontId="6" fillId="2" borderId="7" xfId="1" applyFont="1" applyFill="1" applyBorder="1" applyAlignment="1" applyProtection="1">
      <alignment vertical="center" wrapText="1"/>
      <protection locked="0"/>
    </xf>
    <xf numFmtId="164" fontId="6" fillId="2" borderId="7" xfId="1" applyFont="1" applyFill="1" applyBorder="1" applyAlignment="1" applyProtection="1">
      <alignment horizontal="left" vertical="center" wrapText="1"/>
      <protection locked="0"/>
    </xf>
    <xf numFmtId="0" fontId="3" fillId="16" borderId="0" xfId="0" applyFont="1" applyFill="1" applyProtection="1">
      <protection locked="0"/>
    </xf>
    <xf numFmtId="164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12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164" fontId="8" fillId="10" borderId="7" xfId="2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164" fontId="9" fillId="11" borderId="10" xfId="0" applyNumberFormat="1" applyFont="1" applyFill="1" applyBorder="1" applyAlignment="1" applyProtection="1">
      <alignment horizontal="center" vertical="center"/>
    </xf>
    <xf numFmtId="164" fontId="9" fillId="11" borderId="11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8" fillId="1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4" fontId="8" fillId="12" borderId="7" xfId="1" applyFont="1" applyFill="1" applyBorder="1" applyAlignment="1" applyProtection="1">
      <alignment horizontal="center" vertical="center" wrapText="1"/>
      <protection locked="0"/>
    </xf>
    <xf numFmtId="164" fontId="12" fillId="12" borderId="10" xfId="1" applyFont="1" applyFill="1" applyBorder="1" applyAlignment="1" applyProtection="1">
      <alignment horizontal="center" vertical="center" wrapText="1"/>
    </xf>
    <xf numFmtId="164" fontId="12" fillId="12" borderId="11" xfId="1" applyFont="1" applyFill="1" applyBorder="1" applyAlignment="1" applyProtection="1">
      <alignment horizontal="center" vertical="center" wrapText="1"/>
    </xf>
    <xf numFmtId="1" fontId="8" fillId="12" borderId="7" xfId="1" applyNumberFormat="1" applyFont="1" applyFill="1" applyBorder="1" applyAlignment="1" applyProtection="1">
      <alignment horizontal="center" vertical="center" wrapText="1"/>
      <protection locked="0"/>
    </xf>
    <xf numFmtId="164" fontId="9" fillId="13" borderId="10" xfId="0" applyNumberFormat="1" applyFont="1" applyFill="1" applyBorder="1" applyAlignment="1" applyProtection="1">
      <alignment horizontal="center" vertical="center"/>
    </xf>
    <xf numFmtId="164" fontId="9" fillId="13" borderId="11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164" fontId="9" fillId="8" borderId="10" xfId="0" applyNumberFormat="1" applyFont="1" applyFill="1" applyBorder="1" applyAlignment="1" applyProtection="1">
      <alignment horizontal="center" vertical="center"/>
    </xf>
    <xf numFmtId="164" fontId="9" fillId="8" borderId="11" xfId="0" applyNumberFormat="1" applyFont="1" applyFill="1" applyBorder="1" applyAlignment="1" applyProtection="1">
      <alignment horizontal="center" vertical="center"/>
    </xf>
    <xf numFmtId="1" fontId="8" fillId="12" borderId="12" xfId="1" applyNumberFormat="1" applyFont="1" applyFill="1" applyBorder="1" applyAlignment="1" applyProtection="1">
      <alignment horizontal="center" vertical="center" wrapText="1"/>
      <protection locked="0"/>
    </xf>
    <xf numFmtId="1" fontId="9" fillId="13" borderId="10" xfId="0" applyNumberFormat="1" applyFont="1" applyFill="1" applyBorder="1" applyAlignment="1" applyProtection="1">
      <alignment horizontal="center" vertical="center"/>
    </xf>
    <xf numFmtId="1" fontId="9" fillId="13" borderId="11" xfId="0" applyNumberFormat="1" applyFont="1" applyFill="1" applyBorder="1" applyAlignment="1" applyProtection="1">
      <alignment horizontal="center" vertical="center"/>
    </xf>
    <xf numFmtId="166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8" fillId="12" borderId="2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0" xfId="0" applyNumberFormat="1" applyFont="1" applyFill="1" applyBorder="1" applyAlignment="1" applyProtection="1">
      <alignment horizontal="center" vertical="center"/>
    </xf>
    <xf numFmtId="1" fontId="9" fillId="8" borderId="11" xfId="0" applyNumberFormat="1" applyFont="1" applyFill="1" applyBorder="1" applyAlignment="1" applyProtection="1">
      <alignment horizontal="center" vertical="center"/>
    </xf>
    <xf numFmtId="1" fontId="8" fillId="12" borderId="7" xfId="2" applyNumberFormat="1" applyFont="1" applyFill="1" applyBorder="1" applyAlignment="1" applyProtection="1">
      <alignment horizontal="center" vertical="center" wrapText="1"/>
      <protection locked="0"/>
    </xf>
    <xf numFmtId="1" fontId="9" fillId="12" borderId="10" xfId="0" applyNumberFormat="1" applyFont="1" applyFill="1" applyBorder="1" applyAlignment="1" applyProtection="1">
      <alignment horizontal="center" vertical="center"/>
    </xf>
    <xf numFmtId="1" fontId="9" fillId="12" borderId="11" xfId="0" applyNumberFormat="1" applyFont="1" applyFill="1" applyBorder="1" applyAlignment="1" applyProtection="1">
      <alignment horizontal="center" vertical="center"/>
    </xf>
    <xf numFmtId="0" fontId="9" fillId="14" borderId="10" xfId="0" applyFont="1" applyFill="1" applyBorder="1" applyAlignment="1" applyProtection="1">
      <alignment horizontal="center" vertical="center"/>
    </xf>
    <xf numFmtId="0" fontId="9" fillId="14" borderId="11" xfId="0" applyFont="1" applyFill="1" applyBorder="1" applyAlignment="1" applyProtection="1">
      <alignment horizontal="center" vertical="center"/>
    </xf>
    <xf numFmtId="1" fontId="13" fillId="15" borderId="10" xfId="0" applyNumberFormat="1" applyFont="1" applyFill="1" applyBorder="1" applyAlignment="1" applyProtection="1">
      <alignment horizontal="center" vertical="center"/>
    </xf>
    <xf numFmtId="1" fontId="13" fillId="15" borderId="11" xfId="0" applyNumberFormat="1" applyFont="1" applyFill="1" applyBorder="1" applyAlignment="1" applyProtection="1">
      <alignment horizontal="center" vertical="center"/>
    </xf>
    <xf numFmtId="164" fontId="13" fillId="15" borderId="10" xfId="1" applyFont="1" applyFill="1" applyBorder="1" applyAlignment="1" applyProtection="1">
      <alignment horizontal="center" vertical="center"/>
    </xf>
    <xf numFmtId="164" fontId="13" fillId="15" borderId="11" xfId="1" applyFont="1" applyFill="1" applyBorder="1" applyAlignment="1" applyProtection="1">
      <alignment horizontal="center" vertical="center"/>
    </xf>
    <xf numFmtId="164" fontId="3" fillId="2" borderId="10" xfId="1" applyFont="1" applyFill="1" applyBorder="1" applyAlignment="1" applyProtection="1">
      <alignment horizontal="center" vertical="center"/>
    </xf>
    <xf numFmtId="164" fontId="3" fillId="2" borderId="11" xfId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164" fontId="5" fillId="2" borderId="10" xfId="0" applyNumberFormat="1" applyFont="1" applyFill="1" applyBorder="1" applyAlignment="1" applyProtection="1">
      <alignment horizontal="center" vertical="center"/>
    </xf>
    <xf numFmtId="164" fontId="5" fillId="2" borderId="11" xfId="0" applyNumberFormat="1" applyFont="1" applyFill="1" applyBorder="1" applyAlignment="1" applyProtection="1">
      <alignment horizontal="center" vertical="center"/>
    </xf>
    <xf numFmtId="164" fontId="3" fillId="2" borderId="10" xfId="0" applyNumberFormat="1" applyFont="1" applyFill="1" applyBorder="1" applyAlignment="1" applyProtection="1">
      <alignment horizontal="center" vertical="center"/>
    </xf>
    <xf numFmtId="164" fontId="3" fillId="2" borderId="11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>
      <alignment horizontal="center"/>
    </xf>
    <xf numFmtId="164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5" fontId="8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textRotation="90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" fontId="8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164" fontId="8" fillId="2" borderId="7" xfId="1" applyFont="1" applyFill="1" applyBorder="1" applyAlignment="1" applyProtection="1">
      <alignment horizontal="center" vertical="center" wrapText="1"/>
      <protection locked="0"/>
    </xf>
    <xf numFmtId="1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4" fontId="14" fillId="2" borderId="3" xfId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4" fontId="11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" fontId="8" fillId="2" borderId="7" xfId="0" applyNumberFormat="1" applyFont="1" applyFill="1" applyBorder="1" applyAlignment="1" applyProtection="1">
      <alignment horizontal="center" vertical="center"/>
      <protection locked="0"/>
    </xf>
    <xf numFmtId="1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7" xfId="1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165" fontId="5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4" borderId="1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Porcentual" xfId="1" builtinId="5"/>
    <cellStyle name="TableStyleLight1" xfId="2"/>
  </cellStyles>
  <dxfs count="46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000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00B050"/>
        </patternFill>
      </fill>
    </dxf>
    <dxf>
      <font>
        <sz val="10"/>
        <name val="Verdana"/>
      </font>
      <fill>
        <patternFill>
          <bgColor rgb="FFFFFF00"/>
        </patternFill>
      </fill>
    </dxf>
    <dxf>
      <font>
        <sz val="10"/>
        <name val="Verdana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1FB714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6F636"/>
      <rgbColor rgb="FFFFCC00"/>
      <rgbColor rgb="FFFFC000"/>
      <rgbColor rgb="FFFF6600"/>
      <rgbColor rgb="FF4F81BD"/>
      <rgbColor rgb="FF969696"/>
      <rgbColor rgb="FF002060"/>
      <rgbColor rgb="FF00B050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749880</xdr:colOff>
      <xdr:row>38</xdr:row>
      <xdr:rowOff>311760</xdr:rowOff>
    </xdr:to>
    <xdr:sp macro="" textlink="">
      <xdr:nvSpPr>
        <xdr:cNvPr id="2" name="CustomShape 1" hidden="1"/>
        <xdr:cNvSpPr/>
      </xdr:nvSpPr>
      <xdr:spPr>
        <a:xfrm>
          <a:off x="0" y="0"/>
          <a:ext cx="7272360" cy="7691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749880</xdr:colOff>
      <xdr:row>38</xdr:row>
      <xdr:rowOff>311760</xdr:rowOff>
    </xdr:to>
    <xdr:sp macro="" textlink="">
      <xdr:nvSpPr>
        <xdr:cNvPr id="3" name="CustomShape 1" hidden="1"/>
        <xdr:cNvSpPr/>
      </xdr:nvSpPr>
      <xdr:spPr>
        <a:xfrm>
          <a:off x="0" y="0"/>
          <a:ext cx="7272360" cy="7691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749880</xdr:colOff>
      <xdr:row>38</xdr:row>
      <xdr:rowOff>311760</xdr:rowOff>
    </xdr:to>
    <xdr:sp macro="" textlink="">
      <xdr:nvSpPr>
        <xdr:cNvPr id="4" name="CustomShape 1" hidden="1"/>
        <xdr:cNvSpPr/>
      </xdr:nvSpPr>
      <xdr:spPr>
        <a:xfrm>
          <a:off x="0" y="0"/>
          <a:ext cx="7272360" cy="7691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579960</xdr:colOff>
      <xdr:row>45</xdr:row>
      <xdr:rowOff>160920</xdr:rowOff>
    </xdr:to>
    <xdr:sp macro="" textlink="">
      <xdr:nvSpPr>
        <xdr:cNvPr id="5" name="CustomShape 1" hidden="1"/>
        <xdr:cNvSpPr/>
      </xdr:nvSpPr>
      <xdr:spPr>
        <a:xfrm>
          <a:off x="0" y="0"/>
          <a:ext cx="10035000" cy="974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579960</xdr:colOff>
      <xdr:row>45</xdr:row>
      <xdr:rowOff>160920</xdr:rowOff>
    </xdr:to>
    <xdr:sp macro="" textlink="">
      <xdr:nvSpPr>
        <xdr:cNvPr id="6" name="CustomShape 1"/>
        <xdr:cNvSpPr/>
      </xdr:nvSpPr>
      <xdr:spPr>
        <a:xfrm>
          <a:off x="0" y="0"/>
          <a:ext cx="10035000" cy="974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360</xdr:colOff>
      <xdr:row>0</xdr:row>
      <xdr:rowOff>0</xdr:rowOff>
    </xdr:from>
    <xdr:to>
      <xdr:col>9</xdr:col>
      <xdr:colOff>68400</xdr:colOff>
      <xdr:row>44</xdr:row>
      <xdr:rowOff>96480</xdr:rowOff>
    </xdr:to>
    <xdr:sp macro="" textlink="">
      <xdr:nvSpPr>
        <xdr:cNvPr id="7" name="CustomShape 1"/>
        <xdr:cNvSpPr/>
      </xdr:nvSpPr>
      <xdr:spPr>
        <a:xfrm>
          <a:off x="360" y="0"/>
          <a:ext cx="9523080" cy="9524160"/>
        </a:xfrm>
        <a:prstGeom prst="pie">
          <a:avLst>
            <a:gd name="adj1" fmla="val 0"/>
            <a:gd name="adj2" fmla="val 16200000"/>
          </a:avLst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579960</xdr:colOff>
      <xdr:row>45</xdr:row>
      <xdr:rowOff>160920</xdr:rowOff>
    </xdr:to>
    <xdr:sp macro="" textlink="">
      <xdr:nvSpPr>
        <xdr:cNvPr id="6" name="CustomShape 1" hidden="1"/>
        <xdr:cNvSpPr/>
      </xdr:nvSpPr>
      <xdr:spPr>
        <a:xfrm>
          <a:off x="0" y="0"/>
          <a:ext cx="10035000" cy="974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579960</xdr:colOff>
      <xdr:row>45</xdr:row>
      <xdr:rowOff>160920</xdr:rowOff>
    </xdr:to>
    <xdr:sp macro="" textlink="">
      <xdr:nvSpPr>
        <xdr:cNvPr id="7" name="CustomShape 1"/>
        <xdr:cNvSpPr/>
      </xdr:nvSpPr>
      <xdr:spPr>
        <a:xfrm>
          <a:off x="0" y="0"/>
          <a:ext cx="10035000" cy="974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360</xdr:colOff>
      <xdr:row>0</xdr:row>
      <xdr:rowOff>0</xdr:rowOff>
    </xdr:from>
    <xdr:to>
      <xdr:col>9</xdr:col>
      <xdr:colOff>68400</xdr:colOff>
      <xdr:row>44</xdr:row>
      <xdr:rowOff>96480</xdr:rowOff>
    </xdr:to>
    <xdr:sp macro="" textlink="">
      <xdr:nvSpPr>
        <xdr:cNvPr id="8" name="CustomShape 1"/>
        <xdr:cNvSpPr/>
      </xdr:nvSpPr>
      <xdr:spPr>
        <a:xfrm>
          <a:off x="360" y="0"/>
          <a:ext cx="9523080" cy="9524160"/>
        </a:xfrm>
        <a:prstGeom prst="pie">
          <a:avLst>
            <a:gd name="adj1" fmla="val 0"/>
            <a:gd name="adj2" fmla="val 16200000"/>
          </a:avLst>
        </a:pr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579960</xdr:colOff>
      <xdr:row>45</xdr:row>
      <xdr:rowOff>160920</xdr:rowOff>
    </xdr:to>
    <xdr:sp macro="" textlink="">
      <xdr:nvSpPr>
        <xdr:cNvPr id="9" name="CustomShape 1" hidden="1"/>
        <xdr:cNvSpPr/>
      </xdr:nvSpPr>
      <xdr:spPr>
        <a:xfrm>
          <a:off x="0" y="0"/>
          <a:ext cx="10035000" cy="974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97"/>
  <sheetViews>
    <sheetView topLeftCell="E28" zoomScale="90" zoomScaleNormal="90" workbookViewId="0">
      <selection activeCell="P52" sqref="P52"/>
    </sheetView>
  </sheetViews>
  <sheetFormatPr baseColWidth="10" defaultColWidth="11" defaultRowHeight="13.2"/>
  <cols>
    <col min="1" max="1" width="8.08984375" style="1" customWidth="1"/>
    <col min="2" max="2" width="4.08984375" style="1" customWidth="1"/>
    <col min="3" max="3" width="18" style="2" customWidth="1"/>
    <col min="4" max="4" width="24" style="2" customWidth="1"/>
    <col min="5" max="5" width="19" style="3" customWidth="1"/>
    <col min="6" max="6" width="7.7265625" style="4" customWidth="1"/>
    <col min="7" max="7" width="10.36328125" style="4" customWidth="1"/>
    <col min="8" max="8" width="15" style="3" customWidth="1"/>
    <col min="9" max="1025" width="11" style="3"/>
  </cols>
  <sheetData>
    <row r="1" spans="1:16" ht="15.7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ht="24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ht="13.35" customHeight="1">
      <c r="A3" s="156" t="s">
        <v>2</v>
      </c>
      <c r="B3" s="156"/>
      <c r="C3" s="156"/>
      <c r="D3" s="156"/>
      <c r="E3" s="157" t="s">
        <v>3</v>
      </c>
      <c r="F3" s="157"/>
      <c r="G3" s="157"/>
      <c r="H3" s="157"/>
      <c r="I3" s="158"/>
      <c r="J3" s="158"/>
      <c r="K3" s="158"/>
      <c r="L3" s="158"/>
      <c r="M3" s="158"/>
      <c r="N3" s="158"/>
      <c r="O3" s="158"/>
      <c r="P3" s="158"/>
    </row>
    <row r="4" spans="1:16">
      <c r="A4" s="156"/>
      <c r="B4" s="156"/>
      <c r="C4" s="156"/>
      <c r="D4" s="156"/>
      <c r="E4" s="157"/>
      <c r="F4" s="157"/>
      <c r="G4" s="157"/>
      <c r="H4" s="157"/>
      <c r="I4" s="159">
        <v>43221</v>
      </c>
      <c r="J4" s="159">
        <v>43252</v>
      </c>
      <c r="K4" s="159">
        <v>43282</v>
      </c>
      <c r="L4" s="159">
        <v>43313</v>
      </c>
      <c r="M4" s="159">
        <v>43344</v>
      </c>
      <c r="N4" s="159">
        <v>43374</v>
      </c>
      <c r="O4" s="159">
        <v>43405</v>
      </c>
      <c r="P4" s="159">
        <v>43435</v>
      </c>
    </row>
    <row r="5" spans="1:16">
      <c r="A5" s="5" t="s">
        <v>4</v>
      </c>
      <c r="B5" s="5" t="s">
        <v>5</v>
      </c>
      <c r="C5" s="5" t="s">
        <v>6</v>
      </c>
      <c r="D5" s="160" t="s">
        <v>7</v>
      </c>
      <c r="E5" s="160"/>
      <c r="F5" s="6" t="s">
        <v>8</v>
      </c>
      <c r="G5" s="7" t="s">
        <v>9</v>
      </c>
      <c r="H5" s="8" t="s">
        <v>10</v>
      </c>
      <c r="I5" s="159"/>
      <c r="J5" s="159"/>
      <c r="K5" s="159"/>
      <c r="L5" s="159"/>
      <c r="M5" s="159"/>
      <c r="N5" s="159"/>
      <c r="O5" s="159"/>
      <c r="P5" s="159"/>
    </row>
    <row r="6" spans="1:16" ht="12.75" customHeight="1">
      <c r="A6" s="148" t="s">
        <v>11</v>
      </c>
      <c r="B6" s="131">
        <v>1</v>
      </c>
      <c r="C6" s="132" t="s">
        <v>12</v>
      </c>
      <c r="D6" s="146" t="s">
        <v>13</v>
      </c>
      <c r="E6" s="146"/>
      <c r="F6" s="10" t="s">
        <v>14</v>
      </c>
      <c r="G6" s="11" t="s">
        <v>15</v>
      </c>
      <c r="H6" s="12" t="s">
        <v>16</v>
      </c>
      <c r="I6" s="13">
        <v>138</v>
      </c>
      <c r="J6" s="13">
        <v>155</v>
      </c>
      <c r="K6" s="13">
        <v>167</v>
      </c>
      <c r="L6" s="13">
        <v>162</v>
      </c>
      <c r="M6" s="13">
        <v>146</v>
      </c>
      <c r="N6" s="13">
        <v>161</v>
      </c>
      <c r="O6" s="13">
        <v>169</v>
      </c>
      <c r="P6" s="13">
        <v>110</v>
      </c>
    </row>
    <row r="7" spans="1:16" ht="12.6" customHeight="1">
      <c r="A7" s="148"/>
      <c r="B7" s="131"/>
      <c r="C7" s="132"/>
      <c r="D7" s="146" t="s">
        <v>17</v>
      </c>
      <c r="E7" s="146"/>
      <c r="F7" s="10" t="s">
        <v>18</v>
      </c>
      <c r="G7" s="11" t="s">
        <v>19</v>
      </c>
      <c r="H7" s="12" t="s">
        <v>20</v>
      </c>
      <c r="I7" s="13">
        <v>51</v>
      </c>
      <c r="J7" s="13">
        <v>44</v>
      </c>
      <c r="K7" s="13">
        <v>48</v>
      </c>
      <c r="L7" s="13">
        <v>42</v>
      </c>
      <c r="M7" s="13">
        <v>37</v>
      </c>
      <c r="N7" s="13">
        <v>37</v>
      </c>
      <c r="O7" s="13">
        <v>51</v>
      </c>
      <c r="P7" s="13">
        <v>39</v>
      </c>
    </row>
    <row r="8" spans="1:16" ht="12.6" customHeight="1">
      <c r="A8" s="148"/>
      <c r="B8" s="144">
        <v>2</v>
      </c>
      <c r="C8" s="132" t="s">
        <v>21</v>
      </c>
      <c r="D8" s="146" t="s">
        <v>22</v>
      </c>
      <c r="E8" s="146"/>
      <c r="F8" s="10" t="s">
        <v>23</v>
      </c>
      <c r="G8" s="11" t="s">
        <v>24</v>
      </c>
      <c r="H8" s="12" t="s">
        <v>25</v>
      </c>
      <c r="I8" s="15">
        <f>+I10/I9</f>
        <v>0.95301271420674405</v>
      </c>
      <c r="J8" s="15">
        <f>+J10/J9</f>
        <v>0.93389121338912129</v>
      </c>
      <c r="K8" s="15">
        <f>+K10/K9</f>
        <v>0.94312796208530802</v>
      </c>
      <c r="L8" s="15">
        <f>+L10/L9</f>
        <v>0.96944278010784901</v>
      </c>
      <c r="M8" s="15">
        <f>+M10/M9</f>
        <v>1</v>
      </c>
      <c r="N8" s="15">
        <f>IFERROR(N10/N9,0)</f>
        <v>1</v>
      </c>
      <c r="O8" s="15">
        <f>IFERROR(O10/O9,0)</f>
        <v>0.96974281391830564</v>
      </c>
      <c r="P8" s="15">
        <f>IFERROR(P10/P9,0)</f>
        <v>0.99602272727272723</v>
      </c>
    </row>
    <row r="9" spans="1:16" ht="12.6" customHeight="1">
      <c r="A9" s="148"/>
      <c r="B9" s="144"/>
      <c r="C9" s="132"/>
      <c r="D9" s="146"/>
      <c r="E9" s="146"/>
      <c r="F9" s="146" t="s">
        <v>26</v>
      </c>
      <c r="G9" s="146"/>
      <c r="H9" s="146"/>
      <c r="I9" s="16">
        <v>1809</v>
      </c>
      <c r="J9" s="16">
        <v>1195</v>
      </c>
      <c r="K9" s="16">
        <v>1688</v>
      </c>
      <c r="L9" s="16">
        <v>1669</v>
      </c>
      <c r="M9" s="16">
        <v>1152</v>
      </c>
      <c r="N9" s="16">
        <v>1390</v>
      </c>
      <c r="O9" s="16">
        <v>1322</v>
      </c>
      <c r="P9" s="16">
        <v>1760</v>
      </c>
    </row>
    <row r="10" spans="1:16" ht="12.6" customHeight="1">
      <c r="A10" s="148"/>
      <c r="B10" s="144"/>
      <c r="C10" s="132"/>
      <c r="D10" s="146"/>
      <c r="E10" s="146"/>
      <c r="F10" s="146" t="s">
        <v>27</v>
      </c>
      <c r="G10" s="146"/>
      <c r="H10" s="146"/>
      <c r="I10" s="16">
        <v>1724</v>
      </c>
      <c r="J10" s="16">
        <v>1116</v>
      </c>
      <c r="K10" s="16">
        <v>1592</v>
      </c>
      <c r="L10" s="16">
        <v>1618</v>
      </c>
      <c r="M10" s="16">
        <v>1152</v>
      </c>
      <c r="N10" s="16">
        <v>1390</v>
      </c>
      <c r="O10" s="16">
        <v>1282</v>
      </c>
      <c r="P10" s="16">
        <v>1753</v>
      </c>
    </row>
    <row r="11" spans="1:16" ht="33" customHeight="1">
      <c r="A11" s="148"/>
      <c r="B11" s="17">
        <v>3</v>
      </c>
      <c r="C11" s="9" t="s">
        <v>28</v>
      </c>
      <c r="D11" s="146" t="s">
        <v>29</v>
      </c>
      <c r="E11" s="146"/>
      <c r="F11" s="10" t="s">
        <v>30</v>
      </c>
      <c r="G11" s="18" t="s">
        <v>31</v>
      </c>
      <c r="H11" s="12" t="s">
        <v>32</v>
      </c>
      <c r="I11" s="16">
        <v>85</v>
      </c>
      <c r="J11" s="16">
        <v>0</v>
      </c>
      <c r="K11" s="16">
        <v>96</v>
      </c>
      <c r="L11" s="16">
        <v>51</v>
      </c>
      <c r="M11" s="16">
        <v>13</v>
      </c>
      <c r="N11" s="16">
        <v>10</v>
      </c>
      <c r="O11" s="16">
        <v>43</v>
      </c>
      <c r="P11" s="16">
        <v>66</v>
      </c>
    </row>
    <row r="12" spans="1:16" ht="31.5" customHeight="1">
      <c r="A12" s="148"/>
      <c r="B12" s="14">
        <v>4</v>
      </c>
      <c r="C12" s="9" t="s">
        <v>33</v>
      </c>
      <c r="D12" s="132" t="s">
        <v>34</v>
      </c>
      <c r="E12" s="132"/>
      <c r="F12" s="19" t="s">
        <v>20</v>
      </c>
      <c r="G12" s="18">
        <v>50</v>
      </c>
      <c r="H12" s="12" t="s">
        <v>35</v>
      </c>
      <c r="I12" s="16">
        <v>99</v>
      </c>
      <c r="J12" s="16">
        <v>78</v>
      </c>
      <c r="K12" s="16">
        <v>125</v>
      </c>
      <c r="L12" s="16">
        <v>67</v>
      </c>
      <c r="M12" s="16">
        <v>65</v>
      </c>
      <c r="N12" s="16">
        <v>47</v>
      </c>
      <c r="O12" s="16">
        <v>37</v>
      </c>
      <c r="P12" s="16">
        <v>32</v>
      </c>
    </row>
    <row r="13" spans="1:16" ht="22.5" customHeight="1">
      <c r="A13" s="148"/>
      <c r="B13" s="20">
        <v>5</v>
      </c>
      <c r="C13" s="21" t="s">
        <v>36</v>
      </c>
      <c r="D13" s="132" t="s">
        <v>37</v>
      </c>
      <c r="E13" s="132"/>
      <c r="F13" s="22" t="s">
        <v>38</v>
      </c>
      <c r="G13" s="11" t="s">
        <v>39</v>
      </c>
      <c r="H13" s="23" t="s">
        <v>40</v>
      </c>
      <c r="I13" s="16">
        <v>0</v>
      </c>
      <c r="J13" s="16">
        <v>60</v>
      </c>
      <c r="K13" s="16">
        <v>69</v>
      </c>
      <c r="L13" s="16">
        <v>68</v>
      </c>
      <c r="M13" s="16">
        <v>14</v>
      </c>
      <c r="N13" s="16">
        <v>35</v>
      </c>
      <c r="O13" s="16">
        <v>165</v>
      </c>
      <c r="P13" s="16">
        <v>131</v>
      </c>
    </row>
    <row r="14" spans="1:16" ht="13.35" customHeight="1">
      <c r="A14" s="148"/>
      <c r="B14" s="144">
        <v>6</v>
      </c>
      <c r="C14" s="152" t="s">
        <v>41</v>
      </c>
      <c r="D14" s="152" t="s">
        <v>42</v>
      </c>
      <c r="E14" s="152"/>
      <c r="F14" s="22" t="s">
        <v>43</v>
      </c>
      <c r="G14" s="25" t="s">
        <v>44</v>
      </c>
      <c r="H14" s="23" t="s">
        <v>45</v>
      </c>
      <c r="I14" s="26">
        <f t="shared" ref="I14:P14" si="0">SUM(I15:I17)</f>
        <v>621</v>
      </c>
      <c r="J14" s="26">
        <f t="shared" si="0"/>
        <v>756</v>
      </c>
      <c r="K14" s="26">
        <f t="shared" si="0"/>
        <v>647</v>
      </c>
      <c r="L14" s="26">
        <f t="shared" si="0"/>
        <v>857</v>
      </c>
      <c r="M14" s="26">
        <f t="shared" si="0"/>
        <v>682</v>
      </c>
      <c r="N14" s="26">
        <f t="shared" si="0"/>
        <v>967</v>
      </c>
      <c r="O14" s="26">
        <f t="shared" si="0"/>
        <v>713</v>
      </c>
      <c r="P14" s="26">
        <f t="shared" si="0"/>
        <v>1361</v>
      </c>
    </row>
    <row r="15" spans="1:16" ht="12.6" customHeight="1">
      <c r="A15" s="148"/>
      <c r="B15" s="144"/>
      <c r="C15" s="152"/>
      <c r="D15" s="152"/>
      <c r="E15" s="152"/>
      <c r="F15" s="153" t="s">
        <v>46</v>
      </c>
      <c r="G15" s="153"/>
      <c r="H15" s="153"/>
      <c r="I15" s="16">
        <v>107</v>
      </c>
      <c r="J15" s="16">
        <v>161</v>
      </c>
      <c r="K15" s="16">
        <v>161</v>
      </c>
      <c r="L15" s="16">
        <v>220</v>
      </c>
      <c r="M15" s="16">
        <v>207</v>
      </c>
      <c r="N15" s="16">
        <v>412</v>
      </c>
      <c r="O15" s="16">
        <v>114</v>
      </c>
      <c r="P15" s="16">
        <v>344</v>
      </c>
    </row>
    <row r="16" spans="1:16" ht="12.6" customHeight="1">
      <c r="A16" s="148"/>
      <c r="B16" s="144"/>
      <c r="C16" s="152"/>
      <c r="D16" s="152"/>
      <c r="E16" s="152"/>
      <c r="F16" s="153" t="s">
        <v>47</v>
      </c>
      <c r="G16" s="153"/>
      <c r="H16" s="153"/>
      <c r="I16" s="16">
        <v>244</v>
      </c>
      <c r="J16" s="16">
        <v>265</v>
      </c>
      <c r="K16" s="16">
        <v>332</v>
      </c>
      <c r="L16" s="16">
        <v>135</v>
      </c>
      <c r="M16" s="16">
        <v>0</v>
      </c>
      <c r="N16" s="16">
        <v>0</v>
      </c>
      <c r="O16" s="16">
        <v>303</v>
      </c>
      <c r="P16" s="16">
        <v>451</v>
      </c>
    </row>
    <row r="17" spans="1:16" ht="12.6" customHeight="1">
      <c r="A17" s="148"/>
      <c r="B17" s="144"/>
      <c r="C17" s="152"/>
      <c r="D17" s="152"/>
      <c r="E17" s="152"/>
      <c r="F17" s="153" t="s">
        <v>48</v>
      </c>
      <c r="G17" s="153"/>
      <c r="H17" s="153"/>
      <c r="I17" s="16">
        <v>270</v>
      </c>
      <c r="J17" s="16">
        <v>330</v>
      </c>
      <c r="K17" s="16">
        <v>154</v>
      </c>
      <c r="L17" s="16">
        <v>502</v>
      </c>
      <c r="M17" s="16">
        <v>475</v>
      </c>
      <c r="N17" s="16">
        <v>555</v>
      </c>
      <c r="O17" s="16">
        <v>296</v>
      </c>
      <c r="P17" s="16">
        <v>566</v>
      </c>
    </row>
    <row r="18" spans="1:16" ht="33.75" customHeight="1">
      <c r="A18" s="148"/>
      <c r="B18" s="14">
        <v>7</v>
      </c>
      <c r="C18" s="24" t="s">
        <v>49</v>
      </c>
      <c r="D18" s="152" t="s">
        <v>50</v>
      </c>
      <c r="E18" s="152"/>
      <c r="F18" s="22" t="s">
        <v>51</v>
      </c>
      <c r="G18" s="18" t="s">
        <v>52</v>
      </c>
      <c r="H18" s="23" t="s">
        <v>53</v>
      </c>
      <c r="I18" s="16">
        <v>1809</v>
      </c>
      <c r="J18" s="16">
        <v>1195</v>
      </c>
      <c r="K18" s="16">
        <v>1688</v>
      </c>
      <c r="L18" s="16">
        <v>1669</v>
      </c>
      <c r="M18" s="16">
        <v>1152</v>
      </c>
      <c r="N18" s="16">
        <f>N9</f>
        <v>1390</v>
      </c>
      <c r="O18" s="16">
        <f>O9</f>
        <v>1322</v>
      </c>
      <c r="P18" s="16">
        <f>P9</f>
        <v>1760</v>
      </c>
    </row>
    <row r="19" spans="1:16" ht="12.6" customHeight="1">
      <c r="A19" s="148"/>
      <c r="B19" s="150">
        <v>8</v>
      </c>
      <c r="C19" s="147" t="s">
        <v>54</v>
      </c>
      <c r="D19" s="147" t="s">
        <v>55</v>
      </c>
      <c r="E19" s="147"/>
      <c r="F19" s="22" t="s">
        <v>56</v>
      </c>
      <c r="G19" s="25" t="s">
        <v>57</v>
      </c>
      <c r="H19" s="27" t="s">
        <v>58</v>
      </c>
      <c r="I19" s="28">
        <f>+I20/(I157*40)</f>
        <v>1.7918918918918918</v>
      </c>
      <c r="J19" s="28">
        <f>+J20/(J157*40)</f>
        <v>0.97499999999999998</v>
      </c>
      <c r="K19" s="28">
        <f>+K20/(K157*40)</f>
        <v>1.1726190476190477</v>
      </c>
      <c r="L19" s="28">
        <f>+L20/(L157*40)</f>
        <v>0.98554216867469879</v>
      </c>
      <c r="M19" s="28">
        <f>+M20/(M157*40)</f>
        <v>0.87124999999999997</v>
      </c>
      <c r="N19" s="28">
        <f>IFERROR(N20/(N157*40),0)</f>
        <v>0.98409090909090913</v>
      </c>
      <c r="O19" s="28">
        <f>IFERROR(O20/(O157*40),0)</f>
        <v>0.9916666666666667</v>
      </c>
      <c r="P19" s="28">
        <f>IFERROR(P20/(P157*40),0)</f>
        <v>3.1140625000000002</v>
      </c>
    </row>
    <row r="20" spans="1:16" ht="12.6" customHeight="1">
      <c r="A20" s="148"/>
      <c r="B20" s="150"/>
      <c r="C20" s="147"/>
      <c r="D20" s="147" t="s">
        <v>59</v>
      </c>
      <c r="E20" s="147"/>
      <c r="F20" s="29" t="s">
        <v>60</v>
      </c>
      <c r="G20" s="25" t="s">
        <v>61</v>
      </c>
      <c r="H20" s="30" t="s">
        <v>62</v>
      </c>
      <c r="I20" s="16">
        <v>1326</v>
      </c>
      <c r="J20" s="16">
        <v>741</v>
      </c>
      <c r="K20" s="16">
        <v>985</v>
      </c>
      <c r="L20" s="16">
        <v>818</v>
      </c>
      <c r="M20" s="16">
        <v>697</v>
      </c>
      <c r="N20" s="16">
        <v>866</v>
      </c>
      <c r="O20" s="16">
        <v>833</v>
      </c>
      <c r="P20" s="16">
        <v>1993</v>
      </c>
    </row>
    <row r="21" spans="1:16" ht="12.6" customHeight="1">
      <c r="A21" s="148" t="s">
        <v>63</v>
      </c>
      <c r="B21" s="144">
        <v>9</v>
      </c>
      <c r="C21" s="132" t="s">
        <v>64</v>
      </c>
      <c r="D21" s="146" t="s">
        <v>65</v>
      </c>
      <c r="E21" s="146"/>
      <c r="F21" s="19" t="s">
        <v>66</v>
      </c>
      <c r="G21" s="11" t="s">
        <v>67</v>
      </c>
      <c r="H21" s="12" t="s">
        <v>68</v>
      </c>
      <c r="I21" s="31">
        <f>+I23/I22</f>
        <v>0.85526315789473684</v>
      </c>
      <c r="J21" s="31">
        <f>+J23/J22</f>
        <v>0.81818181818181823</v>
      </c>
      <c r="K21" s="31">
        <f>+K23/K22</f>
        <v>0.85074626865671643</v>
      </c>
      <c r="L21" s="31">
        <f>+L23/L22</f>
        <v>0.88888888888888884</v>
      </c>
      <c r="M21" s="31">
        <f>+M23/M22</f>
        <v>0.84482758620689657</v>
      </c>
      <c r="N21" s="31">
        <f>IFERROR(N23/N22,0)</f>
        <v>0.82954545454545459</v>
      </c>
      <c r="O21" s="31">
        <f>IFERROR(O23/O22,0)</f>
        <v>0.75324675324675328</v>
      </c>
      <c r="P21" s="31">
        <f>IFERROR(P23/P22,0)</f>
        <v>0.82978723404255317</v>
      </c>
    </row>
    <row r="22" spans="1:16" ht="12.6" customHeight="1">
      <c r="A22" s="148"/>
      <c r="B22" s="144"/>
      <c r="C22" s="132"/>
      <c r="D22" s="146"/>
      <c r="E22" s="146"/>
      <c r="F22" s="147" t="s">
        <v>69</v>
      </c>
      <c r="G22" s="147"/>
      <c r="H22" s="147"/>
      <c r="I22" s="16">
        <v>76</v>
      </c>
      <c r="J22" s="16">
        <v>55</v>
      </c>
      <c r="K22" s="16">
        <v>67</v>
      </c>
      <c r="L22" s="16">
        <v>72</v>
      </c>
      <c r="M22" s="16">
        <v>58</v>
      </c>
      <c r="N22" s="16">
        <v>88</v>
      </c>
      <c r="O22" s="16">
        <v>77</v>
      </c>
      <c r="P22" s="16">
        <v>47</v>
      </c>
    </row>
    <row r="23" spans="1:16" ht="12.6" customHeight="1">
      <c r="A23" s="148"/>
      <c r="B23" s="144"/>
      <c r="C23" s="132"/>
      <c r="D23" s="146"/>
      <c r="E23" s="146"/>
      <c r="F23" s="147" t="s">
        <v>70</v>
      </c>
      <c r="G23" s="147"/>
      <c r="H23" s="147"/>
      <c r="I23" s="16">
        <v>65</v>
      </c>
      <c r="J23" s="16">
        <v>45</v>
      </c>
      <c r="K23" s="16">
        <v>57</v>
      </c>
      <c r="L23" s="16">
        <v>64</v>
      </c>
      <c r="M23" s="16">
        <v>49</v>
      </c>
      <c r="N23" s="16">
        <v>73</v>
      </c>
      <c r="O23" s="16">
        <v>58</v>
      </c>
      <c r="P23" s="16">
        <v>39</v>
      </c>
    </row>
    <row r="24" spans="1:16" ht="12.75" customHeight="1">
      <c r="A24" s="148"/>
      <c r="B24" s="144">
        <v>10</v>
      </c>
      <c r="C24" s="132" t="s">
        <v>71</v>
      </c>
      <c r="D24" s="151" t="s">
        <v>72</v>
      </c>
      <c r="E24" s="151"/>
      <c r="F24" s="19" t="s">
        <v>73</v>
      </c>
      <c r="G24" s="11" t="s">
        <v>74</v>
      </c>
      <c r="H24" s="12" t="s">
        <v>75</v>
      </c>
      <c r="I24" s="15">
        <f>+I26/I25</f>
        <v>0.6333333333333333</v>
      </c>
      <c r="J24" s="15">
        <f>+J26/J25</f>
        <v>0.6470588235294118</v>
      </c>
      <c r="K24" s="15">
        <f>+K26/K25</f>
        <v>0.71276595744680848</v>
      </c>
      <c r="L24" s="15">
        <f>+L26/L25</f>
        <v>0.67289719626168221</v>
      </c>
      <c r="M24" s="31">
        <f>+M26/M25</f>
        <v>0.651685393258427</v>
      </c>
      <c r="N24" s="15">
        <f>IFERROR(N26/N25,0)</f>
        <v>0.66165413533834583</v>
      </c>
      <c r="O24" s="15">
        <f>IFERROR(O26/O25,0)</f>
        <v>0.63636363636363635</v>
      </c>
      <c r="P24" s="15">
        <f>IFERROR(P26/P25,0)</f>
        <v>0.67142857142857137</v>
      </c>
    </row>
    <row r="25" spans="1:16" ht="12.6" customHeight="1">
      <c r="A25" s="148"/>
      <c r="B25" s="144"/>
      <c r="C25" s="132"/>
      <c r="D25" s="151"/>
      <c r="E25" s="151"/>
      <c r="F25" s="147" t="s">
        <v>76</v>
      </c>
      <c r="G25" s="147"/>
      <c r="H25" s="147"/>
      <c r="I25" s="32">
        <f t="shared" ref="I25:K26" si="1">I28+I30+I33+I35</f>
        <v>120</v>
      </c>
      <c r="J25" s="32">
        <f t="shared" si="1"/>
        <v>85</v>
      </c>
      <c r="K25" s="32">
        <f t="shared" si="1"/>
        <v>94</v>
      </c>
      <c r="L25" s="32">
        <v>107</v>
      </c>
      <c r="M25" s="32">
        <f t="shared" ref="M25:P26" si="2">M28+M30+M33+M35</f>
        <v>89</v>
      </c>
      <c r="N25" s="32">
        <f t="shared" si="2"/>
        <v>133</v>
      </c>
      <c r="O25" s="32">
        <f t="shared" si="2"/>
        <v>121</v>
      </c>
      <c r="P25" s="32">
        <f t="shared" si="2"/>
        <v>70</v>
      </c>
    </row>
    <row r="26" spans="1:16" ht="12.6" customHeight="1">
      <c r="A26" s="148"/>
      <c r="B26" s="144"/>
      <c r="C26" s="132"/>
      <c r="D26" s="151"/>
      <c r="E26" s="151"/>
      <c r="F26" s="147" t="s">
        <v>69</v>
      </c>
      <c r="G26" s="147"/>
      <c r="H26" s="147"/>
      <c r="I26" s="32">
        <f t="shared" si="1"/>
        <v>76</v>
      </c>
      <c r="J26" s="32">
        <f t="shared" si="1"/>
        <v>55</v>
      </c>
      <c r="K26" s="32">
        <f t="shared" si="1"/>
        <v>67</v>
      </c>
      <c r="L26" s="32">
        <v>72</v>
      </c>
      <c r="M26" s="32">
        <f t="shared" si="2"/>
        <v>58</v>
      </c>
      <c r="N26" s="32">
        <f t="shared" si="2"/>
        <v>88</v>
      </c>
      <c r="O26" s="32">
        <f t="shared" si="2"/>
        <v>77</v>
      </c>
      <c r="P26" s="32">
        <f t="shared" si="2"/>
        <v>47</v>
      </c>
    </row>
    <row r="27" spans="1:16" ht="12.6" customHeight="1">
      <c r="A27" s="148"/>
      <c r="B27" s="144"/>
      <c r="C27" s="132"/>
      <c r="D27" s="144" t="s">
        <v>77</v>
      </c>
      <c r="E27" s="144"/>
      <c r="F27" s="19" t="s">
        <v>73</v>
      </c>
      <c r="G27" s="11" t="s">
        <v>78</v>
      </c>
      <c r="H27" s="12" t="s">
        <v>75</v>
      </c>
      <c r="I27" s="33">
        <f>+(I29+I31)/(I28+I30)</f>
        <v>0.55555555555555558</v>
      </c>
      <c r="J27" s="33">
        <f>+(J29+J31)/(J28+J30)</f>
        <v>0.58536585365853655</v>
      </c>
      <c r="K27" s="33">
        <f>+(K29+K31)/(K28+K30)</f>
        <v>0.68085106382978722</v>
      </c>
      <c r="L27" s="33">
        <f>+(L29+L31)/(L28+L30)</f>
        <v>0.64583333333333337</v>
      </c>
      <c r="M27" s="33">
        <f>+(M29+M31)/(M28+M30)</f>
        <v>0.68421052631578949</v>
      </c>
      <c r="N27" s="33">
        <f>IFERROR((N29+N31)/(N28+N30),0)</f>
        <v>0.66666666666666663</v>
      </c>
      <c r="O27" s="33">
        <f>IFERROR((O29+O31)/(O28+O30),0)</f>
        <v>0.66101694915254239</v>
      </c>
      <c r="P27" s="33">
        <f>IFERROR((P29+P31)/(P28+P30),0)</f>
        <v>0.66666666666666663</v>
      </c>
    </row>
    <row r="28" spans="1:16" ht="12.6" customHeight="1">
      <c r="A28" s="148"/>
      <c r="B28" s="144"/>
      <c r="C28" s="132"/>
      <c r="D28" s="132" t="s">
        <v>79</v>
      </c>
      <c r="E28" s="132"/>
      <c r="F28" s="147" t="s">
        <v>76</v>
      </c>
      <c r="G28" s="147"/>
      <c r="H28" s="147"/>
      <c r="I28" s="16">
        <v>0</v>
      </c>
      <c r="J28" s="16">
        <v>41</v>
      </c>
      <c r="K28" s="16">
        <v>7</v>
      </c>
      <c r="L28" s="16">
        <v>48</v>
      </c>
      <c r="M28" s="16">
        <v>38</v>
      </c>
      <c r="N28" s="16">
        <v>69</v>
      </c>
      <c r="O28" s="16">
        <v>59</v>
      </c>
      <c r="P28" s="16">
        <v>33</v>
      </c>
    </row>
    <row r="29" spans="1:16" ht="12.6" customHeight="1">
      <c r="A29" s="148"/>
      <c r="B29" s="144"/>
      <c r="C29" s="132"/>
      <c r="D29" s="132"/>
      <c r="E29" s="132"/>
      <c r="F29" s="147" t="s">
        <v>69</v>
      </c>
      <c r="G29" s="147"/>
      <c r="H29" s="147"/>
      <c r="I29" s="16">
        <v>0</v>
      </c>
      <c r="J29" s="16">
        <v>24</v>
      </c>
      <c r="K29" s="16">
        <v>5</v>
      </c>
      <c r="L29" s="16">
        <v>31</v>
      </c>
      <c r="M29" s="16">
        <v>26</v>
      </c>
      <c r="N29" s="16">
        <v>46</v>
      </c>
      <c r="O29" s="16">
        <v>39</v>
      </c>
      <c r="P29" s="16">
        <v>22</v>
      </c>
    </row>
    <row r="30" spans="1:16" ht="12.6" customHeight="1">
      <c r="A30" s="148"/>
      <c r="B30" s="144"/>
      <c r="C30" s="132"/>
      <c r="D30" s="132" t="s">
        <v>80</v>
      </c>
      <c r="E30" s="132"/>
      <c r="F30" s="147" t="s">
        <v>76</v>
      </c>
      <c r="G30" s="147"/>
      <c r="H30" s="147"/>
      <c r="I30" s="16">
        <v>54</v>
      </c>
      <c r="J30" s="16">
        <v>0</v>
      </c>
      <c r="K30" s="16">
        <v>40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1:16" ht="12.6" customHeight="1">
      <c r="A31" s="148"/>
      <c r="B31" s="144"/>
      <c r="C31" s="132"/>
      <c r="D31" s="132"/>
      <c r="E31" s="132"/>
      <c r="F31" s="147" t="s">
        <v>69</v>
      </c>
      <c r="G31" s="147"/>
      <c r="H31" s="147"/>
      <c r="I31" s="16">
        <v>30</v>
      </c>
      <c r="J31" s="16">
        <v>0</v>
      </c>
      <c r="K31" s="16">
        <v>27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6" ht="12.6" customHeight="1">
      <c r="A32" s="148"/>
      <c r="B32" s="144"/>
      <c r="C32" s="132"/>
      <c r="D32" s="144" t="s">
        <v>81</v>
      </c>
      <c r="E32" s="144"/>
      <c r="F32" s="19" t="s">
        <v>73</v>
      </c>
      <c r="G32" s="11" t="s">
        <v>82</v>
      </c>
      <c r="H32" s="12" t="s">
        <v>83</v>
      </c>
      <c r="I32" s="33">
        <f>+(I34+I36)/(I33+I35)</f>
        <v>0.69696969696969702</v>
      </c>
      <c r="J32" s="33">
        <f>+(J34+J36)/(J33+J35)</f>
        <v>0.70454545454545459</v>
      </c>
      <c r="K32" s="33">
        <f>+(K34+K36)/(K33+K35)</f>
        <v>0.74468085106382975</v>
      </c>
      <c r="L32" s="33">
        <f>+(L34+L36)/(L33+L35)</f>
        <v>0.7068965517241379</v>
      </c>
      <c r="M32" s="33">
        <f>+(M34+M36)/(M33+M35)</f>
        <v>0.62745098039215685</v>
      </c>
      <c r="N32" s="33">
        <f>IFERROR((N34+N36)/(N33+N35),0)</f>
        <v>0.65625</v>
      </c>
      <c r="O32" s="33">
        <f>IFERROR((O34+O36)/(O33+O35),0)</f>
        <v>0.61290322580645162</v>
      </c>
      <c r="P32" s="33">
        <f>IFERROR((P34+P36)/(P33+P35),0)</f>
        <v>0.67567567567567566</v>
      </c>
    </row>
    <row r="33" spans="1:16" ht="12.6" customHeight="1">
      <c r="A33" s="148"/>
      <c r="B33" s="144"/>
      <c r="C33" s="132"/>
      <c r="D33" s="132" t="s">
        <v>84</v>
      </c>
      <c r="E33" s="132"/>
      <c r="F33" s="147" t="s">
        <v>76</v>
      </c>
      <c r="G33" s="147"/>
      <c r="H33" s="147"/>
      <c r="I33" s="16">
        <v>30</v>
      </c>
      <c r="J33" s="16">
        <v>13</v>
      </c>
      <c r="K33" s="16">
        <v>47</v>
      </c>
      <c r="L33" s="16">
        <v>58</v>
      </c>
      <c r="M33" s="16">
        <v>27</v>
      </c>
      <c r="N33" s="16">
        <v>64</v>
      </c>
      <c r="O33" s="16">
        <v>62</v>
      </c>
      <c r="P33" s="16">
        <v>37</v>
      </c>
    </row>
    <row r="34" spans="1:16" ht="12.6" customHeight="1">
      <c r="A34" s="148"/>
      <c r="B34" s="144"/>
      <c r="C34" s="132"/>
      <c r="D34" s="132"/>
      <c r="E34" s="132"/>
      <c r="F34" s="147" t="s">
        <v>69</v>
      </c>
      <c r="G34" s="147"/>
      <c r="H34" s="147"/>
      <c r="I34" s="16">
        <v>20</v>
      </c>
      <c r="J34" s="16">
        <v>9</v>
      </c>
      <c r="K34" s="16">
        <v>35</v>
      </c>
      <c r="L34" s="16">
        <v>41</v>
      </c>
      <c r="M34" s="16">
        <v>16</v>
      </c>
      <c r="N34" s="16">
        <v>42</v>
      </c>
      <c r="O34" s="16">
        <v>38</v>
      </c>
      <c r="P34" s="16">
        <v>25</v>
      </c>
    </row>
    <row r="35" spans="1:16" ht="12.6" customHeight="1">
      <c r="A35" s="148"/>
      <c r="B35" s="144"/>
      <c r="C35" s="132"/>
      <c r="D35" s="132" t="s">
        <v>85</v>
      </c>
      <c r="E35" s="132"/>
      <c r="F35" s="147" t="s">
        <v>76</v>
      </c>
      <c r="G35" s="147"/>
      <c r="H35" s="147"/>
      <c r="I35" s="16">
        <v>36</v>
      </c>
      <c r="J35" s="16">
        <v>31</v>
      </c>
      <c r="K35" s="16">
        <v>0</v>
      </c>
      <c r="L35" s="16">
        <v>0</v>
      </c>
      <c r="M35" s="16">
        <v>24</v>
      </c>
      <c r="N35" s="16">
        <v>0</v>
      </c>
      <c r="O35" s="16">
        <v>0</v>
      </c>
      <c r="P35" s="16">
        <v>0</v>
      </c>
    </row>
    <row r="36" spans="1:16" ht="12.6" customHeight="1">
      <c r="A36" s="148"/>
      <c r="B36" s="144"/>
      <c r="C36" s="132"/>
      <c r="D36" s="132"/>
      <c r="E36" s="132"/>
      <c r="F36" s="147" t="s">
        <v>69</v>
      </c>
      <c r="G36" s="147"/>
      <c r="H36" s="147"/>
      <c r="I36" s="16">
        <v>26</v>
      </c>
      <c r="J36" s="16">
        <v>22</v>
      </c>
      <c r="K36" s="16">
        <v>0</v>
      </c>
      <c r="L36" s="16">
        <v>0</v>
      </c>
      <c r="M36" s="16">
        <v>16</v>
      </c>
      <c r="N36" s="16">
        <v>0</v>
      </c>
      <c r="O36" s="16">
        <v>0</v>
      </c>
      <c r="P36" s="16">
        <v>0</v>
      </c>
    </row>
    <row r="37" spans="1:16" ht="12.6" customHeight="1">
      <c r="A37" s="149" t="s">
        <v>86</v>
      </c>
      <c r="B37" s="137">
        <v>11</v>
      </c>
      <c r="C37" s="134" t="s">
        <v>87</v>
      </c>
      <c r="D37" s="150" t="s">
        <v>88</v>
      </c>
      <c r="E37" s="150"/>
      <c r="F37" s="19" t="s">
        <v>89</v>
      </c>
      <c r="G37" s="11" t="s">
        <v>90</v>
      </c>
      <c r="H37" s="12" t="s">
        <v>91</v>
      </c>
      <c r="I37" s="15">
        <f>+I39/I38</f>
        <v>0.67692307692307696</v>
      </c>
      <c r="J37" s="15">
        <f>+J39/J38</f>
        <v>0.82499999999999996</v>
      </c>
      <c r="K37" s="15">
        <f>+K39/K38</f>
        <v>0.77500000000000002</v>
      </c>
      <c r="L37" s="15">
        <f>+L39/L38</f>
        <v>0.7567567567567568</v>
      </c>
      <c r="M37" s="15">
        <f>+M39/M38</f>
        <v>0.84848484848484851</v>
      </c>
      <c r="N37" s="15">
        <f>IFERROR(N39/N38,0)</f>
        <v>0.84090909090909094</v>
      </c>
      <c r="O37" s="15">
        <f>IFERROR(O39/O38,0)</f>
        <v>0.76470588235294112</v>
      </c>
      <c r="P37" s="15">
        <f>IFERROR(P39/P38,0)</f>
        <v>0.8</v>
      </c>
    </row>
    <row r="38" spans="1:16" ht="27" customHeight="1">
      <c r="A38" s="149"/>
      <c r="B38" s="137"/>
      <c r="C38" s="134"/>
      <c r="D38" s="150"/>
      <c r="E38" s="150"/>
      <c r="F38" s="147" t="s">
        <v>92</v>
      </c>
      <c r="G38" s="147"/>
      <c r="H38" s="147"/>
      <c r="I38" s="32">
        <f t="shared" ref="I38:K39" si="3">I41+I43+I46+I48</f>
        <v>65</v>
      </c>
      <c r="J38" s="32">
        <f t="shared" si="3"/>
        <v>40</v>
      </c>
      <c r="K38" s="32">
        <f t="shared" si="3"/>
        <v>40</v>
      </c>
      <c r="L38" s="32">
        <v>37</v>
      </c>
      <c r="M38" s="32">
        <f t="shared" ref="M38:P39" si="4">M41+M43+M46+M48</f>
        <v>33</v>
      </c>
      <c r="N38" s="32">
        <f t="shared" si="4"/>
        <v>44</v>
      </c>
      <c r="O38" s="32">
        <f t="shared" si="4"/>
        <v>34</v>
      </c>
      <c r="P38" s="32">
        <f t="shared" si="4"/>
        <v>20</v>
      </c>
    </row>
    <row r="39" spans="1:16" ht="27" customHeight="1">
      <c r="A39" s="149"/>
      <c r="B39" s="137"/>
      <c r="C39" s="134"/>
      <c r="D39" s="150"/>
      <c r="E39" s="150"/>
      <c r="F39" s="147" t="s">
        <v>93</v>
      </c>
      <c r="G39" s="147"/>
      <c r="H39" s="147"/>
      <c r="I39" s="32">
        <f t="shared" si="3"/>
        <v>44</v>
      </c>
      <c r="J39" s="32">
        <f t="shared" si="3"/>
        <v>33</v>
      </c>
      <c r="K39" s="32">
        <f t="shared" si="3"/>
        <v>31</v>
      </c>
      <c r="L39" s="32">
        <v>28</v>
      </c>
      <c r="M39" s="32">
        <f t="shared" si="4"/>
        <v>28</v>
      </c>
      <c r="N39" s="32">
        <f t="shared" si="4"/>
        <v>37</v>
      </c>
      <c r="O39" s="32">
        <f t="shared" si="4"/>
        <v>26</v>
      </c>
      <c r="P39" s="32">
        <f t="shared" si="4"/>
        <v>16</v>
      </c>
    </row>
    <row r="40" spans="1:16" ht="24" customHeight="1">
      <c r="A40" s="149"/>
      <c r="B40" s="137"/>
      <c r="C40" s="134"/>
      <c r="D40" s="132" t="s">
        <v>94</v>
      </c>
      <c r="E40" s="132"/>
      <c r="F40" s="19" t="s">
        <v>89</v>
      </c>
      <c r="G40" s="11" t="s">
        <v>90</v>
      </c>
      <c r="H40" s="12" t="s">
        <v>91</v>
      </c>
      <c r="I40" s="33">
        <f>+(I42+I44)/(I41+I43)</f>
        <v>0.6875</v>
      </c>
      <c r="J40" s="33">
        <f>+(J42+J44)/(J41+J43)</f>
        <v>0.94117647058823528</v>
      </c>
      <c r="K40" s="33">
        <f>+(K42+K44)/(K41+K43)</f>
        <v>0.85</v>
      </c>
      <c r="L40" s="33">
        <f>+(L42+L44)/(L41+L43)</f>
        <v>0.9</v>
      </c>
      <c r="M40" s="33">
        <f>+(M42+M44)/(M41+M43)</f>
        <v>0.875</v>
      </c>
      <c r="N40" s="33">
        <f>IFERROR((N42+N44)/(N41+N43),0)</f>
        <v>0.96153846153846156</v>
      </c>
      <c r="O40" s="33">
        <f>IFERROR((O42+O44)/(O41+O43),0)</f>
        <v>0.83333333333333337</v>
      </c>
      <c r="P40" s="33">
        <f>IFERROR((P42+P44)/(P41+P43),0)</f>
        <v>1</v>
      </c>
    </row>
    <row r="41" spans="1:16" ht="27.75" customHeight="1">
      <c r="A41" s="149"/>
      <c r="B41" s="137"/>
      <c r="C41" s="134"/>
      <c r="D41" s="132"/>
      <c r="E41" s="132"/>
      <c r="F41" s="147" t="s">
        <v>95</v>
      </c>
      <c r="G41" s="147"/>
      <c r="H41" s="147"/>
      <c r="I41" s="16">
        <v>32</v>
      </c>
      <c r="J41" s="16">
        <v>15</v>
      </c>
      <c r="K41" s="16">
        <v>16</v>
      </c>
      <c r="L41" s="16">
        <v>20</v>
      </c>
      <c r="M41" s="16">
        <v>16</v>
      </c>
      <c r="N41" s="16">
        <v>26</v>
      </c>
      <c r="O41" s="16">
        <v>7</v>
      </c>
      <c r="P41" s="16">
        <v>7</v>
      </c>
    </row>
    <row r="42" spans="1:16" ht="30" customHeight="1">
      <c r="A42" s="149"/>
      <c r="B42" s="137"/>
      <c r="C42" s="134"/>
      <c r="D42" s="132"/>
      <c r="E42" s="132"/>
      <c r="F42" s="147" t="s">
        <v>96</v>
      </c>
      <c r="G42" s="147"/>
      <c r="H42" s="147"/>
      <c r="I42" s="16">
        <v>22</v>
      </c>
      <c r="J42" s="16">
        <v>14</v>
      </c>
      <c r="K42" s="16">
        <v>14</v>
      </c>
      <c r="L42" s="16">
        <v>18</v>
      </c>
      <c r="M42" s="16">
        <v>14</v>
      </c>
      <c r="N42" s="16">
        <v>25</v>
      </c>
      <c r="O42" s="16">
        <v>6</v>
      </c>
      <c r="P42" s="16">
        <v>7</v>
      </c>
    </row>
    <row r="43" spans="1:16" ht="26.25" customHeight="1">
      <c r="A43" s="149"/>
      <c r="B43" s="137"/>
      <c r="C43" s="134"/>
      <c r="D43" s="132" t="s">
        <v>97</v>
      </c>
      <c r="E43" s="132"/>
      <c r="F43" s="147" t="s">
        <v>95</v>
      </c>
      <c r="G43" s="147"/>
      <c r="H43" s="147"/>
      <c r="I43" s="16">
        <v>0</v>
      </c>
      <c r="J43" s="16">
        <v>2</v>
      </c>
      <c r="K43" s="16">
        <v>4</v>
      </c>
      <c r="L43" s="16">
        <v>0</v>
      </c>
      <c r="M43" s="16">
        <v>0</v>
      </c>
      <c r="N43" s="16">
        <v>0</v>
      </c>
      <c r="O43" s="16">
        <v>11</v>
      </c>
      <c r="P43" s="16">
        <v>1</v>
      </c>
    </row>
    <row r="44" spans="1:16" ht="26.25" customHeight="1">
      <c r="A44" s="149"/>
      <c r="B44" s="137"/>
      <c r="C44" s="134"/>
      <c r="D44" s="132"/>
      <c r="E44" s="132"/>
      <c r="F44" s="147" t="s">
        <v>96</v>
      </c>
      <c r="G44" s="147"/>
      <c r="H44" s="147"/>
      <c r="I44" s="16">
        <v>0</v>
      </c>
      <c r="J44" s="16">
        <v>2</v>
      </c>
      <c r="K44" s="16">
        <v>3</v>
      </c>
      <c r="L44" s="16">
        <v>0</v>
      </c>
      <c r="M44" s="16">
        <v>0</v>
      </c>
      <c r="N44" s="16">
        <v>0</v>
      </c>
      <c r="O44" s="16">
        <v>9</v>
      </c>
      <c r="P44" s="16">
        <v>1</v>
      </c>
    </row>
    <row r="45" spans="1:16" ht="12.6" customHeight="1">
      <c r="A45" s="149"/>
      <c r="B45" s="137"/>
      <c r="C45" s="134"/>
      <c r="D45" s="132" t="s">
        <v>98</v>
      </c>
      <c r="E45" s="132"/>
      <c r="F45" s="19" t="s">
        <v>89</v>
      </c>
      <c r="G45" s="11" t="s">
        <v>90</v>
      </c>
      <c r="H45" s="12" t="s">
        <v>91</v>
      </c>
      <c r="I45" s="33">
        <f>+(I47+I49)/(I46+I48)</f>
        <v>0.66666666666666663</v>
      </c>
      <c r="J45" s="33">
        <f>+(J47+J49)/(J46+J48)</f>
        <v>0.73913043478260865</v>
      </c>
      <c r="K45" s="33">
        <f>+(K47+K49)/(K46+K48)</f>
        <v>0.7</v>
      </c>
      <c r="L45" s="33">
        <f>+(L47+L49)/(L46+L48)</f>
        <v>0.58823529411764708</v>
      </c>
      <c r="M45" s="33">
        <f>+(M47+M49)/(M46+M48)</f>
        <v>0.82352941176470584</v>
      </c>
      <c r="N45" s="33">
        <f>IFERROR((N47+N49)/(N46+N48),0)</f>
        <v>0.66666666666666663</v>
      </c>
      <c r="O45" s="33">
        <f>IFERROR((O47+O49)/(O46+O48),0)</f>
        <v>0.6875</v>
      </c>
      <c r="P45" s="33">
        <f>IFERROR((P47+P49)/(P46+P48),0)</f>
        <v>0.66666666666666663</v>
      </c>
    </row>
    <row r="46" spans="1:16" ht="26.25" customHeight="1">
      <c r="A46" s="149"/>
      <c r="B46" s="137"/>
      <c r="C46" s="134"/>
      <c r="D46" s="132"/>
      <c r="E46" s="132"/>
      <c r="F46" s="147" t="s">
        <v>95</v>
      </c>
      <c r="G46" s="147"/>
      <c r="H46" s="147"/>
      <c r="I46" s="16">
        <v>33</v>
      </c>
      <c r="J46" s="16">
        <v>20</v>
      </c>
      <c r="K46" s="16">
        <v>19</v>
      </c>
      <c r="L46" s="16">
        <v>17</v>
      </c>
      <c r="M46" s="16">
        <v>17</v>
      </c>
      <c r="N46" s="16">
        <v>18</v>
      </c>
      <c r="O46" s="16">
        <v>16</v>
      </c>
      <c r="P46" s="16">
        <v>12</v>
      </c>
    </row>
    <row r="47" spans="1:16" ht="26.25" customHeight="1">
      <c r="A47" s="149"/>
      <c r="B47" s="137"/>
      <c r="C47" s="134"/>
      <c r="D47" s="132"/>
      <c r="E47" s="132"/>
      <c r="F47" s="147" t="s">
        <v>96</v>
      </c>
      <c r="G47" s="147"/>
      <c r="H47" s="147"/>
      <c r="I47" s="16">
        <v>22</v>
      </c>
      <c r="J47" s="16">
        <v>15</v>
      </c>
      <c r="K47" s="16">
        <v>13</v>
      </c>
      <c r="L47" s="16">
        <v>10</v>
      </c>
      <c r="M47" s="16">
        <v>14</v>
      </c>
      <c r="N47" s="16">
        <v>12</v>
      </c>
      <c r="O47" s="16">
        <v>11</v>
      </c>
      <c r="P47" s="16">
        <v>8</v>
      </c>
    </row>
    <row r="48" spans="1:16" ht="26.25" customHeight="1">
      <c r="A48" s="149"/>
      <c r="B48" s="137"/>
      <c r="C48" s="134"/>
      <c r="D48" s="132" t="s">
        <v>99</v>
      </c>
      <c r="E48" s="132"/>
      <c r="F48" s="147" t="s">
        <v>95</v>
      </c>
      <c r="G48" s="147"/>
      <c r="H48" s="147"/>
      <c r="I48" s="16">
        <v>0</v>
      </c>
      <c r="J48" s="16">
        <v>3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22.5" customHeight="1">
      <c r="A49" s="149"/>
      <c r="B49" s="137"/>
      <c r="C49" s="134"/>
      <c r="D49" s="132"/>
      <c r="E49" s="132"/>
      <c r="F49" s="147" t="s">
        <v>96</v>
      </c>
      <c r="G49" s="147"/>
      <c r="H49" s="147"/>
      <c r="I49" s="16">
        <v>0</v>
      </c>
      <c r="J49" s="16">
        <v>2</v>
      </c>
      <c r="K49" s="16">
        <v>1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1:16" ht="12.6" customHeight="1">
      <c r="A50" s="148" t="s">
        <v>100</v>
      </c>
      <c r="B50" s="131">
        <v>12</v>
      </c>
      <c r="C50" s="132" t="s">
        <v>101</v>
      </c>
      <c r="D50" s="146" t="s">
        <v>102</v>
      </c>
      <c r="E50" s="146"/>
      <c r="F50" s="34" t="s">
        <v>103</v>
      </c>
      <c r="G50" s="35" t="s">
        <v>104</v>
      </c>
      <c r="H50" s="36" t="s">
        <v>105</v>
      </c>
      <c r="I50" s="37">
        <f t="shared" ref="I50:P50" si="5">+I52-I51</f>
        <v>7</v>
      </c>
      <c r="J50" s="37">
        <f t="shared" si="5"/>
        <v>8</v>
      </c>
      <c r="K50" s="37">
        <f t="shared" si="5"/>
        <v>17</v>
      </c>
      <c r="L50" s="37">
        <f t="shared" si="5"/>
        <v>13</v>
      </c>
      <c r="M50" s="37">
        <f t="shared" si="5"/>
        <v>14</v>
      </c>
      <c r="N50" s="37">
        <f t="shared" si="5"/>
        <v>12</v>
      </c>
      <c r="O50" s="37">
        <f t="shared" si="5"/>
        <v>9</v>
      </c>
      <c r="P50" s="37">
        <f t="shared" si="5"/>
        <v>13</v>
      </c>
    </row>
    <row r="51" spans="1:16" ht="12.6" customHeight="1">
      <c r="A51" s="148"/>
      <c r="B51" s="131"/>
      <c r="C51" s="132"/>
      <c r="D51" s="146"/>
      <c r="E51" s="146"/>
      <c r="F51" s="147" t="s">
        <v>106</v>
      </c>
      <c r="G51" s="147"/>
      <c r="H51" s="147"/>
      <c r="I51" s="38">
        <v>43263</v>
      </c>
      <c r="J51" s="38">
        <v>43283</v>
      </c>
      <c r="K51" s="38">
        <v>43322</v>
      </c>
      <c r="L51" s="38">
        <v>43356</v>
      </c>
      <c r="M51" s="38">
        <v>43378</v>
      </c>
      <c r="N51" s="38">
        <v>43406</v>
      </c>
      <c r="O51" s="38">
        <v>43438</v>
      </c>
      <c r="P51" s="38">
        <v>43475</v>
      </c>
    </row>
    <row r="52" spans="1:16" ht="12.6" customHeight="1">
      <c r="A52" s="148"/>
      <c r="B52" s="131"/>
      <c r="C52" s="132"/>
      <c r="D52" s="146"/>
      <c r="E52" s="146"/>
      <c r="F52" s="147" t="s">
        <v>107</v>
      </c>
      <c r="G52" s="147"/>
      <c r="H52" s="147"/>
      <c r="I52" s="38">
        <v>43270</v>
      </c>
      <c r="J52" s="38">
        <v>43291</v>
      </c>
      <c r="K52" s="38">
        <v>43339</v>
      </c>
      <c r="L52" s="38">
        <v>43369</v>
      </c>
      <c r="M52" s="38">
        <v>43392</v>
      </c>
      <c r="N52" s="38">
        <v>43418</v>
      </c>
      <c r="O52" s="38">
        <v>43447</v>
      </c>
      <c r="P52" s="38">
        <v>43488</v>
      </c>
    </row>
    <row r="53" spans="1:16" ht="12.6" customHeight="1">
      <c r="A53" s="148"/>
      <c r="B53" s="131">
        <v>13</v>
      </c>
      <c r="C53" s="132" t="s">
        <v>108</v>
      </c>
      <c r="D53" s="132" t="s">
        <v>109</v>
      </c>
      <c r="E53" s="132"/>
      <c r="F53" s="39" t="s">
        <v>110</v>
      </c>
      <c r="G53" s="40">
        <v>1</v>
      </c>
      <c r="H53" s="41" t="s">
        <v>111</v>
      </c>
      <c r="I53" s="42">
        <f t="shared" ref="I53:P53" si="6">+I54-I55</f>
        <v>1</v>
      </c>
      <c r="J53" s="42">
        <f t="shared" si="6"/>
        <v>3</v>
      </c>
      <c r="K53" s="42">
        <f t="shared" si="6"/>
        <v>0</v>
      </c>
      <c r="L53" s="42">
        <f t="shared" si="6"/>
        <v>8</v>
      </c>
      <c r="M53" s="42">
        <f t="shared" si="6"/>
        <v>4</v>
      </c>
      <c r="N53" s="42">
        <f t="shared" si="6"/>
        <v>1</v>
      </c>
      <c r="O53" s="42">
        <f t="shared" si="6"/>
        <v>1</v>
      </c>
      <c r="P53" s="42">
        <f t="shared" si="6"/>
        <v>2</v>
      </c>
    </row>
    <row r="54" spans="1:16" ht="12.6" customHeight="1">
      <c r="A54" s="148"/>
      <c r="B54" s="131"/>
      <c r="C54" s="132"/>
      <c r="D54" s="132"/>
      <c r="E54" s="132"/>
      <c r="F54" s="147" t="s">
        <v>106</v>
      </c>
      <c r="G54" s="147"/>
      <c r="H54" s="147"/>
      <c r="I54" s="38">
        <v>43263</v>
      </c>
      <c r="J54" s="38">
        <v>43283</v>
      </c>
      <c r="K54" s="38">
        <v>43322</v>
      </c>
      <c r="L54" s="38">
        <v>43356</v>
      </c>
      <c r="M54" s="38">
        <v>43378</v>
      </c>
      <c r="N54" s="38">
        <v>43406</v>
      </c>
      <c r="O54" s="38">
        <v>43438</v>
      </c>
      <c r="P54" s="38">
        <v>43475</v>
      </c>
    </row>
    <row r="55" spans="1:16" ht="12.6" customHeight="1">
      <c r="A55" s="148"/>
      <c r="B55" s="131"/>
      <c r="C55" s="132"/>
      <c r="D55" s="132"/>
      <c r="E55" s="132"/>
      <c r="F55" s="147" t="s">
        <v>112</v>
      </c>
      <c r="G55" s="147"/>
      <c r="H55" s="147"/>
      <c r="I55" s="38">
        <v>43262</v>
      </c>
      <c r="J55" s="38">
        <v>43280</v>
      </c>
      <c r="K55" s="38">
        <v>43322</v>
      </c>
      <c r="L55" s="38">
        <v>43348</v>
      </c>
      <c r="M55" s="38">
        <v>43374</v>
      </c>
      <c r="N55" s="38">
        <v>43405</v>
      </c>
      <c r="O55" s="38">
        <v>43437</v>
      </c>
      <c r="P55" s="38">
        <v>43473</v>
      </c>
    </row>
    <row r="56" spans="1:16" ht="12.6" customHeight="1">
      <c r="A56" s="148"/>
      <c r="B56" s="131">
        <v>14</v>
      </c>
      <c r="C56" s="132" t="s">
        <v>113</v>
      </c>
      <c r="D56" s="132" t="s">
        <v>114</v>
      </c>
      <c r="E56" s="132"/>
      <c r="F56" s="29" t="s">
        <v>115</v>
      </c>
      <c r="G56" s="43" t="s">
        <v>116</v>
      </c>
      <c r="H56" s="30" t="s">
        <v>117</v>
      </c>
      <c r="I56" s="37">
        <f t="shared" ref="I56:P56" si="7">+I57-I58</f>
        <v>19</v>
      </c>
      <c r="J56" s="37">
        <f t="shared" si="7"/>
        <v>13</v>
      </c>
      <c r="K56" s="37">
        <f t="shared" si="7"/>
        <v>11</v>
      </c>
      <c r="L56" s="37">
        <f t="shared" si="7"/>
        <v>16</v>
      </c>
      <c r="M56" s="37">
        <f t="shared" si="7"/>
        <v>21</v>
      </c>
      <c r="N56" s="37">
        <f t="shared" si="7"/>
        <v>9</v>
      </c>
      <c r="O56" s="37">
        <f t="shared" si="7"/>
        <v>13</v>
      </c>
      <c r="P56" s="37">
        <f t="shared" si="7"/>
        <v>28</v>
      </c>
    </row>
    <row r="57" spans="1:16" ht="12.6" customHeight="1">
      <c r="A57" s="148"/>
      <c r="B57" s="131"/>
      <c r="C57" s="132"/>
      <c r="D57" s="132"/>
      <c r="E57" s="132"/>
      <c r="F57" s="147" t="s">
        <v>106</v>
      </c>
      <c r="G57" s="147"/>
      <c r="H57" s="147"/>
      <c r="I57" s="38">
        <v>43263</v>
      </c>
      <c r="J57" s="38">
        <v>43283</v>
      </c>
      <c r="K57" s="38">
        <v>43322</v>
      </c>
      <c r="L57" s="38">
        <v>43356</v>
      </c>
      <c r="M57" s="38">
        <v>43378</v>
      </c>
      <c r="N57" s="38">
        <v>43406</v>
      </c>
      <c r="O57" s="38">
        <v>43438</v>
      </c>
      <c r="P57" s="38">
        <v>43475</v>
      </c>
    </row>
    <row r="58" spans="1:16" ht="12.6" customHeight="1">
      <c r="A58" s="148"/>
      <c r="B58" s="131"/>
      <c r="C58" s="132"/>
      <c r="D58" s="132"/>
      <c r="E58" s="132"/>
      <c r="F58" s="147" t="s">
        <v>118</v>
      </c>
      <c r="G58" s="147"/>
      <c r="H58" s="147"/>
      <c r="I58" s="38">
        <v>43244</v>
      </c>
      <c r="J58" s="38">
        <v>43270</v>
      </c>
      <c r="K58" s="38">
        <v>43311</v>
      </c>
      <c r="L58" s="38">
        <v>43340</v>
      </c>
      <c r="M58" s="38">
        <v>43357</v>
      </c>
      <c r="N58" s="38">
        <v>43397</v>
      </c>
      <c r="O58" s="38">
        <v>43425</v>
      </c>
      <c r="P58" s="38">
        <v>43447</v>
      </c>
    </row>
    <row r="59" spans="1:16" ht="12.75" customHeight="1">
      <c r="A59" s="148"/>
      <c r="B59" s="131">
        <v>15</v>
      </c>
      <c r="C59" s="132" t="s">
        <v>119</v>
      </c>
      <c r="D59" s="132" t="s">
        <v>120</v>
      </c>
      <c r="E59" s="132"/>
      <c r="F59" s="29" t="s">
        <v>121</v>
      </c>
      <c r="G59" s="43" t="s">
        <v>122</v>
      </c>
      <c r="H59" s="30" t="s">
        <v>123</v>
      </c>
      <c r="I59" s="42">
        <f t="shared" ref="I59:P59" si="8">+I60-I61</f>
        <v>36</v>
      </c>
      <c r="J59" s="42">
        <f t="shared" si="8"/>
        <v>34</v>
      </c>
      <c r="K59" s="42">
        <f t="shared" si="8"/>
        <v>44</v>
      </c>
      <c r="L59" s="42">
        <f t="shared" si="8"/>
        <v>37</v>
      </c>
      <c r="M59" s="42">
        <f t="shared" si="8"/>
        <v>50</v>
      </c>
      <c r="N59" s="42">
        <f t="shared" si="8"/>
        <v>43</v>
      </c>
      <c r="O59" s="42">
        <f t="shared" si="8"/>
        <v>75</v>
      </c>
      <c r="P59" s="42">
        <f t="shared" si="8"/>
        <v>64</v>
      </c>
    </row>
    <row r="60" spans="1:16" ht="12.6" customHeight="1">
      <c r="A60" s="148"/>
      <c r="B60" s="131"/>
      <c r="C60" s="132"/>
      <c r="D60" s="132"/>
      <c r="E60" s="132"/>
      <c r="F60" s="147" t="s">
        <v>106</v>
      </c>
      <c r="G60" s="147"/>
      <c r="H60" s="147"/>
      <c r="I60" s="38">
        <v>43263</v>
      </c>
      <c r="J60" s="38">
        <v>43283</v>
      </c>
      <c r="K60" s="38">
        <v>43322</v>
      </c>
      <c r="L60" s="38">
        <v>43356</v>
      </c>
      <c r="M60" s="38">
        <v>43378</v>
      </c>
      <c r="N60" s="38">
        <v>43406</v>
      </c>
      <c r="O60" s="38">
        <v>43438</v>
      </c>
      <c r="P60" s="38">
        <v>43475</v>
      </c>
    </row>
    <row r="61" spans="1:16" ht="12.6" customHeight="1">
      <c r="A61" s="148"/>
      <c r="B61" s="131"/>
      <c r="C61" s="132"/>
      <c r="D61" s="132"/>
      <c r="E61" s="132"/>
      <c r="F61" s="147" t="s">
        <v>124</v>
      </c>
      <c r="G61" s="147"/>
      <c r="H61" s="147"/>
      <c r="I61" s="38">
        <v>43227</v>
      </c>
      <c r="J61" s="38">
        <v>43249</v>
      </c>
      <c r="K61" s="38">
        <v>43278</v>
      </c>
      <c r="L61" s="38">
        <v>43319</v>
      </c>
      <c r="M61" s="38">
        <v>43328</v>
      </c>
      <c r="N61" s="38">
        <v>43363</v>
      </c>
      <c r="O61" s="38">
        <v>43363</v>
      </c>
      <c r="P61" s="38">
        <v>43411</v>
      </c>
    </row>
    <row r="62" spans="1:16" ht="12.6" customHeight="1">
      <c r="A62" s="148"/>
      <c r="B62" s="131">
        <v>16</v>
      </c>
      <c r="C62" s="132" t="s">
        <v>125</v>
      </c>
      <c r="D62" s="132" t="s">
        <v>120</v>
      </c>
      <c r="E62" s="132"/>
      <c r="F62" s="44" t="s">
        <v>126</v>
      </c>
      <c r="G62" s="25" t="s">
        <v>127</v>
      </c>
      <c r="H62" s="45" t="s">
        <v>128</v>
      </c>
      <c r="I62" s="46">
        <f t="shared" ref="I62:P62" si="9">+I63-I64</f>
        <v>84</v>
      </c>
      <c r="J62" s="46">
        <f t="shared" si="9"/>
        <v>104</v>
      </c>
      <c r="K62" s="46">
        <f t="shared" si="9"/>
        <v>143</v>
      </c>
      <c r="L62" s="46">
        <f t="shared" si="9"/>
        <v>177</v>
      </c>
      <c r="M62" s="46">
        <f t="shared" si="9"/>
        <v>199</v>
      </c>
      <c r="N62" s="46">
        <f t="shared" si="9"/>
        <v>67</v>
      </c>
      <c r="O62" s="46">
        <f t="shared" si="9"/>
        <v>98</v>
      </c>
      <c r="P62" s="46">
        <f t="shared" si="9"/>
        <v>135</v>
      </c>
    </row>
    <row r="63" spans="1:16" ht="12.6" customHeight="1">
      <c r="A63" s="148"/>
      <c r="B63" s="131"/>
      <c r="C63" s="132"/>
      <c r="D63" s="132"/>
      <c r="E63" s="132"/>
      <c r="F63" s="147" t="s">
        <v>129</v>
      </c>
      <c r="G63" s="147"/>
      <c r="H63" s="147"/>
      <c r="I63" s="38">
        <v>43263</v>
      </c>
      <c r="J63" s="38">
        <v>43283</v>
      </c>
      <c r="K63" s="38">
        <v>43322</v>
      </c>
      <c r="L63" s="38">
        <v>43356</v>
      </c>
      <c r="M63" s="38">
        <v>43378</v>
      </c>
      <c r="N63" s="38">
        <v>43406</v>
      </c>
      <c r="O63" s="38">
        <v>43438</v>
      </c>
      <c r="P63" s="38">
        <v>43475</v>
      </c>
    </row>
    <row r="64" spans="1:16" ht="12.6" customHeight="1">
      <c r="A64" s="148"/>
      <c r="B64" s="131"/>
      <c r="C64" s="132"/>
      <c r="D64" s="132"/>
      <c r="E64" s="132"/>
      <c r="F64" s="147" t="s">
        <v>130</v>
      </c>
      <c r="G64" s="147"/>
      <c r="H64" s="147"/>
      <c r="I64" s="38">
        <v>43179</v>
      </c>
      <c r="J64" s="38">
        <v>43179</v>
      </c>
      <c r="K64" s="38">
        <v>43179</v>
      </c>
      <c r="L64" s="38">
        <v>43179</v>
      </c>
      <c r="M64" s="38">
        <v>43179</v>
      </c>
      <c r="N64" s="38">
        <v>43339</v>
      </c>
      <c r="O64" s="38">
        <v>43340</v>
      </c>
      <c r="P64" s="38">
        <v>43340</v>
      </c>
    </row>
    <row r="65" spans="1:16" ht="12.6" customHeight="1">
      <c r="A65" s="148"/>
      <c r="B65" s="131">
        <v>17</v>
      </c>
      <c r="C65" s="132" t="s">
        <v>131</v>
      </c>
      <c r="D65" s="146" t="s">
        <v>132</v>
      </c>
      <c r="E65" s="146"/>
      <c r="F65" s="39" t="s">
        <v>133</v>
      </c>
      <c r="G65" s="40">
        <v>2</v>
      </c>
      <c r="H65" s="41" t="s">
        <v>134</v>
      </c>
      <c r="I65" s="42">
        <f t="shared" ref="I65:P65" si="10">+I66-I67</f>
        <v>0</v>
      </c>
      <c r="J65" s="42">
        <f t="shared" si="10"/>
        <v>0</v>
      </c>
      <c r="K65" s="42">
        <f t="shared" si="10"/>
        <v>1</v>
      </c>
      <c r="L65" s="42">
        <f t="shared" si="10"/>
        <v>1</v>
      </c>
      <c r="M65" s="42">
        <f t="shared" si="10"/>
        <v>2</v>
      </c>
      <c r="N65" s="42">
        <f t="shared" si="10"/>
        <v>1</v>
      </c>
      <c r="O65" s="42">
        <f t="shared" si="10"/>
        <v>0</v>
      </c>
      <c r="P65" s="42">
        <f t="shared" si="10"/>
        <v>1</v>
      </c>
    </row>
    <row r="66" spans="1:16" ht="12.6" customHeight="1">
      <c r="A66" s="148"/>
      <c r="B66" s="131"/>
      <c r="C66" s="132"/>
      <c r="D66" s="146"/>
      <c r="E66" s="146"/>
      <c r="F66" s="147" t="s">
        <v>106</v>
      </c>
      <c r="G66" s="147"/>
      <c r="H66" s="147"/>
      <c r="I66" s="38">
        <v>43263</v>
      </c>
      <c r="J66" s="38">
        <v>43283</v>
      </c>
      <c r="K66" s="38">
        <v>43322</v>
      </c>
      <c r="L66" s="38">
        <v>43356</v>
      </c>
      <c r="M66" s="38">
        <v>43378</v>
      </c>
      <c r="N66" s="38">
        <v>43406</v>
      </c>
      <c r="O66" s="38">
        <v>43438</v>
      </c>
      <c r="P66" s="38">
        <v>43475</v>
      </c>
    </row>
    <row r="67" spans="1:16" ht="23.25" customHeight="1">
      <c r="A67" s="148"/>
      <c r="B67" s="131"/>
      <c r="C67" s="132"/>
      <c r="D67" s="146"/>
      <c r="E67" s="146"/>
      <c r="F67" s="147" t="s">
        <v>135</v>
      </c>
      <c r="G67" s="147"/>
      <c r="H67" s="147"/>
      <c r="I67" s="38">
        <v>43263</v>
      </c>
      <c r="J67" s="38">
        <v>43283</v>
      </c>
      <c r="K67" s="38">
        <v>43321</v>
      </c>
      <c r="L67" s="38">
        <v>43355</v>
      </c>
      <c r="M67" s="38">
        <v>43376</v>
      </c>
      <c r="N67" s="38">
        <v>43405</v>
      </c>
      <c r="O67" s="38">
        <v>43438</v>
      </c>
      <c r="P67" s="38">
        <v>43474</v>
      </c>
    </row>
    <row r="68" spans="1:16" ht="12.6" customHeight="1">
      <c r="A68" s="148"/>
      <c r="B68" s="131">
        <v>18</v>
      </c>
      <c r="C68" s="132" t="s">
        <v>136</v>
      </c>
      <c r="D68" s="146" t="s">
        <v>137</v>
      </c>
      <c r="E68" s="146"/>
      <c r="F68" s="39" t="s">
        <v>133</v>
      </c>
      <c r="G68" s="40">
        <v>2</v>
      </c>
      <c r="H68" s="41" t="s">
        <v>134</v>
      </c>
      <c r="I68" s="42">
        <f t="shared" ref="I68:P68" si="11">+I69-I70</f>
        <v>0</v>
      </c>
      <c r="J68" s="42">
        <f t="shared" si="11"/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42">
        <f t="shared" si="11"/>
        <v>0</v>
      </c>
      <c r="O68" s="42">
        <f t="shared" si="11"/>
        <v>0</v>
      </c>
      <c r="P68" s="42">
        <f t="shared" si="11"/>
        <v>0</v>
      </c>
    </row>
    <row r="69" spans="1:16" ht="12.6" customHeight="1">
      <c r="A69" s="148"/>
      <c r="B69" s="131"/>
      <c r="C69" s="132"/>
      <c r="D69" s="146"/>
      <c r="E69" s="146"/>
      <c r="F69" s="147" t="s">
        <v>106</v>
      </c>
      <c r="G69" s="147"/>
      <c r="H69" s="147"/>
      <c r="I69" s="38">
        <v>43263</v>
      </c>
      <c r="J69" s="38">
        <v>43283</v>
      </c>
      <c r="K69" s="38">
        <v>43322</v>
      </c>
      <c r="L69" s="38">
        <v>43356</v>
      </c>
      <c r="M69" s="38">
        <v>43378</v>
      </c>
      <c r="N69" s="38">
        <v>43406</v>
      </c>
      <c r="O69" s="38">
        <v>43438</v>
      </c>
      <c r="P69" s="38">
        <v>43475</v>
      </c>
    </row>
    <row r="70" spans="1:16" ht="24.75" customHeight="1">
      <c r="A70" s="148"/>
      <c r="B70" s="131"/>
      <c r="C70" s="132"/>
      <c r="D70" s="146"/>
      <c r="E70" s="146"/>
      <c r="F70" s="147" t="s">
        <v>138</v>
      </c>
      <c r="G70" s="147"/>
      <c r="H70" s="147"/>
      <c r="I70" s="38">
        <v>43263</v>
      </c>
      <c r="J70" s="38">
        <v>43283</v>
      </c>
      <c r="K70" s="38">
        <v>43322</v>
      </c>
      <c r="L70" s="38">
        <v>43356</v>
      </c>
      <c r="M70" s="38">
        <v>43378</v>
      </c>
      <c r="N70" s="38">
        <v>43406</v>
      </c>
      <c r="O70" s="38">
        <v>43438</v>
      </c>
      <c r="P70" s="38">
        <v>43475</v>
      </c>
    </row>
    <row r="71" spans="1:16" ht="12.6" customHeight="1">
      <c r="A71" s="148"/>
      <c r="B71" s="131">
        <v>19</v>
      </c>
      <c r="C71" s="132" t="s">
        <v>139</v>
      </c>
      <c r="D71" s="146" t="s">
        <v>140</v>
      </c>
      <c r="E71" s="146"/>
      <c r="F71" s="19" t="s">
        <v>141</v>
      </c>
      <c r="G71" s="11" t="s">
        <v>142</v>
      </c>
      <c r="H71" s="12" t="s">
        <v>143</v>
      </c>
      <c r="I71" s="47">
        <f t="shared" ref="I71:P71" si="12">+I72-I73</f>
        <v>0</v>
      </c>
      <c r="J71" s="47">
        <f t="shared" si="12"/>
        <v>0</v>
      </c>
      <c r="K71" s="47">
        <f t="shared" si="12"/>
        <v>1</v>
      </c>
      <c r="L71" s="47">
        <f t="shared" si="12"/>
        <v>2</v>
      </c>
      <c r="M71" s="47">
        <f t="shared" si="12"/>
        <v>4</v>
      </c>
      <c r="N71" s="47">
        <f t="shared" si="12"/>
        <v>4</v>
      </c>
      <c r="O71" s="47">
        <f t="shared" si="12"/>
        <v>0</v>
      </c>
      <c r="P71" s="47">
        <f t="shared" si="12"/>
        <v>3</v>
      </c>
    </row>
    <row r="72" spans="1:16" ht="12.6" customHeight="1">
      <c r="A72" s="148"/>
      <c r="B72" s="131"/>
      <c r="C72" s="132"/>
      <c r="D72" s="146"/>
      <c r="E72" s="146"/>
      <c r="F72" s="147" t="s">
        <v>106</v>
      </c>
      <c r="G72" s="147"/>
      <c r="H72" s="147"/>
      <c r="I72" s="38">
        <v>43263</v>
      </c>
      <c r="J72" s="38">
        <v>43283</v>
      </c>
      <c r="K72" s="38">
        <v>43322</v>
      </c>
      <c r="L72" s="38">
        <v>43356</v>
      </c>
      <c r="M72" s="38">
        <v>43378</v>
      </c>
      <c r="N72" s="38">
        <v>43406</v>
      </c>
      <c r="O72" s="38">
        <v>43438</v>
      </c>
      <c r="P72" s="38">
        <v>43475</v>
      </c>
    </row>
    <row r="73" spans="1:16" ht="24.75" customHeight="1">
      <c r="A73" s="148"/>
      <c r="B73" s="131"/>
      <c r="C73" s="132"/>
      <c r="D73" s="146"/>
      <c r="E73" s="146"/>
      <c r="F73" s="147" t="s">
        <v>144</v>
      </c>
      <c r="G73" s="147"/>
      <c r="H73" s="147"/>
      <c r="I73" s="38">
        <v>43263</v>
      </c>
      <c r="J73" s="38">
        <v>43283</v>
      </c>
      <c r="K73" s="38">
        <v>43321</v>
      </c>
      <c r="L73" s="38">
        <v>43354</v>
      </c>
      <c r="M73" s="38">
        <v>43374</v>
      </c>
      <c r="N73" s="38">
        <v>43402</v>
      </c>
      <c r="O73" s="38">
        <v>43438</v>
      </c>
      <c r="P73" s="38">
        <v>43472</v>
      </c>
    </row>
    <row r="74" spans="1:16" ht="12.75" customHeight="1">
      <c r="A74" s="130" t="s">
        <v>145</v>
      </c>
      <c r="B74" s="131">
        <v>20</v>
      </c>
      <c r="C74" s="132" t="s">
        <v>146</v>
      </c>
      <c r="D74" s="132" t="s">
        <v>147</v>
      </c>
      <c r="E74" s="48" t="s">
        <v>148</v>
      </c>
      <c r="F74" s="22" t="s">
        <v>149</v>
      </c>
      <c r="G74" s="43" t="s">
        <v>150</v>
      </c>
      <c r="H74" s="27" t="s">
        <v>151</v>
      </c>
      <c r="I74" s="49">
        <f t="shared" ref="I74:P74" si="13">AVERAGE(I75:I79)</f>
        <v>152.6</v>
      </c>
      <c r="J74" s="49">
        <f t="shared" si="13"/>
        <v>158.6</v>
      </c>
      <c r="K74" s="49">
        <f t="shared" si="13"/>
        <v>129</v>
      </c>
      <c r="L74" s="49">
        <f t="shared" si="13"/>
        <v>130.19999999999999</v>
      </c>
      <c r="M74" s="49">
        <f t="shared" si="13"/>
        <v>121</v>
      </c>
      <c r="N74" s="49">
        <f t="shared" si="13"/>
        <v>161</v>
      </c>
      <c r="O74" s="49">
        <f t="shared" si="13"/>
        <v>147.19999999999999</v>
      </c>
      <c r="P74" s="49">
        <f t="shared" si="13"/>
        <v>119.4</v>
      </c>
    </row>
    <row r="75" spans="1:16">
      <c r="A75" s="130"/>
      <c r="B75" s="131"/>
      <c r="C75" s="132"/>
      <c r="D75" s="132"/>
      <c r="E75" s="50" t="s">
        <v>152</v>
      </c>
      <c r="F75" s="22" t="s">
        <v>149</v>
      </c>
      <c r="G75" s="43" t="s">
        <v>150</v>
      </c>
      <c r="H75" s="27" t="s">
        <v>151</v>
      </c>
      <c r="I75" s="16">
        <v>114</v>
      </c>
      <c r="J75" s="16">
        <v>138</v>
      </c>
      <c r="K75" s="16">
        <v>121</v>
      </c>
      <c r="L75" s="16">
        <v>102</v>
      </c>
      <c r="M75" s="16">
        <v>113</v>
      </c>
      <c r="N75" s="16">
        <v>188</v>
      </c>
      <c r="O75" s="16">
        <v>147</v>
      </c>
      <c r="P75" s="16">
        <v>91</v>
      </c>
    </row>
    <row r="76" spans="1:16">
      <c r="A76" s="130"/>
      <c r="B76" s="131"/>
      <c r="C76" s="132"/>
      <c r="D76" s="132"/>
      <c r="E76" s="50" t="s">
        <v>153</v>
      </c>
      <c r="F76" s="22" t="s">
        <v>149</v>
      </c>
      <c r="G76" s="43" t="s">
        <v>150</v>
      </c>
      <c r="H76" s="27" t="s">
        <v>151</v>
      </c>
      <c r="I76" s="16">
        <v>40</v>
      </c>
      <c r="J76" s="16">
        <v>82</v>
      </c>
      <c r="K76" s="16">
        <v>98</v>
      </c>
      <c r="L76" s="16">
        <v>140</v>
      </c>
      <c r="M76" s="16">
        <v>96</v>
      </c>
      <c r="N76" s="16">
        <v>130</v>
      </c>
      <c r="O76" s="16">
        <v>125</v>
      </c>
      <c r="P76" s="16">
        <v>135</v>
      </c>
    </row>
    <row r="77" spans="1:16">
      <c r="A77" s="130"/>
      <c r="B77" s="131"/>
      <c r="C77" s="132"/>
      <c r="D77" s="132"/>
      <c r="E77" s="50" t="s">
        <v>154</v>
      </c>
      <c r="F77" s="22" t="s">
        <v>149</v>
      </c>
      <c r="G77" s="43" t="s">
        <v>150</v>
      </c>
      <c r="H77" s="27" t="s">
        <v>151</v>
      </c>
      <c r="I77" s="16">
        <v>196</v>
      </c>
      <c r="J77" s="16">
        <v>184</v>
      </c>
      <c r="K77" s="16">
        <v>162</v>
      </c>
      <c r="L77" s="16">
        <v>153</v>
      </c>
      <c r="M77" s="16">
        <v>142</v>
      </c>
      <c r="N77" s="16">
        <v>201</v>
      </c>
      <c r="O77" s="16">
        <v>143</v>
      </c>
      <c r="P77" s="16">
        <v>136</v>
      </c>
    </row>
    <row r="78" spans="1:16">
      <c r="A78" s="130"/>
      <c r="B78" s="131"/>
      <c r="C78" s="132"/>
      <c r="D78" s="132"/>
      <c r="E78" s="50" t="s">
        <v>155</v>
      </c>
      <c r="F78" s="22" t="s">
        <v>149</v>
      </c>
      <c r="G78" s="43" t="s">
        <v>150</v>
      </c>
      <c r="H78" s="27" t="s">
        <v>151</v>
      </c>
      <c r="I78" s="16">
        <v>179</v>
      </c>
      <c r="J78" s="16">
        <v>186</v>
      </c>
      <c r="K78" s="16">
        <v>159</v>
      </c>
      <c r="L78" s="16">
        <v>120</v>
      </c>
      <c r="M78" s="16">
        <v>127</v>
      </c>
      <c r="N78" s="16">
        <v>119</v>
      </c>
      <c r="O78" s="16">
        <v>154</v>
      </c>
      <c r="P78" s="16">
        <v>85</v>
      </c>
    </row>
    <row r="79" spans="1:16">
      <c r="A79" s="130"/>
      <c r="B79" s="131"/>
      <c r="C79" s="132"/>
      <c r="D79" s="132"/>
      <c r="E79" s="50" t="s">
        <v>156</v>
      </c>
      <c r="F79" s="22" t="s">
        <v>149</v>
      </c>
      <c r="G79" s="43" t="s">
        <v>150</v>
      </c>
      <c r="H79" s="27" t="s">
        <v>151</v>
      </c>
      <c r="I79" s="16">
        <v>234</v>
      </c>
      <c r="J79" s="16">
        <v>203</v>
      </c>
      <c r="K79" s="16">
        <v>105</v>
      </c>
      <c r="L79" s="16">
        <v>136</v>
      </c>
      <c r="M79" s="16">
        <v>127</v>
      </c>
      <c r="N79" s="16">
        <v>167</v>
      </c>
      <c r="O79" s="16">
        <v>167</v>
      </c>
      <c r="P79" s="16">
        <v>150</v>
      </c>
    </row>
    <row r="80" spans="1:16" ht="12.6" customHeight="1">
      <c r="A80" s="130"/>
      <c r="B80" s="131">
        <v>21</v>
      </c>
      <c r="C80" s="132" t="s">
        <v>157</v>
      </c>
      <c r="D80" s="132" t="s">
        <v>147</v>
      </c>
      <c r="E80" s="48" t="s">
        <v>148</v>
      </c>
      <c r="F80" s="22" t="s">
        <v>158</v>
      </c>
      <c r="G80" s="43" t="s">
        <v>159</v>
      </c>
      <c r="H80" s="27" t="s">
        <v>160</v>
      </c>
      <c r="I80" s="49">
        <f t="shared" ref="I80:P80" si="14">AVERAGE(I81:I85)</f>
        <v>319.8</v>
      </c>
      <c r="J80" s="49">
        <f t="shared" si="14"/>
        <v>362.2</v>
      </c>
      <c r="K80" s="49">
        <f t="shared" si="14"/>
        <v>315</v>
      </c>
      <c r="L80" s="49">
        <f t="shared" si="14"/>
        <v>313.8</v>
      </c>
      <c r="M80" s="49">
        <f t="shared" si="14"/>
        <v>266.39999999999998</v>
      </c>
      <c r="N80" s="49">
        <f t="shared" si="14"/>
        <v>329.75</v>
      </c>
      <c r="O80" s="49">
        <f t="shared" si="14"/>
        <v>284.60000000000002</v>
      </c>
      <c r="P80" s="49">
        <f t="shared" si="14"/>
        <v>370</v>
      </c>
    </row>
    <row r="81" spans="1:16">
      <c r="A81" s="130"/>
      <c r="B81" s="131"/>
      <c r="C81" s="132"/>
      <c r="D81" s="132"/>
      <c r="E81" s="50" t="s">
        <v>161</v>
      </c>
      <c r="F81" s="22" t="s">
        <v>158</v>
      </c>
      <c r="G81" s="43" t="s">
        <v>159</v>
      </c>
      <c r="H81" s="27" t="s">
        <v>160</v>
      </c>
      <c r="I81" s="16">
        <v>324</v>
      </c>
      <c r="J81" s="16">
        <v>380</v>
      </c>
      <c r="K81" s="16">
        <v>344</v>
      </c>
      <c r="L81" s="16">
        <v>308</v>
      </c>
      <c r="M81" s="16">
        <v>305</v>
      </c>
      <c r="N81" s="16">
        <v>386</v>
      </c>
      <c r="O81" s="16">
        <v>303</v>
      </c>
      <c r="P81" s="16">
        <v>426</v>
      </c>
    </row>
    <row r="82" spans="1:16">
      <c r="A82" s="130"/>
      <c r="B82" s="131"/>
      <c r="C82" s="132"/>
      <c r="D82" s="132"/>
      <c r="E82" s="50" t="s">
        <v>162</v>
      </c>
      <c r="F82" s="22" t="s">
        <v>158</v>
      </c>
      <c r="G82" s="43" t="s">
        <v>159</v>
      </c>
      <c r="H82" s="27" t="s">
        <v>160</v>
      </c>
      <c r="I82" s="16">
        <v>296</v>
      </c>
      <c r="J82" s="16">
        <v>393</v>
      </c>
      <c r="K82" s="16">
        <v>307</v>
      </c>
      <c r="L82" s="16">
        <v>314</v>
      </c>
      <c r="M82" s="16">
        <v>251</v>
      </c>
      <c r="N82" s="16">
        <v>315</v>
      </c>
      <c r="O82" s="16">
        <v>264</v>
      </c>
      <c r="P82" s="16">
        <v>390</v>
      </c>
    </row>
    <row r="83" spans="1:16">
      <c r="A83" s="130"/>
      <c r="B83" s="131"/>
      <c r="C83" s="132"/>
      <c r="D83" s="132"/>
      <c r="E83" s="51" t="s">
        <v>163</v>
      </c>
      <c r="F83" s="22" t="s">
        <v>158</v>
      </c>
      <c r="G83" s="43" t="s">
        <v>159</v>
      </c>
      <c r="H83" s="27" t="s">
        <v>160</v>
      </c>
      <c r="I83" s="16">
        <v>318</v>
      </c>
      <c r="J83" s="16">
        <v>324</v>
      </c>
      <c r="K83" s="16">
        <v>284</v>
      </c>
      <c r="L83" s="16">
        <v>295</v>
      </c>
      <c r="M83" s="16">
        <v>255</v>
      </c>
      <c r="N83" s="16">
        <v>281</v>
      </c>
      <c r="O83" s="16">
        <v>282</v>
      </c>
      <c r="P83" s="16">
        <v>298</v>
      </c>
    </row>
    <row r="84" spans="1:16">
      <c r="A84" s="130"/>
      <c r="B84" s="131"/>
      <c r="C84" s="132"/>
      <c r="D84" s="132"/>
      <c r="E84" s="51" t="s">
        <v>164</v>
      </c>
      <c r="F84" s="22" t="s">
        <v>158</v>
      </c>
      <c r="G84" s="43" t="s">
        <v>159</v>
      </c>
      <c r="H84" s="27" t="s">
        <v>160</v>
      </c>
      <c r="I84" s="16">
        <v>310</v>
      </c>
      <c r="J84" s="16">
        <v>335</v>
      </c>
      <c r="K84" s="16">
        <v>329</v>
      </c>
      <c r="L84" s="16">
        <v>321</v>
      </c>
      <c r="M84" s="16">
        <v>232</v>
      </c>
      <c r="N84" s="16" t="s">
        <v>165</v>
      </c>
      <c r="O84" s="16">
        <v>199</v>
      </c>
      <c r="P84" s="16">
        <v>346</v>
      </c>
    </row>
    <row r="85" spans="1:16">
      <c r="A85" s="130"/>
      <c r="B85" s="131"/>
      <c r="C85" s="132"/>
      <c r="D85" s="132"/>
      <c r="E85" s="51" t="s">
        <v>166</v>
      </c>
      <c r="F85" s="22" t="s">
        <v>158</v>
      </c>
      <c r="G85" s="43" t="s">
        <v>159</v>
      </c>
      <c r="H85" s="27" t="s">
        <v>160</v>
      </c>
      <c r="I85" s="16">
        <v>351</v>
      </c>
      <c r="J85" s="16">
        <v>379</v>
      </c>
      <c r="K85" s="16">
        <v>311</v>
      </c>
      <c r="L85" s="16">
        <v>331</v>
      </c>
      <c r="M85" s="16">
        <v>289</v>
      </c>
      <c r="N85" s="16">
        <v>337</v>
      </c>
      <c r="O85" s="16">
        <v>375</v>
      </c>
      <c r="P85" s="16">
        <v>390</v>
      </c>
    </row>
    <row r="86" spans="1:16" ht="12.75" customHeight="1">
      <c r="A86" s="130"/>
      <c r="B86" s="131">
        <v>22</v>
      </c>
      <c r="C86" s="132" t="s">
        <v>167</v>
      </c>
      <c r="D86" s="132" t="s">
        <v>168</v>
      </c>
      <c r="E86" s="48" t="s">
        <v>169</v>
      </c>
      <c r="F86" s="22" t="s">
        <v>56</v>
      </c>
      <c r="G86" s="25" t="s">
        <v>170</v>
      </c>
      <c r="H86" s="27" t="s">
        <v>58</v>
      </c>
      <c r="I86" s="52">
        <f t="shared" ref="I86:P86" si="15">AVERAGE(I87:I91)</f>
        <v>1.0160240635177344</v>
      </c>
      <c r="J86" s="52">
        <f t="shared" si="15"/>
        <v>0.77554507366401348</v>
      </c>
      <c r="K86" s="52">
        <f t="shared" si="15"/>
        <v>0.70311163751852201</v>
      </c>
      <c r="L86" s="52">
        <f t="shared" si="15"/>
        <v>0.66310936505106599</v>
      </c>
      <c r="M86" s="52">
        <f t="shared" si="15"/>
        <v>0.62805263157894731</v>
      </c>
      <c r="N86" s="52">
        <f t="shared" si="15"/>
        <v>0.75570129870129876</v>
      </c>
      <c r="O86" s="52">
        <f t="shared" si="15"/>
        <v>0.7621785421785422</v>
      </c>
      <c r="P86" s="52">
        <f t="shared" si="15"/>
        <v>0.84000000000000008</v>
      </c>
    </row>
    <row r="87" spans="1:16">
      <c r="A87" s="130"/>
      <c r="B87" s="131"/>
      <c r="C87" s="132"/>
      <c r="D87" s="132"/>
      <c r="E87" s="50" t="s">
        <v>171</v>
      </c>
      <c r="F87" s="22" t="s">
        <v>56</v>
      </c>
      <c r="G87" s="25" t="s">
        <v>170</v>
      </c>
      <c r="H87" s="27" t="s">
        <v>58</v>
      </c>
      <c r="I87" s="53">
        <f t="shared" ref="I87:M91" si="16">+I75/(10*I152)</f>
        <v>0.65142857142857147</v>
      </c>
      <c r="J87" s="53">
        <f t="shared" si="16"/>
        <v>0.65714285714285714</v>
      </c>
      <c r="K87" s="53">
        <f t="shared" si="16"/>
        <v>0.72023809523809523</v>
      </c>
      <c r="L87" s="53">
        <f t="shared" si="16"/>
        <v>0.51307847082494973</v>
      </c>
      <c r="M87" s="53">
        <f t="shared" si="16"/>
        <v>0.56499999999999995</v>
      </c>
      <c r="N87" s="53">
        <f t="shared" ref="N87:P91" si="17">IFERROR(N75/(10*N152),0)</f>
        <v>0.8545454545454545</v>
      </c>
      <c r="O87" s="53">
        <f t="shared" si="17"/>
        <v>0.66818181818181821</v>
      </c>
      <c r="P87" s="53">
        <f t="shared" si="17"/>
        <v>0.65</v>
      </c>
    </row>
    <row r="88" spans="1:16">
      <c r="A88" s="130"/>
      <c r="B88" s="131"/>
      <c r="C88" s="132"/>
      <c r="D88" s="132"/>
      <c r="E88" s="50" t="s">
        <v>153</v>
      </c>
      <c r="F88" s="22" t="s">
        <v>56</v>
      </c>
      <c r="G88" s="25" t="s">
        <v>170</v>
      </c>
      <c r="H88" s="27" t="s">
        <v>58</v>
      </c>
      <c r="I88" s="53">
        <f t="shared" si="16"/>
        <v>1</v>
      </c>
      <c r="J88" s="53">
        <f t="shared" si="16"/>
        <v>0.39047619047619048</v>
      </c>
      <c r="K88" s="53">
        <f t="shared" si="16"/>
        <v>0.66440677966101691</v>
      </c>
      <c r="L88" s="53">
        <f t="shared" si="16"/>
        <v>0.70886075949367089</v>
      </c>
      <c r="M88" s="53">
        <f t="shared" si="16"/>
        <v>0.50526315789473686</v>
      </c>
      <c r="N88" s="53">
        <f t="shared" si="17"/>
        <v>0.59090909090909094</v>
      </c>
      <c r="O88" s="53">
        <f t="shared" si="17"/>
        <v>0.75757575757575757</v>
      </c>
      <c r="P88" s="53">
        <f t="shared" si="17"/>
        <v>0.9</v>
      </c>
    </row>
    <row r="89" spans="1:16">
      <c r="A89" s="130"/>
      <c r="B89" s="131"/>
      <c r="C89" s="132"/>
      <c r="D89" s="132"/>
      <c r="E89" s="50" t="s">
        <v>154</v>
      </c>
      <c r="F89" s="22" t="s">
        <v>56</v>
      </c>
      <c r="G89" s="25" t="s">
        <v>170</v>
      </c>
      <c r="H89" s="27" t="s">
        <v>58</v>
      </c>
      <c r="I89" s="53">
        <f t="shared" si="16"/>
        <v>1.0594594594594595</v>
      </c>
      <c r="J89" s="53">
        <f t="shared" si="16"/>
        <v>0.9618400418191323</v>
      </c>
      <c r="K89" s="53">
        <f t="shared" si="16"/>
        <v>0.83591331269349856</v>
      </c>
      <c r="L89" s="53">
        <f t="shared" si="16"/>
        <v>0.76500000000000001</v>
      </c>
      <c r="M89" s="53">
        <f t="shared" si="16"/>
        <v>0.8</v>
      </c>
      <c r="N89" s="53">
        <f t="shared" si="17"/>
        <v>0.95714285714285718</v>
      </c>
      <c r="O89" s="53">
        <f t="shared" si="17"/>
        <v>0.65</v>
      </c>
      <c r="P89" s="53">
        <f t="shared" si="17"/>
        <v>0.97142857142857142</v>
      </c>
    </row>
    <row r="90" spans="1:16">
      <c r="A90" s="130"/>
      <c r="B90" s="131"/>
      <c r="C90" s="132"/>
      <c r="D90" s="132"/>
      <c r="E90" s="50" t="s">
        <v>155</v>
      </c>
      <c r="F90" s="22" t="s">
        <v>56</v>
      </c>
      <c r="G90" s="25" t="s">
        <v>170</v>
      </c>
      <c r="H90" s="27" t="s">
        <v>58</v>
      </c>
      <c r="I90" s="53">
        <f t="shared" si="16"/>
        <v>1.0228571428571429</v>
      </c>
      <c r="J90" s="53">
        <f t="shared" si="16"/>
        <v>0.90159961221522067</v>
      </c>
      <c r="K90" s="53">
        <f t="shared" si="16"/>
        <v>0.79500000000000004</v>
      </c>
      <c r="L90" s="53">
        <f t="shared" si="16"/>
        <v>0.64</v>
      </c>
      <c r="M90" s="53">
        <f t="shared" si="16"/>
        <v>0.63500000000000001</v>
      </c>
      <c r="N90" s="53">
        <f t="shared" si="17"/>
        <v>0.54090909090909089</v>
      </c>
      <c r="O90" s="53">
        <f t="shared" si="17"/>
        <v>0.83243243243243248</v>
      </c>
      <c r="P90" s="53">
        <f t="shared" si="17"/>
        <v>0.6071428571428571</v>
      </c>
    </row>
    <row r="91" spans="1:16">
      <c r="A91" s="130"/>
      <c r="B91" s="131"/>
      <c r="C91" s="132"/>
      <c r="D91" s="132"/>
      <c r="E91" s="50" t="s">
        <v>156</v>
      </c>
      <c r="F91" s="22" t="s">
        <v>56</v>
      </c>
      <c r="G91" s="25" t="s">
        <v>170</v>
      </c>
      <c r="H91" s="27" t="s">
        <v>58</v>
      </c>
      <c r="I91" s="53">
        <f t="shared" si="16"/>
        <v>1.3463751438434983</v>
      </c>
      <c r="J91" s="53">
        <f t="shared" si="16"/>
        <v>0.96666666666666667</v>
      </c>
      <c r="K91" s="53">
        <f t="shared" si="16"/>
        <v>0.5</v>
      </c>
      <c r="L91" s="53">
        <f t="shared" si="16"/>
        <v>0.68860759493670887</v>
      </c>
      <c r="M91" s="53">
        <f t="shared" si="16"/>
        <v>0.63500000000000001</v>
      </c>
      <c r="N91" s="53">
        <f t="shared" si="17"/>
        <v>0.83499999999999996</v>
      </c>
      <c r="O91" s="53">
        <f t="shared" si="17"/>
        <v>0.9027027027027027</v>
      </c>
      <c r="P91" s="53">
        <f t="shared" si="17"/>
        <v>1.0714285714285714</v>
      </c>
    </row>
    <row r="92" spans="1:16" ht="12.6" customHeight="1">
      <c r="A92" s="130"/>
      <c r="B92" s="131">
        <v>23</v>
      </c>
      <c r="C92" s="142" t="s">
        <v>172</v>
      </c>
      <c r="D92" s="142" t="s">
        <v>173</v>
      </c>
      <c r="E92" s="48" t="s">
        <v>148</v>
      </c>
      <c r="F92" s="22" t="s">
        <v>56</v>
      </c>
      <c r="G92" s="25" t="s">
        <v>170</v>
      </c>
      <c r="H92" s="27" t="s">
        <v>58</v>
      </c>
      <c r="I92" s="52">
        <f t="shared" ref="I92:P92" si="18">AVERAGE(I93:I97)</f>
        <v>0.70783284621333409</v>
      </c>
      <c r="J92" s="52">
        <f t="shared" si="18"/>
        <v>0.73328120300751887</v>
      </c>
      <c r="K92" s="52">
        <f t="shared" si="18"/>
        <v>0.61177142857142852</v>
      </c>
      <c r="L92" s="52">
        <f t="shared" si="18"/>
        <v>0.61137715418636573</v>
      </c>
      <c r="M92" s="52">
        <f t="shared" si="18"/>
        <v>0.53280000000000005</v>
      </c>
      <c r="N92" s="52">
        <f t="shared" si="18"/>
        <v>0.52395488721804506</v>
      </c>
      <c r="O92" s="52">
        <f t="shared" si="18"/>
        <v>1.9104588744588746</v>
      </c>
      <c r="P92" s="52">
        <f t="shared" si="18"/>
        <v>0.93888179271708694</v>
      </c>
    </row>
    <row r="93" spans="1:16">
      <c r="A93" s="130"/>
      <c r="B93" s="131"/>
      <c r="C93" s="142"/>
      <c r="D93" s="142"/>
      <c r="E93" s="50" t="s">
        <v>161</v>
      </c>
      <c r="F93" s="22" t="s">
        <v>56</v>
      </c>
      <c r="G93" s="25" t="s">
        <v>170</v>
      </c>
      <c r="H93" s="27" t="s">
        <v>58</v>
      </c>
      <c r="I93" s="53">
        <f t="shared" ref="I93:M97" si="19">+I81/(25*I158)</f>
        <v>0.74057142857142855</v>
      </c>
      <c r="J93" s="53">
        <f t="shared" si="19"/>
        <v>0.8</v>
      </c>
      <c r="K93" s="53">
        <f t="shared" si="19"/>
        <v>0.65523809523809529</v>
      </c>
      <c r="L93" s="53">
        <f t="shared" si="19"/>
        <v>0.59373493975903613</v>
      </c>
      <c r="M93" s="53">
        <f t="shared" si="19"/>
        <v>0.61</v>
      </c>
      <c r="N93" s="53">
        <f t="shared" ref="N93:P97" si="20">IFERROR(N81/(25*N158),0)</f>
        <v>0.81263157894736837</v>
      </c>
      <c r="O93" s="53">
        <f t="shared" si="20"/>
        <v>0.67333333333333334</v>
      </c>
      <c r="P93" s="53">
        <f t="shared" si="20"/>
        <v>1.1359999999999999</v>
      </c>
    </row>
    <row r="94" spans="1:16">
      <c r="A94" s="130"/>
      <c r="B94" s="131"/>
      <c r="C94" s="142"/>
      <c r="D94" s="142"/>
      <c r="E94" s="50" t="s">
        <v>162</v>
      </c>
      <c r="F94" s="22" t="s">
        <v>56</v>
      </c>
      <c r="G94" s="25" t="s">
        <v>170</v>
      </c>
      <c r="H94" s="27" t="s">
        <v>58</v>
      </c>
      <c r="I94" s="53">
        <f t="shared" si="19"/>
        <v>0.71757575757575753</v>
      </c>
      <c r="J94" s="53">
        <f t="shared" si="19"/>
        <v>0.78600000000000003</v>
      </c>
      <c r="K94" s="53">
        <f t="shared" si="19"/>
        <v>0.61399999999999999</v>
      </c>
      <c r="L94" s="53">
        <f t="shared" si="19"/>
        <v>0.60530120481927707</v>
      </c>
      <c r="M94" s="53">
        <f t="shared" si="19"/>
        <v>0.502</v>
      </c>
      <c r="N94" s="53">
        <f t="shared" si="20"/>
        <v>0.63</v>
      </c>
      <c r="O94" s="53">
        <f t="shared" si="20"/>
        <v>0.48</v>
      </c>
      <c r="P94" s="53">
        <f t="shared" si="20"/>
        <v>0.91764705882352937</v>
      </c>
    </row>
    <row r="95" spans="1:16">
      <c r="A95" s="130"/>
      <c r="B95" s="131"/>
      <c r="C95" s="142"/>
      <c r="D95" s="142"/>
      <c r="E95" s="50" t="s">
        <v>174</v>
      </c>
      <c r="F95" s="22" t="s">
        <v>56</v>
      </c>
      <c r="G95" s="25" t="s">
        <v>170</v>
      </c>
      <c r="H95" s="27" t="s">
        <v>58</v>
      </c>
      <c r="I95" s="53">
        <f t="shared" si="19"/>
        <v>0.68756756756756754</v>
      </c>
      <c r="J95" s="53">
        <f t="shared" si="19"/>
        <v>0.6171428571428571</v>
      </c>
      <c r="K95" s="53">
        <f t="shared" si="19"/>
        <v>0.54095238095238096</v>
      </c>
      <c r="L95" s="53">
        <f t="shared" si="19"/>
        <v>0.56867469879518073</v>
      </c>
      <c r="M95" s="53">
        <f t="shared" si="19"/>
        <v>0.51</v>
      </c>
      <c r="N95" s="53">
        <f t="shared" si="20"/>
        <v>0.53523809523809529</v>
      </c>
      <c r="O95" s="53">
        <f t="shared" si="20"/>
        <v>0.53714285714285714</v>
      </c>
      <c r="P95" s="53">
        <f t="shared" si="20"/>
        <v>0.85142857142857142</v>
      </c>
    </row>
    <row r="96" spans="1:16">
      <c r="A96" s="130"/>
      <c r="B96" s="131"/>
      <c r="C96" s="142"/>
      <c r="D96" s="142"/>
      <c r="E96" s="50" t="s">
        <v>175</v>
      </c>
      <c r="F96" s="22" t="s">
        <v>56</v>
      </c>
      <c r="G96" s="25" t="s">
        <v>170</v>
      </c>
      <c r="H96" s="27" t="s">
        <v>58</v>
      </c>
      <c r="I96" s="53">
        <f t="shared" si="19"/>
        <v>0.70857142857142852</v>
      </c>
      <c r="J96" s="53">
        <f t="shared" si="19"/>
        <v>0.70526315789473681</v>
      </c>
      <c r="K96" s="53">
        <f t="shared" si="19"/>
        <v>0.62666666666666671</v>
      </c>
      <c r="L96" s="53">
        <f t="shared" si="19"/>
        <v>0.61879518072289152</v>
      </c>
      <c r="M96" s="53">
        <f t="shared" si="19"/>
        <v>0.46400000000000002</v>
      </c>
      <c r="N96" s="53">
        <f t="shared" si="20"/>
        <v>0</v>
      </c>
      <c r="O96" s="53">
        <f t="shared" si="20"/>
        <v>0.36181818181818182</v>
      </c>
      <c r="P96" s="53">
        <f t="shared" si="20"/>
        <v>0.92266666666666663</v>
      </c>
    </row>
    <row r="97" spans="1:16">
      <c r="A97" s="130"/>
      <c r="B97" s="131"/>
      <c r="C97" s="142"/>
      <c r="D97" s="142"/>
      <c r="E97" s="54" t="s">
        <v>166</v>
      </c>
      <c r="F97" s="22" t="s">
        <v>56</v>
      </c>
      <c r="G97" s="25" t="s">
        <v>170</v>
      </c>
      <c r="H97" s="27" t="s">
        <v>58</v>
      </c>
      <c r="I97" s="53">
        <f t="shared" si="19"/>
        <v>0.68487804878048786</v>
      </c>
      <c r="J97" s="53">
        <f t="shared" si="19"/>
        <v>0.75800000000000001</v>
      </c>
      <c r="K97" s="53">
        <f t="shared" si="19"/>
        <v>0.622</v>
      </c>
      <c r="L97" s="53">
        <f t="shared" si="19"/>
        <v>0.67037974683544299</v>
      </c>
      <c r="M97" s="53">
        <f t="shared" si="19"/>
        <v>0.57799999999999996</v>
      </c>
      <c r="N97" s="53">
        <f t="shared" si="20"/>
        <v>0.64190476190476187</v>
      </c>
      <c r="O97" s="53">
        <f t="shared" si="20"/>
        <v>7.5</v>
      </c>
      <c r="P97" s="53">
        <f t="shared" si="20"/>
        <v>0.8666666666666667</v>
      </c>
    </row>
    <row r="98" spans="1:16" ht="12.75" customHeight="1">
      <c r="A98" s="130"/>
      <c r="B98" s="131">
        <v>24</v>
      </c>
      <c r="C98" s="132" t="s">
        <v>176</v>
      </c>
      <c r="D98" s="143" t="s">
        <v>177</v>
      </c>
      <c r="E98" s="55" t="s">
        <v>178</v>
      </c>
      <c r="F98" s="22" t="s">
        <v>179</v>
      </c>
      <c r="G98" s="11" t="s">
        <v>180</v>
      </c>
      <c r="H98" s="23" t="s">
        <v>181</v>
      </c>
      <c r="I98" s="56">
        <f t="shared" ref="I98:P98" si="21">SUM(I99:I102)</f>
        <v>35</v>
      </c>
      <c r="J98" s="56">
        <f t="shared" si="21"/>
        <v>70</v>
      </c>
      <c r="K98" s="56">
        <f t="shared" si="21"/>
        <v>49</v>
      </c>
      <c r="L98" s="56">
        <f t="shared" si="21"/>
        <v>54</v>
      </c>
      <c r="M98" s="56">
        <f t="shared" si="21"/>
        <v>46</v>
      </c>
      <c r="N98" s="56">
        <f t="shared" si="21"/>
        <v>48</v>
      </c>
      <c r="O98" s="56">
        <f t="shared" si="21"/>
        <v>46</v>
      </c>
      <c r="P98" s="56">
        <f t="shared" si="21"/>
        <v>31</v>
      </c>
    </row>
    <row r="99" spans="1:16" ht="12.75" customHeight="1">
      <c r="A99" s="130"/>
      <c r="B99" s="131"/>
      <c r="C99" s="132"/>
      <c r="D99" s="143"/>
      <c r="E99" s="127" t="s">
        <v>182</v>
      </c>
      <c r="F99" s="127"/>
      <c r="G99" s="127"/>
      <c r="H99" s="127"/>
      <c r="I99" s="16">
        <v>15</v>
      </c>
      <c r="J99" s="16">
        <v>26</v>
      </c>
      <c r="K99" s="16">
        <v>19</v>
      </c>
      <c r="L99" s="16">
        <v>17</v>
      </c>
      <c r="M99" s="16">
        <v>15</v>
      </c>
      <c r="N99" s="16">
        <v>15</v>
      </c>
      <c r="O99" s="16">
        <v>14</v>
      </c>
      <c r="P99" s="16">
        <v>18</v>
      </c>
    </row>
    <row r="100" spans="1:16" ht="12.75" customHeight="1">
      <c r="A100" s="130"/>
      <c r="B100" s="131"/>
      <c r="C100" s="132"/>
      <c r="D100" s="143"/>
      <c r="E100" s="127" t="s">
        <v>183</v>
      </c>
      <c r="F100" s="127"/>
      <c r="G100" s="127"/>
      <c r="H100" s="127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1:16" ht="12.75" customHeight="1">
      <c r="A101" s="130"/>
      <c r="B101" s="131"/>
      <c r="C101" s="132"/>
      <c r="D101" s="143"/>
      <c r="E101" s="127" t="s">
        <v>184</v>
      </c>
      <c r="F101" s="127"/>
      <c r="G101" s="127"/>
      <c r="H101" s="127"/>
      <c r="I101" s="16">
        <v>20</v>
      </c>
      <c r="J101" s="16">
        <v>44</v>
      </c>
      <c r="K101" s="16">
        <v>30</v>
      </c>
      <c r="L101" s="16">
        <v>37</v>
      </c>
      <c r="M101" s="16">
        <v>31</v>
      </c>
      <c r="N101" s="16">
        <v>33</v>
      </c>
      <c r="O101" s="16">
        <v>32</v>
      </c>
      <c r="P101" s="16">
        <v>13</v>
      </c>
    </row>
    <row r="102" spans="1:16" ht="12.75" customHeight="1">
      <c r="A102" s="130"/>
      <c r="B102" s="131"/>
      <c r="C102" s="132"/>
      <c r="D102" s="143"/>
      <c r="E102" s="127" t="s">
        <v>185</v>
      </c>
      <c r="F102" s="127"/>
      <c r="G102" s="127"/>
      <c r="H102" s="127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</row>
    <row r="103" spans="1:16" ht="13.35" customHeight="1">
      <c r="A103" s="130"/>
      <c r="B103" s="133">
        <v>25</v>
      </c>
      <c r="C103" s="134" t="s">
        <v>186</v>
      </c>
      <c r="D103" s="144" t="s">
        <v>187</v>
      </c>
      <c r="E103" s="144"/>
      <c r="F103" s="19" t="s">
        <v>20</v>
      </c>
      <c r="G103" s="18">
        <v>50</v>
      </c>
      <c r="H103" s="12" t="s">
        <v>35</v>
      </c>
      <c r="I103" s="56">
        <f t="shared" ref="I103:P103" si="22">+I104+I111</f>
        <v>63</v>
      </c>
      <c r="J103" s="56">
        <f t="shared" si="22"/>
        <v>60</v>
      </c>
      <c r="K103" s="56">
        <f t="shared" si="22"/>
        <v>57</v>
      </c>
      <c r="L103" s="56">
        <f t="shared" si="22"/>
        <v>59</v>
      </c>
      <c r="M103" s="56">
        <f t="shared" si="22"/>
        <v>52</v>
      </c>
      <c r="N103" s="56">
        <f t="shared" si="22"/>
        <v>63</v>
      </c>
      <c r="O103" s="56">
        <f t="shared" si="22"/>
        <v>53</v>
      </c>
      <c r="P103" s="56">
        <f t="shared" si="22"/>
        <v>48</v>
      </c>
    </row>
    <row r="104" spans="1:16" ht="13.35" customHeight="1">
      <c r="A104" s="130"/>
      <c r="B104" s="133"/>
      <c r="C104" s="134"/>
      <c r="D104" s="138" t="s">
        <v>182</v>
      </c>
      <c r="E104" s="57" t="s">
        <v>188</v>
      </c>
      <c r="F104" s="19" t="s">
        <v>189</v>
      </c>
      <c r="G104" s="18">
        <v>25</v>
      </c>
      <c r="H104" s="12" t="s">
        <v>190</v>
      </c>
      <c r="I104" s="56">
        <f t="shared" ref="I104:P104" si="23">SUM(I105:I110)</f>
        <v>35</v>
      </c>
      <c r="J104" s="56">
        <f t="shared" si="23"/>
        <v>29</v>
      </c>
      <c r="K104" s="56">
        <f t="shared" si="23"/>
        <v>25</v>
      </c>
      <c r="L104" s="56">
        <f t="shared" si="23"/>
        <v>30</v>
      </c>
      <c r="M104" s="56">
        <f t="shared" si="23"/>
        <v>28</v>
      </c>
      <c r="N104" s="56">
        <f t="shared" si="23"/>
        <v>33</v>
      </c>
      <c r="O104" s="56">
        <f t="shared" si="23"/>
        <v>26</v>
      </c>
      <c r="P104" s="56">
        <f t="shared" si="23"/>
        <v>15</v>
      </c>
    </row>
    <row r="105" spans="1:16" ht="12.6" customHeight="1">
      <c r="A105" s="130"/>
      <c r="B105" s="133"/>
      <c r="C105" s="134"/>
      <c r="D105" s="138"/>
      <c r="E105" s="127" t="s">
        <v>191</v>
      </c>
      <c r="F105" s="127"/>
      <c r="G105" s="127"/>
      <c r="H105" s="127"/>
      <c r="I105" s="16">
        <v>12</v>
      </c>
      <c r="J105" s="16">
        <v>9</v>
      </c>
      <c r="K105" s="16">
        <v>4</v>
      </c>
      <c r="L105" s="16">
        <v>9</v>
      </c>
      <c r="M105" s="16">
        <v>13</v>
      </c>
      <c r="N105" s="16">
        <v>11</v>
      </c>
      <c r="O105" s="16">
        <v>2</v>
      </c>
      <c r="P105" s="16">
        <v>3</v>
      </c>
    </row>
    <row r="106" spans="1:16" ht="12.6" customHeight="1">
      <c r="A106" s="130"/>
      <c r="B106" s="133"/>
      <c r="C106" s="134"/>
      <c r="D106" s="138"/>
      <c r="E106" s="127" t="s">
        <v>192</v>
      </c>
      <c r="F106" s="127"/>
      <c r="G106" s="127"/>
      <c r="H106" s="127"/>
      <c r="I106" s="16">
        <v>15</v>
      </c>
      <c r="J106" s="16">
        <v>10</v>
      </c>
      <c r="K106" s="16">
        <v>5</v>
      </c>
      <c r="L106" s="16">
        <v>11</v>
      </c>
      <c r="M106" s="16">
        <v>12</v>
      </c>
      <c r="N106" s="16">
        <v>10</v>
      </c>
      <c r="O106" s="16">
        <v>2</v>
      </c>
      <c r="P106" s="16">
        <v>0</v>
      </c>
    </row>
    <row r="107" spans="1:16" ht="12.6" customHeight="1">
      <c r="A107" s="130"/>
      <c r="B107" s="133"/>
      <c r="C107" s="134"/>
      <c r="D107" s="138"/>
      <c r="E107" s="127" t="s">
        <v>193</v>
      </c>
      <c r="F107" s="127"/>
      <c r="G107" s="127"/>
      <c r="H107" s="127"/>
      <c r="I107" s="16">
        <v>8</v>
      </c>
      <c r="J107" s="16">
        <v>8</v>
      </c>
      <c r="K107" s="16">
        <v>2</v>
      </c>
      <c r="L107" s="16">
        <v>10</v>
      </c>
      <c r="M107" s="16">
        <v>3</v>
      </c>
      <c r="N107" s="16">
        <v>12</v>
      </c>
      <c r="O107" s="16">
        <v>4</v>
      </c>
      <c r="P107" s="16">
        <v>7</v>
      </c>
    </row>
    <row r="108" spans="1:16" ht="12.6" customHeight="1">
      <c r="A108" s="130"/>
      <c r="B108" s="133"/>
      <c r="C108" s="134"/>
      <c r="D108" s="140" t="s">
        <v>97</v>
      </c>
      <c r="E108" s="127" t="s">
        <v>191</v>
      </c>
      <c r="F108" s="127"/>
      <c r="G108" s="127"/>
      <c r="H108" s="127"/>
      <c r="I108" s="16">
        <v>0</v>
      </c>
      <c r="J108" s="16">
        <v>0</v>
      </c>
      <c r="K108" s="16">
        <v>6</v>
      </c>
      <c r="L108" s="16">
        <v>0</v>
      </c>
      <c r="M108" s="16">
        <v>0</v>
      </c>
      <c r="N108" s="16">
        <v>0</v>
      </c>
      <c r="O108" s="16">
        <v>7</v>
      </c>
      <c r="P108" s="16">
        <v>3</v>
      </c>
    </row>
    <row r="109" spans="1:16" ht="12.6" customHeight="1">
      <c r="A109" s="130"/>
      <c r="B109" s="133"/>
      <c r="C109" s="134"/>
      <c r="D109" s="140"/>
      <c r="E109" s="127" t="s">
        <v>192</v>
      </c>
      <c r="F109" s="127"/>
      <c r="G109" s="127"/>
      <c r="H109" s="127"/>
      <c r="I109" s="16">
        <v>0</v>
      </c>
      <c r="J109" s="16">
        <v>0</v>
      </c>
      <c r="K109" s="16">
        <v>7</v>
      </c>
      <c r="L109" s="16">
        <v>0</v>
      </c>
      <c r="M109" s="16">
        <v>0</v>
      </c>
      <c r="N109" s="16">
        <v>0</v>
      </c>
      <c r="O109" s="16">
        <v>7</v>
      </c>
      <c r="P109" s="16">
        <v>1</v>
      </c>
    </row>
    <row r="110" spans="1:16" ht="12.6" customHeight="1">
      <c r="A110" s="130"/>
      <c r="B110" s="133"/>
      <c r="C110" s="134"/>
      <c r="D110" s="140"/>
      <c r="E110" s="127" t="s">
        <v>193</v>
      </c>
      <c r="F110" s="127"/>
      <c r="G110" s="127"/>
      <c r="H110" s="127"/>
      <c r="I110" s="16">
        <v>0</v>
      </c>
      <c r="J110" s="16">
        <v>2</v>
      </c>
      <c r="K110" s="16">
        <v>1</v>
      </c>
      <c r="L110" s="16">
        <v>0</v>
      </c>
      <c r="M110" s="16">
        <v>0</v>
      </c>
      <c r="N110" s="16">
        <v>0</v>
      </c>
      <c r="O110" s="16">
        <v>4</v>
      </c>
      <c r="P110" s="16">
        <v>1</v>
      </c>
    </row>
    <row r="111" spans="1:16" ht="13.35" customHeight="1">
      <c r="A111" s="130"/>
      <c r="B111" s="133"/>
      <c r="C111" s="134"/>
      <c r="D111" s="138" t="s">
        <v>184</v>
      </c>
      <c r="E111" s="58" t="s">
        <v>194</v>
      </c>
      <c r="F111" s="19" t="s">
        <v>189</v>
      </c>
      <c r="G111" s="18">
        <v>25</v>
      </c>
      <c r="H111" s="12" t="s">
        <v>190</v>
      </c>
      <c r="I111" s="56">
        <f t="shared" ref="I111:P111" si="24">SUM(I112:I117)</f>
        <v>28</v>
      </c>
      <c r="J111" s="56">
        <f t="shared" si="24"/>
        <v>31</v>
      </c>
      <c r="K111" s="56">
        <f t="shared" si="24"/>
        <v>32</v>
      </c>
      <c r="L111" s="56">
        <f t="shared" si="24"/>
        <v>29</v>
      </c>
      <c r="M111" s="56">
        <f t="shared" si="24"/>
        <v>24</v>
      </c>
      <c r="N111" s="56">
        <f t="shared" si="24"/>
        <v>30</v>
      </c>
      <c r="O111" s="56">
        <f t="shared" si="24"/>
        <v>27</v>
      </c>
      <c r="P111" s="56">
        <f t="shared" si="24"/>
        <v>33</v>
      </c>
    </row>
    <row r="112" spans="1:16" ht="12.6" customHeight="1">
      <c r="A112" s="130"/>
      <c r="B112" s="133"/>
      <c r="C112" s="134"/>
      <c r="D112" s="138"/>
      <c r="E112" s="127" t="s">
        <v>191</v>
      </c>
      <c r="F112" s="127"/>
      <c r="G112" s="127"/>
      <c r="H112" s="127"/>
      <c r="I112" s="16">
        <v>13</v>
      </c>
      <c r="J112" s="16">
        <v>5</v>
      </c>
      <c r="K112" s="16">
        <v>11</v>
      </c>
      <c r="L112" s="16">
        <v>11</v>
      </c>
      <c r="M112" s="16">
        <v>12</v>
      </c>
      <c r="N112" s="16">
        <v>12</v>
      </c>
      <c r="O112" s="16">
        <v>11</v>
      </c>
      <c r="P112" s="16">
        <v>6</v>
      </c>
    </row>
    <row r="113" spans="1:126" ht="12.6" customHeight="1">
      <c r="A113" s="130"/>
      <c r="B113" s="133"/>
      <c r="C113" s="134"/>
      <c r="D113" s="138"/>
      <c r="E113" s="127" t="s">
        <v>192</v>
      </c>
      <c r="F113" s="127"/>
      <c r="G113" s="127"/>
      <c r="H113" s="127"/>
      <c r="I113" s="16">
        <v>11</v>
      </c>
      <c r="J113" s="16">
        <v>10</v>
      </c>
      <c r="K113" s="16">
        <v>9</v>
      </c>
      <c r="L113" s="16">
        <v>10</v>
      </c>
      <c r="M113" s="16">
        <v>9</v>
      </c>
      <c r="N113" s="16">
        <v>13</v>
      </c>
      <c r="O113" s="16">
        <v>10</v>
      </c>
      <c r="P113" s="16">
        <v>6</v>
      </c>
    </row>
    <row r="114" spans="1:126" ht="12.6" customHeight="1">
      <c r="A114" s="130"/>
      <c r="B114" s="133"/>
      <c r="C114" s="134"/>
      <c r="D114" s="138"/>
      <c r="E114" s="127" t="s">
        <v>193</v>
      </c>
      <c r="F114" s="127"/>
      <c r="G114" s="127"/>
      <c r="H114" s="127"/>
      <c r="I114" s="16">
        <v>4</v>
      </c>
      <c r="J114" s="16">
        <v>7</v>
      </c>
      <c r="K114" s="16">
        <v>7</v>
      </c>
      <c r="L114" s="16">
        <v>8</v>
      </c>
      <c r="M114" s="16">
        <v>3</v>
      </c>
      <c r="N114" s="16">
        <v>5</v>
      </c>
      <c r="O114" s="16">
        <v>6</v>
      </c>
      <c r="P114" s="16">
        <v>2</v>
      </c>
    </row>
    <row r="115" spans="1:126" ht="12.6" customHeight="1">
      <c r="A115" s="130"/>
      <c r="B115" s="133"/>
      <c r="C115" s="134"/>
      <c r="D115" s="141" t="s">
        <v>99</v>
      </c>
      <c r="E115" s="127" t="s">
        <v>191</v>
      </c>
      <c r="F115" s="127"/>
      <c r="G115" s="127"/>
      <c r="H115" s="127"/>
      <c r="I115" s="16">
        <v>0</v>
      </c>
      <c r="J115" s="16">
        <v>2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6">
        <v>9</v>
      </c>
    </row>
    <row r="116" spans="1:126" ht="12.6" customHeight="1">
      <c r="A116" s="130"/>
      <c r="B116" s="133"/>
      <c r="C116" s="134"/>
      <c r="D116" s="141"/>
      <c r="E116" s="127" t="s">
        <v>192</v>
      </c>
      <c r="F116" s="127"/>
      <c r="G116" s="127"/>
      <c r="H116" s="127"/>
      <c r="I116" s="16">
        <v>0</v>
      </c>
      <c r="J116" s="16">
        <v>4</v>
      </c>
      <c r="K116" s="16">
        <v>3</v>
      </c>
      <c r="L116" s="16">
        <v>0</v>
      </c>
      <c r="M116" s="16">
        <v>0</v>
      </c>
      <c r="N116" s="16">
        <v>0</v>
      </c>
      <c r="O116" s="16">
        <v>0</v>
      </c>
      <c r="P116" s="16">
        <v>10</v>
      </c>
    </row>
    <row r="117" spans="1:126" ht="12.6" customHeight="1">
      <c r="A117" s="130"/>
      <c r="B117" s="133"/>
      <c r="C117" s="134"/>
      <c r="D117" s="141"/>
      <c r="E117" s="127" t="s">
        <v>193</v>
      </c>
      <c r="F117" s="127"/>
      <c r="G117" s="127"/>
      <c r="H117" s="127"/>
      <c r="I117" s="16">
        <v>0</v>
      </c>
      <c r="J117" s="16">
        <v>3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</row>
    <row r="118" spans="1:126" ht="12.75" customHeight="1">
      <c r="A118" s="130"/>
      <c r="B118" s="144">
        <v>26</v>
      </c>
      <c r="C118" s="132" t="s">
        <v>195</v>
      </c>
      <c r="D118" s="145" t="s">
        <v>196</v>
      </c>
      <c r="E118" s="145"/>
      <c r="F118" s="29" t="s">
        <v>197</v>
      </c>
      <c r="G118" s="43">
        <v>150</v>
      </c>
      <c r="H118" s="30" t="s">
        <v>198</v>
      </c>
      <c r="I118" s="26">
        <f t="shared" ref="I118:P118" si="25">+I119+I126</f>
        <v>72</v>
      </c>
      <c r="J118" s="26">
        <f t="shared" si="25"/>
        <v>54</v>
      </c>
      <c r="K118" s="26">
        <f t="shared" si="25"/>
        <v>38</v>
      </c>
      <c r="L118" s="26">
        <f t="shared" si="25"/>
        <v>53</v>
      </c>
      <c r="M118" s="26">
        <f t="shared" si="25"/>
        <v>58</v>
      </c>
      <c r="N118" s="26">
        <f t="shared" si="25"/>
        <v>61</v>
      </c>
      <c r="O118" s="26">
        <f t="shared" si="25"/>
        <v>87</v>
      </c>
      <c r="P118" s="26">
        <f t="shared" si="25"/>
        <v>94</v>
      </c>
    </row>
    <row r="119" spans="1:126" ht="22.5" customHeight="1">
      <c r="A119" s="130"/>
      <c r="B119" s="144"/>
      <c r="C119" s="132"/>
      <c r="D119" s="139" t="s">
        <v>199</v>
      </c>
      <c r="E119" s="139"/>
      <c r="F119" s="29" t="s">
        <v>200</v>
      </c>
      <c r="G119" s="43">
        <v>75</v>
      </c>
      <c r="H119" s="30" t="s">
        <v>201</v>
      </c>
      <c r="I119" s="26">
        <f t="shared" ref="I119:P119" si="26">SUM(I120:I125)</f>
        <v>36</v>
      </c>
      <c r="J119" s="26">
        <f t="shared" si="26"/>
        <v>25</v>
      </c>
      <c r="K119" s="26">
        <f t="shared" si="26"/>
        <v>18</v>
      </c>
      <c r="L119" s="26">
        <f t="shared" si="26"/>
        <v>29</v>
      </c>
      <c r="M119" s="26">
        <f t="shared" si="26"/>
        <v>29</v>
      </c>
      <c r="N119" s="26">
        <f t="shared" si="26"/>
        <v>32</v>
      </c>
      <c r="O119" s="26">
        <f t="shared" si="26"/>
        <v>46</v>
      </c>
      <c r="P119" s="26">
        <f t="shared" si="26"/>
        <v>48</v>
      </c>
    </row>
    <row r="120" spans="1:126" s="59" customFormat="1">
      <c r="A120" s="130"/>
      <c r="B120" s="144"/>
      <c r="C120" s="132"/>
      <c r="D120" s="136" t="s">
        <v>202</v>
      </c>
      <c r="E120" s="136" t="s">
        <v>203</v>
      </c>
      <c r="F120" s="136"/>
      <c r="G120" s="136"/>
      <c r="H120" s="136"/>
      <c r="I120" s="16">
        <v>0</v>
      </c>
      <c r="J120" s="16">
        <v>17</v>
      </c>
      <c r="K120" s="16">
        <v>3</v>
      </c>
      <c r="L120" s="16">
        <v>25</v>
      </c>
      <c r="M120" s="16">
        <v>22</v>
      </c>
      <c r="N120" s="16">
        <v>26</v>
      </c>
      <c r="O120" s="16">
        <v>35</v>
      </c>
      <c r="P120" s="16">
        <v>38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</row>
    <row r="121" spans="1:126" s="59" customFormat="1">
      <c r="A121" s="130"/>
      <c r="B121" s="144"/>
      <c r="C121" s="132"/>
      <c r="D121" s="136"/>
      <c r="E121" s="136" t="s">
        <v>204</v>
      </c>
      <c r="F121" s="136"/>
      <c r="G121" s="136"/>
      <c r="H121" s="136"/>
      <c r="I121" s="16">
        <v>0</v>
      </c>
      <c r="J121" s="16">
        <v>8</v>
      </c>
      <c r="K121" s="16">
        <v>2</v>
      </c>
      <c r="L121" s="16">
        <v>4</v>
      </c>
      <c r="M121" s="16">
        <v>7</v>
      </c>
      <c r="N121" s="16">
        <v>6</v>
      </c>
      <c r="O121" s="16">
        <v>11</v>
      </c>
      <c r="P121" s="16">
        <v>8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</row>
    <row r="122" spans="1:126" s="59" customFormat="1">
      <c r="A122" s="130"/>
      <c r="B122" s="144"/>
      <c r="C122" s="132"/>
      <c r="D122" s="136"/>
      <c r="E122" s="136" t="s">
        <v>205</v>
      </c>
      <c r="F122" s="136"/>
      <c r="G122" s="136"/>
      <c r="H122" s="13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</row>
    <row r="123" spans="1:126" ht="12.6" customHeight="1">
      <c r="A123" s="130"/>
      <c r="B123" s="144"/>
      <c r="C123" s="132"/>
      <c r="D123" s="132" t="s">
        <v>206</v>
      </c>
      <c r="E123" s="136" t="s">
        <v>203</v>
      </c>
      <c r="F123" s="136"/>
      <c r="G123" s="136"/>
      <c r="H123" s="136"/>
      <c r="I123" s="16">
        <v>28</v>
      </c>
      <c r="J123" s="16">
        <v>0</v>
      </c>
      <c r="K123" s="16">
        <v>12</v>
      </c>
      <c r="L123" s="16">
        <v>0</v>
      </c>
      <c r="M123" s="16">
        <v>0</v>
      </c>
      <c r="N123" s="16">
        <v>0</v>
      </c>
      <c r="O123" s="16">
        <v>0</v>
      </c>
      <c r="P123" s="16">
        <v>2</v>
      </c>
    </row>
    <row r="124" spans="1:126">
      <c r="A124" s="130"/>
      <c r="B124" s="144"/>
      <c r="C124" s="132"/>
      <c r="D124" s="132"/>
      <c r="E124" s="136" t="s">
        <v>207</v>
      </c>
      <c r="F124" s="136"/>
      <c r="G124" s="136"/>
      <c r="H124" s="136"/>
      <c r="I124" s="16">
        <v>8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1:126">
      <c r="A125" s="130"/>
      <c r="B125" s="144"/>
      <c r="C125" s="132"/>
      <c r="D125" s="132"/>
      <c r="E125" s="136" t="s">
        <v>205</v>
      </c>
      <c r="F125" s="136"/>
      <c r="G125" s="136"/>
      <c r="H125" s="13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1:126" ht="22.5" customHeight="1">
      <c r="A126" s="130"/>
      <c r="B126" s="144"/>
      <c r="C126" s="132"/>
      <c r="D126" s="139" t="s">
        <v>208</v>
      </c>
      <c r="E126" s="139"/>
      <c r="F126" s="29" t="s">
        <v>200</v>
      </c>
      <c r="G126" s="43">
        <v>75</v>
      </c>
      <c r="H126" s="30" t="s">
        <v>201</v>
      </c>
      <c r="I126" s="26">
        <f t="shared" ref="I126:P126" si="27">SUM(I127:I132)</f>
        <v>36</v>
      </c>
      <c r="J126" s="26">
        <f t="shared" si="27"/>
        <v>29</v>
      </c>
      <c r="K126" s="26">
        <f t="shared" si="27"/>
        <v>20</v>
      </c>
      <c r="L126" s="26">
        <f t="shared" si="27"/>
        <v>24</v>
      </c>
      <c r="M126" s="26">
        <f t="shared" si="27"/>
        <v>29</v>
      </c>
      <c r="N126" s="26">
        <f t="shared" si="27"/>
        <v>29</v>
      </c>
      <c r="O126" s="26">
        <f t="shared" si="27"/>
        <v>41</v>
      </c>
      <c r="P126" s="26">
        <f t="shared" si="27"/>
        <v>46</v>
      </c>
    </row>
    <row r="127" spans="1:126">
      <c r="A127" s="130"/>
      <c r="B127" s="144"/>
      <c r="C127" s="132"/>
      <c r="D127" s="136" t="s">
        <v>209</v>
      </c>
      <c r="E127" s="136" t="s">
        <v>203</v>
      </c>
      <c r="F127" s="136"/>
      <c r="G127" s="136"/>
      <c r="H127" s="136"/>
      <c r="I127" s="16">
        <v>13</v>
      </c>
      <c r="J127" s="16">
        <v>3</v>
      </c>
      <c r="K127" s="16">
        <v>14</v>
      </c>
      <c r="L127" s="16">
        <v>18</v>
      </c>
      <c r="M127" s="16">
        <v>12</v>
      </c>
      <c r="N127" s="16">
        <v>23</v>
      </c>
      <c r="O127" s="16">
        <v>34</v>
      </c>
      <c r="P127" s="16">
        <v>39</v>
      </c>
    </row>
    <row r="128" spans="1:126">
      <c r="A128" s="130"/>
      <c r="B128" s="144"/>
      <c r="C128" s="132"/>
      <c r="D128" s="136"/>
      <c r="E128" s="136" t="s">
        <v>207</v>
      </c>
      <c r="F128" s="136"/>
      <c r="G128" s="136"/>
      <c r="H128" s="136"/>
      <c r="I128" s="16">
        <v>6</v>
      </c>
      <c r="J128" s="16">
        <v>2</v>
      </c>
      <c r="K128" s="16">
        <v>6</v>
      </c>
      <c r="L128" s="16">
        <v>6</v>
      </c>
      <c r="M128" s="16">
        <v>4</v>
      </c>
      <c r="N128" s="16">
        <v>6</v>
      </c>
      <c r="O128" s="16">
        <v>7</v>
      </c>
      <c r="P128" s="16">
        <v>5</v>
      </c>
    </row>
    <row r="129" spans="1:16">
      <c r="A129" s="130"/>
      <c r="B129" s="144"/>
      <c r="C129" s="132"/>
      <c r="D129" s="136"/>
      <c r="E129" s="136" t="s">
        <v>205</v>
      </c>
      <c r="F129" s="136"/>
      <c r="G129" s="136"/>
      <c r="H129" s="13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</row>
    <row r="130" spans="1:16" ht="12.6" customHeight="1">
      <c r="A130" s="130"/>
      <c r="B130" s="144"/>
      <c r="C130" s="132"/>
      <c r="D130" s="132" t="s">
        <v>210</v>
      </c>
      <c r="E130" s="136" t="s">
        <v>203</v>
      </c>
      <c r="F130" s="136"/>
      <c r="G130" s="136"/>
      <c r="H130" s="136"/>
      <c r="I130" s="16">
        <v>14</v>
      </c>
      <c r="J130" s="16">
        <v>14</v>
      </c>
      <c r="K130" s="16">
        <v>0</v>
      </c>
      <c r="L130" s="16">
        <v>0</v>
      </c>
      <c r="M130" s="16">
        <v>10</v>
      </c>
      <c r="N130" s="16">
        <v>0</v>
      </c>
      <c r="O130" s="16">
        <v>0</v>
      </c>
      <c r="P130" s="16">
        <v>2</v>
      </c>
    </row>
    <row r="131" spans="1:16">
      <c r="A131" s="130"/>
      <c r="B131" s="144"/>
      <c r="C131" s="132"/>
      <c r="D131" s="132"/>
      <c r="E131" s="136" t="s">
        <v>207</v>
      </c>
      <c r="F131" s="136"/>
      <c r="G131" s="136"/>
      <c r="H131" s="136"/>
      <c r="I131" s="16">
        <v>3</v>
      </c>
      <c r="J131" s="16">
        <v>10</v>
      </c>
      <c r="K131" s="16">
        <v>0</v>
      </c>
      <c r="L131" s="16">
        <v>0</v>
      </c>
      <c r="M131" s="16">
        <v>3</v>
      </c>
      <c r="N131" s="16">
        <v>0</v>
      </c>
      <c r="O131" s="16">
        <v>0</v>
      </c>
      <c r="P131" s="16">
        <v>0</v>
      </c>
    </row>
    <row r="132" spans="1:16">
      <c r="A132" s="130"/>
      <c r="B132" s="144"/>
      <c r="C132" s="132"/>
      <c r="D132" s="132"/>
      <c r="E132" s="136" t="s">
        <v>205</v>
      </c>
      <c r="F132" s="136"/>
      <c r="G132" s="136"/>
      <c r="H132" s="13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</row>
    <row r="133" spans="1:16" ht="12.6" customHeight="1">
      <c r="A133" s="130"/>
      <c r="B133" s="137">
        <v>27</v>
      </c>
      <c r="C133" s="134" t="s">
        <v>211</v>
      </c>
      <c r="D133" s="138" t="s">
        <v>212</v>
      </c>
      <c r="E133" s="60" t="s">
        <v>213</v>
      </c>
      <c r="F133" s="29" t="s">
        <v>214</v>
      </c>
      <c r="G133" s="25" t="s">
        <v>215</v>
      </c>
      <c r="H133" s="30" t="s">
        <v>216</v>
      </c>
      <c r="I133" s="26">
        <f t="shared" ref="I133:P133" si="28">SUM(I134:I139)</f>
        <v>2483</v>
      </c>
      <c r="J133" s="26">
        <f t="shared" si="28"/>
        <v>2421</v>
      </c>
      <c r="K133" s="26">
        <f t="shared" si="28"/>
        <v>2454</v>
      </c>
      <c r="L133" s="26">
        <f t="shared" si="28"/>
        <v>2412</v>
      </c>
      <c r="M133" s="26">
        <f t="shared" si="28"/>
        <v>2137</v>
      </c>
      <c r="N133" s="26">
        <f t="shared" si="28"/>
        <v>2768</v>
      </c>
      <c r="O133" s="26">
        <f t="shared" si="28"/>
        <v>2285</v>
      </c>
      <c r="P133" s="26">
        <f t="shared" si="28"/>
        <v>2489</v>
      </c>
    </row>
    <row r="134" spans="1:16" ht="13.5" customHeight="1">
      <c r="A134" s="130"/>
      <c r="B134" s="137"/>
      <c r="C134" s="134"/>
      <c r="D134" s="138"/>
      <c r="E134" s="127" t="s">
        <v>217</v>
      </c>
      <c r="F134" s="127"/>
      <c r="G134" s="127"/>
      <c r="H134" s="127"/>
      <c r="I134" s="16">
        <v>2377</v>
      </c>
      <c r="J134" s="16">
        <v>2358</v>
      </c>
      <c r="K134" s="16">
        <v>2275</v>
      </c>
      <c r="L134" s="16">
        <v>2225</v>
      </c>
      <c r="M134" s="16">
        <v>2065</v>
      </c>
      <c r="N134" s="16">
        <v>2555</v>
      </c>
      <c r="O134" s="16">
        <v>224</v>
      </c>
      <c r="P134" s="16">
        <v>2349</v>
      </c>
    </row>
    <row r="135" spans="1:16" ht="13.5" customHeight="1">
      <c r="A135" s="130"/>
      <c r="B135" s="137"/>
      <c r="C135" s="134"/>
      <c r="D135" s="138"/>
      <c r="E135" s="127" t="s">
        <v>218</v>
      </c>
      <c r="F135" s="127"/>
      <c r="G135" s="127"/>
      <c r="H135" s="127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1953</v>
      </c>
      <c r="P135" s="16">
        <v>0</v>
      </c>
    </row>
    <row r="136" spans="1:16" ht="13.5" customHeight="1">
      <c r="A136" s="130"/>
      <c r="B136" s="137"/>
      <c r="C136" s="134"/>
      <c r="D136" s="138"/>
      <c r="E136" s="127" t="s">
        <v>182</v>
      </c>
      <c r="F136" s="127"/>
      <c r="G136" s="127"/>
      <c r="H136" s="127"/>
      <c r="I136" s="16">
        <v>54</v>
      </c>
      <c r="J136" s="16">
        <v>27</v>
      </c>
      <c r="K136" s="16">
        <v>75</v>
      </c>
      <c r="L136" s="16">
        <v>98</v>
      </c>
      <c r="M136" s="16">
        <v>37</v>
      </c>
      <c r="N136" s="16">
        <v>112</v>
      </c>
      <c r="O136" s="16">
        <v>0</v>
      </c>
      <c r="P136" s="16">
        <v>83</v>
      </c>
    </row>
    <row r="137" spans="1:16" ht="13.5" customHeight="1">
      <c r="A137" s="130"/>
      <c r="B137" s="137"/>
      <c r="C137" s="134"/>
      <c r="D137" s="138"/>
      <c r="E137" s="127" t="s">
        <v>219</v>
      </c>
      <c r="F137" s="127"/>
      <c r="G137" s="127"/>
      <c r="H137" s="127"/>
      <c r="I137" s="16">
        <v>0</v>
      </c>
      <c r="J137" s="16">
        <v>5</v>
      </c>
      <c r="K137" s="16">
        <v>0</v>
      </c>
      <c r="L137" s="16">
        <v>0</v>
      </c>
      <c r="M137" s="16">
        <v>0</v>
      </c>
      <c r="N137" s="16">
        <v>0</v>
      </c>
      <c r="O137" s="16">
        <v>27</v>
      </c>
      <c r="P137" s="16">
        <v>4</v>
      </c>
    </row>
    <row r="138" spans="1:16" ht="13.5" customHeight="1">
      <c r="A138" s="130"/>
      <c r="B138" s="137"/>
      <c r="C138" s="134"/>
      <c r="D138" s="138"/>
      <c r="E138" s="127" t="s">
        <v>184</v>
      </c>
      <c r="F138" s="127"/>
      <c r="G138" s="127"/>
      <c r="H138" s="127"/>
      <c r="I138" s="16">
        <v>52</v>
      </c>
      <c r="J138" s="16">
        <v>22</v>
      </c>
      <c r="K138" s="16">
        <v>104</v>
      </c>
      <c r="L138" s="16">
        <v>89</v>
      </c>
      <c r="M138" s="16">
        <v>35</v>
      </c>
      <c r="N138" s="16">
        <v>101</v>
      </c>
      <c r="O138" s="16">
        <v>81</v>
      </c>
      <c r="P138" s="16">
        <v>53</v>
      </c>
    </row>
    <row r="139" spans="1:16" ht="13.5" customHeight="1">
      <c r="A139" s="130"/>
      <c r="B139" s="137"/>
      <c r="C139" s="134"/>
      <c r="D139" s="138"/>
      <c r="E139" s="127" t="s">
        <v>220</v>
      </c>
      <c r="F139" s="127"/>
      <c r="G139" s="127"/>
      <c r="H139" s="127"/>
      <c r="I139" s="16">
        <v>0</v>
      </c>
      <c r="J139" s="16">
        <v>9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1:16" ht="13.35" customHeight="1">
      <c r="A140" s="130"/>
      <c r="B140" s="133">
        <v>28</v>
      </c>
      <c r="C140" s="134" t="s">
        <v>221</v>
      </c>
      <c r="D140" s="132" t="s">
        <v>222</v>
      </c>
      <c r="E140" s="61" t="s">
        <v>148</v>
      </c>
      <c r="F140" s="22" t="s">
        <v>56</v>
      </c>
      <c r="G140" s="25" t="s">
        <v>170</v>
      </c>
      <c r="H140" s="27" t="s">
        <v>58</v>
      </c>
      <c r="I140" s="62">
        <f t="shared" ref="I140:P140" si="29">AVERAGE(I141:I145)</f>
        <v>0.90884891292351855</v>
      </c>
      <c r="J140" s="62">
        <f t="shared" si="29"/>
        <v>0.92800700280112058</v>
      </c>
      <c r="K140" s="62">
        <f t="shared" si="29"/>
        <v>0.97406588366340685</v>
      </c>
      <c r="L140" s="62">
        <f t="shared" si="29"/>
        <v>1.0913300259862981</v>
      </c>
      <c r="M140" s="63">
        <f t="shared" si="29"/>
        <v>1.0241176470588236</v>
      </c>
      <c r="N140" s="62">
        <f t="shared" si="29"/>
        <v>1.0514260249554368</v>
      </c>
      <c r="O140" s="62">
        <f t="shared" si="29"/>
        <v>1.0604991087344027</v>
      </c>
      <c r="P140" s="62">
        <f t="shared" si="29"/>
        <v>0.79081950729009554</v>
      </c>
    </row>
    <row r="141" spans="1:16">
      <c r="A141" s="130"/>
      <c r="B141" s="133"/>
      <c r="C141" s="134"/>
      <c r="D141" s="132"/>
      <c r="E141" s="50" t="s">
        <v>223</v>
      </c>
      <c r="F141" s="22" t="s">
        <v>56</v>
      </c>
      <c r="G141" s="25" t="s">
        <v>170</v>
      </c>
      <c r="H141" s="27" t="s">
        <v>58</v>
      </c>
      <c r="I141" s="64">
        <f>I134/(I162*85)</f>
        <v>1.364131994261119</v>
      </c>
      <c r="J141" s="64">
        <f>J134/(J162*85)</f>
        <v>1.3870588235294117</v>
      </c>
      <c r="K141" s="64">
        <f>K134/(K162*85)</f>
        <v>1.338235294117647</v>
      </c>
      <c r="L141" s="64">
        <f>L134/(L162*85)</f>
        <v>1.3253909158600148</v>
      </c>
      <c r="M141" s="64">
        <f>M134/(M162*85)</f>
        <v>1.2147058823529411</v>
      </c>
      <c r="N141" s="64">
        <f>IFERROR(N134/(N162*85),0)</f>
        <v>1.4313725490196079</v>
      </c>
      <c r="O141" s="64">
        <f>IFERROR(O134/(O162*85),0)</f>
        <v>1.3176470588235294</v>
      </c>
      <c r="P141" s="64">
        <f>IFERROR(P134/(P162*85),0)</f>
        <v>1.5352941176470589</v>
      </c>
    </row>
    <row r="142" spans="1:16">
      <c r="A142" s="130"/>
      <c r="B142" s="133"/>
      <c r="C142" s="134"/>
      <c r="D142" s="132"/>
      <c r="E142" s="50" t="s">
        <v>182</v>
      </c>
      <c r="F142" s="22" t="s">
        <v>56</v>
      </c>
      <c r="G142" s="25" t="s">
        <v>170</v>
      </c>
      <c r="H142" s="27" t="s">
        <v>58</v>
      </c>
      <c r="I142" s="64">
        <f>+(I105+I106+I107)/(I163*1.2)</f>
        <v>1.4957264957264957</v>
      </c>
      <c r="J142" s="64">
        <f>+(J105+J106+J107)/(J163*1.2)</f>
        <v>1.2500000000000002</v>
      </c>
      <c r="K142" s="64">
        <f>+(K105+K106+K107)/(K163*1.2)</f>
        <v>1.0185185185185186</v>
      </c>
      <c r="L142" s="64">
        <f>+(L105+L106+L107)/(L163*1.2)</f>
        <v>1.2048192771084338</v>
      </c>
      <c r="M142" s="64">
        <f>+(M105+M106+M107)/(M163*1.2)</f>
        <v>1.3725490196078431</v>
      </c>
      <c r="N142" s="64">
        <f t="shared" ref="N142:P143" si="30">IFERROR((N105+N106+N107)/(N163*1.2),0)</f>
        <v>1.25</v>
      </c>
      <c r="O142" s="64">
        <f t="shared" si="30"/>
        <v>0.95238095238095233</v>
      </c>
      <c r="P142" s="64">
        <f t="shared" si="30"/>
        <v>0.64102564102564108</v>
      </c>
    </row>
    <row r="143" spans="1:16">
      <c r="A143" s="130"/>
      <c r="B143" s="133"/>
      <c r="C143" s="134"/>
      <c r="D143" s="132"/>
      <c r="E143" s="50" t="s">
        <v>184</v>
      </c>
      <c r="F143" s="22" t="s">
        <v>56</v>
      </c>
      <c r="G143" s="25" t="s">
        <v>170</v>
      </c>
      <c r="H143" s="27" t="s">
        <v>58</v>
      </c>
      <c r="I143" s="64">
        <f>+(I112+I113+I114)/(I164*1.2)</f>
        <v>1.1965811965811965</v>
      </c>
      <c r="J143" s="64">
        <f>+(J112+J113+J114)/(J164*1.2)</f>
        <v>1.1458333333333335</v>
      </c>
      <c r="K143" s="64">
        <f>+(K112+K113+K114)/(K164*1.2)</f>
        <v>1.1842105263157894</v>
      </c>
      <c r="L143" s="64">
        <f>+(L112+L113+L114)/(L164*1.2)</f>
        <v>1.2236286919831223</v>
      </c>
      <c r="M143" s="64">
        <f>+(M112+M113+M114)/(M164*1.2)</f>
        <v>1</v>
      </c>
      <c r="N143" s="64">
        <f t="shared" si="30"/>
        <v>0.83333333333333337</v>
      </c>
      <c r="O143" s="64">
        <f t="shared" si="30"/>
        <v>1.5476190476190474</v>
      </c>
      <c r="P143" s="64">
        <f t="shared" si="30"/>
        <v>0.55555555555555558</v>
      </c>
    </row>
    <row r="144" spans="1:16">
      <c r="A144" s="130"/>
      <c r="B144" s="133"/>
      <c r="C144" s="134"/>
      <c r="D144" s="132"/>
      <c r="E144" s="50" t="s">
        <v>199</v>
      </c>
      <c r="F144" s="22" t="s">
        <v>56</v>
      </c>
      <c r="G144" s="25" t="s">
        <v>170</v>
      </c>
      <c r="H144" s="27" t="s">
        <v>58</v>
      </c>
      <c r="I144" s="64">
        <f>I28/(I165*3)</f>
        <v>0</v>
      </c>
      <c r="J144" s="64">
        <f>J28/(J165*3)</f>
        <v>0.65079365079365081</v>
      </c>
      <c r="K144" s="64">
        <f>K28/(K165*3)</f>
        <v>0.58333333333333337</v>
      </c>
      <c r="L144" s="64">
        <f>L28/(L165*3)</f>
        <v>0.77108433734939763</v>
      </c>
      <c r="M144" s="64">
        <f>M28/(M165*3)</f>
        <v>0.6333333333333333</v>
      </c>
      <c r="N144" s="64">
        <f t="shared" ref="N144:P145" si="31">IFERROR(N28/(N165*3),0)</f>
        <v>1.0454545454545454</v>
      </c>
      <c r="O144" s="64">
        <f t="shared" si="31"/>
        <v>0.89393939393939392</v>
      </c>
      <c r="P144" s="64">
        <f t="shared" si="31"/>
        <v>0.73333333333333328</v>
      </c>
    </row>
    <row r="145" spans="1:16">
      <c r="A145" s="130"/>
      <c r="B145" s="133"/>
      <c r="C145" s="134"/>
      <c r="D145" s="132"/>
      <c r="E145" s="50" t="s">
        <v>208</v>
      </c>
      <c r="F145" s="22" t="s">
        <v>56</v>
      </c>
      <c r="G145" s="25" t="s">
        <v>170</v>
      </c>
      <c r="H145" s="27" t="s">
        <v>58</v>
      </c>
      <c r="I145" s="64">
        <f>+I33/(I166*3)</f>
        <v>0.48780487804878048</v>
      </c>
      <c r="J145" s="64">
        <f>+J33/(J166*3)</f>
        <v>0.20634920634920634</v>
      </c>
      <c r="K145" s="64">
        <f>+K33/(K166*3)</f>
        <v>0.74603174603174605</v>
      </c>
      <c r="L145" s="64">
        <f>+L33/(L166*3)</f>
        <v>0.93172690763052213</v>
      </c>
      <c r="M145" s="64">
        <f>+M33/(M166*3)</f>
        <v>0.9</v>
      </c>
      <c r="N145" s="64">
        <f t="shared" si="31"/>
        <v>0.69696969696969702</v>
      </c>
      <c r="O145" s="64">
        <f t="shared" si="31"/>
        <v>0.59090909090909094</v>
      </c>
      <c r="P145" s="64">
        <f t="shared" si="31"/>
        <v>0.48888888888888887</v>
      </c>
    </row>
    <row r="146" spans="1:16">
      <c r="A146" s="130"/>
      <c r="B146" s="133"/>
      <c r="C146" s="134"/>
      <c r="D146" s="132"/>
      <c r="E146" s="61" t="s">
        <v>148</v>
      </c>
      <c r="F146" s="22" t="s">
        <v>56</v>
      </c>
      <c r="G146" s="25" t="s">
        <v>170</v>
      </c>
      <c r="H146" s="27" t="s">
        <v>58</v>
      </c>
      <c r="I146" s="62">
        <f>AVERAGE(I147:I151)</f>
        <v>0.51428571428571423</v>
      </c>
      <c r="J146" s="62">
        <f>AVERAGE(J147:J151)</f>
        <v>0.5431111111111111</v>
      </c>
      <c r="K146" s="62">
        <f>AVERAGE(K147:K151)</f>
        <v>0.9722222222222221</v>
      </c>
      <c r="L146" s="62">
        <f>AVERAGE(L147:L151)</f>
        <v>0</v>
      </c>
      <c r="M146" s="62">
        <v>0.8</v>
      </c>
      <c r="N146" s="62">
        <f>AVERAGE(N147:N151)</f>
        <v>0</v>
      </c>
      <c r="O146" s="62">
        <f>AVERAGE(O147:O151)</f>
        <v>0.42976470588235294</v>
      </c>
      <c r="P146" s="62">
        <f>AVERAGE(P147:P151)</f>
        <v>0.27777777777777779</v>
      </c>
    </row>
    <row r="147" spans="1:16">
      <c r="A147" s="130"/>
      <c r="B147" s="133"/>
      <c r="C147" s="134"/>
      <c r="D147" s="132"/>
      <c r="E147" s="50" t="s">
        <v>224</v>
      </c>
      <c r="F147" s="22" t="s">
        <v>56</v>
      </c>
      <c r="G147" s="25" t="s">
        <v>170</v>
      </c>
      <c r="H147" s="27" t="s">
        <v>58</v>
      </c>
      <c r="I147" s="64">
        <f t="shared" ref="I147:P147" si="32">IFERROR(I135/(I167*85),0)</f>
        <v>0</v>
      </c>
      <c r="J147" s="64">
        <f t="shared" si="32"/>
        <v>0</v>
      </c>
      <c r="K147" s="64">
        <f t="shared" si="32"/>
        <v>0</v>
      </c>
      <c r="L147" s="64">
        <f t="shared" si="32"/>
        <v>0</v>
      </c>
      <c r="M147" s="64">
        <f t="shared" si="32"/>
        <v>0</v>
      </c>
      <c r="N147" s="64">
        <f t="shared" si="32"/>
        <v>0</v>
      </c>
      <c r="O147" s="64">
        <f t="shared" si="32"/>
        <v>1.1488235294117648</v>
      </c>
      <c r="P147" s="64">
        <f t="shared" si="32"/>
        <v>0</v>
      </c>
    </row>
    <row r="148" spans="1:16">
      <c r="A148" s="130"/>
      <c r="B148" s="133"/>
      <c r="C148" s="134"/>
      <c r="D148" s="132"/>
      <c r="E148" s="50" t="s">
        <v>219</v>
      </c>
      <c r="F148" s="22" t="s">
        <v>56</v>
      </c>
      <c r="G148" s="25" t="s">
        <v>170</v>
      </c>
      <c r="H148" s="27" t="s">
        <v>58</v>
      </c>
      <c r="I148" s="64">
        <f>IFERROR((I108+I109+I110)/(I168*1.2),0)</f>
        <v>0</v>
      </c>
      <c r="J148" s="64">
        <f>+(J108+J109+J110)/(J168*1.2)</f>
        <v>0.55555555555555558</v>
      </c>
      <c r="K148" s="64">
        <f>+(K108+K109+K110)/(K168*1.2)</f>
        <v>0.97222222222222232</v>
      </c>
      <c r="L148" s="64">
        <f>IFERROR((L108+L109+L110)/(L168*1.2),0)</f>
        <v>0</v>
      </c>
      <c r="M148" s="64">
        <f>IFERROR((M108+M109+M110)/(M168*1.2),0)</f>
        <v>0</v>
      </c>
      <c r="N148" s="64">
        <f>IFERROR((N108+N109+N110)/(N168*1.2),0)</f>
        <v>0</v>
      </c>
      <c r="O148" s="64">
        <f>IFERROR((O108+O109+O110)/(O168*1.2),0)</f>
        <v>1</v>
      </c>
      <c r="P148" s="64">
        <f>IFERROR((P108+P109+P110)/(P168*1.2),0)</f>
        <v>1.3888888888888891</v>
      </c>
    </row>
    <row r="149" spans="1:16">
      <c r="A149" s="130"/>
      <c r="B149" s="133"/>
      <c r="C149" s="134"/>
      <c r="D149" s="132"/>
      <c r="E149" s="50" t="s">
        <v>220</v>
      </c>
      <c r="F149" s="22" t="s">
        <v>56</v>
      </c>
      <c r="G149" s="25" t="s">
        <v>170</v>
      </c>
      <c r="H149" s="27" t="s">
        <v>58</v>
      </c>
      <c r="I149" s="64">
        <f t="shared" ref="I149:P149" si="33">IFERROR((I115+I116+I117)/I169*1.2,0)</f>
        <v>0</v>
      </c>
      <c r="J149" s="64">
        <f t="shared" si="33"/>
        <v>2.16</v>
      </c>
      <c r="K149" s="64">
        <f t="shared" si="33"/>
        <v>3</v>
      </c>
      <c r="L149" s="64">
        <f t="shared" si="33"/>
        <v>0</v>
      </c>
      <c r="M149" s="64">
        <f t="shared" si="33"/>
        <v>0</v>
      </c>
      <c r="N149" s="64">
        <f t="shared" si="33"/>
        <v>0</v>
      </c>
      <c r="O149" s="64">
        <f t="shared" si="33"/>
        <v>0</v>
      </c>
      <c r="P149" s="64">
        <f t="shared" si="33"/>
        <v>0</v>
      </c>
    </row>
    <row r="150" spans="1:16" ht="20.399999999999999">
      <c r="A150" s="130"/>
      <c r="B150" s="133"/>
      <c r="C150" s="134"/>
      <c r="D150" s="132"/>
      <c r="E150" s="50" t="s">
        <v>225</v>
      </c>
      <c r="F150" s="22" t="s">
        <v>56</v>
      </c>
      <c r="G150" s="25" t="s">
        <v>170</v>
      </c>
      <c r="H150" s="27" t="s">
        <v>58</v>
      </c>
      <c r="I150" s="64">
        <f t="shared" ref="I150:P150" si="34">IFERROR(I30/(I170*3),0)</f>
        <v>0.8571428571428571</v>
      </c>
      <c r="J150" s="64">
        <f t="shared" si="34"/>
        <v>0</v>
      </c>
      <c r="K150" s="64">
        <f t="shared" si="34"/>
        <v>0.88888888888888884</v>
      </c>
      <c r="L150" s="64">
        <f t="shared" si="34"/>
        <v>0</v>
      </c>
      <c r="M150" s="64">
        <f t="shared" si="34"/>
        <v>0</v>
      </c>
      <c r="N150" s="64">
        <f t="shared" si="34"/>
        <v>0</v>
      </c>
      <c r="O150" s="64">
        <f t="shared" si="34"/>
        <v>0</v>
      </c>
      <c r="P150" s="64">
        <f t="shared" si="34"/>
        <v>0</v>
      </c>
    </row>
    <row r="151" spans="1:16" ht="20.399999999999999">
      <c r="A151" s="130"/>
      <c r="B151" s="133"/>
      <c r="C151" s="134"/>
      <c r="D151" s="132"/>
      <c r="E151" s="50" t="s">
        <v>226</v>
      </c>
      <c r="F151" s="22" t="s">
        <v>56</v>
      </c>
      <c r="G151" s="25" t="s">
        <v>170</v>
      </c>
      <c r="H151" s="27" t="s">
        <v>58</v>
      </c>
      <c r="I151" s="64">
        <f t="shared" ref="I151:P151" si="35">IFERROR(I35/(I171*3),0)</f>
        <v>1.7142857142857142</v>
      </c>
      <c r="J151" s="64">
        <f t="shared" si="35"/>
        <v>0</v>
      </c>
      <c r="K151" s="64">
        <f t="shared" si="35"/>
        <v>0</v>
      </c>
      <c r="L151" s="64">
        <f t="shared" si="35"/>
        <v>0</v>
      </c>
      <c r="M151" s="64">
        <f t="shared" si="35"/>
        <v>0.8</v>
      </c>
      <c r="N151" s="64">
        <f t="shared" si="35"/>
        <v>0</v>
      </c>
      <c r="O151" s="64">
        <f t="shared" si="35"/>
        <v>0</v>
      </c>
      <c r="P151" s="64">
        <f t="shared" si="35"/>
        <v>0</v>
      </c>
    </row>
    <row r="152" spans="1:16" s="65" customFormat="1" ht="12.6" customHeight="1">
      <c r="A152" s="130"/>
      <c r="B152" s="135">
        <v>29</v>
      </c>
      <c r="C152" s="132" t="s">
        <v>227</v>
      </c>
      <c r="D152" s="132" t="s">
        <v>228</v>
      </c>
      <c r="E152" s="132"/>
      <c r="F152" s="127" t="s">
        <v>171</v>
      </c>
      <c r="G152" s="127"/>
      <c r="H152" s="127"/>
      <c r="I152" s="16">
        <v>17.5</v>
      </c>
      <c r="J152" s="16">
        <v>21</v>
      </c>
      <c r="K152" s="16">
        <v>16.8</v>
      </c>
      <c r="L152" s="16">
        <v>19.88</v>
      </c>
      <c r="M152" s="16">
        <v>20</v>
      </c>
      <c r="N152" s="16">
        <v>22</v>
      </c>
      <c r="O152" s="16">
        <v>22</v>
      </c>
      <c r="P152" s="16">
        <v>14</v>
      </c>
    </row>
    <row r="153" spans="1:16" s="65" customFormat="1" ht="12.6" customHeight="1">
      <c r="A153" s="130"/>
      <c r="B153" s="135"/>
      <c r="C153" s="132"/>
      <c r="D153" s="132"/>
      <c r="E153" s="132"/>
      <c r="F153" s="127" t="s">
        <v>229</v>
      </c>
      <c r="G153" s="127"/>
      <c r="H153" s="127"/>
      <c r="I153" s="16">
        <v>4</v>
      </c>
      <c r="J153" s="16">
        <v>21</v>
      </c>
      <c r="K153" s="16">
        <v>14.75</v>
      </c>
      <c r="L153" s="16">
        <v>19.75</v>
      </c>
      <c r="M153" s="16">
        <v>19</v>
      </c>
      <c r="N153" s="16">
        <v>22</v>
      </c>
      <c r="O153" s="16">
        <v>16.5</v>
      </c>
      <c r="P153" s="16">
        <v>15</v>
      </c>
    </row>
    <row r="154" spans="1:16" s="65" customFormat="1" ht="12.6" customHeight="1">
      <c r="A154" s="130"/>
      <c r="B154" s="135"/>
      <c r="C154" s="132"/>
      <c r="D154" s="132"/>
      <c r="E154" s="132"/>
      <c r="F154" s="127" t="s">
        <v>230</v>
      </c>
      <c r="G154" s="127"/>
      <c r="H154" s="127"/>
      <c r="I154" s="16">
        <v>18.5</v>
      </c>
      <c r="J154" s="16">
        <v>19.13</v>
      </c>
      <c r="K154" s="16">
        <v>19.38</v>
      </c>
      <c r="L154" s="16">
        <v>20</v>
      </c>
      <c r="M154" s="16">
        <v>17.75</v>
      </c>
      <c r="N154" s="16">
        <v>21</v>
      </c>
      <c r="O154" s="16">
        <v>22</v>
      </c>
      <c r="P154" s="16">
        <v>14</v>
      </c>
    </row>
    <row r="155" spans="1:16" s="65" customFormat="1" ht="12.6" customHeight="1">
      <c r="A155" s="130"/>
      <c r="B155" s="135"/>
      <c r="C155" s="132"/>
      <c r="D155" s="132"/>
      <c r="E155" s="132"/>
      <c r="F155" s="127" t="s">
        <v>231</v>
      </c>
      <c r="G155" s="127"/>
      <c r="H155" s="127"/>
      <c r="I155" s="16">
        <v>17.5</v>
      </c>
      <c r="J155" s="16">
        <v>20.63</v>
      </c>
      <c r="K155" s="16">
        <v>20</v>
      </c>
      <c r="L155" s="16">
        <v>18.75</v>
      </c>
      <c r="M155" s="16">
        <v>20</v>
      </c>
      <c r="N155" s="16">
        <v>22</v>
      </c>
      <c r="O155" s="16">
        <v>18.5</v>
      </c>
      <c r="P155" s="16">
        <v>14</v>
      </c>
    </row>
    <row r="156" spans="1:16" s="65" customFormat="1" ht="12.6" customHeight="1">
      <c r="A156" s="130"/>
      <c r="B156" s="135"/>
      <c r="C156" s="132"/>
      <c r="D156" s="132"/>
      <c r="E156" s="132"/>
      <c r="F156" s="127" t="s">
        <v>232</v>
      </c>
      <c r="G156" s="127"/>
      <c r="H156" s="127"/>
      <c r="I156" s="16">
        <v>17.38</v>
      </c>
      <c r="J156" s="16">
        <v>21</v>
      </c>
      <c r="K156" s="16">
        <v>21</v>
      </c>
      <c r="L156" s="16">
        <v>19.75</v>
      </c>
      <c r="M156" s="16">
        <v>20</v>
      </c>
      <c r="N156" s="16">
        <v>20</v>
      </c>
      <c r="O156" s="16">
        <v>18.5</v>
      </c>
      <c r="P156" s="16">
        <v>14</v>
      </c>
    </row>
    <row r="157" spans="1:16" s="65" customFormat="1" ht="12.6" customHeight="1">
      <c r="A157" s="130"/>
      <c r="B157" s="135"/>
      <c r="C157" s="132"/>
      <c r="D157" s="132"/>
      <c r="E157" s="132"/>
      <c r="F157" s="127" t="s">
        <v>233</v>
      </c>
      <c r="G157" s="127"/>
      <c r="H157" s="127"/>
      <c r="I157" s="16">
        <v>18.5</v>
      </c>
      <c r="J157" s="16">
        <v>19</v>
      </c>
      <c r="K157" s="16">
        <v>21</v>
      </c>
      <c r="L157" s="16">
        <v>20.75</v>
      </c>
      <c r="M157" s="16">
        <v>20</v>
      </c>
      <c r="N157" s="16">
        <v>22</v>
      </c>
      <c r="O157" s="16">
        <v>21</v>
      </c>
      <c r="P157" s="16">
        <v>16</v>
      </c>
    </row>
    <row r="158" spans="1:16" s="65" customFormat="1" ht="12.6" customHeight="1">
      <c r="A158" s="130"/>
      <c r="B158" s="135"/>
      <c r="C158" s="132"/>
      <c r="D158" s="132"/>
      <c r="E158" s="132"/>
      <c r="F158" s="127" t="s">
        <v>161</v>
      </c>
      <c r="G158" s="127"/>
      <c r="H158" s="127"/>
      <c r="I158" s="16">
        <v>17.5</v>
      </c>
      <c r="J158" s="16">
        <v>19</v>
      </c>
      <c r="K158" s="16">
        <v>21</v>
      </c>
      <c r="L158" s="16">
        <v>20.75</v>
      </c>
      <c r="M158" s="16">
        <v>20</v>
      </c>
      <c r="N158" s="16">
        <v>19</v>
      </c>
      <c r="O158" s="16">
        <v>18</v>
      </c>
      <c r="P158" s="16">
        <v>15</v>
      </c>
    </row>
    <row r="159" spans="1:16" s="65" customFormat="1" ht="12.6" customHeight="1">
      <c r="A159" s="130"/>
      <c r="B159" s="135"/>
      <c r="C159" s="132"/>
      <c r="D159" s="132"/>
      <c r="E159" s="132"/>
      <c r="F159" s="127" t="s">
        <v>162</v>
      </c>
      <c r="G159" s="127"/>
      <c r="H159" s="127"/>
      <c r="I159" s="16">
        <v>16.5</v>
      </c>
      <c r="J159" s="16">
        <v>20</v>
      </c>
      <c r="K159" s="16">
        <v>20</v>
      </c>
      <c r="L159" s="16">
        <v>20.75</v>
      </c>
      <c r="M159" s="16">
        <v>20</v>
      </c>
      <c r="N159" s="16">
        <v>20</v>
      </c>
      <c r="O159" s="16">
        <v>22</v>
      </c>
      <c r="P159" s="16">
        <v>17</v>
      </c>
    </row>
    <row r="160" spans="1:16" s="65" customFormat="1" ht="12.6" customHeight="1">
      <c r="A160" s="130"/>
      <c r="B160" s="135"/>
      <c r="C160" s="132"/>
      <c r="D160" s="132"/>
      <c r="E160" s="132"/>
      <c r="F160" s="127" t="s">
        <v>174</v>
      </c>
      <c r="G160" s="127"/>
      <c r="H160" s="127"/>
      <c r="I160" s="16">
        <v>18.5</v>
      </c>
      <c r="J160" s="16">
        <v>21</v>
      </c>
      <c r="K160" s="16">
        <v>21</v>
      </c>
      <c r="L160" s="16">
        <v>20.75</v>
      </c>
      <c r="M160" s="16">
        <v>20</v>
      </c>
      <c r="N160" s="16">
        <v>21</v>
      </c>
      <c r="O160" s="16">
        <v>21</v>
      </c>
      <c r="P160" s="16">
        <v>14</v>
      </c>
    </row>
    <row r="161" spans="1:126" s="65" customFormat="1" ht="12.75" customHeight="1">
      <c r="A161" s="130"/>
      <c r="B161" s="135"/>
      <c r="C161" s="132"/>
      <c r="D161" s="132"/>
      <c r="E161" s="132"/>
      <c r="F161" s="127" t="s">
        <v>175</v>
      </c>
      <c r="G161" s="127"/>
      <c r="H161" s="127"/>
      <c r="I161" s="16">
        <v>17.5</v>
      </c>
      <c r="J161" s="16">
        <v>19</v>
      </c>
      <c r="K161" s="16">
        <v>21</v>
      </c>
      <c r="L161" s="16">
        <v>20.75</v>
      </c>
      <c r="M161" s="16">
        <v>20</v>
      </c>
      <c r="N161" s="16">
        <v>22</v>
      </c>
      <c r="O161" s="16">
        <v>22</v>
      </c>
      <c r="P161" s="16">
        <v>15</v>
      </c>
    </row>
    <row r="162" spans="1:126" s="65" customFormat="1" ht="12.6" customHeight="1">
      <c r="A162" s="130"/>
      <c r="B162" s="135"/>
      <c r="C162" s="132"/>
      <c r="D162" s="132" t="s">
        <v>234</v>
      </c>
      <c r="E162" s="132"/>
      <c r="F162" s="127" t="s">
        <v>217</v>
      </c>
      <c r="G162" s="127"/>
      <c r="H162" s="127"/>
      <c r="I162" s="16">
        <v>20.5</v>
      </c>
      <c r="J162" s="16">
        <v>20</v>
      </c>
      <c r="K162" s="16">
        <v>20</v>
      </c>
      <c r="L162" s="16">
        <v>19.75</v>
      </c>
      <c r="M162" s="16">
        <v>20</v>
      </c>
      <c r="N162" s="16">
        <v>21</v>
      </c>
      <c r="O162" s="16">
        <v>2</v>
      </c>
      <c r="P162" s="16">
        <v>18</v>
      </c>
    </row>
    <row r="163" spans="1:126" ht="12.6" customHeight="1">
      <c r="A163" s="130"/>
      <c r="B163" s="135"/>
      <c r="C163" s="132"/>
      <c r="D163" s="132"/>
      <c r="E163" s="132"/>
      <c r="F163" s="127" t="s">
        <v>182</v>
      </c>
      <c r="G163" s="127"/>
      <c r="H163" s="127"/>
      <c r="I163" s="16">
        <v>19.5</v>
      </c>
      <c r="J163" s="16">
        <v>18</v>
      </c>
      <c r="K163" s="16">
        <v>9</v>
      </c>
      <c r="L163" s="16">
        <v>20.75</v>
      </c>
      <c r="M163" s="16">
        <v>17</v>
      </c>
      <c r="N163" s="16">
        <v>22</v>
      </c>
      <c r="O163" s="16">
        <v>7</v>
      </c>
      <c r="P163" s="16">
        <v>13</v>
      </c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</row>
    <row r="164" spans="1:126" ht="12.6" customHeight="1">
      <c r="A164" s="130"/>
      <c r="B164" s="135"/>
      <c r="C164" s="132"/>
      <c r="D164" s="132"/>
      <c r="E164" s="132"/>
      <c r="F164" s="127" t="s">
        <v>184</v>
      </c>
      <c r="G164" s="127"/>
      <c r="H164" s="127"/>
      <c r="I164" s="16">
        <v>19.5</v>
      </c>
      <c r="J164" s="16">
        <v>16</v>
      </c>
      <c r="K164" s="16">
        <v>19</v>
      </c>
      <c r="L164" s="16">
        <v>19.75</v>
      </c>
      <c r="M164" s="16">
        <v>20</v>
      </c>
      <c r="N164" s="16">
        <v>22</v>
      </c>
      <c r="O164" s="16">
        <v>7</v>
      </c>
      <c r="P164" s="16">
        <v>15</v>
      </c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</row>
    <row r="165" spans="1:126" ht="12.75" customHeight="1">
      <c r="A165" s="130"/>
      <c r="B165" s="135"/>
      <c r="C165" s="132"/>
      <c r="D165" s="132"/>
      <c r="E165" s="132"/>
      <c r="F165" s="127" t="s">
        <v>199</v>
      </c>
      <c r="G165" s="127"/>
      <c r="H165" s="127"/>
      <c r="I165" s="16">
        <v>14</v>
      </c>
      <c r="J165" s="16">
        <v>21</v>
      </c>
      <c r="K165" s="16">
        <v>4</v>
      </c>
      <c r="L165" s="16">
        <v>20.75</v>
      </c>
      <c r="M165" s="16">
        <v>20</v>
      </c>
      <c r="N165" s="16">
        <v>22</v>
      </c>
      <c r="O165" s="16">
        <v>22</v>
      </c>
      <c r="P165" s="16">
        <v>15</v>
      </c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  <c r="DH165" s="65"/>
      <c r="DI165" s="65"/>
      <c r="DJ165" s="65"/>
      <c r="DK165" s="65"/>
      <c r="DL165" s="65"/>
      <c r="DM165" s="65"/>
      <c r="DN165" s="65"/>
      <c r="DO165" s="65"/>
      <c r="DP165" s="65"/>
      <c r="DQ165" s="65"/>
      <c r="DR165" s="65"/>
      <c r="DS165" s="65"/>
      <c r="DT165" s="65"/>
      <c r="DU165" s="65"/>
      <c r="DV165" s="65"/>
    </row>
    <row r="166" spans="1:126" ht="12.6" customHeight="1">
      <c r="A166" s="130"/>
      <c r="B166" s="135"/>
      <c r="C166" s="132"/>
      <c r="D166" s="132"/>
      <c r="E166" s="132"/>
      <c r="F166" s="127" t="s">
        <v>208</v>
      </c>
      <c r="G166" s="127"/>
      <c r="H166" s="127"/>
      <c r="I166" s="16">
        <v>20.5</v>
      </c>
      <c r="J166" s="16">
        <v>21</v>
      </c>
      <c r="K166" s="16">
        <v>21</v>
      </c>
      <c r="L166" s="16">
        <v>20.75</v>
      </c>
      <c r="M166" s="16">
        <v>10</v>
      </c>
      <c r="N166" s="16">
        <v>22</v>
      </c>
      <c r="O166" s="16">
        <v>22</v>
      </c>
      <c r="P166" s="16">
        <v>15</v>
      </c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  <c r="DH166" s="65"/>
      <c r="DI166" s="65"/>
      <c r="DJ166" s="65"/>
      <c r="DK166" s="65"/>
      <c r="DL166" s="65"/>
      <c r="DM166" s="65"/>
      <c r="DN166" s="65"/>
      <c r="DO166" s="65"/>
      <c r="DP166" s="65"/>
      <c r="DQ166" s="65"/>
      <c r="DR166" s="65"/>
      <c r="DS166" s="65"/>
      <c r="DT166" s="65"/>
      <c r="DU166" s="65"/>
      <c r="DV166" s="65"/>
    </row>
    <row r="167" spans="1:126" ht="12.6" customHeight="1">
      <c r="A167" s="130"/>
      <c r="B167" s="135"/>
      <c r="C167" s="132"/>
      <c r="D167" s="132"/>
      <c r="E167" s="132"/>
      <c r="F167" s="127" t="s">
        <v>235</v>
      </c>
      <c r="G167" s="127"/>
      <c r="H167" s="127"/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20</v>
      </c>
      <c r="P167" s="16">
        <v>0</v>
      </c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65"/>
      <c r="CZ167" s="65"/>
      <c r="DA167" s="65"/>
      <c r="DB167" s="65"/>
      <c r="DC167" s="65"/>
      <c r="DD167" s="65"/>
      <c r="DE167" s="65"/>
      <c r="DF167" s="65"/>
      <c r="DG167" s="65"/>
      <c r="DH167" s="65"/>
      <c r="DI167" s="65"/>
      <c r="DJ167" s="65"/>
      <c r="DK167" s="65"/>
      <c r="DL167" s="65"/>
      <c r="DM167" s="65"/>
      <c r="DN167" s="65"/>
      <c r="DO167" s="65"/>
      <c r="DP167" s="65"/>
      <c r="DQ167" s="65"/>
      <c r="DR167" s="65"/>
      <c r="DS167" s="65"/>
      <c r="DT167" s="65"/>
      <c r="DU167" s="65"/>
      <c r="DV167" s="65"/>
    </row>
    <row r="168" spans="1:126" ht="12.6" customHeight="1">
      <c r="A168" s="130"/>
      <c r="B168" s="135"/>
      <c r="C168" s="132"/>
      <c r="D168" s="132"/>
      <c r="E168" s="132"/>
      <c r="F168" s="127" t="s">
        <v>236</v>
      </c>
      <c r="G168" s="127"/>
      <c r="H168" s="127"/>
      <c r="I168" s="16">
        <v>0</v>
      </c>
      <c r="J168" s="16">
        <v>3</v>
      </c>
      <c r="K168" s="16">
        <v>12</v>
      </c>
      <c r="L168" s="16">
        <v>0</v>
      </c>
      <c r="M168" s="16">
        <v>0</v>
      </c>
      <c r="N168" s="16">
        <v>0</v>
      </c>
      <c r="O168" s="16">
        <v>15</v>
      </c>
      <c r="P168" s="16">
        <v>3</v>
      </c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65"/>
      <c r="CZ168" s="65"/>
      <c r="DA168" s="65"/>
      <c r="DB168" s="65"/>
      <c r="DC168" s="65"/>
      <c r="DD168" s="65"/>
      <c r="DE168" s="65"/>
      <c r="DF168" s="65"/>
      <c r="DG168" s="65"/>
      <c r="DH168" s="65"/>
      <c r="DI168" s="65"/>
      <c r="DJ168" s="65"/>
      <c r="DK168" s="65"/>
      <c r="DL168" s="65"/>
      <c r="DM168" s="65"/>
      <c r="DN168" s="65"/>
      <c r="DO168" s="65"/>
      <c r="DP168" s="65"/>
      <c r="DQ168" s="65"/>
      <c r="DR168" s="65"/>
      <c r="DS168" s="65"/>
      <c r="DT168" s="65"/>
      <c r="DU168" s="65"/>
      <c r="DV168" s="65"/>
    </row>
    <row r="169" spans="1:126" ht="12.6" customHeight="1">
      <c r="A169" s="130"/>
      <c r="B169" s="135"/>
      <c r="C169" s="132"/>
      <c r="D169" s="132"/>
      <c r="E169" s="132"/>
      <c r="F169" s="127" t="s">
        <v>237</v>
      </c>
      <c r="G169" s="127"/>
      <c r="H169" s="127"/>
      <c r="I169" s="16">
        <v>0</v>
      </c>
      <c r="J169" s="16">
        <v>5</v>
      </c>
      <c r="K169" s="16">
        <v>2</v>
      </c>
      <c r="L169" s="16">
        <v>0</v>
      </c>
      <c r="M169" s="16">
        <v>0</v>
      </c>
      <c r="N169" s="16">
        <v>0</v>
      </c>
      <c r="O169" s="16">
        <v>15</v>
      </c>
      <c r="P169" s="16">
        <v>0</v>
      </c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  <c r="DH169" s="65"/>
      <c r="DI169" s="65"/>
      <c r="DJ169" s="65"/>
      <c r="DK169" s="65"/>
      <c r="DL169" s="65"/>
      <c r="DM169" s="65"/>
      <c r="DN169" s="65"/>
      <c r="DO169" s="65"/>
      <c r="DP169" s="65"/>
      <c r="DQ169" s="65"/>
      <c r="DR169" s="65"/>
      <c r="DS169" s="65"/>
      <c r="DT169" s="65"/>
      <c r="DU169" s="65"/>
      <c r="DV169" s="65"/>
    </row>
    <row r="170" spans="1:126" ht="12.6" customHeight="1">
      <c r="A170" s="130"/>
      <c r="B170" s="135"/>
      <c r="C170" s="132"/>
      <c r="D170" s="132"/>
      <c r="E170" s="132"/>
      <c r="F170" s="127" t="s">
        <v>238</v>
      </c>
      <c r="G170" s="127"/>
      <c r="H170" s="127"/>
      <c r="I170" s="16">
        <v>21</v>
      </c>
      <c r="J170" s="16">
        <v>0</v>
      </c>
      <c r="K170" s="16">
        <v>15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65"/>
      <c r="CR170" s="65"/>
      <c r="CS170" s="65"/>
      <c r="CT170" s="65"/>
      <c r="CU170" s="65"/>
      <c r="CV170" s="65"/>
      <c r="CW170" s="65"/>
      <c r="CX170" s="65"/>
      <c r="CY170" s="65"/>
      <c r="CZ170" s="65"/>
      <c r="DA170" s="65"/>
      <c r="DB170" s="65"/>
      <c r="DC170" s="65"/>
      <c r="DD170" s="65"/>
      <c r="DE170" s="65"/>
      <c r="DF170" s="65"/>
      <c r="DG170" s="65"/>
      <c r="DH170" s="65"/>
      <c r="DI170" s="65"/>
      <c r="DJ170" s="65"/>
      <c r="DK170" s="65"/>
      <c r="DL170" s="65"/>
      <c r="DM170" s="65"/>
      <c r="DN170" s="65"/>
      <c r="DO170" s="65"/>
      <c r="DP170" s="65"/>
      <c r="DQ170" s="65"/>
      <c r="DR170" s="65"/>
      <c r="DS170" s="65"/>
      <c r="DT170" s="65"/>
      <c r="DU170" s="65"/>
      <c r="DV170" s="65"/>
    </row>
    <row r="171" spans="1:126" ht="12.6" customHeight="1">
      <c r="A171" s="130"/>
      <c r="B171" s="135"/>
      <c r="C171" s="132"/>
      <c r="D171" s="132"/>
      <c r="E171" s="132"/>
      <c r="F171" s="127" t="s">
        <v>239</v>
      </c>
      <c r="G171" s="127"/>
      <c r="H171" s="127"/>
      <c r="I171" s="16">
        <v>7</v>
      </c>
      <c r="J171" s="16">
        <v>0</v>
      </c>
      <c r="K171" s="16">
        <v>0</v>
      </c>
      <c r="L171" s="16">
        <v>0</v>
      </c>
      <c r="M171" s="16">
        <v>10</v>
      </c>
      <c r="N171" s="16">
        <v>0</v>
      </c>
      <c r="O171" s="16">
        <v>0</v>
      </c>
      <c r="P171" s="16">
        <v>0</v>
      </c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65"/>
      <c r="CR171" s="65"/>
      <c r="CS171" s="65"/>
      <c r="CT171" s="65"/>
      <c r="CU171" s="65"/>
      <c r="CV171" s="65"/>
      <c r="CW171" s="65"/>
      <c r="CX171" s="65"/>
      <c r="CY171" s="65"/>
      <c r="CZ171" s="65"/>
      <c r="DA171" s="65"/>
      <c r="DB171" s="65"/>
      <c r="DC171" s="65"/>
      <c r="DD171" s="65"/>
      <c r="DE171" s="65"/>
      <c r="DF171" s="65"/>
      <c r="DG171" s="65"/>
      <c r="DH171" s="65"/>
      <c r="DI171" s="65"/>
      <c r="DJ171" s="65"/>
      <c r="DK171" s="65"/>
      <c r="DL171" s="65"/>
      <c r="DM171" s="65"/>
      <c r="DN171" s="65"/>
      <c r="DO171" s="65"/>
      <c r="DP171" s="65"/>
      <c r="DQ171" s="65"/>
      <c r="DR171" s="65"/>
      <c r="DS171" s="65"/>
      <c r="DT171" s="65"/>
      <c r="DU171" s="65"/>
      <c r="DV171" s="65"/>
    </row>
    <row r="174" spans="1:126">
      <c r="A174" s="123" t="s">
        <v>240</v>
      </c>
      <c r="B174" s="123"/>
      <c r="C174" s="123"/>
      <c r="D174" s="128" t="s">
        <v>241</v>
      </c>
      <c r="E174" s="128"/>
    </row>
    <row r="175" spans="1:126">
      <c r="A175" s="123" t="s">
        <v>242</v>
      </c>
      <c r="B175" s="123"/>
      <c r="C175" s="123"/>
      <c r="D175" s="129">
        <v>43221</v>
      </c>
      <c r="E175" s="129"/>
    </row>
    <row r="176" spans="1:126">
      <c r="A176" s="123" t="s">
        <v>243</v>
      </c>
      <c r="B176" s="123"/>
      <c r="C176" s="123"/>
      <c r="D176" s="128" t="s">
        <v>244</v>
      </c>
      <c r="E176" s="128"/>
    </row>
    <row r="177" spans="1:5">
      <c r="A177" s="123" t="s">
        <v>245</v>
      </c>
      <c r="B177" s="123"/>
      <c r="C177" s="123"/>
      <c r="D177" s="124" t="s">
        <v>246</v>
      </c>
      <c r="E177" s="124"/>
    </row>
    <row r="179" spans="1:5">
      <c r="C179" s="125" t="s">
        <v>247</v>
      </c>
      <c r="D179" s="125"/>
      <c r="E179" s="125"/>
    </row>
    <row r="180" spans="1:5">
      <c r="C180" s="66" t="s">
        <v>248</v>
      </c>
      <c r="D180" s="67">
        <f>25/20</f>
        <v>1.25</v>
      </c>
      <c r="E180" s="68" t="s">
        <v>249</v>
      </c>
    </row>
    <row r="181" spans="1:5">
      <c r="C181" s="66" t="s">
        <v>250</v>
      </c>
      <c r="D181" s="67">
        <f>1700/20</f>
        <v>85</v>
      </c>
      <c r="E181" s="68" t="s">
        <v>251</v>
      </c>
    </row>
    <row r="182" spans="1:5">
      <c r="C182" s="66" t="s">
        <v>252</v>
      </c>
      <c r="D182" s="67">
        <v>3</v>
      </c>
      <c r="E182" s="68" t="s">
        <v>253</v>
      </c>
    </row>
    <row r="183" spans="1:5">
      <c r="C183" s="66" t="s">
        <v>254</v>
      </c>
      <c r="D183" s="67">
        <v>10</v>
      </c>
      <c r="E183" s="68" t="s">
        <v>255</v>
      </c>
    </row>
    <row r="184" spans="1:5">
      <c r="C184" s="66" t="s">
        <v>256</v>
      </c>
      <c r="D184" s="67">
        <v>25</v>
      </c>
      <c r="E184" s="68" t="s">
        <v>257</v>
      </c>
    </row>
    <row r="185" spans="1:5">
      <c r="C185" s="66" t="s">
        <v>258</v>
      </c>
      <c r="D185" s="67">
        <f>800/20</f>
        <v>40</v>
      </c>
      <c r="E185" s="68" t="s">
        <v>259</v>
      </c>
    </row>
    <row r="186" spans="1:5">
      <c r="C186" s="66" t="s">
        <v>260</v>
      </c>
      <c r="D186" s="67">
        <v>2000</v>
      </c>
      <c r="E186" s="68" t="s">
        <v>261</v>
      </c>
    </row>
    <row r="187" spans="1:5">
      <c r="C187" s="66" t="s">
        <v>262</v>
      </c>
      <c r="D187" s="67">
        <v>1240</v>
      </c>
      <c r="E187" s="68" t="s">
        <v>263</v>
      </c>
    </row>
    <row r="188" spans="1:5">
      <c r="C188" s="66" t="s">
        <v>262</v>
      </c>
      <c r="D188" s="67">
        <v>1503</v>
      </c>
      <c r="E188" s="68" t="s">
        <v>264</v>
      </c>
    </row>
    <row r="189" spans="1:5">
      <c r="C189" s="69"/>
      <c r="D189" s="69"/>
      <c r="E189" s="70"/>
    </row>
    <row r="190" spans="1:5">
      <c r="C190" s="126" t="s">
        <v>265</v>
      </c>
      <c r="D190" s="126"/>
      <c r="E190" s="70"/>
    </row>
    <row r="191" spans="1:5">
      <c r="C191" s="66" t="s">
        <v>266</v>
      </c>
      <c r="D191" s="66">
        <v>1</v>
      </c>
      <c r="E191" s="70"/>
    </row>
    <row r="192" spans="1:5">
      <c r="C192" s="66" t="s">
        <v>267</v>
      </c>
      <c r="D192" s="66">
        <v>2</v>
      </c>
      <c r="E192" s="70"/>
    </row>
    <row r="193" spans="3:5">
      <c r="C193" s="66" t="s">
        <v>252</v>
      </c>
      <c r="D193" s="66">
        <v>2</v>
      </c>
      <c r="E193" s="70"/>
    </row>
    <row r="194" spans="3:5">
      <c r="C194" s="66" t="s">
        <v>268</v>
      </c>
      <c r="D194" s="66">
        <v>5</v>
      </c>
      <c r="E194" s="70"/>
    </row>
    <row r="195" spans="3:5">
      <c r="C195" s="66" t="s">
        <v>269</v>
      </c>
      <c r="D195" s="66">
        <v>2</v>
      </c>
      <c r="E195" s="70"/>
    </row>
    <row r="196" spans="3:5">
      <c r="C196" s="66" t="s">
        <v>270</v>
      </c>
      <c r="D196" s="66">
        <v>3</v>
      </c>
      <c r="E196" s="70"/>
    </row>
    <row r="197" spans="3:5">
      <c r="C197" s="66" t="s">
        <v>271</v>
      </c>
      <c r="D197" s="66">
        <v>1</v>
      </c>
      <c r="E197" s="70"/>
    </row>
  </sheetData>
  <sheetProtection password="CDF5" sheet="1" objects="1" scenarios="1"/>
  <mergeCells count="228">
    <mergeCell ref="A1:P1"/>
    <mergeCell ref="A2:P2"/>
    <mergeCell ref="A3:D4"/>
    <mergeCell ref="E3:H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D5:E5"/>
    <mergeCell ref="A6:A20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7"/>
    <mergeCell ref="C14:C17"/>
    <mergeCell ref="D14:E17"/>
    <mergeCell ref="F15:H15"/>
    <mergeCell ref="F16:H16"/>
    <mergeCell ref="F17:H17"/>
    <mergeCell ref="D18:E18"/>
    <mergeCell ref="B19:B20"/>
    <mergeCell ref="C19:C20"/>
    <mergeCell ref="D19:E19"/>
    <mergeCell ref="D20:E20"/>
    <mergeCell ref="F23:H23"/>
    <mergeCell ref="B24:B36"/>
    <mergeCell ref="C24:C36"/>
    <mergeCell ref="D24:E26"/>
    <mergeCell ref="F25:H25"/>
    <mergeCell ref="F26:H26"/>
    <mergeCell ref="D27:E27"/>
    <mergeCell ref="D28:E29"/>
    <mergeCell ref="F28:H28"/>
    <mergeCell ref="F29:H29"/>
    <mergeCell ref="D30:E31"/>
    <mergeCell ref="F30:H30"/>
    <mergeCell ref="F31:H31"/>
    <mergeCell ref="D32:E32"/>
    <mergeCell ref="D33:E34"/>
    <mergeCell ref="F33:H33"/>
    <mergeCell ref="F34:H34"/>
    <mergeCell ref="D35:E36"/>
    <mergeCell ref="F35:H35"/>
    <mergeCell ref="F36:H36"/>
    <mergeCell ref="A37:A49"/>
    <mergeCell ref="B37:B49"/>
    <mergeCell ref="C37:C49"/>
    <mergeCell ref="D37:E39"/>
    <mergeCell ref="F38:H38"/>
    <mergeCell ref="F39:H39"/>
    <mergeCell ref="D40:E42"/>
    <mergeCell ref="F41:H41"/>
    <mergeCell ref="F42:H42"/>
    <mergeCell ref="D43:E44"/>
    <mergeCell ref="F43:H43"/>
    <mergeCell ref="F44:H44"/>
    <mergeCell ref="D45:E47"/>
    <mergeCell ref="F46:H46"/>
    <mergeCell ref="F47:H47"/>
    <mergeCell ref="D48:E49"/>
    <mergeCell ref="F48:H48"/>
    <mergeCell ref="F49:H49"/>
    <mergeCell ref="A21:A36"/>
    <mergeCell ref="B21:B23"/>
    <mergeCell ref="C21:C23"/>
    <mergeCell ref="D21:E23"/>
    <mergeCell ref="F22:H22"/>
    <mergeCell ref="A50:A73"/>
    <mergeCell ref="B50:B52"/>
    <mergeCell ref="C50:C52"/>
    <mergeCell ref="D50:E52"/>
    <mergeCell ref="F51:H51"/>
    <mergeCell ref="F52:H52"/>
    <mergeCell ref="B53:B55"/>
    <mergeCell ref="C53:C55"/>
    <mergeCell ref="D53:E55"/>
    <mergeCell ref="F54:H54"/>
    <mergeCell ref="F55:H55"/>
    <mergeCell ref="B56:B58"/>
    <mergeCell ref="C56:C58"/>
    <mergeCell ref="D56:E58"/>
    <mergeCell ref="F57:H57"/>
    <mergeCell ref="F58:H58"/>
    <mergeCell ref="B59:B61"/>
    <mergeCell ref="C59:C61"/>
    <mergeCell ref="D59:E61"/>
    <mergeCell ref="F60:H60"/>
    <mergeCell ref="F61:H61"/>
    <mergeCell ref="B62:B64"/>
    <mergeCell ref="C62:C64"/>
    <mergeCell ref="D62:E64"/>
    <mergeCell ref="F63:H63"/>
    <mergeCell ref="F64:H64"/>
    <mergeCell ref="B65:B67"/>
    <mergeCell ref="C65:C67"/>
    <mergeCell ref="D65:E67"/>
    <mergeCell ref="F66:H66"/>
    <mergeCell ref="F67:H67"/>
    <mergeCell ref="B68:B70"/>
    <mergeCell ref="C68:C70"/>
    <mergeCell ref="D68:E70"/>
    <mergeCell ref="F69:H69"/>
    <mergeCell ref="F70:H70"/>
    <mergeCell ref="B71:B73"/>
    <mergeCell ref="C71:C73"/>
    <mergeCell ref="D71:E73"/>
    <mergeCell ref="F72:H72"/>
    <mergeCell ref="F73:H73"/>
    <mergeCell ref="C92:C97"/>
    <mergeCell ref="D92:D97"/>
    <mergeCell ref="B98:B102"/>
    <mergeCell ref="C98:C102"/>
    <mergeCell ref="D98:D102"/>
    <mergeCell ref="B118:B132"/>
    <mergeCell ref="C118:C132"/>
    <mergeCell ref="D118:E118"/>
    <mergeCell ref="D119:E119"/>
    <mergeCell ref="D120:D122"/>
    <mergeCell ref="E120:H120"/>
    <mergeCell ref="E121:H121"/>
    <mergeCell ref="E122:H122"/>
    <mergeCell ref="E99:H99"/>
    <mergeCell ref="E100:H100"/>
    <mergeCell ref="E101:H101"/>
    <mergeCell ref="E102:H102"/>
    <mergeCell ref="B103:B117"/>
    <mergeCell ref="C103:C117"/>
    <mergeCell ref="D103:E103"/>
    <mergeCell ref="D104:D107"/>
    <mergeCell ref="E105:H105"/>
    <mergeCell ref="E106:H106"/>
    <mergeCell ref="E107:H107"/>
    <mergeCell ref="D108:D110"/>
    <mergeCell ref="E108:H108"/>
    <mergeCell ref="E109:H109"/>
    <mergeCell ref="E110:H110"/>
    <mergeCell ref="D111:D114"/>
    <mergeCell ref="E112:H112"/>
    <mergeCell ref="E113:H113"/>
    <mergeCell ref="E114:H114"/>
    <mergeCell ref="D115:D117"/>
    <mergeCell ref="E115:H115"/>
    <mergeCell ref="E116:H116"/>
    <mergeCell ref="E117:H117"/>
    <mergeCell ref="D123:D125"/>
    <mergeCell ref="E123:H123"/>
    <mergeCell ref="E124:H124"/>
    <mergeCell ref="E125:H125"/>
    <mergeCell ref="D126:E126"/>
    <mergeCell ref="D127:D129"/>
    <mergeCell ref="E127:H127"/>
    <mergeCell ref="E128:H128"/>
    <mergeCell ref="E129:H129"/>
    <mergeCell ref="D130:D132"/>
    <mergeCell ref="E130:H130"/>
    <mergeCell ref="E131:H131"/>
    <mergeCell ref="E132:H132"/>
    <mergeCell ref="B133:B139"/>
    <mergeCell ref="C133:C139"/>
    <mergeCell ref="D133:D139"/>
    <mergeCell ref="E134:H134"/>
    <mergeCell ref="E135:H135"/>
    <mergeCell ref="E136:H136"/>
    <mergeCell ref="E137:H137"/>
    <mergeCell ref="E138:H138"/>
    <mergeCell ref="E139:H139"/>
    <mergeCell ref="B140:B151"/>
    <mergeCell ref="C140:C151"/>
    <mergeCell ref="D140:D151"/>
    <mergeCell ref="B152:B171"/>
    <mergeCell ref="C152:C171"/>
    <mergeCell ref="D152:E16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D162:E171"/>
    <mergeCell ref="F162:H162"/>
    <mergeCell ref="F163:H163"/>
    <mergeCell ref="F164:H164"/>
    <mergeCell ref="F165:H165"/>
    <mergeCell ref="F166:H166"/>
    <mergeCell ref="F167:H167"/>
    <mergeCell ref="F168:H168"/>
    <mergeCell ref="A177:C177"/>
    <mergeCell ref="D177:E177"/>
    <mergeCell ref="C179:E179"/>
    <mergeCell ref="C190:D190"/>
    <mergeCell ref="F169:H169"/>
    <mergeCell ref="F170:H170"/>
    <mergeCell ref="F171:H171"/>
    <mergeCell ref="A174:C174"/>
    <mergeCell ref="D174:E174"/>
    <mergeCell ref="A175:C175"/>
    <mergeCell ref="D175:E175"/>
    <mergeCell ref="A176:C176"/>
    <mergeCell ref="D176:E176"/>
    <mergeCell ref="A74:A171"/>
    <mergeCell ref="B74:B79"/>
    <mergeCell ref="C74:C79"/>
    <mergeCell ref="D74:D79"/>
    <mergeCell ref="B80:B85"/>
    <mergeCell ref="C80:C85"/>
    <mergeCell ref="D80:D85"/>
    <mergeCell ref="B86:B91"/>
    <mergeCell ref="C86:C91"/>
    <mergeCell ref="D86:D91"/>
    <mergeCell ref="B92:B97"/>
  </mergeCells>
  <conditionalFormatting sqref="I6:P6">
    <cfRule type="cellIs" dxfId="464" priority="2" operator="greaterThanOrEqual">
      <formula>144</formula>
    </cfRule>
    <cfRule type="cellIs" dxfId="463" priority="3" operator="between">
      <formula>130</formula>
      <formula>143</formula>
    </cfRule>
    <cfRule type="cellIs" dxfId="462" priority="4" operator="lessThanOrEqual">
      <formula>129</formula>
    </cfRule>
  </conditionalFormatting>
  <conditionalFormatting sqref="I7:P7">
    <cfRule type="cellIs" dxfId="461" priority="5" operator="lessThanOrEqual">
      <formula>49</formula>
    </cfRule>
    <cfRule type="cellIs" dxfId="460" priority="6" operator="between">
      <formula>50</formula>
      <formula>55</formula>
    </cfRule>
    <cfRule type="cellIs" dxfId="459" priority="7" operator="greaterThanOrEqual">
      <formula>56</formula>
    </cfRule>
  </conditionalFormatting>
  <conditionalFormatting sqref="I8:P8">
    <cfRule type="cellIs" dxfId="458" priority="8" operator="greaterThanOrEqual">
      <formula>0.91</formula>
    </cfRule>
    <cfRule type="cellIs" dxfId="457" priority="9" operator="between">
      <formula>0.8</formula>
      <formula>0.9</formula>
    </cfRule>
    <cfRule type="cellIs" dxfId="456" priority="10" operator="lessThanOrEqual">
      <formula>0.79</formula>
    </cfRule>
  </conditionalFormatting>
  <conditionalFormatting sqref="I11:P11">
    <cfRule type="cellIs" dxfId="455" priority="11" operator="lessThanOrEqual">
      <formula>69</formula>
    </cfRule>
    <cfRule type="cellIs" dxfId="454" priority="12" operator="between">
      <formula>70</formula>
      <formula>78</formula>
    </cfRule>
    <cfRule type="cellIs" dxfId="453" priority="13" operator="greaterThanOrEqual">
      <formula>79</formula>
    </cfRule>
  </conditionalFormatting>
  <conditionalFormatting sqref="I12:P12">
    <cfRule type="cellIs" dxfId="452" priority="14" operator="greaterThanOrEqual">
      <formula>51</formula>
    </cfRule>
    <cfRule type="cellIs" dxfId="451" priority="15" operator="lessThanOrEqual">
      <formula>49</formula>
    </cfRule>
    <cfRule type="cellIs" dxfId="450" priority="16" operator="equal">
      <formula>50</formula>
    </cfRule>
  </conditionalFormatting>
  <conditionalFormatting sqref="I14:P14">
    <cfRule type="cellIs" dxfId="449" priority="17" operator="lessThanOrEqual">
      <formula>1899</formula>
    </cfRule>
    <cfRule type="cellIs" dxfId="448" priority="18" operator="greaterThanOrEqual">
      <formula>2101</formula>
    </cfRule>
    <cfRule type="cellIs" dxfId="447" priority="19" operator="between">
      <formula>1900</formula>
      <formula>2100</formula>
    </cfRule>
  </conditionalFormatting>
  <conditionalFormatting sqref="I86:P86 I92:P92 I19:P19">
    <cfRule type="cellIs" dxfId="446" priority="20" operator="greaterThanOrEqual">
      <formula>1.01</formula>
    </cfRule>
    <cfRule type="cellIs" dxfId="445" priority="21" operator="between">
      <formula>0.9</formula>
      <formula>1</formula>
    </cfRule>
    <cfRule type="cellIs" dxfId="444" priority="22" operator="lessThanOrEqual">
      <formula>0.89</formula>
    </cfRule>
  </conditionalFormatting>
  <conditionalFormatting sqref="I20:P20">
    <cfRule type="cellIs" dxfId="443" priority="23" operator="greaterThanOrEqual">
      <formula>883</formula>
    </cfRule>
    <cfRule type="cellIs" dxfId="442" priority="24" operator="lessThanOrEqual">
      <formula>797</formula>
    </cfRule>
    <cfRule type="cellIs" dxfId="441" priority="25" operator="between">
      <formula>798</formula>
      <formula>882</formula>
    </cfRule>
  </conditionalFormatting>
  <conditionalFormatting sqref="I21:P21">
    <cfRule type="cellIs" dxfId="440" priority="26" operator="greaterThanOrEqual">
      <formula>0.8</formula>
    </cfRule>
    <cfRule type="cellIs" dxfId="439" priority="27" operator="between">
      <formula>0.7</formula>
      <formula>0.79</formula>
    </cfRule>
    <cfRule type="cellIs" dxfId="438" priority="28" operator="lessThan">
      <formula>0.7</formula>
    </cfRule>
  </conditionalFormatting>
  <conditionalFormatting sqref="I27:P27 I32:P32">
    <cfRule type="cellIs" dxfId="437" priority="29" operator="greaterThanOrEqual">
      <formula>0.66</formula>
    </cfRule>
    <cfRule type="cellIs" dxfId="436" priority="30" operator="between">
      <formula>0.6</formula>
      <formula>0.65</formula>
    </cfRule>
    <cfRule type="cellIs" dxfId="435" priority="31" operator="lessThanOrEqual">
      <formula>0.59</formula>
    </cfRule>
  </conditionalFormatting>
  <conditionalFormatting sqref="I24:P24">
    <cfRule type="cellIs" dxfId="434" priority="32" operator="lessThanOrEqual">
      <formula>0.59</formula>
    </cfRule>
    <cfRule type="cellIs" dxfId="433" priority="33" operator="greaterThanOrEqual">
      <formula>0.66</formula>
    </cfRule>
    <cfRule type="cellIs" dxfId="432" priority="34" operator="between">
      <formula>0.6</formula>
      <formula>0.65</formula>
    </cfRule>
  </conditionalFormatting>
  <conditionalFormatting sqref="I37:P37 I45:P45">
    <cfRule type="cellIs" dxfId="431" priority="35" operator="lessThanOrEqual">
      <formula>0.39</formula>
    </cfRule>
    <cfRule type="cellIs" dxfId="430" priority="36" operator="greaterThanOrEqual">
      <formula>0.51</formula>
    </cfRule>
    <cfRule type="cellIs" dxfId="429" priority="37" operator="between">
      <formula>0.4</formula>
      <formula>0.5</formula>
    </cfRule>
  </conditionalFormatting>
  <conditionalFormatting sqref="I40:P40">
    <cfRule type="cellIs" dxfId="428" priority="38" operator="greaterThanOrEqual">
      <formula>0.51</formula>
    </cfRule>
    <cfRule type="cellIs" dxfId="427" priority="39" operator="between">
      <formula>0.4</formula>
      <formula>0.5</formula>
    </cfRule>
    <cfRule type="cellIs" dxfId="426" priority="40" operator="lessThanOrEqual">
      <formula>0.31</formula>
    </cfRule>
  </conditionalFormatting>
  <conditionalFormatting sqref="I50:P50">
    <cfRule type="cellIs" dxfId="425" priority="41" operator="lessThanOrEqual">
      <formula>13</formula>
    </cfRule>
    <cfRule type="cellIs" dxfId="424" priority="42" operator="between">
      <formula>16</formula>
      <formula>14</formula>
    </cfRule>
    <cfRule type="cellIs" dxfId="423" priority="43" operator="greaterThanOrEqual">
      <formula>17</formula>
    </cfRule>
  </conditionalFormatting>
  <conditionalFormatting sqref="I53:P53">
    <cfRule type="cellIs" dxfId="422" priority="44" operator="lessThanOrEqual">
      <formula>0</formula>
    </cfRule>
    <cfRule type="cellIs" dxfId="421" priority="45" operator="greaterThanOrEqual">
      <formula>2</formula>
    </cfRule>
    <cfRule type="cellIs" dxfId="420" priority="46" operator="equal">
      <formula>1</formula>
    </cfRule>
  </conditionalFormatting>
  <conditionalFormatting sqref="I56:P56">
    <cfRule type="cellIs" dxfId="419" priority="47" operator="lessThanOrEqual">
      <formula>6</formula>
    </cfRule>
    <cfRule type="cellIs" dxfId="418" priority="48" operator="between">
      <formula>21</formula>
      <formula>7</formula>
    </cfRule>
    <cfRule type="cellIs" dxfId="417" priority="49" operator="greaterThanOrEqual">
      <formula>22</formula>
    </cfRule>
  </conditionalFormatting>
  <conditionalFormatting sqref="I59:P59">
    <cfRule type="cellIs" dxfId="416" priority="50" operator="lessThanOrEqual">
      <formula>14</formula>
    </cfRule>
    <cfRule type="cellIs" dxfId="415" priority="51" operator="between">
      <formula>45</formula>
      <formula>15</formula>
    </cfRule>
    <cfRule type="cellIs" dxfId="414" priority="52" operator="greaterThanOrEqual">
      <formula>46</formula>
    </cfRule>
  </conditionalFormatting>
  <conditionalFormatting sqref="I62:P62">
    <cfRule type="cellIs" dxfId="413" priority="53" operator="lessThanOrEqual">
      <formula>59</formula>
    </cfRule>
    <cfRule type="cellIs" dxfId="412" priority="54" operator="between">
      <formula>60</formula>
      <formula>75</formula>
    </cfRule>
    <cfRule type="cellIs" dxfId="411" priority="55" operator="greaterThanOrEqual">
      <formula>76</formula>
    </cfRule>
  </conditionalFormatting>
  <conditionalFormatting sqref="I65:P65 I68:P68">
    <cfRule type="cellIs" dxfId="410" priority="56" operator="lessThanOrEqual">
      <formula>1</formula>
    </cfRule>
    <cfRule type="cellIs" dxfId="409" priority="57" operator="greaterThanOrEqual">
      <formula>3</formula>
    </cfRule>
    <cfRule type="cellIs" dxfId="408" priority="58" operator="equal">
      <formula>2</formula>
    </cfRule>
  </conditionalFormatting>
  <conditionalFormatting sqref="I71:P71">
    <cfRule type="cellIs" dxfId="407" priority="59" operator="lessThanOrEqual">
      <formula>9</formula>
    </cfRule>
    <cfRule type="cellIs" dxfId="406" priority="60" operator="between">
      <formula>10</formula>
      <formula>15</formula>
    </cfRule>
    <cfRule type="cellIs" dxfId="405" priority="61" operator="greaterThanOrEqual">
      <formula>16</formula>
    </cfRule>
  </conditionalFormatting>
  <conditionalFormatting sqref="I87:P91 I93:P97 I140:P151">
    <cfRule type="cellIs" dxfId="404" priority="62" operator="lessThanOrEqual">
      <formula>0.89</formula>
    </cfRule>
    <cfRule type="cellIs" dxfId="403" priority="63" operator="greaterThanOrEqual">
      <formula>1.01</formula>
    </cfRule>
    <cfRule type="cellIs" dxfId="402" priority="64" operator="between">
      <formula>0.9</formula>
      <formula>1</formula>
    </cfRule>
  </conditionalFormatting>
  <conditionalFormatting sqref="I98:P98">
    <cfRule type="cellIs" dxfId="401" priority="65" operator="lessThanOrEqual">
      <formula>25</formula>
    </cfRule>
    <cfRule type="cellIs" dxfId="400" priority="66" operator="greaterThanOrEqual">
      <formula>77</formula>
    </cfRule>
    <cfRule type="cellIs" dxfId="399" priority="67" operator="between">
      <formula>26</formula>
      <formula>76</formula>
    </cfRule>
  </conditionalFormatting>
  <conditionalFormatting sqref="I118:P118">
    <cfRule type="cellIs" dxfId="398" priority="68" operator="lessThanOrEqual">
      <formula>149</formula>
    </cfRule>
    <cfRule type="cellIs" dxfId="397" priority="69" operator="greaterThanOrEqual">
      <formula>151</formula>
    </cfRule>
    <cfRule type="cellIs" dxfId="396" priority="70" operator="equal">
      <formula>150</formula>
    </cfRule>
  </conditionalFormatting>
  <conditionalFormatting sqref="I119:P119 I126:P126">
    <cfRule type="cellIs" dxfId="395" priority="71" operator="lessThanOrEqual">
      <formula>74</formula>
    </cfRule>
    <cfRule type="cellIs" dxfId="394" priority="72" operator="greaterThanOrEqual">
      <formula>76</formula>
    </cfRule>
    <cfRule type="cellIs" dxfId="393" priority="73" operator="equal">
      <formula>75</formula>
    </cfRule>
  </conditionalFormatting>
  <conditionalFormatting sqref="I133:P133">
    <cfRule type="cellIs" dxfId="392" priority="74" operator="lessThanOrEqual">
      <formula>1699</formula>
    </cfRule>
    <cfRule type="cellIs" dxfId="391" priority="75" operator="greaterThanOrEqual">
      <formula>2001</formula>
    </cfRule>
    <cfRule type="cellIs" dxfId="390" priority="76" operator="between">
      <formula>1700</formula>
      <formula>2000</formula>
    </cfRule>
  </conditionalFormatting>
  <conditionalFormatting sqref="I103:P103">
    <cfRule type="cellIs" dxfId="389" priority="77" operator="lessThanOrEqual">
      <formula>49</formula>
    </cfRule>
    <cfRule type="cellIs" dxfId="388" priority="78" operator="greaterThanOrEqual">
      <formula>51</formula>
    </cfRule>
    <cfRule type="cellIs" dxfId="387" priority="79" operator="equal">
      <formula>50</formula>
    </cfRule>
  </conditionalFormatting>
  <conditionalFormatting sqref="I104:P104 I111:P111">
    <cfRule type="cellIs" dxfId="386" priority="80" operator="lessThanOrEqual">
      <formula>24</formula>
    </cfRule>
    <cfRule type="cellIs" dxfId="385" priority="81" operator="greaterThanOrEqual">
      <formula>26</formula>
    </cfRule>
    <cfRule type="cellIs" dxfId="384" priority="82" operator="equal">
      <formula>25</formula>
    </cfRule>
  </conditionalFormatting>
  <conditionalFormatting sqref="I13:P13">
    <cfRule type="cellIs" dxfId="383" priority="83" operator="lessThanOrEqual">
      <formula>391</formula>
    </cfRule>
    <cfRule type="cellIs" dxfId="382" priority="84" operator="greaterThanOrEqual">
      <formula>435</formula>
    </cfRule>
    <cfRule type="cellIs" dxfId="381" priority="85" operator="between">
      <formula>392</formula>
      <formula>434</formula>
    </cfRule>
  </conditionalFormatting>
  <conditionalFormatting sqref="I74:P79">
    <cfRule type="cellIs" dxfId="380" priority="86" operator="lessThanOrEqual">
      <formula>199</formula>
    </cfRule>
    <cfRule type="cellIs" dxfId="379" priority="87" operator="greaterThanOrEqual">
      <formula>221</formula>
    </cfRule>
    <cfRule type="cellIs" dxfId="378" priority="88" operator="between">
      <formula>200</formula>
      <formula>220</formula>
    </cfRule>
  </conditionalFormatting>
  <conditionalFormatting sqref="I80:P85">
    <cfRule type="cellIs" dxfId="377" priority="89" operator="lessThanOrEqual">
      <formula>498</formula>
    </cfRule>
    <cfRule type="cellIs" dxfId="376" priority="90" operator="greaterThanOrEqual">
      <formula>552</formula>
    </cfRule>
    <cfRule type="cellIs" dxfId="375" priority="91" operator="between">
      <formula>498</formula>
      <formula>551</formula>
    </cfRule>
  </conditionalFormatting>
  <conditionalFormatting sqref="I18:P18">
    <cfRule type="cellIs" dxfId="374" priority="92" operator="between">
      <formula>1485</formula>
      <formula>1641</formula>
    </cfRule>
    <cfRule type="cellIs" dxfId="373" priority="93" operator="lessThanOrEqual">
      <formula>1484</formula>
    </cfRule>
    <cfRule type="cellIs" dxfId="372" priority="94" operator="greaterThanOrEqual">
      <formula>1642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97"/>
  <sheetViews>
    <sheetView topLeftCell="E103" zoomScale="80" zoomScaleNormal="80" workbookViewId="0">
      <selection activeCell="E103" sqref="E103"/>
    </sheetView>
  </sheetViews>
  <sheetFormatPr baseColWidth="10" defaultColWidth="11" defaultRowHeight="13.2"/>
  <cols>
    <col min="1" max="1" width="8.08984375" style="1" customWidth="1"/>
    <col min="2" max="2" width="4.08984375" style="1" customWidth="1"/>
    <col min="3" max="3" width="18" style="2" customWidth="1"/>
    <col min="4" max="4" width="24" style="2" customWidth="1"/>
    <col min="5" max="5" width="19" style="3" customWidth="1"/>
    <col min="6" max="6" width="7.7265625" style="4" customWidth="1"/>
    <col min="7" max="7" width="10.36328125" style="4" customWidth="1"/>
    <col min="8" max="8" width="15" style="3" customWidth="1"/>
    <col min="9" max="1025" width="11" style="3"/>
  </cols>
  <sheetData>
    <row r="1" spans="1:20" ht="15.7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 ht="24" customHeight="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3.35" customHeight="1">
      <c r="A3" s="156" t="s">
        <v>2</v>
      </c>
      <c r="B3" s="156"/>
      <c r="C3" s="156"/>
      <c r="D3" s="156"/>
      <c r="E3" s="157" t="s">
        <v>3</v>
      </c>
      <c r="F3" s="157"/>
      <c r="G3" s="157"/>
      <c r="H3" s="157"/>
      <c r="I3" s="161" t="s">
        <v>272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0">
      <c r="A4" s="156"/>
      <c r="B4" s="156"/>
      <c r="C4" s="156"/>
      <c r="D4" s="156"/>
      <c r="E4" s="157"/>
      <c r="F4" s="157"/>
      <c r="G4" s="157"/>
      <c r="H4" s="157"/>
      <c r="I4" s="159">
        <v>43466</v>
      </c>
      <c r="J4" s="159">
        <v>43497</v>
      </c>
      <c r="K4" s="159">
        <v>43525</v>
      </c>
      <c r="L4" s="159">
        <v>43556</v>
      </c>
      <c r="M4" s="159">
        <v>43586</v>
      </c>
      <c r="N4" s="159">
        <v>43617</v>
      </c>
      <c r="O4" s="159">
        <v>43647</v>
      </c>
      <c r="P4" s="159">
        <v>43678</v>
      </c>
      <c r="Q4" s="159">
        <v>43709</v>
      </c>
      <c r="R4" s="159">
        <v>43739</v>
      </c>
      <c r="S4" s="159">
        <v>43770</v>
      </c>
      <c r="T4" s="159">
        <v>43800</v>
      </c>
    </row>
    <row r="5" spans="1:20">
      <c r="A5" s="5" t="s">
        <v>4</v>
      </c>
      <c r="B5" s="5" t="s">
        <v>5</v>
      </c>
      <c r="C5" s="5" t="s">
        <v>6</v>
      </c>
      <c r="D5" s="160" t="s">
        <v>7</v>
      </c>
      <c r="E5" s="160"/>
      <c r="F5" s="6" t="s">
        <v>8</v>
      </c>
      <c r="G5" s="7" t="s">
        <v>9</v>
      </c>
      <c r="H5" s="8" t="s">
        <v>10</v>
      </c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0" ht="12.75" customHeight="1">
      <c r="A6" s="148" t="s">
        <v>11</v>
      </c>
      <c r="B6" s="131">
        <v>1</v>
      </c>
      <c r="C6" s="132" t="s">
        <v>12</v>
      </c>
      <c r="D6" s="146" t="s">
        <v>13</v>
      </c>
      <c r="E6" s="146"/>
      <c r="F6" s="10" t="s">
        <v>14</v>
      </c>
      <c r="G6" s="11" t="s">
        <v>15</v>
      </c>
      <c r="H6" s="12" t="s">
        <v>16</v>
      </c>
      <c r="I6" s="13">
        <v>172</v>
      </c>
      <c r="J6" s="13">
        <v>146</v>
      </c>
      <c r="K6" s="13">
        <v>157</v>
      </c>
      <c r="L6" s="13">
        <v>170</v>
      </c>
      <c r="M6" s="13">
        <v>178</v>
      </c>
      <c r="N6" s="13">
        <v>159</v>
      </c>
      <c r="O6" s="13">
        <v>169</v>
      </c>
      <c r="P6" s="13">
        <v>188</v>
      </c>
      <c r="Q6" s="13">
        <v>179</v>
      </c>
      <c r="R6" s="13">
        <v>206</v>
      </c>
      <c r="S6" s="13">
        <v>161</v>
      </c>
      <c r="T6" s="13">
        <v>84</v>
      </c>
    </row>
    <row r="7" spans="1:20" ht="12.6" customHeight="1">
      <c r="A7" s="148"/>
      <c r="B7" s="131"/>
      <c r="C7" s="132"/>
      <c r="D7" s="146" t="s">
        <v>17</v>
      </c>
      <c r="E7" s="146"/>
      <c r="F7" s="10" t="s">
        <v>18</v>
      </c>
      <c r="G7" s="11" t="s">
        <v>19</v>
      </c>
      <c r="H7" s="12" t="s">
        <v>20</v>
      </c>
      <c r="I7" s="13">
        <v>68</v>
      </c>
      <c r="J7" s="13">
        <v>64</v>
      </c>
      <c r="K7" s="13">
        <v>55</v>
      </c>
      <c r="L7" s="13">
        <v>38</v>
      </c>
      <c r="M7" s="13">
        <v>62</v>
      </c>
      <c r="N7" s="13">
        <v>45</v>
      </c>
      <c r="O7" s="13">
        <v>48</v>
      </c>
      <c r="P7" s="13">
        <v>43</v>
      </c>
      <c r="Q7" s="13">
        <v>38</v>
      </c>
      <c r="R7" s="13">
        <v>50</v>
      </c>
      <c r="S7" s="13">
        <v>52</v>
      </c>
      <c r="T7" s="13">
        <v>38</v>
      </c>
    </row>
    <row r="8" spans="1:20" ht="12.6" customHeight="1">
      <c r="A8" s="148"/>
      <c r="B8" s="144">
        <v>2</v>
      </c>
      <c r="C8" s="132" t="s">
        <v>21</v>
      </c>
      <c r="D8" s="146" t="s">
        <v>22</v>
      </c>
      <c r="E8" s="146"/>
      <c r="F8" s="10" t="s">
        <v>23</v>
      </c>
      <c r="G8" s="11" t="s">
        <v>24</v>
      </c>
      <c r="H8" s="12" t="s">
        <v>25</v>
      </c>
      <c r="I8" s="15">
        <f t="shared" ref="I8:T8" si="0">IFERROR(I10/I9,0)</f>
        <v>0.96073619631901841</v>
      </c>
      <c r="J8" s="15">
        <f t="shared" si="0"/>
        <v>0.99055415617128462</v>
      </c>
      <c r="K8" s="15">
        <f t="shared" si="0"/>
        <v>0.96931659693165972</v>
      </c>
      <c r="L8" s="15">
        <f t="shared" si="0"/>
        <v>0.96176911544227883</v>
      </c>
      <c r="M8" s="15">
        <f t="shared" si="0"/>
        <v>0.96315028901734101</v>
      </c>
      <c r="N8" s="15">
        <f t="shared" si="0"/>
        <v>0.92196299275945293</v>
      </c>
      <c r="O8" s="15">
        <f t="shared" si="0"/>
        <v>0.94402211472011055</v>
      </c>
      <c r="P8" s="15">
        <f t="shared" si="0"/>
        <v>0.97808619430241051</v>
      </c>
      <c r="Q8" s="15">
        <f t="shared" si="0"/>
        <v>0.93966151582045621</v>
      </c>
      <c r="R8" s="15">
        <f t="shared" si="0"/>
        <v>0.95197923426346531</v>
      </c>
      <c r="S8" s="15">
        <f t="shared" si="0"/>
        <v>0.99228611500701258</v>
      </c>
      <c r="T8" s="15">
        <f t="shared" si="0"/>
        <v>0.99184339314845027</v>
      </c>
    </row>
    <row r="9" spans="1:20" ht="12.6" customHeight="1">
      <c r="A9" s="148"/>
      <c r="B9" s="144"/>
      <c r="C9" s="132"/>
      <c r="D9" s="146"/>
      <c r="E9" s="146"/>
      <c r="F9" s="146" t="s">
        <v>26</v>
      </c>
      <c r="G9" s="146"/>
      <c r="H9" s="146"/>
      <c r="I9" s="16">
        <v>1630</v>
      </c>
      <c r="J9" s="16">
        <v>1588</v>
      </c>
      <c r="K9" s="16">
        <v>1434</v>
      </c>
      <c r="L9" s="16">
        <v>1334</v>
      </c>
      <c r="M9" s="16">
        <v>1384</v>
      </c>
      <c r="N9" s="16">
        <v>1243</v>
      </c>
      <c r="O9" s="16">
        <v>1447</v>
      </c>
      <c r="P9" s="16">
        <v>1369</v>
      </c>
      <c r="Q9" s="16">
        <v>1359</v>
      </c>
      <c r="R9" s="16">
        <v>1541</v>
      </c>
      <c r="S9" s="16">
        <v>1426</v>
      </c>
      <c r="T9" s="16">
        <v>1839</v>
      </c>
    </row>
    <row r="10" spans="1:20" ht="12.6" customHeight="1">
      <c r="A10" s="148"/>
      <c r="B10" s="144"/>
      <c r="C10" s="132"/>
      <c r="D10" s="146"/>
      <c r="E10" s="146"/>
      <c r="F10" s="146" t="s">
        <v>27</v>
      </c>
      <c r="G10" s="146"/>
      <c r="H10" s="146"/>
      <c r="I10" s="16">
        <v>1566</v>
      </c>
      <c r="J10" s="16">
        <v>1573</v>
      </c>
      <c r="K10" s="16">
        <v>1390</v>
      </c>
      <c r="L10" s="16">
        <v>1283</v>
      </c>
      <c r="M10" s="16">
        <v>1333</v>
      </c>
      <c r="N10" s="16">
        <v>1146</v>
      </c>
      <c r="O10" s="16">
        <v>1366</v>
      </c>
      <c r="P10" s="16">
        <v>1339</v>
      </c>
      <c r="Q10" s="16">
        <v>1277</v>
      </c>
      <c r="R10" s="16">
        <v>1467</v>
      </c>
      <c r="S10" s="16">
        <v>1415</v>
      </c>
      <c r="T10" s="16">
        <v>1824</v>
      </c>
    </row>
    <row r="11" spans="1:20" ht="33" customHeight="1">
      <c r="A11" s="148"/>
      <c r="B11" s="17">
        <v>3</v>
      </c>
      <c r="C11" s="9" t="s">
        <v>28</v>
      </c>
      <c r="D11" s="146" t="s">
        <v>29</v>
      </c>
      <c r="E11" s="146"/>
      <c r="F11" s="10" t="s">
        <v>30</v>
      </c>
      <c r="G11" s="18" t="s">
        <v>31</v>
      </c>
      <c r="H11" s="12" t="s">
        <v>32</v>
      </c>
      <c r="I11" s="16">
        <v>60</v>
      </c>
      <c r="J11" s="16">
        <v>156</v>
      </c>
      <c r="K11" s="16">
        <v>97</v>
      </c>
      <c r="L11" s="16">
        <v>129</v>
      </c>
      <c r="M11" s="16">
        <v>114</v>
      </c>
      <c r="N11" s="16">
        <v>128</v>
      </c>
      <c r="O11" s="16">
        <v>128</v>
      </c>
      <c r="P11" s="16">
        <v>130</v>
      </c>
      <c r="Q11" s="16">
        <v>108</v>
      </c>
      <c r="R11" s="16">
        <v>12</v>
      </c>
      <c r="S11" s="16">
        <v>122</v>
      </c>
      <c r="T11" s="16">
        <v>233</v>
      </c>
    </row>
    <row r="12" spans="1:20" ht="31.5" customHeight="1">
      <c r="A12" s="148"/>
      <c r="B12" s="14">
        <v>4</v>
      </c>
      <c r="C12" s="9" t="s">
        <v>33</v>
      </c>
      <c r="D12" s="132" t="s">
        <v>34</v>
      </c>
      <c r="E12" s="132"/>
      <c r="F12" s="19" t="s">
        <v>20</v>
      </c>
      <c r="G12" s="18">
        <v>50</v>
      </c>
      <c r="H12" s="12" t="s">
        <v>35</v>
      </c>
      <c r="I12" s="16">
        <v>54</v>
      </c>
      <c r="J12" s="16">
        <v>87</v>
      </c>
      <c r="K12" s="16">
        <v>66</v>
      </c>
      <c r="L12" s="16">
        <v>75</v>
      </c>
      <c r="M12" s="16">
        <v>63</v>
      </c>
      <c r="N12" s="16">
        <v>43</v>
      </c>
      <c r="O12" s="16">
        <v>59</v>
      </c>
      <c r="P12" s="16">
        <v>61</v>
      </c>
      <c r="Q12" s="16">
        <v>63</v>
      </c>
      <c r="R12" s="16">
        <v>78</v>
      </c>
      <c r="S12" s="16">
        <v>56</v>
      </c>
      <c r="T12" s="16">
        <v>31</v>
      </c>
    </row>
    <row r="13" spans="1:20" ht="22.5" customHeight="1">
      <c r="A13" s="148"/>
      <c r="B13" s="20">
        <v>5</v>
      </c>
      <c r="C13" s="21" t="s">
        <v>36</v>
      </c>
      <c r="D13" s="132" t="s">
        <v>37</v>
      </c>
      <c r="E13" s="132"/>
      <c r="F13" s="22" t="s">
        <v>38</v>
      </c>
      <c r="G13" s="11" t="s">
        <v>39</v>
      </c>
      <c r="H13" s="23" t="s">
        <v>40</v>
      </c>
      <c r="I13" s="16">
        <v>136</v>
      </c>
      <c r="J13" s="16">
        <v>64</v>
      </c>
      <c r="K13" s="16">
        <v>65</v>
      </c>
      <c r="L13" s="16">
        <v>104</v>
      </c>
      <c r="M13" s="16">
        <v>147</v>
      </c>
      <c r="N13" s="16">
        <v>70</v>
      </c>
      <c r="O13" s="16">
        <v>80</v>
      </c>
      <c r="P13" s="16">
        <v>138</v>
      </c>
      <c r="Q13" s="16">
        <v>94</v>
      </c>
      <c r="R13" s="16">
        <v>77</v>
      </c>
      <c r="S13" s="16">
        <v>89</v>
      </c>
      <c r="T13" s="16">
        <v>150</v>
      </c>
    </row>
    <row r="14" spans="1:20" ht="13.35" customHeight="1">
      <c r="A14" s="148"/>
      <c r="B14" s="144">
        <v>6</v>
      </c>
      <c r="C14" s="152" t="s">
        <v>41</v>
      </c>
      <c r="D14" s="152" t="s">
        <v>42</v>
      </c>
      <c r="E14" s="152"/>
      <c r="F14" s="22" t="s">
        <v>43</v>
      </c>
      <c r="G14" s="25" t="s">
        <v>44</v>
      </c>
      <c r="H14" s="23" t="s">
        <v>45</v>
      </c>
      <c r="I14" s="26">
        <f t="shared" ref="I14:T14" si="1">SUM(I15:I17)</f>
        <v>1942</v>
      </c>
      <c r="J14" s="26">
        <f t="shared" si="1"/>
        <v>2432</v>
      </c>
      <c r="K14" s="26">
        <f t="shared" si="1"/>
        <v>2276</v>
      </c>
      <c r="L14" s="26">
        <f t="shared" si="1"/>
        <v>1993</v>
      </c>
      <c r="M14" s="26">
        <f t="shared" si="1"/>
        <v>2269</v>
      </c>
      <c r="N14" s="26">
        <f t="shared" si="1"/>
        <v>1824</v>
      </c>
      <c r="O14" s="26">
        <f t="shared" si="1"/>
        <v>2192</v>
      </c>
      <c r="P14" s="26">
        <f t="shared" si="1"/>
        <v>2038</v>
      </c>
      <c r="Q14" s="26">
        <f t="shared" si="1"/>
        <v>2250</v>
      </c>
      <c r="R14" s="26">
        <f t="shared" si="1"/>
        <v>2422</v>
      </c>
      <c r="S14" s="26">
        <f t="shared" si="1"/>
        <v>2193</v>
      </c>
      <c r="T14" s="26">
        <f t="shared" si="1"/>
        <v>1345</v>
      </c>
    </row>
    <row r="15" spans="1:20" ht="12.6" customHeight="1">
      <c r="A15" s="148"/>
      <c r="B15" s="144"/>
      <c r="C15" s="152"/>
      <c r="D15" s="152"/>
      <c r="E15" s="152"/>
      <c r="F15" s="153" t="s">
        <v>46</v>
      </c>
      <c r="G15" s="153"/>
      <c r="H15" s="153"/>
      <c r="I15" s="16">
        <v>510</v>
      </c>
      <c r="J15" s="16">
        <v>615</v>
      </c>
      <c r="K15" s="16">
        <v>646</v>
      </c>
      <c r="L15" s="16">
        <v>553</v>
      </c>
      <c r="M15" s="16">
        <v>775</v>
      </c>
      <c r="N15" s="16">
        <v>425</v>
      </c>
      <c r="O15" s="16">
        <v>617</v>
      </c>
      <c r="P15" s="16">
        <v>594</v>
      </c>
      <c r="Q15" s="16">
        <v>754</v>
      </c>
      <c r="R15" s="16">
        <v>649</v>
      </c>
      <c r="S15" s="16">
        <v>592</v>
      </c>
      <c r="T15" s="16">
        <v>276</v>
      </c>
    </row>
    <row r="16" spans="1:20" ht="12.6" customHeight="1">
      <c r="A16" s="148"/>
      <c r="B16" s="144"/>
      <c r="C16" s="152"/>
      <c r="D16" s="152"/>
      <c r="E16" s="152"/>
      <c r="F16" s="153" t="s">
        <v>47</v>
      </c>
      <c r="G16" s="153"/>
      <c r="H16" s="153"/>
      <c r="I16" s="16">
        <v>735</v>
      </c>
      <c r="J16" s="16">
        <v>1008</v>
      </c>
      <c r="K16" s="16">
        <v>921</v>
      </c>
      <c r="L16" s="16">
        <v>866</v>
      </c>
      <c r="M16" s="16">
        <v>817</v>
      </c>
      <c r="N16" s="16">
        <v>790</v>
      </c>
      <c r="O16" s="16">
        <v>1038</v>
      </c>
      <c r="P16" s="16">
        <v>779</v>
      </c>
      <c r="Q16" s="16">
        <v>884</v>
      </c>
      <c r="R16" s="16">
        <v>1146</v>
      </c>
      <c r="S16" s="16">
        <v>881</v>
      </c>
      <c r="T16" s="16">
        <v>587</v>
      </c>
    </row>
    <row r="17" spans="1:20" ht="12.6" customHeight="1">
      <c r="A17" s="148"/>
      <c r="B17" s="144"/>
      <c r="C17" s="152"/>
      <c r="D17" s="152"/>
      <c r="E17" s="152"/>
      <c r="F17" s="153" t="s">
        <v>48</v>
      </c>
      <c r="G17" s="153"/>
      <c r="H17" s="153"/>
      <c r="I17" s="16">
        <v>697</v>
      </c>
      <c r="J17" s="16">
        <v>809</v>
      </c>
      <c r="K17" s="16">
        <v>709</v>
      </c>
      <c r="L17" s="16">
        <v>574</v>
      </c>
      <c r="M17" s="16">
        <v>677</v>
      </c>
      <c r="N17" s="16">
        <v>609</v>
      </c>
      <c r="O17" s="16">
        <v>537</v>
      </c>
      <c r="P17" s="16">
        <v>665</v>
      </c>
      <c r="Q17" s="16">
        <v>612</v>
      </c>
      <c r="R17" s="16">
        <v>627</v>
      </c>
      <c r="S17" s="16">
        <v>720</v>
      </c>
      <c r="T17" s="16">
        <v>482</v>
      </c>
    </row>
    <row r="18" spans="1:20" ht="33.75" customHeight="1">
      <c r="A18" s="148"/>
      <c r="B18" s="14">
        <v>7</v>
      </c>
      <c r="C18" s="24" t="s">
        <v>49</v>
      </c>
      <c r="D18" s="152" t="s">
        <v>50</v>
      </c>
      <c r="E18" s="152"/>
      <c r="F18" s="22" t="s">
        <v>51</v>
      </c>
      <c r="G18" s="18" t="s">
        <v>52</v>
      </c>
      <c r="H18" s="23" t="s">
        <v>53</v>
      </c>
      <c r="I18" s="16">
        <f t="shared" ref="I18:T18" si="2">I9</f>
        <v>1630</v>
      </c>
      <c r="J18" s="16">
        <f t="shared" si="2"/>
        <v>1588</v>
      </c>
      <c r="K18" s="16">
        <f t="shared" si="2"/>
        <v>1434</v>
      </c>
      <c r="L18" s="16">
        <f t="shared" si="2"/>
        <v>1334</v>
      </c>
      <c r="M18" s="16">
        <f t="shared" si="2"/>
        <v>1384</v>
      </c>
      <c r="N18" s="16">
        <f t="shared" si="2"/>
        <v>1243</v>
      </c>
      <c r="O18" s="16">
        <f t="shared" si="2"/>
        <v>1447</v>
      </c>
      <c r="P18" s="16">
        <f t="shared" si="2"/>
        <v>1369</v>
      </c>
      <c r="Q18" s="16">
        <f t="shared" si="2"/>
        <v>1359</v>
      </c>
      <c r="R18" s="16">
        <f t="shared" si="2"/>
        <v>1541</v>
      </c>
      <c r="S18" s="16">
        <f t="shared" si="2"/>
        <v>1426</v>
      </c>
      <c r="T18" s="16">
        <f t="shared" si="2"/>
        <v>1839</v>
      </c>
    </row>
    <row r="19" spans="1:20" ht="12.6" customHeight="1">
      <c r="A19" s="148"/>
      <c r="B19" s="150">
        <v>8</v>
      </c>
      <c r="C19" s="147" t="s">
        <v>54</v>
      </c>
      <c r="D19" s="147" t="s">
        <v>55</v>
      </c>
      <c r="E19" s="147"/>
      <c r="F19" s="22" t="s">
        <v>56</v>
      </c>
      <c r="G19" s="25" t="s">
        <v>57</v>
      </c>
      <c r="H19" s="27" t="s">
        <v>58</v>
      </c>
      <c r="I19" s="28">
        <f t="shared" ref="I19:T19" si="3">IFERROR(I20/(I157*40),0)</f>
        <v>4.3624999999999998</v>
      </c>
      <c r="J19" s="28">
        <f t="shared" si="3"/>
        <v>2.0525641025641024</v>
      </c>
      <c r="K19" s="28">
        <f t="shared" si="3"/>
        <v>1.2047619047619047</v>
      </c>
      <c r="L19" s="28">
        <f t="shared" si="3"/>
        <v>1.4234374999999999</v>
      </c>
      <c r="M19" s="28">
        <f t="shared" si="3"/>
        <v>1.0329545454545455</v>
      </c>
      <c r="N19" s="28">
        <f t="shared" si="3"/>
        <v>0.97083333333333333</v>
      </c>
      <c r="O19" s="28">
        <f t="shared" si="3"/>
        <v>1.1068181818181819</v>
      </c>
      <c r="P19" s="28">
        <f t="shared" si="3"/>
        <v>1.111842105263158</v>
      </c>
      <c r="Q19" s="28">
        <f t="shared" si="3"/>
        <v>1.0625</v>
      </c>
      <c r="R19" s="28">
        <f t="shared" si="3"/>
        <v>1.2184210526315788</v>
      </c>
      <c r="S19" s="28">
        <f t="shared" si="3"/>
        <v>1.1644736842105263</v>
      </c>
      <c r="T19" s="28">
        <f t="shared" si="3"/>
        <v>3.3633333333333333</v>
      </c>
    </row>
    <row r="20" spans="1:20" ht="12.6" customHeight="1">
      <c r="A20" s="148"/>
      <c r="B20" s="150"/>
      <c r="C20" s="147"/>
      <c r="D20" s="147" t="s">
        <v>59</v>
      </c>
      <c r="E20" s="147"/>
      <c r="F20" s="29" t="s">
        <v>60</v>
      </c>
      <c r="G20" s="25" t="s">
        <v>61</v>
      </c>
      <c r="H20" s="30" t="s">
        <v>62</v>
      </c>
      <c r="I20" s="16">
        <v>3141</v>
      </c>
      <c r="J20" s="16">
        <v>1601</v>
      </c>
      <c r="K20" s="16">
        <v>1012</v>
      </c>
      <c r="L20" s="16">
        <v>911</v>
      </c>
      <c r="M20" s="16">
        <v>909</v>
      </c>
      <c r="N20" s="16">
        <v>699</v>
      </c>
      <c r="O20" s="16">
        <v>974</v>
      </c>
      <c r="P20" s="16">
        <v>845</v>
      </c>
      <c r="Q20" s="16">
        <v>850</v>
      </c>
      <c r="R20" s="16">
        <v>926</v>
      </c>
      <c r="S20" s="16">
        <v>885</v>
      </c>
      <c r="T20" s="16">
        <v>2018</v>
      </c>
    </row>
    <row r="21" spans="1:20" ht="12.6" customHeight="1">
      <c r="A21" s="148" t="s">
        <v>63</v>
      </c>
      <c r="B21" s="144">
        <v>9</v>
      </c>
      <c r="C21" s="132" t="s">
        <v>64</v>
      </c>
      <c r="D21" s="146" t="s">
        <v>65</v>
      </c>
      <c r="E21" s="146"/>
      <c r="F21" s="19" t="s">
        <v>66</v>
      </c>
      <c r="G21" s="11" t="s">
        <v>67</v>
      </c>
      <c r="H21" s="12" t="s">
        <v>68</v>
      </c>
      <c r="I21" s="31">
        <f t="shared" ref="I21:T21" si="4">IFERROR(I23/I22,0)</f>
        <v>0.77272727272727271</v>
      </c>
      <c r="J21" s="31">
        <f t="shared" si="4"/>
        <v>0.81081081081081086</v>
      </c>
      <c r="K21" s="31">
        <f t="shared" si="4"/>
        <v>0.88235294117647056</v>
      </c>
      <c r="L21" s="31">
        <f t="shared" si="4"/>
        <v>0.89189189189189189</v>
      </c>
      <c r="M21" s="31">
        <f t="shared" si="4"/>
        <v>0.91139240506329111</v>
      </c>
      <c r="N21" s="31">
        <f t="shared" si="4"/>
        <v>0.86885245901639341</v>
      </c>
      <c r="O21" s="31">
        <f t="shared" si="4"/>
        <v>0.87179487179487181</v>
      </c>
      <c r="P21" s="31">
        <f t="shared" si="4"/>
        <v>0.95454545454545459</v>
      </c>
      <c r="Q21" s="31">
        <f t="shared" si="4"/>
        <v>0.93548387096774188</v>
      </c>
      <c r="R21" s="31">
        <f t="shared" si="4"/>
        <v>0.89898989898989901</v>
      </c>
      <c r="S21" s="31">
        <f t="shared" si="4"/>
        <v>0.87096774193548387</v>
      </c>
      <c r="T21" s="31">
        <f t="shared" si="4"/>
        <v>1</v>
      </c>
    </row>
    <row r="22" spans="1:20" ht="12.6" customHeight="1">
      <c r="A22" s="148"/>
      <c r="B22" s="144"/>
      <c r="C22" s="132"/>
      <c r="D22" s="146"/>
      <c r="E22" s="146"/>
      <c r="F22" s="147" t="s">
        <v>69</v>
      </c>
      <c r="G22" s="147"/>
      <c r="H22" s="147"/>
      <c r="I22" s="16">
        <v>44</v>
      </c>
      <c r="J22" s="16">
        <v>74</v>
      </c>
      <c r="K22" s="16">
        <v>51</v>
      </c>
      <c r="L22" s="16">
        <v>37</v>
      </c>
      <c r="M22" s="16">
        <v>79</v>
      </c>
      <c r="N22" s="16">
        <v>61</v>
      </c>
      <c r="O22" s="16">
        <v>78</v>
      </c>
      <c r="P22" s="16">
        <v>88</v>
      </c>
      <c r="Q22" s="16">
        <v>62</v>
      </c>
      <c r="R22" s="16">
        <v>99</v>
      </c>
      <c r="S22" s="16">
        <v>62</v>
      </c>
      <c r="T22" s="16">
        <v>28</v>
      </c>
    </row>
    <row r="23" spans="1:20" ht="12.6" customHeight="1">
      <c r="A23" s="148"/>
      <c r="B23" s="144"/>
      <c r="C23" s="132"/>
      <c r="D23" s="146"/>
      <c r="E23" s="146"/>
      <c r="F23" s="147" t="s">
        <v>70</v>
      </c>
      <c r="G23" s="147"/>
      <c r="H23" s="147"/>
      <c r="I23" s="16">
        <v>34</v>
      </c>
      <c r="J23" s="16">
        <v>60</v>
      </c>
      <c r="K23" s="16">
        <v>45</v>
      </c>
      <c r="L23" s="16">
        <v>33</v>
      </c>
      <c r="M23" s="16">
        <v>72</v>
      </c>
      <c r="N23" s="16">
        <v>53</v>
      </c>
      <c r="O23" s="16">
        <v>68</v>
      </c>
      <c r="P23" s="16">
        <v>84</v>
      </c>
      <c r="Q23" s="16">
        <v>58</v>
      </c>
      <c r="R23" s="16">
        <v>89</v>
      </c>
      <c r="S23" s="16">
        <v>54</v>
      </c>
      <c r="T23" s="16">
        <v>28</v>
      </c>
    </row>
    <row r="24" spans="1:20" ht="12.75" customHeight="1">
      <c r="A24" s="148"/>
      <c r="B24" s="144">
        <v>10</v>
      </c>
      <c r="C24" s="132" t="s">
        <v>71</v>
      </c>
      <c r="D24" s="151" t="s">
        <v>72</v>
      </c>
      <c r="E24" s="151"/>
      <c r="F24" s="19" t="s">
        <v>73</v>
      </c>
      <c r="G24" s="11" t="s">
        <v>74</v>
      </c>
      <c r="H24" s="12" t="s">
        <v>75</v>
      </c>
      <c r="I24" s="15">
        <f t="shared" ref="I24:T24" si="5">IFERROR(I26/I25,0)</f>
        <v>0.65217391304347827</v>
      </c>
      <c r="J24" s="15">
        <f t="shared" si="5"/>
        <v>0.67272727272727273</v>
      </c>
      <c r="K24" s="15">
        <f t="shared" si="5"/>
        <v>0.56666666666666665</v>
      </c>
      <c r="L24" s="15">
        <f t="shared" si="5"/>
        <v>0.46835443037974683</v>
      </c>
      <c r="M24" s="15">
        <f t="shared" si="5"/>
        <v>0.57664233576642332</v>
      </c>
      <c r="N24" s="15">
        <f t="shared" si="5"/>
        <v>0.57009345794392519</v>
      </c>
      <c r="O24" s="15">
        <f t="shared" si="5"/>
        <v>0.61904761904761907</v>
      </c>
      <c r="P24" s="15">
        <f t="shared" si="5"/>
        <v>0.66666666666666663</v>
      </c>
      <c r="Q24" s="15">
        <f t="shared" si="5"/>
        <v>0.55855855855855852</v>
      </c>
      <c r="R24" s="15">
        <f t="shared" si="5"/>
        <v>0.66891891891891897</v>
      </c>
      <c r="S24" s="15">
        <f t="shared" si="5"/>
        <v>0.63366336633663367</v>
      </c>
      <c r="T24" s="15">
        <f t="shared" si="5"/>
        <v>0.57999999999999996</v>
      </c>
    </row>
    <row r="25" spans="1:20" ht="12.6" customHeight="1">
      <c r="A25" s="148"/>
      <c r="B25" s="144"/>
      <c r="C25" s="132"/>
      <c r="D25" s="151"/>
      <c r="E25" s="151"/>
      <c r="F25" s="147" t="s">
        <v>76</v>
      </c>
      <c r="G25" s="147"/>
      <c r="H25" s="147"/>
      <c r="I25" s="32">
        <f t="shared" ref="I25:T25" si="6">I28+I30+I33+I35</f>
        <v>69</v>
      </c>
      <c r="J25" s="32">
        <f t="shared" si="6"/>
        <v>110</v>
      </c>
      <c r="K25" s="32">
        <f t="shared" si="6"/>
        <v>90</v>
      </c>
      <c r="L25" s="32">
        <f t="shared" si="6"/>
        <v>79</v>
      </c>
      <c r="M25" s="32">
        <f t="shared" si="6"/>
        <v>137</v>
      </c>
      <c r="N25" s="32">
        <f t="shared" si="6"/>
        <v>107</v>
      </c>
      <c r="O25" s="32">
        <f t="shared" si="6"/>
        <v>126</v>
      </c>
      <c r="P25" s="32">
        <f t="shared" si="6"/>
        <v>132</v>
      </c>
      <c r="Q25" s="32">
        <f t="shared" si="6"/>
        <v>111</v>
      </c>
      <c r="R25" s="32">
        <f t="shared" si="6"/>
        <v>148</v>
      </c>
      <c r="S25" s="32">
        <f t="shared" si="6"/>
        <v>101</v>
      </c>
      <c r="T25" s="32">
        <f t="shared" si="6"/>
        <v>50</v>
      </c>
    </row>
    <row r="26" spans="1:20" ht="12.6" customHeight="1">
      <c r="A26" s="148"/>
      <c r="B26" s="144"/>
      <c r="C26" s="132"/>
      <c r="D26" s="151"/>
      <c r="E26" s="151"/>
      <c r="F26" s="147" t="s">
        <v>69</v>
      </c>
      <c r="G26" s="147"/>
      <c r="H26" s="147"/>
      <c r="I26" s="32">
        <f t="shared" ref="I26:T26" si="7">I29+I31+I34+I36</f>
        <v>45</v>
      </c>
      <c r="J26" s="32">
        <f t="shared" si="7"/>
        <v>74</v>
      </c>
      <c r="K26" s="32">
        <f t="shared" si="7"/>
        <v>51</v>
      </c>
      <c r="L26" s="32">
        <f t="shared" si="7"/>
        <v>37</v>
      </c>
      <c r="M26" s="32">
        <f t="shared" si="7"/>
        <v>79</v>
      </c>
      <c r="N26" s="32">
        <f t="shared" si="7"/>
        <v>61</v>
      </c>
      <c r="O26" s="32">
        <f t="shared" si="7"/>
        <v>78</v>
      </c>
      <c r="P26" s="32">
        <f t="shared" si="7"/>
        <v>88</v>
      </c>
      <c r="Q26" s="32">
        <f t="shared" si="7"/>
        <v>62</v>
      </c>
      <c r="R26" s="32">
        <f t="shared" si="7"/>
        <v>99</v>
      </c>
      <c r="S26" s="32">
        <f t="shared" si="7"/>
        <v>64</v>
      </c>
      <c r="T26" s="32">
        <f t="shared" si="7"/>
        <v>29</v>
      </c>
    </row>
    <row r="27" spans="1:20" ht="12.6" customHeight="1">
      <c r="A27" s="148"/>
      <c r="B27" s="144"/>
      <c r="C27" s="132"/>
      <c r="D27" s="144" t="s">
        <v>77</v>
      </c>
      <c r="E27" s="144"/>
      <c r="F27" s="19" t="s">
        <v>73</v>
      </c>
      <c r="G27" s="11" t="s">
        <v>78</v>
      </c>
      <c r="H27" s="12" t="s">
        <v>75</v>
      </c>
      <c r="I27" s="33">
        <f t="shared" ref="I27:T27" si="8">IFERROR((I29+I31)/(I28+I30),0)</f>
        <v>0.60526315789473684</v>
      </c>
      <c r="J27" s="33">
        <f t="shared" si="8"/>
        <v>0.68627450980392157</v>
      </c>
      <c r="K27" s="33">
        <f t="shared" si="8"/>
        <v>0.51111111111111107</v>
      </c>
      <c r="L27" s="33">
        <f t="shared" si="8"/>
        <v>0.3888888888888889</v>
      </c>
      <c r="M27" s="33">
        <f t="shared" si="8"/>
        <v>0.58904109589041098</v>
      </c>
      <c r="N27" s="33">
        <f t="shared" si="8"/>
        <v>0.43137254901960786</v>
      </c>
      <c r="O27" s="33">
        <f t="shared" si="8"/>
        <v>0.57627118644067798</v>
      </c>
      <c r="P27" s="33">
        <f t="shared" si="8"/>
        <v>0.65573770491803274</v>
      </c>
      <c r="Q27" s="33">
        <f t="shared" si="8"/>
        <v>0.56140350877192979</v>
      </c>
      <c r="R27" s="33">
        <f t="shared" si="8"/>
        <v>0.66666666666666663</v>
      </c>
      <c r="S27" s="33">
        <f t="shared" si="8"/>
        <v>0.60416666666666663</v>
      </c>
      <c r="T27" s="33">
        <f t="shared" si="8"/>
        <v>0.52173913043478259</v>
      </c>
    </row>
    <row r="28" spans="1:20" ht="12.6" customHeight="1">
      <c r="A28" s="148"/>
      <c r="B28" s="144"/>
      <c r="C28" s="132"/>
      <c r="D28" s="132" t="s">
        <v>79</v>
      </c>
      <c r="E28" s="132"/>
      <c r="F28" s="147" t="s">
        <v>76</v>
      </c>
      <c r="G28" s="147"/>
      <c r="H28" s="147"/>
      <c r="I28" s="16">
        <v>37</v>
      </c>
      <c r="J28" s="16">
        <v>51</v>
      </c>
      <c r="K28" s="16">
        <v>45</v>
      </c>
      <c r="L28" s="16">
        <v>36</v>
      </c>
      <c r="M28" s="16">
        <v>73</v>
      </c>
      <c r="N28" s="16">
        <v>51</v>
      </c>
      <c r="O28" s="16">
        <v>13</v>
      </c>
      <c r="P28" s="16">
        <v>61</v>
      </c>
      <c r="Q28" s="16">
        <v>57</v>
      </c>
      <c r="R28" s="16">
        <v>80</v>
      </c>
      <c r="S28" s="16">
        <v>48</v>
      </c>
      <c r="T28" s="16">
        <v>23</v>
      </c>
    </row>
    <row r="29" spans="1:20" ht="12.6" customHeight="1">
      <c r="A29" s="148"/>
      <c r="B29" s="144"/>
      <c r="C29" s="132"/>
      <c r="D29" s="132"/>
      <c r="E29" s="132"/>
      <c r="F29" s="147" t="s">
        <v>69</v>
      </c>
      <c r="G29" s="147"/>
      <c r="H29" s="147"/>
      <c r="I29" s="16">
        <v>22</v>
      </c>
      <c r="J29" s="16">
        <v>35</v>
      </c>
      <c r="K29" s="16">
        <v>23</v>
      </c>
      <c r="L29" s="16">
        <v>14</v>
      </c>
      <c r="M29" s="16">
        <v>43</v>
      </c>
      <c r="N29" s="16">
        <v>22</v>
      </c>
      <c r="O29" s="16">
        <v>9</v>
      </c>
      <c r="P29" s="16">
        <v>40</v>
      </c>
      <c r="Q29" s="16">
        <v>32</v>
      </c>
      <c r="R29" s="16">
        <v>53</v>
      </c>
      <c r="S29" s="16">
        <v>29</v>
      </c>
      <c r="T29" s="16">
        <v>12</v>
      </c>
    </row>
    <row r="30" spans="1:20" ht="12.6" customHeight="1">
      <c r="A30" s="148"/>
      <c r="B30" s="144"/>
      <c r="C30" s="132"/>
      <c r="D30" s="132" t="s">
        <v>80</v>
      </c>
      <c r="E30" s="132"/>
      <c r="F30" s="147" t="s">
        <v>76</v>
      </c>
      <c r="G30" s="147"/>
      <c r="H30" s="147"/>
      <c r="I30" s="16">
        <v>1</v>
      </c>
      <c r="J30" s="16"/>
      <c r="K30" s="16">
        <v>0</v>
      </c>
      <c r="L30" s="16">
        <v>0</v>
      </c>
      <c r="M30" s="16">
        <v>0</v>
      </c>
      <c r="N30" s="16">
        <v>0</v>
      </c>
      <c r="O30" s="16">
        <v>46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</row>
    <row r="31" spans="1:20" ht="12.6" customHeight="1">
      <c r="A31" s="148"/>
      <c r="B31" s="144"/>
      <c r="C31" s="132"/>
      <c r="D31" s="132"/>
      <c r="E31" s="132"/>
      <c r="F31" s="147" t="s">
        <v>69</v>
      </c>
      <c r="G31" s="147"/>
      <c r="H31" s="147"/>
      <c r="I31" s="16">
        <v>1</v>
      </c>
      <c r="J31" s="16"/>
      <c r="K31" s="16">
        <v>0</v>
      </c>
      <c r="L31" s="16">
        <v>0</v>
      </c>
      <c r="M31" s="16">
        <v>0</v>
      </c>
      <c r="N31" s="16">
        <v>0</v>
      </c>
      <c r="O31" s="16">
        <v>25</v>
      </c>
      <c r="P31" s="16">
        <v>0</v>
      </c>
      <c r="Q31" s="16">
        <v>0</v>
      </c>
      <c r="R31" s="16">
        <v>1</v>
      </c>
      <c r="S31" s="16">
        <v>0</v>
      </c>
      <c r="T31" s="16">
        <v>0</v>
      </c>
    </row>
    <row r="32" spans="1:20" ht="12.6" customHeight="1">
      <c r="A32" s="148"/>
      <c r="B32" s="144"/>
      <c r="C32" s="132"/>
      <c r="D32" s="144" t="s">
        <v>81</v>
      </c>
      <c r="E32" s="144"/>
      <c r="F32" s="19" t="s">
        <v>73</v>
      </c>
      <c r="G32" s="11" t="s">
        <v>82</v>
      </c>
      <c r="H32" s="12" t="s">
        <v>83</v>
      </c>
      <c r="I32" s="33">
        <f t="shared" ref="I32:T32" si="9">IFERROR((I34+I36)/(I33+I35),0)</f>
        <v>0.70967741935483875</v>
      </c>
      <c r="J32" s="33">
        <f t="shared" si="9"/>
        <v>0.66101694915254239</v>
      </c>
      <c r="K32" s="33">
        <f t="shared" si="9"/>
        <v>0.62222222222222223</v>
      </c>
      <c r="L32" s="33">
        <f t="shared" si="9"/>
        <v>0.53488372093023251</v>
      </c>
      <c r="M32" s="33">
        <f t="shared" si="9"/>
        <v>0.5625</v>
      </c>
      <c r="N32" s="33">
        <f t="shared" si="9"/>
        <v>0.6964285714285714</v>
      </c>
      <c r="O32" s="33">
        <f t="shared" si="9"/>
        <v>0.65671641791044777</v>
      </c>
      <c r="P32" s="33">
        <f t="shared" si="9"/>
        <v>0.676056338028169</v>
      </c>
      <c r="Q32" s="33">
        <f t="shared" si="9"/>
        <v>0.55555555555555558</v>
      </c>
      <c r="R32" s="33">
        <f t="shared" si="9"/>
        <v>0.67164179104477617</v>
      </c>
      <c r="S32" s="33">
        <f t="shared" si="9"/>
        <v>0.660377358490566</v>
      </c>
      <c r="T32" s="33">
        <f t="shared" si="9"/>
        <v>0.62962962962962965</v>
      </c>
    </row>
    <row r="33" spans="1:20" ht="12.6" customHeight="1">
      <c r="A33" s="148"/>
      <c r="B33" s="144"/>
      <c r="C33" s="132"/>
      <c r="D33" s="132" t="s">
        <v>84</v>
      </c>
      <c r="E33" s="132"/>
      <c r="F33" s="147" t="s">
        <v>76</v>
      </c>
      <c r="G33" s="147"/>
      <c r="H33" s="147"/>
      <c r="I33" s="16">
        <v>31</v>
      </c>
      <c r="J33" s="16">
        <v>59</v>
      </c>
      <c r="K33" s="16">
        <v>45</v>
      </c>
      <c r="L33" s="16">
        <v>43</v>
      </c>
      <c r="M33" s="16">
        <v>64</v>
      </c>
      <c r="N33" s="16">
        <v>56</v>
      </c>
      <c r="O33" s="16">
        <v>67</v>
      </c>
      <c r="P33" s="16">
        <v>71</v>
      </c>
      <c r="Q33" s="16">
        <v>40</v>
      </c>
      <c r="R33" s="16">
        <v>66</v>
      </c>
      <c r="S33" s="16">
        <v>27</v>
      </c>
      <c r="T33" s="16">
        <v>27</v>
      </c>
    </row>
    <row r="34" spans="1:20" ht="12.6" customHeight="1">
      <c r="A34" s="148"/>
      <c r="B34" s="144"/>
      <c r="C34" s="132"/>
      <c r="D34" s="132"/>
      <c r="E34" s="132"/>
      <c r="F34" s="147" t="s">
        <v>69</v>
      </c>
      <c r="G34" s="147"/>
      <c r="H34" s="147"/>
      <c r="I34" s="16">
        <v>22</v>
      </c>
      <c r="J34" s="16">
        <v>39</v>
      </c>
      <c r="K34" s="16">
        <v>28</v>
      </c>
      <c r="L34" s="16">
        <v>23</v>
      </c>
      <c r="M34" s="16">
        <v>36</v>
      </c>
      <c r="N34" s="16">
        <v>39</v>
      </c>
      <c r="O34" s="16">
        <v>44</v>
      </c>
      <c r="P34" s="16">
        <v>48</v>
      </c>
      <c r="Q34" s="16">
        <v>24</v>
      </c>
      <c r="R34" s="16">
        <v>44</v>
      </c>
      <c r="S34" s="16">
        <v>18</v>
      </c>
      <c r="T34" s="16">
        <v>17</v>
      </c>
    </row>
    <row r="35" spans="1:20" ht="12.6" customHeight="1">
      <c r="A35" s="148"/>
      <c r="B35" s="144"/>
      <c r="C35" s="132"/>
      <c r="D35" s="132" t="s">
        <v>85</v>
      </c>
      <c r="E35" s="132"/>
      <c r="F35" s="147" t="s">
        <v>76</v>
      </c>
      <c r="G35" s="147"/>
      <c r="H35" s="147"/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14</v>
      </c>
      <c r="R35" s="16">
        <v>1</v>
      </c>
      <c r="S35" s="16">
        <v>26</v>
      </c>
      <c r="T35" s="16">
        <v>0</v>
      </c>
    </row>
    <row r="36" spans="1:20" ht="12.6" customHeight="1">
      <c r="A36" s="148"/>
      <c r="B36" s="144"/>
      <c r="C36" s="132"/>
      <c r="D36" s="132"/>
      <c r="E36" s="132"/>
      <c r="F36" s="147" t="s">
        <v>69</v>
      </c>
      <c r="G36" s="147"/>
      <c r="H36" s="147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6</v>
      </c>
      <c r="R36" s="16">
        <v>1</v>
      </c>
      <c r="S36" s="16">
        <v>17</v>
      </c>
      <c r="T36" s="16">
        <v>0</v>
      </c>
    </row>
    <row r="37" spans="1:20" ht="12.6" customHeight="1">
      <c r="A37" s="149" t="s">
        <v>86</v>
      </c>
      <c r="B37" s="137">
        <v>11</v>
      </c>
      <c r="C37" s="134" t="s">
        <v>87</v>
      </c>
      <c r="D37" s="150" t="s">
        <v>88</v>
      </c>
      <c r="E37" s="150"/>
      <c r="F37" s="19" t="s">
        <v>89</v>
      </c>
      <c r="G37" s="11" t="s">
        <v>90</v>
      </c>
      <c r="H37" s="12" t="s">
        <v>91</v>
      </c>
      <c r="I37" s="15">
        <f t="shared" ref="I37:T37" si="10">IFERROR(I39/I38,0)</f>
        <v>0.66</v>
      </c>
      <c r="J37" s="15">
        <f t="shared" si="10"/>
        <v>0.72222222222222221</v>
      </c>
      <c r="K37" s="15">
        <f t="shared" si="10"/>
        <v>0.84615384615384615</v>
      </c>
      <c r="L37" s="15">
        <f t="shared" si="10"/>
        <v>0.75</v>
      </c>
      <c r="M37" s="15">
        <f t="shared" si="10"/>
        <v>0.660377358490566</v>
      </c>
      <c r="N37" s="15">
        <f t="shared" si="10"/>
        <v>0.78</v>
      </c>
      <c r="O37" s="15">
        <f t="shared" si="10"/>
        <v>0.81132075471698117</v>
      </c>
      <c r="P37" s="15">
        <f t="shared" si="10"/>
        <v>0.79629629629629628</v>
      </c>
      <c r="Q37" s="15">
        <f t="shared" si="10"/>
        <v>0.82608695652173914</v>
      </c>
      <c r="R37" s="15">
        <f t="shared" si="10"/>
        <v>0.76086956521739135</v>
      </c>
      <c r="S37" s="15">
        <f t="shared" si="10"/>
        <v>0.73584905660377353</v>
      </c>
      <c r="T37" s="15">
        <f t="shared" si="10"/>
        <v>0.77272727272727271</v>
      </c>
    </row>
    <row r="38" spans="1:20" ht="27" customHeight="1">
      <c r="A38" s="149"/>
      <c r="B38" s="137"/>
      <c r="C38" s="134"/>
      <c r="D38" s="150"/>
      <c r="E38" s="150"/>
      <c r="F38" s="147" t="s">
        <v>92</v>
      </c>
      <c r="G38" s="147"/>
      <c r="H38" s="147"/>
      <c r="I38" s="32">
        <f t="shared" ref="I38:T38" si="11">I41+I43+I46+I48</f>
        <v>50</v>
      </c>
      <c r="J38" s="32">
        <f t="shared" si="11"/>
        <v>54</v>
      </c>
      <c r="K38" s="32">
        <f t="shared" si="11"/>
        <v>65</v>
      </c>
      <c r="L38" s="32">
        <f t="shared" si="11"/>
        <v>56</v>
      </c>
      <c r="M38" s="32">
        <f t="shared" si="11"/>
        <v>53</v>
      </c>
      <c r="N38" s="32">
        <f t="shared" si="11"/>
        <v>50</v>
      </c>
      <c r="O38" s="32">
        <f t="shared" si="11"/>
        <v>53</v>
      </c>
      <c r="P38" s="32">
        <f t="shared" si="11"/>
        <v>54</v>
      </c>
      <c r="Q38" s="32">
        <f t="shared" si="11"/>
        <v>46</v>
      </c>
      <c r="R38" s="32">
        <f t="shared" si="11"/>
        <v>46</v>
      </c>
      <c r="S38" s="32">
        <f t="shared" si="11"/>
        <v>53</v>
      </c>
      <c r="T38" s="32">
        <f t="shared" si="11"/>
        <v>22</v>
      </c>
    </row>
    <row r="39" spans="1:20" ht="27" customHeight="1">
      <c r="A39" s="149"/>
      <c r="B39" s="137"/>
      <c r="C39" s="134"/>
      <c r="D39" s="150"/>
      <c r="E39" s="150"/>
      <c r="F39" s="147" t="s">
        <v>93</v>
      </c>
      <c r="G39" s="147"/>
      <c r="H39" s="147"/>
      <c r="I39" s="32">
        <f t="shared" ref="I39:T39" si="12">I42+I44+I47+I49</f>
        <v>33</v>
      </c>
      <c r="J39" s="32">
        <f t="shared" si="12"/>
        <v>39</v>
      </c>
      <c r="K39" s="32">
        <f t="shared" si="12"/>
        <v>55</v>
      </c>
      <c r="L39" s="32">
        <f t="shared" si="12"/>
        <v>42</v>
      </c>
      <c r="M39" s="32">
        <f t="shared" si="12"/>
        <v>35</v>
      </c>
      <c r="N39" s="32">
        <f t="shared" si="12"/>
        <v>39</v>
      </c>
      <c r="O39" s="32">
        <f t="shared" si="12"/>
        <v>43</v>
      </c>
      <c r="P39" s="32">
        <f t="shared" si="12"/>
        <v>43</v>
      </c>
      <c r="Q39" s="32">
        <f t="shared" si="12"/>
        <v>38</v>
      </c>
      <c r="R39" s="32">
        <f t="shared" si="12"/>
        <v>35</v>
      </c>
      <c r="S39" s="32">
        <f t="shared" si="12"/>
        <v>39</v>
      </c>
      <c r="T39" s="32">
        <f t="shared" si="12"/>
        <v>17</v>
      </c>
    </row>
    <row r="40" spans="1:20" ht="24" customHeight="1">
      <c r="A40" s="149"/>
      <c r="B40" s="137"/>
      <c r="C40" s="134"/>
      <c r="D40" s="132" t="s">
        <v>94</v>
      </c>
      <c r="E40" s="132"/>
      <c r="F40" s="19" t="s">
        <v>89</v>
      </c>
      <c r="G40" s="11" t="s">
        <v>90</v>
      </c>
      <c r="H40" s="12" t="s">
        <v>91</v>
      </c>
      <c r="I40" s="33">
        <f t="shared" ref="I40:T40" si="13">IFERROR((I42+I44)/(I41+I43),0)</f>
        <v>0.70370370370370372</v>
      </c>
      <c r="J40" s="33">
        <f t="shared" si="13"/>
        <v>0.72413793103448276</v>
      </c>
      <c r="K40" s="33">
        <f t="shared" si="13"/>
        <v>0.87096774193548387</v>
      </c>
      <c r="L40" s="33">
        <f t="shared" si="13"/>
        <v>0.7931034482758621</v>
      </c>
      <c r="M40" s="33">
        <f t="shared" si="13"/>
        <v>0.58333333333333337</v>
      </c>
      <c r="N40" s="33">
        <f t="shared" si="13"/>
        <v>0.9</v>
      </c>
      <c r="O40" s="33">
        <f t="shared" si="13"/>
        <v>0.875</v>
      </c>
      <c r="P40" s="33">
        <f t="shared" si="13"/>
        <v>0.8666666666666667</v>
      </c>
      <c r="Q40" s="33">
        <f t="shared" si="13"/>
        <v>1</v>
      </c>
      <c r="R40" s="33">
        <f t="shared" si="13"/>
        <v>0.79166666666666663</v>
      </c>
      <c r="S40" s="33">
        <f t="shared" si="13"/>
        <v>0.7</v>
      </c>
      <c r="T40" s="33">
        <f t="shared" si="13"/>
        <v>0.6</v>
      </c>
    </row>
    <row r="41" spans="1:20" ht="27.75" customHeight="1">
      <c r="A41" s="149"/>
      <c r="B41" s="137"/>
      <c r="C41" s="134"/>
      <c r="D41" s="132"/>
      <c r="E41" s="132"/>
      <c r="F41" s="147" t="s">
        <v>95</v>
      </c>
      <c r="G41" s="147"/>
      <c r="H41" s="147"/>
      <c r="I41" s="16">
        <v>27</v>
      </c>
      <c r="J41" s="16">
        <v>29</v>
      </c>
      <c r="K41" s="16">
        <v>29</v>
      </c>
      <c r="L41" s="16">
        <v>28</v>
      </c>
      <c r="M41" s="16">
        <v>23</v>
      </c>
      <c r="N41" s="16">
        <v>30</v>
      </c>
      <c r="O41" s="16">
        <v>23</v>
      </c>
      <c r="P41" s="16">
        <v>30</v>
      </c>
      <c r="Q41" s="16">
        <v>17</v>
      </c>
      <c r="R41" s="16">
        <v>24</v>
      </c>
      <c r="S41" s="16">
        <v>30</v>
      </c>
      <c r="T41" s="16">
        <v>10</v>
      </c>
    </row>
    <row r="42" spans="1:20" ht="30" customHeight="1">
      <c r="A42" s="149"/>
      <c r="B42" s="137"/>
      <c r="C42" s="134"/>
      <c r="D42" s="132"/>
      <c r="E42" s="132"/>
      <c r="F42" s="147" t="s">
        <v>96</v>
      </c>
      <c r="G42" s="147"/>
      <c r="H42" s="147"/>
      <c r="I42" s="16">
        <v>19</v>
      </c>
      <c r="J42" s="16">
        <v>21</v>
      </c>
      <c r="K42" s="16">
        <v>25</v>
      </c>
      <c r="L42" s="16">
        <v>22</v>
      </c>
      <c r="M42" s="16">
        <v>14</v>
      </c>
      <c r="N42" s="16">
        <v>27</v>
      </c>
      <c r="O42" s="16">
        <v>20</v>
      </c>
      <c r="P42" s="16">
        <v>26</v>
      </c>
      <c r="Q42" s="16">
        <v>17</v>
      </c>
      <c r="R42" s="16">
        <v>19</v>
      </c>
      <c r="S42" s="16">
        <v>21</v>
      </c>
      <c r="T42" s="16">
        <v>6</v>
      </c>
    </row>
    <row r="43" spans="1:20" ht="26.25" customHeight="1">
      <c r="A43" s="149"/>
      <c r="B43" s="137"/>
      <c r="C43" s="134"/>
      <c r="D43" s="132" t="s">
        <v>97</v>
      </c>
      <c r="E43" s="132"/>
      <c r="F43" s="147" t="s">
        <v>95</v>
      </c>
      <c r="G43" s="147"/>
      <c r="H43" s="147"/>
      <c r="I43" s="16">
        <v>0</v>
      </c>
      <c r="J43" s="16">
        <v>0</v>
      </c>
      <c r="K43" s="16">
        <v>2</v>
      </c>
      <c r="L43" s="16">
        <v>1</v>
      </c>
      <c r="M43" s="16">
        <v>1</v>
      </c>
      <c r="N43" s="16">
        <v>0</v>
      </c>
      <c r="O43" s="16">
        <v>1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</row>
    <row r="44" spans="1:20" ht="26.25" customHeight="1">
      <c r="A44" s="149"/>
      <c r="B44" s="137"/>
      <c r="C44" s="134"/>
      <c r="D44" s="132"/>
      <c r="E44" s="132"/>
      <c r="F44" s="147" t="s">
        <v>96</v>
      </c>
      <c r="G44" s="147"/>
      <c r="H44" s="147"/>
      <c r="I44" s="16">
        <v>0</v>
      </c>
      <c r="J44" s="16">
        <v>0</v>
      </c>
      <c r="K44" s="16">
        <v>2</v>
      </c>
      <c r="L44" s="16">
        <v>1</v>
      </c>
      <c r="M44" s="16">
        <v>0</v>
      </c>
      <c r="N44" s="16">
        <v>0</v>
      </c>
      <c r="O44" s="16">
        <v>1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</row>
    <row r="45" spans="1:20" ht="12.6" customHeight="1">
      <c r="A45" s="149"/>
      <c r="B45" s="137"/>
      <c r="C45" s="134"/>
      <c r="D45" s="132" t="s">
        <v>98</v>
      </c>
      <c r="E45" s="132"/>
      <c r="F45" s="19" t="s">
        <v>89</v>
      </c>
      <c r="G45" s="11" t="s">
        <v>90</v>
      </c>
      <c r="H45" s="12" t="s">
        <v>91</v>
      </c>
      <c r="I45" s="33">
        <f t="shared" ref="I45:T45" si="14">IFERROR((I47+I49)/(I46+I48),0)</f>
        <v>0.60869565217391308</v>
      </c>
      <c r="J45" s="33">
        <f t="shared" si="14"/>
        <v>0.72</v>
      </c>
      <c r="K45" s="33">
        <f t="shared" si="14"/>
        <v>0.82352941176470584</v>
      </c>
      <c r="L45" s="33">
        <f t="shared" si="14"/>
        <v>0.70370370370370372</v>
      </c>
      <c r="M45" s="33">
        <f t="shared" si="14"/>
        <v>0.72413793103448276</v>
      </c>
      <c r="N45" s="33">
        <f t="shared" si="14"/>
        <v>0.6</v>
      </c>
      <c r="O45" s="33">
        <f t="shared" si="14"/>
        <v>0.75862068965517238</v>
      </c>
      <c r="P45" s="33">
        <f t="shared" si="14"/>
        <v>0.70833333333333337</v>
      </c>
      <c r="Q45" s="33">
        <f t="shared" si="14"/>
        <v>0.72413793103448276</v>
      </c>
      <c r="R45" s="33">
        <f t="shared" si="14"/>
        <v>0.72727272727272729</v>
      </c>
      <c r="S45" s="33">
        <f t="shared" si="14"/>
        <v>0.78260869565217395</v>
      </c>
      <c r="T45" s="33">
        <f t="shared" si="14"/>
        <v>0.91666666666666663</v>
      </c>
    </row>
    <row r="46" spans="1:20" ht="26.25" customHeight="1">
      <c r="A46" s="149"/>
      <c r="B46" s="137"/>
      <c r="C46" s="134"/>
      <c r="D46" s="132"/>
      <c r="E46" s="132"/>
      <c r="F46" s="147" t="s">
        <v>95</v>
      </c>
      <c r="G46" s="147"/>
      <c r="H46" s="147"/>
      <c r="I46" s="16">
        <v>8</v>
      </c>
      <c r="J46" s="16">
        <v>25</v>
      </c>
      <c r="K46" s="16">
        <v>34</v>
      </c>
      <c r="L46" s="16">
        <v>25</v>
      </c>
      <c r="M46" s="16">
        <v>29</v>
      </c>
      <c r="N46" s="16">
        <v>20</v>
      </c>
      <c r="O46" s="16">
        <v>29</v>
      </c>
      <c r="P46" s="16">
        <v>24</v>
      </c>
      <c r="Q46" s="16">
        <v>29</v>
      </c>
      <c r="R46" s="16">
        <v>22</v>
      </c>
      <c r="S46" s="16">
        <v>23</v>
      </c>
      <c r="T46" s="16">
        <v>12</v>
      </c>
    </row>
    <row r="47" spans="1:20" ht="26.25" customHeight="1">
      <c r="A47" s="149"/>
      <c r="B47" s="137"/>
      <c r="C47" s="134"/>
      <c r="D47" s="132"/>
      <c r="E47" s="132"/>
      <c r="F47" s="147" t="s">
        <v>96</v>
      </c>
      <c r="G47" s="147"/>
      <c r="H47" s="147"/>
      <c r="I47" s="16">
        <v>8</v>
      </c>
      <c r="J47" s="16">
        <v>18</v>
      </c>
      <c r="K47" s="16">
        <v>28</v>
      </c>
      <c r="L47" s="16">
        <v>18</v>
      </c>
      <c r="M47" s="16">
        <v>21</v>
      </c>
      <c r="N47" s="16">
        <v>12</v>
      </c>
      <c r="O47" s="16">
        <v>22</v>
      </c>
      <c r="P47" s="16">
        <v>17</v>
      </c>
      <c r="Q47" s="16">
        <v>21</v>
      </c>
      <c r="R47" s="16">
        <v>16</v>
      </c>
      <c r="S47" s="16">
        <v>18</v>
      </c>
      <c r="T47" s="16">
        <v>11</v>
      </c>
    </row>
    <row r="48" spans="1:20" ht="26.25" customHeight="1">
      <c r="A48" s="149"/>
      <c r="B48" s="137"/>
      <c r="C48" s="134"/>
      <c r="D48" s="132" t="s">
        <v>99</v>
      </c>
      <c r="E48" s="132"/>
      <c r="F48" s="147" t="s">
        <v>95</v>
      </c>
      <c r="G48" s="147"/>
      <c r="H48" s="147"/>
      <c r="I48" s="16">
        <v>15</v>
      </c>
      <c r="J48" s="16">
        <v>0</v>
      </c>
      <c r="K48" s="16">
        <v>0</v>
      </c>
      <c r="L48" s="16">
        <v>2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</row>
    <row r="49" spans="1:20" ht="22.5" customHeight="1">
      <c r="A49" s="149"/>
      <c r="B49" s="137"/>
      <c r="C49" s="134"/>
      <c r="D49" s="132"/>
      <c r="E49" s="132"/>
      <c r="F49" s="147" t="s">
        <v>96</v>
      </c>
      <c r="G49" s="147"/>
      <c r="H49" s="147"/>
      <c r="I49" s="16">
        <v>6</v>
      </c>
      <c r="J49" s="16">
        <v>0</v>
      </c>
      <c r="K49" s="16">
        <v>0</v>
      </c>
      <c r="L49" s="16">
        <v>1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</row>
    <row r="50" spans="1:20" ht="12.6" customHeight="1">
      <c r="A50" s="148" t="s">
        <v>100</v>
      </c>
      <c r="B50" s="131">
        <v>12</v>
      </c>
      <c r="C50" s="132" t="s">
        <v>101</v>
      </c>
      <c r="D50" s="146" t="s">
        <v>102</v>
      </c>
      <c r="E50" s="146"/>
      <c r="F50" s="34" t="s">
        <v>103</v>
      </c>
      <c r="G50" s="35" t="s">
        <v>104</v>
      </c>
      <c r="H50" s="36" t="s">
        <v>105</v>
      </c>
      <c r="I50" s="37">
        <f t="shared" ref="I50:T50" si="15">+I52-I51</f>
        <v>13</v>
      </c>
      <c r="J50" s="37">
        <f t="shared" si="15"/>
        <v>8</v>
      </c>
      <c r="K50" s="37">
        <f t="shared" si="15"/>
        <v>8</v>
      </c>
      <c r="L50" s="37">
        <f t="shared" si="15"/>
        <v>12</v>
      </c>
      <c r="M50" s="37">
        <f t="shared" si="15"/>
        <v>14</v>
      </c>
      <c r="N50" s="37">
        <f t="shared" si="15"/>
        <v>13</v>
      </c>
      <c r="O50" s="37">
        <f t="shared" si="15"/>
        <v>15</v>
      </c>
      <c r="P50" s="37">
        <f t="shared" si="15"/>
        <v>13</v>
      </c>
      <c r="Q50" s="37">
        <f t="shared" si="15"/>
        <v>13</v>
      </c>
      <c r="R50" s="37">
        <f t="shared" si="15"/>
        <v>12</v>
      </c>
      <c r="S50" s="37">
        <f t="shared" si="15"/>
        <v>8</v>
      </c>
      <c r="T50" s="37">
        <f t="shared" si="15"/>
        <v>9</v>
      </c>
    </row>
    <row r="51" spans="1:20" ht="12.6" customHeight="1">
      <c r="A51" s="148"/>
      <c r="B51" s="131"/>
      <c r="C51" s="132"/>
      <c r="D51" s="146"/>
      <c r="E51" s="146"/>
      <c r="F51" s="147" t="s">
        <v>106</v>
      </c>
      <c r="G51" s="147"/>
      <c r="H51" s="147"/>
      <c r="I51" s="38">
        <v>43500</v>
      </c>
      <c r="J51" s="38">
        <v>43528</v>
      </c>
      <c r="K51" s="38">
        <v>43557</v>
      </c>
      <c r="L51" s="38">
        <v>43588</v>
      </c>
      <c r="M51" s="38">
        <v>43620</v>
      </c>
      <c r="N51" s="38">
        <v>43648</v>
      </c>
      <c r="O51" s="38">
        <v>43678</v>
      </c>
      <c r="P51" s="38">
        <v>43711</v>
      </c>
      <c r="Q51" s="38">
        <v>43739</v>
      </c>
      <c r="R51" s="38">
        <v>43770</v>
      </c>
      <c r="S51" s="38">
        <v>43802</v>
      </c>
      <c r="T51" s="38">
        <v>43837</v>
      </c>
    </row>
    <row r="52" spans="1:20" ht="12.6" customHeight="1">
      <c r="A52" s="148"/>
      <c r="B52" s="131"/>
      <c r="C52" s="132"/>
      <c r="D52" s="146"/>
      <c r="E52" s="146"/>
      <c r="F52" s="147" t="s">
        <v>107</v>
      </c>
      <c r="G52" s="147"/>
      <c r="H52" s="147"/>
      <c r="I52" s="38">
        <v>43513</v>
      </c>
      <c r="J52" s="38">
        <v>43536</v>
      </c>
      <c r="K52" s="38">
        <v>43565</v>
      </c>
      <c r="L52" s="38">
        <v>43600</v>
      </c>
      <c r="M52" s="38">
        <v>43634</v>
      </c>
      <c r="N52" s="38">
        <v>43661</v>
      </c>
      <c r="O52" s="38">
        <v>43693</v>
      </c>
      <c r="P52" s="38">
        <v>43724</v>
      </c>
      <c r="Q52" s="38">
        <v>43752</v>
      </c>
      <c r="R52" s="38">
        <v>43782</v>
      </c>
      <c r="S52" s="38">
        <v>43810</v>
      </c>
      <c r="T52" s="38">
        <v>43846</v>
      </c>
    </row>
    <row r="53" spans="1:20" ht="12.6" customHeight="1">
      <c r="A53" s="148"/>
      <c r="B53" s="131">
        <v>13</v>
      </c>
      <c r="C53" s="132" t="s">
        <v>108</v>
      </c>
      <c r="D53" s="132" t="s">
        <v>109</v>
      </c>
      <c r="E53" s="132"/>
      <c r="F53" s="39" t="s">
        <v>110</v>
      </c>
      <c r="G53" s="40">
        <v>1</v>
      </c>
      <c r="H53" s="41" t="s">
        <v>111</v>
      </c>
      <c r="I53" s="42">
        <f t="shared" ref="I53:T53" si="16">+I54-I55</f>
        <v>3</v>
      </c>
      <c r="J53" s="42">
        <f t="shared" si="16"/>
        <v>3</v>
      </c>
      <c r="K53" s="42">
        <f t="shared" si="16"/>
        <v>1</v>
      </c>
      <c r="L53" s="42">
        <f t="shared" si="16"/>
        <v>3</v>
      </c>
      <c r="M53" s="42">
        <f t="shared" si="16"/>
        <v>4</v>
      </c>
      <c r="N53" s="42">
        <f t="shared" si="16"/>
        <v>3</v>
      </c>
      <c r="O53" s="42">
        <f t="shared" si="16"/>
        <v>2</v>
      </c>
      <c r="P53" s="42">
        <f t="shared" si="16"/>
        <v>1</v>
      </c>
      <c r="Q53" s="42">
        <f t="shared" si="16"/>
        <v>1</v>
      </c>
      <c r="R53" s="42">
        <f t="shared" si="16"/>
        <v>1</v>
      </c>
      <c r="S53" s="42">
        <f t="shared" si="16"/>
        <v>1</v>
      </c>
      <c r="T53" s="42">
        <f t="shared" si="16"/>
        <v>5</v>
      </c>
    </row>
    <row r="54" spans="1:20" ht="12.6" customHeight="1">
      <c r="A54" s="148"/>
      <c r="B54" s="131"/>
      <c r="C54" s="132"/>
      <c r="D54" s="132"/>
      <c r="E54" s="132"/>
      <c r="F54" s="147" t="s">
        <v>106</v>
      </c>
      <c r="G54" s="147"/>
      <c r="H54" s="147"/>
      <c r="I54" s="38">
        <v>43500</v>
      </c>
      <c r="J54" s="38">
        <v>43528</v>
      </c>
      <c r="K54" s="38">
        <v>43557</v>
      </c>
      <c r="L54" s="38">
        <v>43588</v>
      </c>
      <c r="M54" s="38">
        <v>43620</v>
      </c>
      <c r="N54" s="38">
        <v>43648</v>
      </c>
      <c r="O54" s="38">
        <v>43678</v>
      </c>
      <c r="P54" s="38">
        <v>43711</v>
      </c>
      <c r="Q54" s="38">
        <v>43739</v>
      </c>
      <c r="R54" s="38">
        <v>43770</v>
      </c>
      <c r="S54" s="38">
        <v>43802</v>
      </c>
      <c r="T54" s="38">
        <v>43837</v>
      </c>
    </row>
    <row r="55" spans="1:20" ht="12.6" customHeight="1">
      <c r="A55" s="148"/>
      <c r="B55" s="131"/>
      <c r="C55" s="132"/>
      <c r="D55" s="132"/>
      <c r="E55" s="132"/>
      <c r="F55" s="147" t="s">
        <v>112</v>
      </c>
      <c r="G55" s="147"/>
      <c r="H55" s="147"/>
      <c r="I55" s="38">
        <v>43497</v>
      </c>
      <c r="J55" s="38">
        <v>43525</v>
      </c>
      <c r="K55" s="38">
        <v>43556</v>
      </c>
      <c r="L55" s="38">
        <v>43585</v>
      </c>
      <c r="M55" s="38">
        <v>43616</v>
      </c>
      <c r="N55" s="38">
        <v>43645</v>
      </c>
      <c r="O55" s="38">
        <v>43676</v>
      </c>
      <c r="P55" s="38">
        <v>43710</v>
      </c>
      <c r="Q55" s="38">
        <v>43738</v>
      </c>
      <c r="R55" s="38">
        <v>43769</v>
      </c>
      <c r="S55" s="38">
        <v>43801</v>
      </c>
      <c r="T55" s="38">
        <v>43832</v>
      </c>
    </row>
    <row r="56" spans="1:20" ht="12.6" customHeight="1">
      <c r="A56" s="148"/>
      <c r="B56" s="131">
        <v>14</v>
      </c>
      <c r="C56" s="132" t="s">
        <v>113</v>
      </c>
      <c r="D56" s="132" t="s">
        <v>114</v>
      </c>
      <c r="E56" s="132"/>
      <c r="F56" s="29" t="s">
        <v>115</v>
      </c>
      <c r="G56" s="43" t="s">
        <v>116</v>
      </c>
      <c r="H56" s="30" t="s">
        <v>117</v>
      </c>
      <c r="I56" s="37">
        <f t="shared" ref="I56:T56" si="17">+I57-I58</f>
        <v>28</v>
      </c>
      <c r="J56" s="37">
        <f t="shared" si="17"/>
        <v>14</v>
      </c>
      <c r="K56" s="37">
        <f t="shared" si="17"/>
        <v>8</v>
      </c>
      <c r="L56" s="37">
        <f t="shared" si="17"/>
        <v>11</v>
      </c>
      <c r="M56" s="37">
        <f t="shared" si="17"/>
        <v>15</v>
      </c>
      <c r="N56" s="37">
        <f t="shared" si="17"/>
        <v>7</v>
      </c>
      <c r="O56" s="37">
        <f t="shared" si="17"/>
        <v>16</v>
      </c>
      <c r="P56" s="37">
        <f t="shared" si="17"/>
        <v>13</v>
      </c>
      <c r="Q56" s="37">
        <f t="shared" si="17"/>
        <v>8</v>
      </c>
      <c r="R56" s="37">
        <f t="shared" si="17"/>
        <v>11</v>
      </c>
      <c r="S56" s="37">
        <f t="shared" si="17"/>
        <v>15</v>
      </c>
      <c r="T56" s="37">
        <f t="shared" si="17"/>
        <v>27</v>
      </c>
    </row>
    <row r="57" spans="1:20" ht="12.6" customHeight="1">
      <c r="A57" s="148"/>
      <c r="B57" s="131"/>
      <c r="C57" s="132"/>
      <c r="D57" s="132"/>
      <c r="E57" s="132"/>
      <c r="F57" s="147" t="s">
        <v>106</v>
      </c>
      <c r="G57" s="147"/>
      <c r="H57" s="147"/>
      <c r="I57" s="38">
        <v>43500</v>
      </c>
      <c r="J57" s="38">
        <v>43528</v>
      </c>
      <c r="K57" s="38">
        <v>43557</v>
      </c>
      <c r="L57" s="38">
        <v>43588</v>
      </c>
      <c r="M57" s="38">
        <v>43620</v>
      </c>
      <c r="N57" s="38">
        <v>43648</v>
      </c>
      <c r="O57" s="38">
        <v>43678</v>
      </c>
      <c r="P57" s="38">
        <v>43711</v>
      </c>
      <c r="Q57" s="38">
        <v>43739</v>
      </c>
      <c r="R57" s="38">
        <v>43770</v>
      </c>
      <c r="S57" s="38">
        <v>43802</v>
      </c>
      <c r="T57" s="38">
        <v>43837</v>
      </c>
    </row>
    <row r="58" spans="1:20" ht="12.6" customHeight="1">
      <c r="A58" s="148"/>
      <c r="B58" s="131"/>
      <c r="C58" s="132"/>
      <c r="D58" s="132"/>
      <c r="E58" s="132"/>
      <c r="F58" s="147" t="s">
        <v>118</v>
      </c>
      <c r="G58" s="147"/>
      <c r="H58" s="147"/>
      <c r="I58" s="38">
        <v>43472</v>
      </c>
      <c r="J58" s="38">
        <v>43514</v>
      </c>
      <c r="K58" s="38">
        <v>43549</v>
      </c>
      <c r="L58" s="38">
        <v>43577</v>
      </c>
      <c r="M58" s="38">
        <v>43605</v>
      </c>
      <c r="N58" s="38">
        <v>43641</v>
      </c>
      <c r="O58" s="38">
        <v>43662</v>
      </c>
      <c r="P58" s="38">
        <v>43698</v>
      </c>
      <c r="Q58" s="38">
        <v>43731</v>
      </c>
      <c r="R58" s="38">
        <v>43759</v>
      </c>
      <c r="S58" s="38">
        <v>43787</v>
      </c>
      <c r="T58" s="38">
        <v>43810</v>
      </c>
    </row>
    <row r="59" spans="1:20" ht="12.75" customHeight="1">
      <c r="A59" s="148"/>
      <c r="B59" s="131">
        <v>15</v>
      </c>
      <c r="C59" s="132" t="s">
        <v>119</v>
      </c>
      <c r="D59" s="132" t="s">
        <v>120</v>
      </c>
      <c r="E59" s="132"/>
      <c r="F59" s="29" t="s">
        <v>121</v>
      </c>
      <c r="G59" s="43" t="s">
        <v>122</v>
      </c>
      <c r="H59" s="30" t="s">
        <v>123</v>
      </c>
      <c r="I59" s="42">
        <f t="shared" ref="I59:T59" si="18">+I60-I61</f>
        <v>89</v>
      </c>
      <c r="J59" s="42">
        <f t="shared" si="18"/>
        <v>52</v>
      </c>
      <c r="K59" s="42">
        <f t="shared" si="18"/>
        <v>81</v>
      </c>
      <c r="L59" s="42">
        <f t="shared" si="18"/>
        <v>79</v>
      </c>
      <c r="M59" s="42">
        <f t="shared" si="18"/>
        <v>77</v>
      </c>
      <c r="N59" s="42">
        <f t="shared" si="18"/>
        <v>63</v>
      </c>
      <c r="O59" s="42">
        <f t="shared" si="18"/>
        <v>85</v>
      </c>
      <c r="P59" s="42">
        <f t="shared" si="18"/>
        <v>89</v>
      </c>
      <c r="Q59" s="42">
        <f t="shared" si="18"/>
        <v>61</v>
      </c>
      <c r="R59" s="42">
        <f t="shared" si="18"/>
        <v>59</v>
      </c>
      <c r="S59" s="42">
        <f t="shared" si="18"/>
        <v>46</v>
      </c>
      <c r="T59" s="42">
        <f t="shared" si="18"/>
        <v>77</v>
      </c>
    </row>
    <row r="60" spans="1:20" ht="12.6" customHeight="1">
      <c r="A60" s="148"/>
      <c r="B60" s="131"/>
      <c r="C60" s="132"/>
      <c r="D60" s="132"/>
      <c r="E60" s="132"/>
      <c r="F60" s="147" t="s">
        <v>106</v>
      </c>
      <c r="G60" s="147"/>
      <c r="H60" s="147"/>
      <c r="I60" s="38">
        <v>43500</v>
      </c>
      <c r="J60" s="38">
        <v>43528</v>
      </c>
      <c r="K60" s="38">
        <v>43557</v>
      </c>
      <c r="L60" s="38">
        <v>43588</v>
      </c>
      <c r="M60" s="38">
        <v>43620</v>
      </c>
      <c r="N60" s="38">
        <v>43648</v>
      </c>
      <c r="O60" s="38">
        <v>43678</v>
      </c>
      <c r="P60" s="38">
        <v>43711</v>
      </c>
      <c r="Q60" s="38">
        <v>43739</v>
      </c>
      <c r="R60" s="38">
        <v>43770</v>
      </c>
      <c r="S60" s="38">
        <v>43802</v>
      </c>
      <c r="T60" s="38">
        <v>43837</v>
      </c>
    </row>
    <row r="61" spans="1:20" ht="12.6" customHeight="1">
      <c r="A61" s="148"/>
      <c r="B61" s="131"/>
      <c r="C61" s="132"/>
      <c r="D61" s="132"/>
      <c r="E61" s="132"/>
      <c r="F61" s="147" t="s">
        <v>124</v>
      </c>
      <c r="G61" s="147"/>
      <c r="H61" s="147"/>
      <c r="I61" s="38">
        <v>43411</v>
      </c>
      <c r="J61" s="38">
        <v>43476</v>
      </c>
      <c r="K61" s="38">
        <v>43476</v>
      </c>
      <c r="L61" s="38">
        <v>43509</v>
      </c>
      <c r="M61" s="38">
        <v>43543</v>
      </c>
      <c r="N61" s="38">
        <v>43585</v>
      </c>
      <c r="O61" s="38">
        <v>43593</v>
      </c>
      <c r="P61" s="38">
        <v>43622</v>
      </c>
      <c r="Q61" s="38">
        <v>43678</v>
      </c>
      <c r="R61" s="38">
        <v>43711</v>
      </c>
      <c r="S61" s="38">
        <v>43756</v>
      </c>
      <c r="T61" s="38">
        <v>43760</v>
      </c>
    </row>
    <row r="62" spans="1:20" ht="12.6" customHeight="1">
      <c r="A62" s="148"/>
      <c r="B62" s="131">
        <v>16</v>
      </c>
      <c r="C62" s="132" t="s">
        <v>125</v>
      </c>
      <c r="D62" s="132" t="s">
        <v>120</v>
      </c>
      <c r="E62" s="132"/>
      <c r="F62" s="44" t="s">
        <v>126</v>
      </c>
      <c r="G62" s="25" t="s">
        <v>127</v>
      </c>
      <c r="H62" s="45" t="s">
        <v>128</v>
      </c>
      <c r="I62" s="46">
        <f t="shared" ref="I62:T62" si="19">+I63-I64</f>
        <v>160</v>
      </c>
      <c r="J62" s="46">
        <f t="shared" si="19"/>
        <v>102</v>
      </c>
      <c r="K62" s="46">
        <f t="shared" si="19"/>
        <v>131</v>
      </c>
      <c r="L62" s="46">
        <f t="shared" si="19"/>
        <v>162</v>
      </c>
      <c r="M62" s="46">
        <f t="shared" si="19"/>
        <v>194</v>
      </c>
      <c r="N62" s="46">
        <f t="shared" si="19"/>
        <v>222</v>
      </c>
      <c r="O62" s="46">
        <f t="shared" si="19"/>
        <v>155</v>
      </c>
      <c r="P62" s="46">
        <f t="shared" si="19"/>
        <v>188</v>
      </c>
      <c r="Q62" s="46">
        <f t="shared" si="19"/>
        <v>141</v>
      </c>
      <c r="R62" s="46">
        <f t="shared" si="19"/>
        <v>147</v>
      </c>
      <c r="S62" s="46">
        <f t="shared" si="19"/>
        <v>105</v>
      </c>
      <c r="T62" s="46">
        <f t="shared" si="19"/>
        <v>140</v>
      </c>
    </row>
    <row r="63" spans="1:20" ht="12.6" customHeight="1">
      <c r="A63" s="148"/>
      <c r="B63" s="131"/>
      <c r="C63" s="132"/>
      <c r="D63" s="132"/>
      <c r="E63" s="132"/>
      <c r="F63" s="147" t="s">
        <v>129</v>
      </c>
      <c r="G63" s="147"/>
      <c r="H63" s="147"/>
      <c r="I63" s="38">
        <v>43500</v>
      </c>
      <c r="J63" s="38">
        <v>43528</v>
      </c>
      <c r="K63" s="38">
        <v>43557</v>
      </c>
      <c r="L63" s="38">
        <v>43588</v>
      </c>
      <c r="M63" s="38">
        <v>43620</v>
      </c>
      <c r="N63" s="38">
        <v>43648</v>
      </c>
      <c r="O63" s="38">
        <v>43678</v>
      </c>
      <c r="P63" s="38">
        <v>43711</v>
      </c>
      <c r="Q63" s="38">
        <v>43739</v>
      </c>
      <c r="R63" s="38">
        <v>43770</v>
      </c>
      <c r="S63" s="38">
        <v>43802</v>
      </c>
      <c r="T63" s="38">
        <v>43837</v>
      </c>
    </row>
    <row r="64" spans="1:20" ht="12.6" customHeight="1">
      <c r="A64" s="148"/>
      <c r="B64" s="131"/>
      <c r="C64" s="132"/>
      <c r="D64" s="132"/>
      <c r="E64" s="132"/>
      <c r="F64" s="147" t="s">
        <v>130</v>
      </c>
      <c r="G64" s="147"/>
      <c r="H64" s="147"/>
      <c r="I64" s="38">
        <v>43340</v>
      </c>
      <c r="J64" s="38">
        <v>43426</v>
      </c>
      <c r="K64" s="38">
        <v>43426</v>
      </c>
      <c r="L64" s="38">
        <v>43426</v>
      </c>
      <c r="M64" s="38">
        <v>43426</v>
      </c>
      <c r="N64" s="38">
        <v>43426</v>
      </c>
      <c r="O64" s="38">
        <v>43523</v>
      </c>
      <c r="P64" s="38">
        <v>43523</v>
      </c>
      <c r="Q64" s="38">
        <v>43598</v>
      </c>
      <c r="R64" s="38">
        <v>43623</v>
      </c>
      <c r="S64" s="38">
        <v>43697</v>
      </c>
      <c r="T64" s="38">
        <v>43697</v>
      </c>
    </row>
    <row r="65" spans="1:20" ht="12.6" customHeight="1">
      <c r="A65" s="148"/>
      <c r="B65" s="131">
        <v>17</v>
      </c>
      <c r="C65" s="132" t="s">
        <v>131</v>
      </c>
      <c r="D65" s="146" t="s">
        <v>132</v>
      </c>
      <c r="E65" s="146"/>
      <c r="F65" s="39" t="s">
        <v>133</v>
      </c>
      <c r="G65" s="40">
        <v>2</v>
      </c>
      <c r="H65" s="41" t="s">
        <v>134</v>
      </c>
      <c r="I65" s="42">
        <f t="shared" ref="I65:T65" si="20">+I66-I67</f>
        <v>0</v>
      </c>
      <c r="J65" s="42">
        <f t="shared" si="20"/>
        <v>3</v>
      </c>
      <c r="K65" s="42">
        <f t="shared" si="20"/>
        <v>1</v>
      </c>
      <c r="L65" s="42">
        <f t="shared" si="20"/>
        <v>1</v>
      </c>
      <c r="M65" s="42">
        <f t="shared" si="20"/>
        <v>0</v>
      </c>
      <c r="N65" s="42">
        <f t="shared" si="20"/>
        <v>1</v>
      </c>
      <c r="O65" s="42">
        <f t="shared" si="20"/>
        <v>2</v>
      </c>
      <c r="P65" s="42">
        <f t="shared" si="20"/>
        <v>1</v>
      </c>
      <c r="Q65" s="42">
        <f t="shared" si="20"/>
        <v>1</v>
      </c>
      <c r="R65" s="42">
        <f t="shared" si="20"/>
        <v>0</v>
      </c>
      <c r="S65" s="42">
        <f t="shared" si="20"/>
        <v>1</v>
      </c>
      <c r="T65" s="42">
        <f t="shared" si="20"/>
        <v>1</v>
      </c>
    </row>
    <row r="66" spans="1:20" ht="12.6" customHeight="1">
      <c r="A66" s="148"/>
      <c r="B66" s="131"/>
      <c r="C66" s="132"/>
      <c r="D66" s="146"/>
      <c r="E66" s="146"/>
      <c r="F66" s="147" t="s">
        <v>106</v>
      </c>
      <c r="G66" s="147"/>
      <c r="H66" s="147"/>
      <c r="I66" s="38">
        <v>43500</v>
      </c>
      <c r="J66" s="38">
        <v>43528</v>
      </c>
      <c r="K66" s="38">
        <v>43557</v>
      </c>
      <c r="L66" s="38">
        <v>43588</v>
      </c>
      <c r="M66" s="38">
        <v>43620</v>
      </c>
      <c r="N66" s="38">
        <v>43648</v>
      </c>
      <c r="O66" s="38">
        <v>43678</v>
      </c>
      <c r="P66" s="38">
        <v>43711</v>
      </c>
      <c r="Q66" s="38">
        <v>43739</v>
      </c>
      <c r="R66" s="38">
        <v>43770</v>
      </c>
      <c r="S66" s="38">
        <v>43802</v>
      </c>
      <c r="T66" s="38">
        <v>43837</v>
      </c>
    </row>
    <row r="67" spans="1:20" ht="23.25" customHeight="1">
      <c r="A67" s="148"/>
      <c r="B67" s="131"/>
      <c r="C67" s="132"/>
      <c r="D67" s="146"/>
      <c r="E67" s="146"/>
      <c r="F67" s="147" t="s">
        <v>135</v>
      </c>
      <c r="G67" s="147"/>
      <c r="H67" s="147"/>
      <c r="I67" s="38">
        <v>43500</v>
      </c>
      <c r="J67" s="38">
        <v>43525</v>
      </c>
      <c r="K67" s="38">
        <v>43556</v>
      </c>
      <c r="L67" s="38">
        <v>43587</v>
      </c>
      <c r="M67" s="38">
        <v>43620</v>
      </c>
      <c r="N67" s="38">
        <v>43647</v>
      </c>
      <c r="O67" s="38">
        <v>43676</v>
      </c>
      <c r="P67" s="38">
        <v>43710</v>
      </c>
      <c r="Q67" s="38">
        <v>43738</v>
      </c>
      <c r="R67" s="38">
        <v>43770</v>
      </c>
      <c r="S67" s="38">
        <v>43801</v>
      </c>
      <c r="T67" s="38">
        <v>43836</v>
      </c>
    </row>
    <row r="68" spans="1:20" ht="12.6" customHeight="1">
      <c r="A68" s="148"/>
      <c r="B68" s="131">
        <v>18</v>
      </c>
      <c r="C68" s="132" t="s">
        <v>136</v>
      </c>
      <c r="D68" s="146" t="s">
        <v>137</v>
      </c>
      <c r="E68" s="146"/>
      <c r="F68" s="39" t="s">
        <v>133</v>
      </c>
      <c r="G68" s="40">
        <v>2</v>
      </c>
      <c r="H68" s="41" t="s">
        <v>134</v>
      </c>
      <c r="I68" s="42">
        <f t="shared" ref="I68:T68" si="21">+I69-I70</f>
        <v>0</v>
      </c>
      <c r="J68" s="42">
        <f t="shared" si="21"/>
        <v>0</v>
      </c>
      <c r="K68" s="42">
        <f t="shared" si="21"/>
        <v>0</v>
      </c>
      <c r="L68" s="42">
        <f t="shared" si="21"/>
        <v>0</v>
      </c>
      <c r="M68" s="42">
        <f t="shared" si="21"/>
        <v>0</v>
      </c>
      <c r="N68" s="42">
        <f t="shared" si="21"/>
        <v>0</v>
      </c>
      <c r="O68" s="42">
        <f t="shared" si="21"/>
        <v>0</v>
      </c>
      <c r="P68" s="42">
        <f t="shared" si="21"/>
        <v>0</v>
      </c>
      <c r="Q68" s="42">
        <f t="shared" si="21"/>
        <v>0</v>
      </c>
      <c r="R68" s="42">
        <f t="shared" si="21"/>
        <v>0</v>
      </c>
      <c r="S68" s="42">
        <f t="shared" si="21"/>
        <v>0</v>
      </c>
      <c r="T68" s="42">
        <f t="shared" si="21"/>
        <v>0</v>
      </c>
    </row>
    <row r="69" spans="1:20" ht="12.6" customHeight="1">
      <c r="A69" s="148"/>
      <c r="B69" s="131"/>
      <c r="C69" s="132"/>
      <c r="D69" s="146"/>
      <c r="E69" s="146"/>
      <c r="F69" s="147" t="s">
        <v>106</v>
      </c>
      <c r="G69" s="147"/>
      <c r="H69" s="147"/>
      <c r="I69" s="38">
        <v>43500</v>
      </c>
      <c r="J69" s="38">
        <v>43528</v>
      </c>
      <c r="K69" s="38">
        <v>43557</v>
      </c>
      <c r="L69" s="38">
        <v>43588</v>
      </c>
      <c r="M69" s="38">
        <v>43620</v>
      </c>
      <c r="N69" s="38">
        <v>43648</v>
      </c>
      <c r="O69" s="38">
        <v>43678</v>
      </c>
      <c r="P69" s="38">
        <v>43711</v>
      </c>
      <c r="Q69" s="38">
        <v>43739</v>
      </c>
      <c r="R69" s="38">
        <v>43770</v>
      </c>
      <c r="S69" s="38">
        <v>43802</v>
      </c>
      <c r="T69" s="38">
        <v>43837</v>
      </c>
    </row>
    <row r="70" spans="1:20" ht="24.75" customHeight="1">
      <c r="A70" s="148"/>
      <c r="B70" s="131"/>
      <c r="C70" s="132"/>
      <c r="D70" s="146"/>
      <c r="E70" s="146"/>
      <c r="F70" s="147" t="s">
        <v>138</v>
      </c>
      <c r="G70" s="147"/>
      <c r="H70" s="147"/>
      <c r="I70" s="38">
        <v>43500</v>
      </c>
      <c r="J70" s="38">
        <v>43528</v>
      </c>
      <c r="K70" s="38">
        <v>43557</v>
      </c>
      <c r="L70" s="38">
        <v>43588</v>
      </c>
      <c r="M70" s="38">
        <v>43620</v>
      </c>
      <c r="N70" s="38">
        <v>43648</v>
      </c>
      <c r="O70" s="38">
        <v>43678</v>
      </c>
      <c r="P70" s="38">
        <v>43711</v>
      </c>
      <c r="Q70" s="38">
        <v>43739</v>
      </c>
      <c r="R70" s="38">
        <v>43770</v>
      </c>
      <c r="S70" s="38">
        <v>43802</v>
      </c>
      <c r="T70" s="38">
        <v>43837</v>
      </c>
    </row>
    <row r="71" spans="1:20" ht="12.6" customHeight="1">
      <c r="A71" s="148"/>
      <c r="B71" s="131">
        <v>19</v>
      </c>
      <c r="C71" s="132" t="s">
        <v>139</v>
      </c>
      <c r="D71" s="146" t="s">
        <v>140</v>
      </c>
      <c r="E71" s="146"/>
      <c r="F71" s="19" t="s">
        <v>141</v>
      </c>
      <c r="G71" s="11" t="s">
        <v>142</v>
      </c>
      <c r="H71" s="12" t="s">
        <v>143</v>
      </c>
      <c r="I71" s="47">
        <f t="shared" ref="I71:T71" si="22">+I72-I73</f>
        <v>0</v>
      </c>
      <c r="J71" s="47">
        <f t="shared" si="22"/>
        <v>3</v>
      </c>
      <c r="K71" s="47">
        <f t="shared" si="22"/>
        <v>0</v>
      </c>
      <c r="L71" s="47">
        <f t="shared" si="22"/>
        <v>1</v>
      </c>
      <c r="M71" s="47">
        <f t="shared" si="22"/>
        <v>1</v>
      </c>
      <c r="N71" s="47">
        <f t="shared" si="22"/>
        <v>1</v>
      </c>
      <c r="O71" s="47">
        <f t="shared" si="22"/>
        <v>1</v>
      </c>
      <c r="P71" s="47">
        <f t="shared" si="22"/>
        <v>4</v>
      </c>
      <c r="Q71" s="47">
        <f t="shared" si="22"/>
        <v>1</v>
      </c>
      <c r="R71" s="47">
        <f t="shared" si="22"/>
        <v>1</v>
      </c>
      <c r="S71" s="47">
        <f t="shared" si="22"/>
        <v>5</v>
      </c>
      <c r="T71" s="47">
        <f t="shared" si="22"/>
        <v>1</v>
      </c>
    </row>
    <row r="72" spans="1:20" ht="12.6" customHeight="1">
      <c r="A72" s="148"/>
      <c r="B72" s="131"/>
      <c r="C72" s="132"/>
      <c r="D72" s="146"/>
      <c r="E72" s="146"/>
      <c r="F72" s="147" t="s">
        <v>106</v>
      </c>
      <c r="G72" s="147"/>
      <c r="H72" s="147"/>
      <c r="I72" s="38">
        <v>43500</v>
      </c>
      <c r="J72" s="38">
        <v>43528</v>
      </c>
      <c r="K72" s="38">
        <v>43557</v>
      </c>
      <c r="L72" s="38">
        <v>43588</v>
      </c>
      <c r="M72" s="38">
        <v>43620</v>
      </c>
      <c r="N72" s="38">
        <v>43648</v>
      </c>
      <c r="O72" s="38">
        <v>43678</v>
      </c>
      <c r="P72" s="38">
        <v>43711</v>
      </c>
      <c r="Q72" s="38">
        <v>43739</v>
      </c>
      <c r="R72" s="38">
        <v>43770</v>
      </c>
      <c r="S72" s="38">
        <v>43802</v>
      </c>
      <c r="T72" s="38">
        <v>43837</v>
      </c>
    </row>
    <row r="73" spans="1:20" ht="24.75" customHeight="1">
      <c r="A73" s="148"/>
      <c r="B73" s="131"/>
      <c r="C73" s="132"/>
      <c r="D73" s="146"/>
      <c r="E73" s="146"/>
      <c r="F73" s="147" t="s">
        <v>144</v>
      </c>
      <c r="G73" s="147"/>
      <c r="H73" s="147"/>
      <c r="I73" s="38">
        <v>43500</v>
      </c>
      <c r="J73" s="38">
        <v>43525</v>
      </c>
      <c r="K73" s="38">
        <v>43557</v>
      </c>
      <c r="L73" s="38">
        <v>43587</v>
      </c>
      <c r="M73" s="38">
        <v>43619</v>
      </c>
      <c r="N73" s="38">
        <v>43647</v>
      </c>
      <c r="O73" s="38">
        <v>43677</v>
      </c>
      <c r="P73" s="38">
        <v>43707</v>
      </c>
      <c r="Q73" s="38">
        <v>43738</v>
      </c>
      <c r="R73" s="38">
        <v>43769</v>
      </c>
      <c r="S73" s="38">
        <v>43797</v>
      </c>
      <c r="T73" s="38">
        <v>43836</v>
      </c>
    </row>
    <row r="74" spans="1:20" ht="12.75" customHeight="1">
      <c r="A74" s="130" t="s">
        <v>145</v>
      </c>
      <c r="B74" s="131">
        <v>20</v>
      </c>
      <c r="C74" s="132" t="s">
        <v>146</v>
      </c>
      <c r="D74" s="132" t="s">
        <v>147</v>
      </c>
      <c r="E74" s="48" t="s">
        <v>148</v>
      </c>
      <c r="F74" s="22" t="s">
        <v>149</v>
      </c>
      <c r="G74" s="43" t="s">
        <v>150</v>
      </c>
      <c r="H74" s="27" t="s">
        <v>151</v>
      </c>
      <c r="I74" s="49">
        <f t="shared" ref="I74:T74" si="23">AVERAGE(I75:I79)</f>
        <v>150.4</v>
      </c>
      <c r="J74" s="49">
        <f t="shared" si="23"/>
        <v>150</v>
      </c>
      <c r="K74" s="49">
        <f t="shared" si="23"/>
        <v>168</v>
      </c>
      <c r="L74" s="49">
        <f t="shared" si="23"/>
        <v>115.8</v>
      </c>
      <c r="M74" s="49">
        <f t="shared" si="23"/>
        <v>144</v>
      </c>
      <c r="N74" s="49">
        <f t="shared" si="23"/>
        <v>153.80000000000001</v>
      </c>
      <c r="O74" s="49">
        <f t="shared" si="23"/>
        <v>170</v>
      </c>
      <c r="P74" s="49">
        <f t="shared" si="23"/>
        <v>161.80000000000001</v>
      </c>
      <c r="Q74" s="49">
        <f t="shared" si="23"/>
        <v>153.4</v>
      </c>
      <c r="R74" s="49">
        <f t="shared" si="23"/>
        <v>174.6</v>
      </c>
      <c r="S74" s="49">
        <f t="shared" si="23"/>
        <v>143</v>
      </c>
      <c r="T74" s="49">
        <f t="shared" si="23"/>
        <v>135.19999999999999</v>
      </c>
    </row>
    <row r="75" spans="1:20">
      <c r="A75" s="130"/>
      <c r="B75" s="131"/>
      <c r="C75" s="132"/>
      <c r="D75" s="132"/>
      <c r="E75" s="50" t="s">
        <v>152</v>
      </c>
      <c r="F75" s="22" t="s">
        <v>149</v>
      </c>
      <c r="G75" s="43" t="s">
        <v>150</v>
      </c>
      <c r="H75" s="27" t="s">
        <v>151</v>
      </c>
      <c r="I75" s="16">
        <v>158</v>
      </c>
      <c r="J75" s="16">
        <v>102</v>
      </c>
      <c r="K75" s="16">
        <v>202</v>
      </c>
      <c r="L75" s="16">
        <v>115</v>
      </c>
      <c r="M75" s="16">
        <v>134</v>
      </c>
      <c r="N75" s="16">
        <v>168</v>
      </c>
      <c r="O75" s="16">
        <v>142</v>
      </c>
      <c r="P75" s="16">
        <v>158</v>
      </c>
      <c r="Q75" s="16">
        <v>1</v>
      </c>
      <c r="R75" s="16">
        <v>2</v>
      </c>
      <c r="S75" s="16">
        <v>98</v>
      </c>
      <c r="T75" s="16">
        <v>130</v>
      </c>
    </row>
    <row r="76" spans="1:20">
      <c r="A76" s="130"/>
      <c r="B76" s="131"/>
      <c r="C76" s="132"/>
      <c r="D76" s="132"/>
      <c r="E76" s="50" t="s">
        <v>153</v>
      </c>
      <c r="F76" s="22" t="s">
        <v>149</v>
      </c>
      <c r="G76" s="43" t="s">
        <v>150</v>
      </c>
      <c r="H76" s="27" t="s">
        <v>151</v>
      </c>
      <c r="I76" s="16">
        <v>147</v>
      </c>
      <c r="J76" s="16">
        <v>146</v>
      </c>
      <c r="K76" s="16">
        <v>151</v>
      </c>
      <c r="L76" s="16">
        <v>92</v>
      </c>
      <c r="M76" s="16">
        <v>124</v>
      </c>
      <c r="N76" s="16">
        <v>102</v>
      </c>
      <c r="O76" s="16">
        <v>125</v>
      </c>
      <c r="P76" s="16">
        <v>139</v>
      </c>
      <c r="Q76" s="16">
        <v>128</v>
      </c>
      <c r="R76" s="16">
        <v>147</v>
      </c>
      <c r="S76" s="16">
        <v>135</v>
      </c>
      <c r="T76" s="16">
        <v>81</v>
      </c>
    </row>
    <row r="77" spans="1:20">
      <c r="A77" s="130"/>
      <c r="B77" s="131"/>
      <c r="C77" s="132"/>
      <c r="D77" s="132"/>
      <c r="E77" s="50" t="s">
        <v>154</v>
      </c>
      <c r="F77" s="22" t="s">
        <v>149</v>
      </c>
      <c r="G77" s="43" t="s">
        <v>150</v>
      </c>
      <c r="H77" s="27" t="s">
        <v>151</v>
      </c>
      <c r="I77" s="16">
        <v>155</v>
      </c>
      <c r="J77" s="16">
        <v>204</v>
      </c>
      <c r="K77" s="16">
        <v>126</v>
      </c>
      <c r="L77" s="16">
        <v>133</v>
      </c>
      <c r="M77" s="16">
        <v>129</v>
      </c>
      <c r="N77" s="16">
        <v>159</v>
      </c>
      <c r="O77" s="16">
        <v>220</v>
      </c>
      <c r="P77" s="16">
        <v>159</v>
      </c>
      <c r="Q77" s="16">
        <v>174</v>
      </c>
      <c r="R77" s="16">
        <v>216</v>
      </c>
      <c r="S77" s="16">
        <v>158</v>
      </c>
      <c r="T77" s="16">
        <v>163</v>
      </c>
    </row>
    <row r="78" spans="1:20">
      <c r="A78" s="130"/>
      <c r="B78" s="131"/>
      <c r="C78" s="132"/>
      <c r="D78" s="132"/>
      <c r="E78" s="50" t="s">
        <v>155</v>
      </c>
      <c r="F78" s="22" t="s">
        <v>149</v>
      </c>
      <c r="G78" s="43" t="s">
        <v>150</v>
      </c>
      <c r="H78" s="27" t="s">
        <v>151</v>
      </c>
      <c r="I78" s="16">
        <v>117</v>
      </c>
      <c r="J78" s="16">
        <v>139</v>
      </c>
      <c r="K78" s="16">
        <v>184</v>
      </c>
      <c r="L78" s="16">
        <v>116</v>
      </c>
      <c r="M78" s="16">
        <v>156</v>
      </c>
      <c r="N78" s="16">
        <v>161</v>
      </c>
      <c r="O78" s="16">
        <v>209</v>
      </c>
      <c r="P78" s="16">
        <v>184</v>
      </c>
      <c r="Q78" s="16">
        <v>182</v>
      </c>
      <c r="R78" s="16">
        <v>213</v>
      </c>
      <c r="S78" s="16">
        <v>174</v>
      </c>
      <c r="T78" s="16">
        <v>166</v>
      </c>
    </row>
    <row r="79" spans="1:20">
      <c r="A79" s="130"/>
      <c r="B79" s="131"/>
      <c r="C79" s="132"/>
      <c r="D79" s="132"/>
      <c r="E79" s="50" t="s">
        <v>156</v>
      </c>
      <c r="F79" s="22" t="s">
        <v>149</v>
      </c>
      <c r="G79" s="43" t="s">
        <v>150</v>
      </c>
      <c r="H79" s="27" t="s">
        <v>151</v>
      </c>
      <c r="I79" s="16">
        <v>175</v>
      </c>
      <c r="J79" s="16">
        <v>159</v>
      </c>
      <c r="K79" s="16">
        <v>177</v>
      </c>
      <c r="L79" s="16">
        <v>123</v>
      </c>
      <c r="M79" s="16">
        <v>177</v>
      </c>
      <c r="N79" s="16">
        <v>179</v>
      </c>
      <c r="O79" s="16">
        <v>154</v>
      </c>
      <c r="P79" s="16">
        <v>169</v>
      </c>
      <c r="Q79" s="16">
        <v>282</v>
      </c>
      <c r="R79" s="16">
        <v>295</v>
      </c>
      <c r="S79" s="16">
        <v>150</v>
      </c>
      <c r="T79" s="16">
        <v>136</v>
      </c>
    </row>
    <row r="80" spans="1:20" ht="12.6" customHeight="1">
      <c r="A80" s="130"/>
      <c r="B80" s="131">
        <v>21</v>
      </c>
      <c r="C80" s="132" t="s">
        <v>157</v>
      </c>
      <c r="D80" s="132" t="s">
        <v>147</v>
      </c>
      <c r="E80" s="48" t="s">
        <v>148</v>
      </c>
      <c r="F80" s="22" t="s">
        <v>158</v>
      </c>
      <c r="G80" s="43" t="s">
        <v>159</v>
      </c>
      <c r="H80" s="27" t="s">
        <v>160</v>
      </c>
      <c r="I80" s="49">
        <f t="shared" ref="I80:T80" si="24">AVERAGE(I81:I85)</f>
        <v>372.4</v>
      </c>
      <c r="J80" s="49">
        <f t="shared" si="24"/>
        <v>385.2</v>
      </c>
      <c r="K80" s="49">
        <f t="shared" si="24"/>
        <v>338.6</v>
      </c>
      <c r="L80" s="49">
        <f t="shared" si="24"/>
        <v>300.8</v>
      </c>
      <c r="M80" s="49">
        <f t="shared" si="24"/>
        <v>329.4</v>
      </c>
      <c r="N80" s="49">
        <f t="shared" si="24"/>
        <v>286.60000000000002</v>
      </c>
      <c r="O80" s="49">
        <f t="shared" si="24"/>
        <v>341.2</v>
      </c>
      <c r="P80" s="49">
        <f t="shared" si="24"/>
        <v>348</v>
      </c>
      <c r="Q80" s="49">
        <f t="shared" si="24"/>
        <v>319.8</v>
      </c>
      <c r="R80" s="49">
        <f t="shared" si="24"/>
        <v>334.6</v>
      </c>
      <c r="S80" s="49">
        <f t="shared" si="24"/>
        <v>265.2</v>
      </c>
      <c r="T80" s="49">
        <f t="shared" si="24"/>
        <v>317.2</v>
      </c>
    </row>
    <row r="81" spans="1:20">
      <c r="A81" s="130"/>
      <c r="B81" s="131"/>
      <c r="C81" s="132"/>
      <c r="D81" s="132"/>
      <c r="E81" s="50" t="s">
        <v>161</v>
      </c>
      <c r="F81" s="22" t="s">
        <v>158</v>
      </c>
      <c r="G81" s="43" t="s">
        <v>159</v>
      </c>
      <c r="H81" s="27" t="s">
        <v>160</v>
      </c>
      <c r="I81" s="16">
        <v>395</v>
      </c>
      <c r="J81" s="16">
        <v>393</v>
      </c>
      <c r="K81" s="16">
        <v>357</v>
      </c>
      <c r="L81" s="16">
        <v>344</v>
      </c>
      <c r="M81" s="16">
        <v>155</v>
      </c>
      <c r="N81" s="16">
        <v>221</v>
      </c>
      <c r="O81" s="16">
        <v>356</v>
      </c>
      <c r="P81" s="16">
        <v>360</v>
      </c>
      <c r="Q81" s="16">
        <v>316</v>
      </c>
      <c r="R81" s="16">
        <v>392</v>
      </c>
      <c r="S81" s="16">
        <v>295</v>
      </c>
      <c r="T81" s="16">
        <v>337</v>
      </c>
    </row>
    <row r="82" spans="1:20">
      <c r="A82" s="130"/>
      <c r="B82" s="131"/>
      <c r="C82" s="132"/>
      <c r="D82" s="132"/>
      <c r="E82" s="50" t="s">
        <v>162</v>
      </c>
      <c r="F82" s="22" t="s">
        <v>158</v>
      </c>
      <c r="G82" s="43" t="s">
        <v>159</v>
      </c>
      <c r="H82" s="27" t="s">
        <v>160</v>
      </c>
      <c r="I82" s="16">
        <v>317</v>
      </c>
      <c r="J82" s="16">
        <v>383</v>
      </c>
      <c r="K82" s="16">
        <v>330</v>
      </c>
      <c r="L82" s="16">
        <v>276</v>
      </c>
      <c r="M82" s="16">
        <v>401</v>
      </c>
      <c r="N82" s="16">
        <v>312</v>
      </c>
      <c r="O82" s="16">
        <v>343</v>
      </c>
      <c r="P82" s="16">
        <v>314</v>
      </c>
      <c r="Q82" s="16">
        <v>319</v>
      </c>
      <c r="R82" s="16">
        <v>328</v>
      </c>
      <c r="S82" s="16">
        <v>192</v>
      </c>
      <c r="T82" s="16">
        <v>315</v>
      </c>
    </row>
    <row r="83" spans="1:20">
      <c r="A83" s="130"/>
      <c r="B83" s="131"/>
      <c r="C83" s="132"/>
      <c r="D83" s="132"/>
      <c r="E83" s="51" t="s">
        <v>163</v>
      </c>
      <c r="F83" s="22" t="s">
        <v>158</v>
      </c>
      <c r="G83" s="43" t="s">
        <v>159</v>
      </c>
      <c r="H83" s="27" t="s">
        <v>160</v>
      </c>
      <c r="I83" s="16">
        <v>288</v>
      </c>
      <c r="J83" s="16">
        <v>361</v>
      </c>
      <c r="K83" s="16">
        <v>299</v>
      </c>
      <c r="L83" s="16">
        <v>243</v>
      </c>
      <c r="M83" s="16">
        <v>371</v>
      </c>
      <c r="N83" s="16">
        <v>275</v>
      </c>
      <c r="O83" s="16">
        <v>294</v>
      </c>
      <c r="P83" s="16">
        <v>342</v>
      </c>
      <c r="Q83" s="16">
        <v>292</v>
      </c>
      <c r="R83" s="16">
        <v>349</v>
      </c>
      <c r="S83" s="16">
        <v>272</v>
      </c>
      <c r="T83" s="16">
        <v>257</v>
      </c>
    </row>
    <row r="84" spans="1:20">
      <c r="A84" s="130"/>
      <c r="B84" s="131"/>
      <c r="C84" s="132"/>
      <c r="D84" s="132"/>
      <c r="E84" s="51" t="s">
        <v>164</v>
      </c>
      <c r="F84" s="22" t="s">
        <v>158</v>
      </c>
      <c r="G84" s="43" t="s">
        <v>159</v>
      </c>
      <c r="H84" s="27" t="s">
        <v>160</v>
      </c>
      <c r="I84" s="16">
        <v>393</v>
      </c>
      <c r="J84" s="16">
        <v>359</v>
      </c>
      <c r="K84" s="16">
        <v>320</v>
      </c>
      <c r="L84" s="16">
        <v>316</v>
      </c>
      <c r="M84" s="16">
        <v>372</v>
      </c>
      <c r="N84" s="16">
        <v>305</v>
      </c>
      <c r="O84" s="16">
        <v>310</v>
      </c>
      <c r="P84" s="16">
        <v>360</v>
      </c>
      <c r="Q84" s="16">
        <v>319</v>
      </c>
      <c r="R84" s="16">
        <v>347</v>
      </c>
      <c r="S84" s="16">
        <v>247</v>
      </c>
      <c r="T84" s="16">
        <v>333</v>
      </c>
    </row>
    <row r="85" spans="1:20">
      <c r="A85" s="130"/>
      <c r="B85" s="131"/>
      <c r="C85" s="132"/>
      <c r="D85" s="132"/>
      <c r="E85" s="51" t="s">
        <v>166</v>
      </c>
      <c r="F85" s="22" t="s">
        <v>158</v>
      </c>
      <c r="G85" s="43" t="s">
        <v>159</v>
      </c>
      <c r="H85" s="27" t="s">
        <v>160</v>
      </c>
      <c r="I85" s="16">
        <v>469</v>
      </c>
      <c r="J85" s="16">
        <v>430</v>
      </c>
      <c r="K85" s="16">
        <v>387</v>
      </c>
      <c r="L85" s="16">
        <v>325</v>
      </c>
      <c r="M85" s="16">
        <v>348</v>
      </c>
      <c r="N85" s="16">
        <v>320</v>
      </c>
      <c r="O85" s="16">
        <v>403</v>
      </c>
      <c r="P85" s="16">
        <v>364</v>
      </c>
      <c r="Q85" s="16">
        <v>353</v>
      </c>
      <c r="R85" s="16">
        <v>257</v>
      </c>
      <c r="S85" s="16">
        <v>320</v>
      </c>
      <c r="T85" s="16">
        <v>344</v>
      </c>
    </row>
    <row r="86" spans="1:20" ht="12.75" customHeight="1">
      <c r="A86" s="130"/>
      <c r="B86" s="131">
        <v>22</v>
      </c>
      <c r="C86" s="132" t="s">
        <v>167</v>
      </c>
      <c r="D86" s="132" t="s">
        <v>168</v>
      </c>
      <c r="E86" s="48" t="s">
        <v>169</v>
      </c>
      <c r="F86" s="22" t="s">
        <v>56</v>
      </c>
      <c r="G86" s="25" t="s">
        <v>170</v>
      </c>
      <c r="H86" s="27" t="s">
        <v>58</v>
      </c>
      <c r="I86" s="52">
        <f t="shared" ref="I86:T86" si="25">AVERAGE(I87:I91)</f>
        <v>0.84416040100250633</v>
      </c>
      <c r="J86" s="52">
        <f t="shared" si="25"/>
        <v>0.79839849624060144</v>
      </c>
      <c r="K86" s="52">
        <f t="shared" si="25"/>
        <v>0.82015750915750929</v>
      </c>
      <c r="L86" s="52">
        <f t="shared" si="25"/>
        <v>0.74017857142857157</v>
      </c>
      <c r="M86" s="52">
        <f t="shared" si="25"/>
        <v>0.70564705882352941</v>
      </c>
      <c r="N86" s="52">
        <f t="shared" si="25"/>
        <v>0.80392105263157898</v>
      </c>
      <c r="O86" s="52">
        <f t="shared" si="25"/>
        <v>0.85098579782790318</v>
      </c>
      <c r="P86" s="52">
        <f t="shared" si="25"/>
        <v>0.83733333333333348</v>
      </c>
      <c r="Q86" s="52">
        <f t="shared" si="25"/>
        <v>0.79033249791144533</v>
      </c>
      <c r="R86" s="52">
        <f t="shared" si="25"/>
        <v>0.6462679425837321</v>
      </c>
      <c r="S86" s="52">
        <f t="shared" si="25"/>
        <v>0.76162848297213626</v>
      </c>
      <c r="T86" s="52">
        <f t="shared" si="25"/>
        <v>1.029135531135531</v>
      </c>
    </row>
    <row r="87" spans="1:20">
      <c r="A87" s="130"/>
      <c r="B87" s="131"/>
      <c r="C87" s="132"/>
      <c r="D87" s="132"/>
      <c r="E87" s="50" t="s">
        <v>171</v>
      </c>
      <c r="F87" s="22" t="s">
        <v>56</v>
      </c>
      <c r="G87" s="25" t="s">
        <v>170</v>
      </c>
      <c r="H87" s="27" t="s">
        <v>58</v>
      </c>
      <c r="I87" s="53">
        <f t="shared" ref="I87:T87" si="26">IFERROR(I75/(10*I152),0)</f>
        <v>0.83157894736842108</v>
      </c>
      <c r="J87" s="53">
        <f t="shared" si="26"/>
        <v>0.6</v>
      </c>
      <c r="K87" s="53">
        <f t="shared" si="26"/>
        <v>0.96190476190476193</v>
      </c>
      <c r="L87" s="53">
        <f t="shared" si="26"/>
        <v>0.71875</v>
      </c>
      <c r="M87" s="53">
        <f t="shared" si="26"/>
        <v>0.78823529411764703</v>
      </c>
      <c r="N87" s="53">
        <f t="shared" si="26"/>
        <v>0.84</v>
      </c>
      <c r="O87" s="53">
        <f t="shared" si="26"/>
        <v>0.78888888888888886</v>
      </c>
      <c r="P87" s="53">
        <f t="shared" si="26"/>
        <v>0.83157894736842108</v>
      </c>
      <c r="Q87" s="53">
        <f t="shared" si="26"/>
        <v>4.7619047619047623E-3</v>
      </c>
      <c r="R87" s="53">
        <f t="shared" si="26"/>
        <v>1.0526315789473684E-2</v>
      </c>
      <c r="S87" s="53">
        <f t="shared" si="26"/>
        <v>0.51578947368421058</v>
      </c>
      <c r="T87" s="53">
        <f t="shared" si="26"/>
        <v>0.9285714285714286</v>
      </c>
    </row>
    <row r="88" spans="1:20">
      <c r="A88" s="130"/>
      <c r="B88" s="131"/>
      <c r="C88" s="132"/>
      <c r="D88" s="132"/>
      <c r="E88" s="50" t="s">
        <v>153</v>
      </c>
      <c r="F88" s="22" t="s">
        <v>56</v>
      </c>
      <c r="G88" s="25" t="s">
        <v>170</v>
      </c>
      <c r="H88" s="27" t="s">
        <v>58</v>
      </c>
      <c r="I88" s="53">
        <f t="shared" ref="I88:T88" si="27">IFERROR(I76/(10*I153),0)</f>
        <v>0.81666666666666665</v>
      </c>
      <c r="J88" s="53">
        <f t="shared" si="27"/>
        <v>0.76842105263157889</v>
      </c>
      <c r="K88" s="53">
        <f t="shared" si="27"/>
        <v>0.755</v>
      </c>
      <c r="L88" s="53">
        <f t="shared" si="27"/>
        <v>0.65714285714285714</v>
      </c>
      <c r="M88" s="53">
        <f t="shared" si="27"/>
        <v>0</v>
      </c>
      <c r="N88" s="53">
        <f t="shared" si="27"/>
        <v>0.63749999999999996</v>
      </c>
      <c r="O88" s="53">
        <f t="shared" si="27"/>
        <v>0.65789473684210531</v>
      </c>
      <c r="P88" s="53">
        <f t="shared" si="27"/>
        <v>0.73157894736842111</v>
      </c>
      <c r="Q88" s="53">
        <f t="shared" si="27"/>
        <v>0.71111111111111114</v>
      </c>
      <c r="R88" s="53">
        <f t="shared" si="27"/>
        <v>0.7</v>
      </c>
      <c r="S88" s="53">
        <f t="shared" si="27"/>
        <v>0.75</v>
      </c>
      <c r="T88" s="53">
        <f t="shared" si="27"/>
        <v>0.9</v>
      </c>
    </row>
    <row r="89" spans="1:20">
      <c r="A89" s="130"/>
      <c r="B89" s="131"/>
      <c r="C89" s="132"/>
      <c r="D89" s="132"/>
      <c r="E89" s="50" t="s">
        <v>154</v>
      </c>
      <c r="F89" s="22" t="s">
        <v>56</v>
      </c>
      <c r="G89" s="25" t="s">
        <v>170</v>
      </c>
      <c r="H89" s="27" t="s">
        <v>58</v>
      </c>
      <c r="I89" s="53">
        <f t="shared" ref="I89:T89" si="28">IFERROR(I77/(10*I154),0)</f>
        <v>0.81578947368421051</v>
      </c>
      <c r="J89" s="53">
        <f t="shared" si="28"/>
        <v>1.02</v>
      </c>
      <c r="K89" s="53">
        <f t="shared" si="28"/>
        <v>0.6</v>
      </c>
      <c r="L89" s="53">
        <f t="shared" si="28"/>
        <v>0.83125000000000004</v>
      </c>
      <c r="M89" s="53">
        <f t="shared" si="28"/>
        <v>0.71666666666666667</v>
      </c>
      <c r="N89" s="53">
        <f t="shared" si="28"/>
        <v>0.79500000000000004</v>
      </c>
      <c r="O89" s="53">
        <f t="shared" si="28"/>
        <v>1.0476190476190477</v>
      </c>
      <c r="P89" s="53">
        <f t="shared" si="28"/>
        <v>0.83684210526315794</v>
      </c>
      <c r="Q89" s="53">
        <f t="shared" si="28"/>
        <v>0.91578947368421049</v>
      </c>
      <c r="R89" s="53">
        <f t="shared" si="28"/>
        <v>0</v>
      </c>
      <c r="S89" s="53">
        <f t="shared" si="28"/>
        <v>0.79</v>
      </c>
      <c r="T89" s="53">
        <f t="shared" si="28"/>
        <v>1.1642857142857144</v>
      </c>
    </row>
    <row r="90" spans="1:20">
      <c r="A90" s="130"/>
      <c r="B90" s="131"/>
      <c r="C90" s="132"/>
      <c r="D90" s="132"/>
      <c r="E90" s="50" t="s">
        <v>155</v>
      </c>
      <c r="F90" s="22" t="s">
        <v>56</v>
      </c>
      <c r="G90" s="25" t="s">
        <v>170</v>
      </c>
      <c r="H90" s="27" t="s">
        <v>58</v>
      </c>
      <c r="I90" s="53">
        <f t="shared" ref="I90:T90" si="29">IFERROR(I78/(10*I155),0)</f>
        <v>0.83571428571428574</v>
      </c>
      <c r="J90" s="53">
        <f t="shared" si="29"/>
        <v>0.69499999999999995</v>
      </c>
      <c r="K90" s="53">
        <f t="shared" si="29"/>
        <v>0.87619047619047619</v>
      </c>
      <c r="L90" s="53">
        <f t="shared" si="29"/>
        <v>0.72499999999999998</v>
      </c>
      <c r="M90" s="53">
        <f t="shared" si="29"/>
        <v>1.04</v>
      </c>
      <c r="N90" s="53">
        <f t="shared" si="29"/>
        <v>0.80500000000000005</v>
      </c>
      <c r="O90" s="53">
        <f t="shared" si="29"/>
        <v>0.95</v>
      </c>
      <c r="P90" s="53">
        <f t="shared" si="29"/>
        <v>0.92</v>
      </c>
      <c r="Q90" s="53">
        <f t="shared" si="29"/>
        <v>0.91</v>
      </c>
      <c r="R90" s="53">
        <f t="shared" si="29"/>
        <v>0.96818181818181814</v>
      </c>
      <c r="S90" s="53">
        <f t="shared" si="29"/>
        <v>0.87</v>
      </c>
      <c r="T90" s="53">
        <f t="shared" si="29"/>
        <v>1.1066666666666667</v>
      </c>
    </row>
    <row r="91" spans="1:20">
      <c r="A91" s="130"/>
      <c r="B91" s="131"/>
      <c r="C91" s="132"/>
      <c r="D91" s="132"/>
      <c r="E91" s="50" t="s">
        <v>156</v>
      </c>
      <c r="F91" s="22" t="s">
        <v>56</v>
      </c>
      <c r="G91" s="25" t="s">
        <v>170</v>
      </c>
      <c r="H91" s="27" t="s">
        <v>58</v>
      </c>
      <c r="I91" s="53">
        <f t="shared" ref="I91:T91" si="30">IFERROR(I79/(10*I156),0)</f>
        <v>0.92105263157894735</v>
      </c>
      <c r="J91" s="53">
        <f t="shared" si="30"/>
        <v>0.90857142857142859</v>
      </c>
      <c r="K91" s="53">
        <f t="shared" si="30"/>
        <v>0.90769230769230769</v>
      </c>
      <c r="L91" s="53">
        <f t="shared" si="30"/>
        <v>0.76875000000000004</v>
      </c>
      <c r="M91" s="53">
        <f t="shared" si="30"/>
        <v>0.98333333333333328</v>
      </c>
      <c r="N91" s="53">
        <f t="shared" si="30"/>
        <v>0.94210526315789478</v>
      </c>
      <c r="O91" s="53">
        <f t="shared" si="30"/>
        <v>0.81052631578947365</v>
      </c>
      <c r="P91" s="53">
        <f t="shared" si="30"/>
        <v>0.8666666666666667</v>
      </c>
      <c r="Q91" s="53">
        <f t="shared" si="30"/>
        <v>1.41</v>
      </c>
      <c r="R91" s="53">
        <f t="shared" si="30"/>
        <v>1.5526315789473684</v>
      </c>
      <c r="S91" s="53">
        <f t="shared" si="30"/>
        <v>0.88235294117647056</v>
      </c>
      <c r="T91" s="53">
        <f t="shared" si="30"/>
        <v>1.0461538461538462</v>
      </c>
    </row>
    <row r="92" spans="1:20" ht="12.6" customHeight="1">
      <c r="A92" s="130"/>
      <c r="B92" s="131">
        <v>23</v>
      </c>
      <c r="C92" s="142" t="s">
        <v>172</v>
      </c>
      <c r="D92" s="142" t="s">
        <v>173</v>
      </c>
      <c r="E92" s="48" t="s">
        <v>148</v>
      </c>
      <c r="F92" s="22" t="s">
        <v>56</v>
      </c>
      <c r="G92" s="25" t="s">
        <v>170</v>
      </c>
      <c r="H92" s="27" t="s">
        <v>58</v>
      </c>
      <c r="I92" s="52">
        <f t="shared" ref="I92:T92" si="31">AVERAGE(I93:I97)</f>
        <v>0.85300292397660837</v>
      </c>
      <c r="J92" s="52">
        <f t="shared" si="31"/>
        <v>0.8034877192982457</v>
      </c>
      <c r="K92" s="52">
        <f t="shared" si="31"/>
        <v>0.69145263157894732</v>
      </c>
      <c r="L92" s="52">
        <f t="shared" si="31"/>
        <v>0.7941380952380952</v>
      </c>
      <c r="M92" s="52">
        <f t="shared" si="31"/>
        <v>0.81815873015873009</v>
      </c>
      <c r="N92" s="52">
        <f t="shared" si="31"/>
        <v>0.5893678520625889</v>
      </c>
      <c r="O92" s="52">
        <f t="shared" si="31"/>
        <v>0.63698701298701299</v>
      </c>
      <c r="P92" s="52">
        <f t="shared" si="31"/>
        <v>0.74091228070175441</v>
      </c>
      <c r="Q92" s="52">
        <f t="shared" si="31"/>
        <v>0.61521904761904767</v>
      </c>
      <c r="R92" s="52">
        <f t="shared" si="31"/>
        <v>0.59896028609072083</v>
      </c>
      <c r="S92" s="52">
        <f t="shared" si="31"/>
        <v>0.55867969924812033</v>
      </c>
      <c r="T92" s="52">
        <f t="shared" si="31"/>
        <v>0.93505800865800881</v>
      </c>
    </row>
    <row r="93" spans="1:20">
      <c r="A93" s="130"/>
      <c r="B93" s="131"/>
      <c r="C93" s="142"/>
      <c r="D93" s="142"/>
      <c r="E93" s="50" t="s">
        <v>161</v>
      </c>
      <c r="F93" s="22" t="s">
        <v>56</v>
      </c>
      <c r="G93" s="25" t="s">
        <v>170</v>
      </c>
      <c r="H93" s="27" t="s">
        <v>58</v>
      </c>
      <c r="I93" s="53">
        <f t="shared" ref="I93:T93" si="32">IFERROR(I81/(25*I158),0)</f>
        <v>0.87777777777777777</v>
      </c>
      <c r="J93" s="53">
        <f t="shared" si="32"/>
        <v>0.87333333333333329</v>
      </c>
      <c r="K93" s="53">
        <f t="shared" si="32"/>
        <v>0.75157894736842101</v>
      </c>
      <c r="L93" s="53">
        <f t="shared" si="32"/>
        <v>0.91733333333333333</v>
      </c>
      <c r="M93" s="53">
        <f t="shared" si="32"/>
        <v>0.88571428571428568</v>
      </c>
      <c r="N93" s="53">
        <f t="shared" si="32"/>
        <v>0.442</v>
      </c>
      <c r="O93" s="53">
        <f t="shared" si="32"/>
        <v>0.67809523809523808</v>
      </c>
      <c r="P93" s="53">
        <f t="shared" si="32"/>
        <v>0.72</v>
      </c>
      <c r="Q93" s="53">
        <f t="shared" si="32"/>
        <v>0.60190476190476194</v>
      </c>
      <c r="R93" s="53">
        <f t="shared" si="32"/>
        <v>0.68173913043478263</v>
      </c>
      <c r="S93" s="53">
        <f t="shared" si="32"/>
        <v>0.65555555555555556</v>
      </c>
      <c r="T93" s="53">
        <f t="shared" si="32"/>
        <v>0.89866666666666661</v>
      </c>
    </row>
    <row r="94" spans="1:20">
      <c r="A94" s="130"/>
      <c r="B94" s="131"/>
      <c r="C94" s="142"/>
      <c r="D94" s="142"/>
      <c r="E94" s="50" t="s">
        <v>162</v>
      </c>
      <c r="F94" s="22" t="s">
        <v>56</v>
      </c>
      <c r="G94" s="25" t="s">
        <v>170</v>
      </c>
      <c r="H94" s="27" t="s">
        <v>58</v>
      </c>
      <c r="I94" s="53">
        <f t="shared" ref="I94:T94" si="33">IFERROR(I82/(25*I159),0)</f>
        <v>0.66736842105263161</v>
      </c>
      <c r="J94" s="53">
        <f t="shared" si="33"/>
        <v>0.80631578947368421</v>
      </c>
      <c r="K94" s="53">
        <f t="shared" si="33"/>
        <v>0.66</v>
      </c>
      <c r="L94" s="53">
        <f t="shared" si="33"/>
        <v>0.69</v>
      </c>
      <c r="M94" s="53">
        <f t="shared" si="33"/>
        <v>0.89111111111111108</v>
      </c>
      <c r="N94" s="53">
        <f t="shared" si="33"/>
        <v>0.624</v>
      </c>
      <c r="O94" s="53">
        <f t="shared" si="33"/>
        <v>0.62363636363636366</v>
      </c>
      <c r="P94" s="53">
        <f t="shared" si="33"/>
        <v>0.69777777777777783</v>
      </c>
      <c r="Q94" s="53">
        <f t="shared" si="33"/>
        <v>0.60761904761904761</v>
      </c>
      <c r="R94" s="53">
        <f t="shared" si="33"/>
        <v>0.57043478260869562</v>
      </c>
      <c r="S94" s="53">
        <f t="shared" si="33"/>
        <v>0.36571428571428571</v>
      </c>
      <c r="T94" s="53">
        <f t="shared" si="33"/>
        <v>0.84</v>
      </c>
    </row>
    <row r="95" spans="1:20">
      <c r="A95" s="130"/>
      <c r="B95" s="131"/>
      <c r="C95" s="142"/>
      <c r="D95" s="142"/>
      <c r="E95" s="50" t="s">
        <v>174</v>
      </c>
      <c r="F95" s="22" t="s">
        <v>56</v>
      </c>
      <c r="G95" s="25" t="s">
        <v>170</v>
      </c>
      <c r="H95" s="27" t="s">
        <v>58</v>
      </c>
      <c r="I95" s="53">
        <f t="shared" ref="I95:T95" si="34">IFERROR(I83/(25*I160),0)</f>
        <v>0.72</v>
      </c>
      <c r="J95" s="53">
        <f t="shared" si="34"/>
        <v>0.72199999999999998</v>
      </c>
      <c r="K95" s="53">
        <f t="shared" si="34"/>
        <v>0.59799999999999998</v>
      </c>
      <c r="L95" s="53">
        <f t="shared" si="34"/>
        <v>0.64800000000000002</v>
      </c>
      <c r="M95" s="53">
        <f t="shared" si="34"/>
        <v>0.82444444444444442</v>
      </c>
      <c r="N95" s="53">
        <f t="shared" si="34"/>
        <v>0.57894736842105265</v>
      </c>
      <c r="O95" s="53">
        <f t="shared" si="34"/>
        <v>0.56000000000000005</v>
      </c>
      <c r="P95" s="53">
        <f t="shared" si="34"/>
        <v>0.72</v>
      </c>
      <c r="Q95" s="53">
        <f t="shared" si="34"/>
        <v>0.55619047619047624</v>
      </c>
      <c r="R95" s="53">
        <f t="shared" si="34"/>
        <v>0.66476190476190478</v>
      </c>
      <c r="S95" s="53">
        <f t="shared" si="34"/>
        <v>0.60444444444444445</v>
      </c>
      <c r="T95" s="53">
        <f t="shared" si="34"/>
        <v>0.73428571428571432</v>
      </c>
    </row>
    <row r="96" spans="1:20">
      <c r="A96" s="130"/>
      <c r="B96" s="131"/>
      <c r="C96" s="142"/>
      <c r="D96" s="142"/>
      <c r="E96" s="50" t="s">
        <v>175</v>
      </c>
      <c r="F96" s="22" t="s">
        <v>56</v>
      </c>
      <c r="G96" s="25" t="s">
        <v>170</v>
      </c>
      <c r="H96" s="27" t="s">
        <v>58</v>
      </c>
      <c r="I96" s="53">
        <f t="shared" ref="I96:T96" si="35">IFERROR(I84/(25*I161),0)</f>
        <v>0.82736842105263153</v>
      </c>
      <c r="J96" s="53">
        <f t="shared" si="35"/>
        <v>0.75578947368421057</v>
      </c>
      <c r="K96" s="53">
        <f t="shared" si="35"/>
        <v>0.67368421052631577</v>
      </c>
      <c r="L96" s="53">
        <f t="shared" si="35"/>
        <v>0.9028571428571428</v>
      </c>
      <c r="M96" s="53">
        <f t="shared" si="35"/>
        <v>0.82666666666666666</v>
      </c>
      <c r="N96" s="53">
        <f t="shared" si="35"/>
        <v>0.61</v>
      </c>
      <c r="O96" s="53">
        <f t="shared" si="35"/>
        <v>0.59047619047619049</v>
      </c>
      <c r="P96" s="53">
        <f t="shared" si="35"/>
        <v>0.75789473684210529</v>
      </c>
      <c r="Q96" s="53">
        <f t="shared" si="35"/>
        <v>0.63800000000000001</v>
      </c>
      <c r="R96" s="53">
        <f t="shared" si="35"/>
        <v>0.63090909090909086</v>
      </c>
      <c r="S96" s="53">
        <f t="shared" si="35"/>
        <v>0.49399999999999999</v>
      </c>
      <c r="T96" s="53">
        <f t="shared" si="35"/>
        <v>0.9514285714285714</v>
      </c>
    </row>
    <row r="97" spans="1:20">
      <c r="A97" s="130"/>
      <c r="B97" s="131"/>
      <c r="C97" s="142"/>
      <c r="D97" s="142"/>
      <c r="E97" s="54" t="s">
        <v>166</v>
      </c>
      <c r="F97" s="22" t="s">
        <v>56</v>
      </c>
      <c r="G97" s="25" t="s">
        <v>170</v>
      </c>
      <c r="H97" s="27" t="s">
        <v>58</v>
      </c>
      <c r="I97" s="53">
        <f t="shared" ref="I97:T97" si="36">IFERROR(I85/(25*I162),0)</f>
        <v>1.1725000000000001</v>
      </c>
      <c r="J97" s="53">
        <f t="shared" si="36"/>
        <v>0.86</v>
      </c>
      <c r="K97" s="53">
        <f t="shared" si="36"/>
        <v>0.77400000000000002</v>
      </c>
      <c r="L97" s="53">
        <f t="shared" si="36"/>
        <v>0.8125</v>
      </c>
      <c r="M97" s="53">
        <f t="shared" si="36"/>
        <v>0.66285714285714281</v>
      </c>
      <c r="N97" s="53">
        <f t="shared" si="36"/>
        <v>0.69189189189189193</v>
      </c>
      <c r="O97" s="53">
        <f t="shared" si="36"/>
        <v>0.73272727272727278</v>
      </c>
      <c r="P97" s="53">
        <f t="shared" si="36"/>
        <v>0.80888888888888888</v>
      </c>
      <c r="Q97" s="53">
        <f t="shared" si="36"/>
        <v>0.67238095238095241</v>
      </c>
      <c r="R97" s="53">
        <f t="shared" si="36"/>
        <v>0.44695652173913042</v>
      </c>
      <c r="S97" s="53">
        <f t="shared" si="36"/>
        <v>0.67368421052631577</v>
      </c>
      <c r="T97" s="53">
        <f t="shared" si="36"/>
        <v>1.250909090909091</v>
      </c>
    </row>
    <row r="98" spans="1:20" ht="12.75" customHeight="1">
      <c r="A98" s="130"/>
      <c r="B98" s="131">
        <v>24</v>
      </c>
      <c r="C98" s="132" t="s">
        <v>176</v>
      </c>
      <c r="D98" s="143" t="s">
        <v>177</v>
      </c>
      <c r="E98" s="55" t="s">
        <v>178</v>
      </c>
      <c r="F98" s="22" t="s">
        <v>179</v>
      </c>
      <c r="G98" s="11" t="s">
        <v>180</v>
      </c>
      <c r="H98" s="23" t="s">
        <v>181</v>
      </c>
      <c r="I98" s="56">
        <f t="shared" ref="I98:T98" si="37">SUM(I99:I102)</f>
        <v>25</v>
      </c>
      <c r="J98" s="56">
        <f t="shared" si="37"/>
        <v>29</v>
      </c>
      <c r="K98" s="56">
        <f t="shared" si="37"/>
        <v>44</v>
      </c>
      <c r="L98" s="56">
        <f t="shared" si="37"/>
        <v>90</v>
      </c>
      <c r="M98" s="56">
        <f t="shared" si="37"/>
        <v>71</v>
      </c>
      <c r="N98" s="56">
        <f t="shared" si="37"/>
        <v>56</v>
      </c>
      <c r="O98" s="56">
        <f t="shared" si="37"/>
        <v>67</v>
      </c>
      <c r="P98" s="56">
        <f t="shared" si="37"/>
        <v>92</v>
      </c>
      <c r="Q98" s="56">
        <f t="shared" si="37"/>
        <v>102</v>
      </c>
      <c r="R98" s="56">
        <f t="shared" si="37"/>
        <v>128</v>
      </c>
      <c r="S98" s="56">
        <f t="shared" si="37"/>
        <v>96</v>
      </c>
      <c r="T98" s="56">
        <f t="shared" si="37"/>
        <v>89</v>
      </c>
    </row>
    <row r="99" spans="1:20" ht="12.75" customHeight="1">
      <c r="A99" s="130"/>
      <c r="B99" s="131"/>
      <c r="C99" s="132"/>
      <c r="D99" s="143"/>
      <c r="E99" s="127" t="s">
        <v>182</v>
      </c>
      <c r="F99" s="127"/>
      <c r="G99" s="127"/>
      <c r="H99" s="127"/>
      <c r="I99" s="16">
        <v>16</v>
      </c>
      <c r="J99" s="16">
        <v>14</v>
      </c>
      <c r="K99" s="16">
        <v>28</v>
      </c>
      <c r="L99" s="16">
        <v>56</v>
      </c>
      <c r="M99" s="16">
        <v>33</v>
      </c>
      <c r="N99" s="16">
        <v>31</v>
      </c>
      <c r="O99" s="16">
        <v>37</v>
      </c>
      <c r="P99" s="16">
        <v>58</v>
      </c>
      <c r="Q99" s="16">
        <v>60</v>
      </c>
      <c r="R99" s="16">
        <v>67</v>
      </c>
      <c r="S99" s="16">
        <v>40</v>
      </c>
      <c r="T99" s="16">
        <v>46</v>
      </c>
    </row>
    <row r="100" spans="1:20" ht="12.75" customHeight="1">
      <c r="A100" s="130"/>
      <c r="B100" s="131"/>
      <c r="C100" s="132"/>
      <c r="D100" s="143"/>
      <c r="E100" s="127" t="s">
        <v>183</v>
      </c>
      <c r="F100" s="127"/>
      <c r="G100" s="127"/>
      <c r="H100" s="127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</row>
    <row r="101" spans="1:20" ht="12.75" customHeight="1">
      <c r="A101" s="130"/>
      <c r="B101" s="131"/>
      <c r="C101" s="132"/>
      <c r="D101" s="143"/>
      <c r="E101" s="127" t="s">
        <v>184</v>
      </c>
      <c r="F101" s="127"/>
      <c r="G101" s="127"/>
      <c r="H101" s="127"/>
      <c r="I101" s="16">
        <v>9</v>
      </c>
      <c r="J101" s="16">
        <v>15</v>
      </c>
      <c r="K101" s="16">
        <v>16</v>
      </c>
      <c r="L101" s="16">
        <v>34</v>
      </c>
      <c r="M101" s="16">
        <v>35</v>
      </c>
      <c r="N101" s="16">
        <v>25</v>
      </c>
      <c r="O101" s="16">
        <v>30</v>
      </c>
      <c r="P101" s="16">
        <v>34</v>
      </c>
      <c r="Q101" s="16">
        <v>42</v>
      </c>
      <c r="R101" s="16">
        <v>61</v>
      </c>
      <c r="S101" s="16">
        <v>56</v>
      </c>
      <c r="T101" s="16">
        <v>43</v>
      </c>
    </row>
    <row r="102" spans="1:20" ht="12.75" customHeight="1">
      <c r="A102" s="130"/>
      <c r="B102" s="131"/>
      <c r="C102" s="132"/>
      <c r="D102" s="143"/>
      <c r="E102" s="127" t="s">
        <v>185</v>
      </c>
      <c r="F102" s="127"/>
      <c r="G102" s="127"/>
      <c r="H102" s="127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</row>
    <row r="103" spans="1:20" ht="13.35" customHeight="1">
      <c r="A103" s="130"/>
      <c r="B103" s="133">
        <v>25</v>
      </c>
      <c r="C103" s="134" t="s">
        <v>186</v>
      </c>
      <c r="D103" s="144" t="s">
        <v>187</v>
      </c>
      <c r="E103" s="144"/>
      <c r="F103" s="19" t="s">
        <v>20</v>
      </c>
      <c r="G103" s="18">
        <v>50</v>
      </c>
      <c r="H103" s="12" t="s">
        <v>35</v>
      </c>
      <c r="I103" s="56">
        <f t="shared" ref="I103:T103" si="38">+I104+I111</f>
        <v>51</v>
      </c>
      <c r="J103" s="56">
        <f t="shared" si="38"/>
        <v>80</v>
      </c>
      <c r="K103" s="56">
        <f t="shared" si="38"/>
        <v>70</v>
      </c>
      <c r="L103" s="56">
        <f t="shared" si="38"/>
        <v>38</v>
      </c>
      <c r="M103" s="56">
        <f t="shared" si="38"/>
        <v>96</v>
      </c>
      <c r="N103" s="56">
        <f t="shared" si="38"/>
        <v>64</v>
      </c>
      <c r="O103" s="56">
        <f t="shared" si="38"/>
        <v>70</v>
      </c>
      <c r="P103" s="56">
        <f t="shared" si="38"/>
        <v>56</v>
      </c>
      <c r="Q103" s="56">
        <f t="shared" si="38"/>
        <v>59</v>
      </c>
      <c r="R103" s="56">
        <f t="shared" si="38"/>
        <v>66</v>
      </c>
      <c r="S103" s="56">
        <f t="shared" si="38"/>
        <v>76</v>
      </c>
      <c r="T103" s="56">
        <f t="shared" si="38"/>
        <v>72</v>
      </c>
    </row>
    <row r="104" spans="1:20" ht="13.35" customHeight="1">
      <c r="A104" s="130"/>
      <c r="B104" s="133"/>
      <c r="C104" s="134"/>
      <c r="D104" s="138" t="s">
        <v>182</v>
      </c>
      <c r="E104" s="57" t="s">
        <v>188</v>
      </c>
      <c r="F104" s="19" t="s">
        <v>189</v>
      </c>
      <c r="G104" s="18">
        <v>25</v>
      </c>
      <c r="H104" s="12" t="s">
        <v>190</v>
      </c>
      <c r="I104" s="56">
        <f t="shared" ref="I104:T104" si="39">SUM(I105:I110)</f>
        <v>26</v>
      </c>
      <c r="J104" s="56">
        <f t="shared" si="39"/>
        <v>49</v>
      </c>
      <c r="K104" s="56">
        <f t="shared" si="39"/>
        <v>28</v>
      </c>
      <c r="L104" s="56">
        <f t="shared" si="39"/>
        <v>18</v>
      </c>
      <c r="M104" s="56">
        <f t="shared" si="39"/>
        <v>46</v>
      </c>
      <c r="N104" s="56">
        <f t="shared" si="39"/>
        <v>32</v>
      </c>
      <c r="O104" s="56">
        <f t="shared" si="39"/>
        <v>35</v>
      </c>
      <c r="P104" s="56">
        <f t="shared" si="39"/>
        <v>20</v>
      </c>
      <c r="Q104" s="56">
        <f t="shared" si="39"/>
        <v>30</v>
      </c>
      <c r="R104" s="56">
        <f t="shared" si="39"/>
        <v>40</v>
      </c>
      <c r="S104" s="56">
        <f t="shared" si="39"/>
        <v>44</v>
      </c>
      <c r="T104" s="56">
        <f t="shared" si="39"/>
        <v>28</v>
      </c>
    </row>
    <row r="105" spans="1:20" ht="12.6" customHeight="1">
      <c r="A105" s="130"/>
      <c r="B105" s="133"/>
      <c r="C105" s="134"/>
      <c r="D105" s="138"/>
      <c r="E105" s="127" t="s">
        <v>191</v>
      </c>
      <c r="F105" s="127"/>
      <c r="G105" s="127"/>
      <c r="H105" s="127"/>
      <c r="I105" s="16">
        <v>5</v>
      </c>
      <c r="J105" s="16">
        <v>7</v>
      </c>
      <c r="K105" s="16">
        <v>8</v>
      </c>
      <c r="L105" s="16">
        <v>5</v>
      </c>
      <c r="M105" s="16">
        <v>11</v>
      </c>
      <c r="N105" s="16">
        <v>5</v>
      </c>
      <c r="O105" s="16">
        <v>13</v>
      </c>
      <c r="P105" s="16">
        <v>4</v>
      </c>
      <c r="Q105" s="16">
        <v>11</v>
      </c>
      <c r="R105" s="16">
        <v>11</v>
      </c>
      <c r="S105" s="16">
        <v>9</v>
      </c>
      <c r="T105" s="16">
        <v>5</v>
      </c>
    </row>
    <row r="106" spans="1:20" ht="12.6" customHeight="1">
      <c r="A106" s="130"/>
      <c r="B106" s="133"/>
      <c r="C106" s="134"/>
      <c r="D106" s="138"/>
      <c r="E106" s="127" t="s">
        <v>192</v>
      </c>
      <c r="F106" s="127"/>
      <c r="G106" s="127"/>
      <c r="H106" s="127"/>
      <c r="I106" s="16">
        <v>12</v>
      </c>
      <c r="J106" s="16">
        <v>12</v>
      </c>
      <c r="K106" s="16">
        <v>10</v>
      </c>
      <c r="L106" s="16">
        <v>0</v>
      </c>
      <c r="M106" s="16">
        <v>14</v>
      </c>
      <c r="N106" s="16">
        <v>17</v>
      </c>
      <c r="O106" s="16">
        <v>12</v>
      </c>
      <c r="P106" s="16">
        <v>4</v>
      </c>
      <c r="Q106" s="16">
        <v>12</v>
      </c>
      <c r="R106" s="16">
        <v>14</v>
      </c>
      <c r="S106" s="16">
        <v>10</v>
      </c>
      <c r="T106" s="16">
        <v>0</v>
      </c>
    </row>
    <row r="107" spans="1:20" ht="12.6" customHeight="1">
      <c r="A107" s="130"/>
      <c r="B107" s="133"/>
      <c r="C107" s="134"/>
      <c r="D107" s="138"/>
      <c r="E107" s="127" t="s">
        <v>193</v>
      </c>
      <c r="F107" s="127"/>
      <c r="G107" s="127"/>
      <c r="H107" s="127"/>
      <c r="I107" s="16">
        <v>9</v>
      </c>
      <c r="J107" s="16">
        <v>9</v>
      </c>
      <c r="K107" s="16">
        <v>9</v>
      </c>
      <c r="L107" s="16">
        <v>12</v>
      </c>
      <c r="M107" s="16">
        <v>4</v>
      </c>
      <c r="N107" s="16">
        <v>7</v>
      </c>
      <c r="O107" s="16">
        <v>9</v>
      </c>
      <c r="P107" s="16">
        <v>12</v>
      </c>
      <c r="Q107" s="16">
        <v>7</v>
      </c>
      <c r="R107" s="16">
        <v>15</v>
      </c>
      <c r="S107" s="16">
        <v>14</v>
      </c>
      <c r="T107" s="16">
        <v>6</v>
      </c>
    </row>
    <row r="108" spans="1:20" ht="12.6" customHeight="1">
      <c r="A108" s="130"/>
      <c r="B108" s="133"/>
      <c r="C108" s="134"/>
      <c r="D108" s="140" t="s">
        <v>97</v>
      </c>
      <c r="E108" s="127" t="s">
        <v>191</v>
      </c>
      <c r="F108" s="127"/>
      <c r="G108" s="127"/>
      <c r="H108" s="127"/>
      <c r="I108" s="16">
        <v>0</v>
      </c>
      <c r="J108" s="16">
        <v>2</v>
      </c>
      <c r="K108" s="16">
        <v>0</v>
      </c>
      <c r="L108" s="16">
        <v>0</v>
      </c>
      <c r="M108" s="16">
        <v>5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2</v>
      </c>
      <c r="T108" s="16">
        <v>9</v>
      </c>
    </row>
    <row r="109" spans="1:20" ht="12.6" customHeight="1">
      <c r="A109" s="130"/>
      <c r="B109" s="133"/>
      <c r="C109" s="134"/>
      <c r="D109" s="140"/>
      <c r="E109" s="127" t="s">
        <v>192</v>
      </c>
      <c r="F109" s="127"/>
      <c r="G109" s="127"/>
      <c r="H109" s="127"/>
      <c r="I109" s="16">
        <v>0</v>
      </c>
      <c r="J109" s="16">
        <v>19</v>
      </c>
      <c r="K109" s="16">
        <v>1</v>
      </c>
      <c r="L109" s="16">
        <v>0</v>
      </c>
      <c r="M109" s="16">
        <v>12</v>
      </c>
      <c r="N109" s="16">
        <v>3</v>
      </c>
      <c r="O109" s="16">
        <v>1</v>
      </c>
      <c r="P109" s="16">
        <v>0</v>
      </c>
      <c r="Q109" s="16">
        <v>0</v>
      </c>
      <c r="R109" s="16">
        <v>0</v>
      </c>
      <c r="S109" s="16">
        <v>9</v>
      </c>
      <c r="T109" s="16">
        <v>8</v>
      </c>
    </row>
    <row r="110" spans="1:20" ht="12.6" customHeight="1">
      <c r="A110" s="130"/>
      <c r="B110" s="133"/>
      <c r="C110" s="134"/>
      <c r="D110" s="140"/>
      <c r="E110" s="127" t="s">
        <v>193</v>
      </c>
      <c r="F110" s="127"/>
      <c r="G110" s="127"/>
      <c r="H110" s="127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</row>
    <row r="111" spans="1:20" ht="13.35" customHeight="1">
      <c r="A111" s="130"/>
      <c r="B111" s="133"/>
      <c r="C111" s="134"/>
      <c r="D111" s="138" t="s">
        <v>184</v>
      </c>
      <c r="E111" s="58" t="s">
        <v>194</v>
      </c>
      <c r="F111" s="19" t="s">
        <v>189</v>
      </c>
      <c r="G111" s="18">
        <v>25</v>
      </c>
      <c r="H111" s="12" t="s">
        <v>190</v>
      </c>
      <c r="I111" s="56">
        <f t="shared" ref="I111:T111" si="40">SUM(I112:I117)</f>
        <v>25</v>
      </c>
      <c r="J111" s="56">
        <f t="shared" si="40"/>
        <v>31</v>
      </c>
      <c r="K111" s="56">
        <f t="shared" si="40"/>
        <v>42</v>
      </c>
      <c r="L111" s="56">
        <f t="shared" si="40"/>
        <v>20</v>
      </c>
      <c r="M111" s="56">
        <f t="shared" si="40"/>
        <v>50</v>
      </c>
      <c r="N111" s="56">
        <f t="shared" si="40"/>
        <v>32</v>
      </c>
      <c r="O111" s="56">
        <f t="shared" si="40"/>
        <v>35</v>
      </c>
      <c r="P111" s="56">
        <f t="shared" si="40"/>
        <v>36</v>
      </c>
      <c r="Q111" s="56">
        <f t="shared" si="40"/>
        <v>29</v>
      </c>
      <c r="R111" s="56">
        <f t="shared" si="40"/>
        <v>26</v>
      </c>
      <c r="S111" s="56">
        <f t="shared" si="40"/>
        <v>32</v>
      </c>
      <c r="T111" s="56">
        <f t="shared" si="40"/>
        <v>44</v>
      </c>
    </row>
    <row r="112" spans="1:20" ht="12.6" customHeight="1">
      <c r="A112" s="130"/>
      <c r="B112" s="133"/>
      <c r="C112" s="134"/>
      <c r="D112" s="138"/>
      <c r="E112" s="127" t="s">
        <v>191</v>
      </c>
      <c r="F112" s="127"/>
      <c r="G112" s="127"/>
      <c r="H112" s="127"/>
      <c r="I112" s="16">
        <v>3</v>
      </c>
      <c r="J112" s="16">
        <v>9</v>
      </c>
      <c r="K112" s="16">
        <v>6</v>
      </c>
      <c r="L112" s="16">
        <v>11</v>
      </c>
      <c r="M112" s="16">
        <v>13</v>
      </c>
      <c r="N112" s="16">
        <v>11</v>
      </c>
      <c r="O112" s="16">
        <v>12</v>
      </c>
      <c r="P112" s="16">
        <v>13</v>
      </c>
      <c r="Q112" s="16">
        <v>8</v>
      </c>
      <c r="R112" s="16">
        <v>10</v>
      </c>
      <c r="S112" s="16">
        <v>7</v>
      </c>
      <c r="T112" s="16">
        <v>5</v>
      </c>
    </row>
    <row r="113" spans="1:126" ht="12.6" customHeight="1">
      <c r="A113" s="130"/>
      <c r="B113" s="133"/>
      <c r="C113" s="134"/>
      <c r="D113" s="138"/>
      <c r="E113" s="127" t="s">
        <v>192</v>
      </c>
      <c r="F113" s="127"/>
      <c r="G113" s="127"/>
      <c r="H113" s="127"/>
      <c r="I113" s="16">
        <v>2</v>
      </c>
      <c r="J113" s="16">
        <v>11</v>
      </c>
      <c r="K113" s="16">
        <v>15</v>
      </c>
      <c r="L113" s="16">
        <v>4</v>
      </c>
      <c r="M113" s="16">
        <v>7</v>
      </c>
      <c r="N113" s="16">
        <v>10</v>
      </c>
      <c r="O113" s="16">
        <v>8</v>
      </c>
      <c r="P113" s="16">
        <v>14</v>
      </c>
      <c r="Q113" s="16">
        <v>13</v>
      </c>
      <c r="R113" s="16">
        <v>10</v>
      </c>
      <c r="S113" s="16">
        <v>11</v>
      </c>
      <c r="T113" s="16">
        <v>3</v>
      </c>
    </row>
    <row r="114" spans="1:126" ht="12.6" customHeight="1">
      <c r="A114" s="130"/>
      <c r="B114" s="133"/>
      <c r="C114" s="134"/>
      <c r="D114" s="138"/>
      <c r="E114" s="127" t="s">
        <v>193</v>
      </c>
      <c r="F114" s="127"/>
      <c r="G114" s="127"/>
      <c r="H114" s="127"/>
      <c r="I114" s="16">
        <v>3</v>
      </c>
      <c r="J114" s="16">
        <v>5</v>
      </c>
      <c r="K114" s="16">
        <v>11</v>
      </c>
      <c r="L114" s="16">
        <v>5</v>
      </c>
      <c r="M114" s="16">
        <v>15</v>
      </c>
      <c r="N114" s="16">
        <v>5</v>
      </c>
      <c r="O114" s="16">
        <v>14</v>
      </c>
      <c r="P114" s="16">
        <v>9</v>
      </c>
      <c r="Q114" s="16">
        <v>8</v>
      </c>
      <c r="R114" s="16">
        <v>6</v>
      </c>
      <c r="S114" s="16">
        <v>9</v>
      </c>
      <c r="T114" s="16">
        <v>7</v>
      </c>
    </row>
    <row r="115" spans="1:126" ht="12.6" customHeight="1">
      <c r="A115" s="130"/>
      <c r="B115" s="133"/>
      <c r="C115" s="134"/>
      <c r="D115" s="141" t="s">
        <v>99</v>
      </c>
      <c r="E115" s="127" t="s">
        <v>191</v>
      </c>
      <c r="F115" s="127"/>
      <c r="G115" s="127"/>
      <c r="H115" s="127"/>
      <c r="I115" s="16">
        <v>3</v>
      </c>
      <c r="J115" s="16">
        <v>3</v>
      </c>
      <c r="K115" s="16">
        <v>6</v>
      </c>
      <c r="L115" s="16">
        <v>0</v>
      </c>
      <c r="M115" s="16">
        <v>5</v>
      </c>
      <c r="N115" s="16">
        <v>1</v>
      </c>
      <c r="O115" s="16">
        <v>1</v>
      </c>
      <c r="P115" s="16">
        <v>0</v>
      </c>
      <c r="Q115" s="16">
        <v>0</v>
      </c>
      <c r="R115" s="16">
        <v>0</v>
      </c>
      <c r="S115" s="16">
        <v>1</v>
      </c>
      <c r="T115" s="16">
        <v>11</v>
      </c>
    </row>
    <row r="116" spans="1:126" ht="12.6" customHeight="1">
      <c r="A116" s="130"/>
      <c r="B116" s="133"/>
      <c r="C116" s="134"/>
      <c r="D116" s="141"/>
      <c r="E116" s="127" t="s">
        <v>192</v>
      </c>
      <c r="F116" s="127"/>
      <c r="G116" s="127"/>
      <c r="H116" s="127"/>
      <c r="I116" s="16">
        <v>14</v>
      </c>
      <c r="J116" s="16">
        <v>3</v>
      </c>
      <c r="K116" s="16">
        <v>4</v>
      </c>
      <c r="L116" s="16">
        <v>0</v>
      </c>
      <c r="M116" s="16">
        <v>10</v>
      </c>
      <c r="N116" s="16">
        <v>5</v>
      </c>
      <c r="O116" s="16">
        <v>0</v>
      </c>
      <c r="P116" s="16">
        <v>0</v>
      </c>
      <c r="Q116" s="16">
        <v>0</v>
      </c>
      <c r="R116" s="16">
        <v>0</v>
      </c>
      <c r="S116" s="16">
        <v>4</v>
      </c>
      <c r="T116" s="16">
        <v>18</v>
      </c>
    </row>
    <row r="117" spans="1:126" ht="12.6" customHeight="1">
      <c r="A117" s="130"/>
      <c r="B117" s="133"/>
      <c r="C117" s="134"/>
      <c r="D117" s="141"/>
      <c r="E117" s="127" t="s">
        <v>193</v>
      </c>
      <c r="F117" s="127"/>
      <c r="G117" s="127"/>
      <c r="H117" s="127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</row>
    <row r="118" spans="1:126" ht="12.75" customHeight="1">
      <c r="A118" s="130"/>
      <c r="B118" s="144">
        <v>26</v>
      </c>
      <c r="C118" s="132" t="s">
        <v>195</v>
      </c>
      <c r="D118" s="145" t="s">
        <v>196</v>
      </c>
      <c r="E118" s="145"/>
      <c r="F118" s="29" t="s">
        <v>197</v>
      </c>
      <c r="G118" s="43">
        <v>150</v>
      </c>
      <c r="H118" s="30" t="s">
        <v>198</v>
      </c>
      <c r="I118" s="26">
        <f t="shared" ref="I118:T118" si="41">+I119+I126</f>
        <v>54</v>
      </c>
      <c r="J118" s="26">
        <f t="shared" si="41"/>
        <v>66</v>
      </c>
      <c r="K118" s="26">
        <f t="shared" si="41"/>
        <v>67</v>
      </c>
      <c r="L118" s="26">
        <f t="shared" si="41"/>
        <v>70</v>
      </c>
      <c r="M118" s="26">
        <f t="shared" si="41"/>
        <v>86</v>
      </c>
      <c r="N118" s="26">
        <f t="shared" si="41"/>
        <v>77</v>
      </c>
      <c r="O118" s="26">
        <f t="shared" si="41"/>
        <v>62</v>
      </c>
      <c r="P118" s="26">
        <f t="shared" si="41"/>
        <v>56</v>
      </c>
      <c r="Q118" s="26">
        <f t="shared" si="41"/>
        <v>73</v>
      </c>
      <c r="R118" s="26">
        <f t="shared" si="41"/>
        <v>63</v>
      </c>
      <c r="S118" s="26">
        <f t="shared" si="41"/>
        <v>64</v>
      </c>
      <c r="T118" s="26">
        <f t="shared" si="41"/>
        <v>82</v>
      </c>
    </row>
    <row r="119" spans="1:126" ht="22.5" customHeight="1">
      <c r="A119" s="130"/>
      <c r="B119" s="144"/>
      <c r="C119" s="132"/>
      <c r="D119" s="139" t="s">
        <v>199</v>
      </c>
      <c r="E119" s="139"/>
      <c r="F119" s="29" t="s">
        <v>200</v>
      </c>
      <c r="G119" s="43">
        <v>75</v>
      </c>
      <c r="H119" s="30" t="s">
        <v>201</v>
      </c>
      <c r="I119" s="26">
        <f t="shared" ref="I119:T119" si="42">SUM(I120:I125)</f>
        <v>30</v>
      </c>
      <c r="J119" s="26">
        <f t="shared" si="42"/>
        <v>39</v>
      </c>
      <c r="K119" s="26">
        <f t="shared" si="42"/>
        <v>37</v>
      </c>
      <c r="L119" s="26">
        <f t="shared" si="42"/>
        <v>31</v>
      </c>
      <c r="M119" s="26">
        <f t="shared" si="42"/>
        <v>39</v>
      </c>
      <c r="N119" s="26">
        <f t="shared" si="42"/>
        <v>44</v>
      </c>
      <c r="O119" s="26">
        <f t="shared" si="42"/>
        <v>32</v>
      </c>
      <c r="P119" s="26">
        <f t="shared" si="42"/>
        <v>27</v>
      </c>
      <c r="Q119" s="26">
        <f t="shared" si="42"/>
        <v>35</v>
      </c>
      <c r="R119" s="26">
        <f t="shared" si="42"/>
        <v>28</v>
      </c>
      <c r="S119" s="26">
        <f t="shared" si="42"/>
        <v>30</v>
      </c>
      <c r="T119" s="26">
        <f t="shared" si="42"/>
        <v>44</v>
      </c>
    </row>
    <row r="120" spans="1:126" s="59" customFormat="1">
      <c r="A120" s="130"/>
      <c r="B120" s="144"/>
      <c r="C120" s="132"/>
      <c r="D120" s="136" t="s">
        <v>202</v>
      </c>
      <c r="E120" s="136" t="s">
        <v>203</v>
      </c>
      <c r="F120" s="136"/>
      <c r="G120" s="136"/>
      <c r="H120" s="136"/>
      <c r="I120" s="16">
        <v>22</v>
      </c>
      <c r="J120" s="16">
        <v>32</v>
      </c>
      <c r="K120" s="16">
        <v>34</v>
      </c>
      <c r="L120" s="16">
        <v>28</v>
      </c>
      <c r="M120" s="16">
        <v>35</v>
      </c>
      <c r="N120" s="16">
        <v>38</v>
      </c>
      <c r="O120" s="16">
        <v>4</v>
      </c>
      <c r="P120" s="16">
        <v>25</v>
      </c>
      <c r="Q120" s="16">
        <v>30</v>
      </c>
      <c r="R120" s="16">
        <v>24</v>
      </c>
      <c r="S120" s="16">
        <v>26</v>
      </c>
      <c r="T120" s="16">
        <v>40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</row>
    <row r="121" spans="1:126" s="59" customFormat="1">
      <c r="A121" s="130"/>
      <c r="B121" s="144"/>
      <c r="C121" s="132"/>
      <c r="D121" s="136"/>
      <c r="E121" s="136" t="s">
        <v>204</v>
      </c>
      <c r="F121" s="136"/>
      <c r="G121" s="136"/>
      <c r="H121" s="136"/>
      <c r="I121" s="16">
        <v>8</v>
      </c>
      <c r="J121" s="16">
        <v>7</v>
      </c>
      <c r="K121" s="16">
        <v>3</v>
      </c>
      <c r="L121" s="16">
        <v>3</v>
      </c>
      <c r="M121" s="16">
        <v>4</v>
      </c>
      <c r="N121" s="16">
        <v>6</v>
      </c>
      <c r="O121" s="16">
        <v>0</v>
      </c>
      <c r="P121" s="16">
        <v>2</v>
      </c>
      <c r="Q121" s="16">
        <v>5</v>
      </c>
      <c r="R121" s="16">
        <v>4</v>
      </c>
      <c r="S121" s="16">
        <v>4</v>
      </c>
      <c r="T121" s="16">
        <v>4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</row>
    <row r="122" spans="1:126" s="59" customFormat="1">
      <c r="A122" s="130"/>
      <c r="B122" s="144"/>
      <c r="C122" s="132"/>
      <c r="D122" s="136"/>
      <c r="E122" s="136" t="s">
        <v>205</v>
      </c>
      <c r="F122" s="136"/>
      <c r="G122" s="136"/>
      <c r="H122" s="13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</row>
    <row r="123" spans="1:126" ht="12.6" customHeight="1">
      <c r="A123" s="130"/>
      <c r="B123" s="144"/>
      <c r="C123" s="132"/>
      <c r="D123" s="132" t="s">
        <v>206</v>
      </c>
      <c r="E123" s="136" t="s">
        <v>203</v>
      </c>
      <c r="F123" s="136"/>
      <c r="G123" s="136"/>
      <c r="H123" s="13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28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</row>
    <row r="124" spans="1:126">
      <c r="A124" s="130"/>
      <c r="B124" s="144"/>
      <c r="C124" s="132"/>
      <c r="D124" s="132"/>
      <c r="E124" s="136" t="s">
        <v>207</v>
      </c>
      <c r="F124" s="136"/>
      <c r="G124" s="136"/>
      <c r="H124" s="13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</row>
    <row r="125" spans="1:126">
      <c r="A125" s="130"/>
      <c r="B125" s="144"/>
      <c r="C125" s="132"/>
      <c r="D125" s="132"/>
      <c r="E125" s="136" t="s">
        <v>205</v>
      </c>
      <c r="F125" s="136"/>
      <c r="G125" s="136"/>
      <c r="H125" s="13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</row>
    <row r="126" spans="1:126" ht="22.5" customHeight="1">
      <c r="A126" s="130"/>
      <c r="B126" s="144"/>
      <c r="C126" s="132"/>
      <c r="D126" s="139" t="s">
        <v>208</v>
      </c>
      <c r="E126" s="139"/>
      <c r="F126" s="29" t="s">
        <v>200</v>
      </c>
      <c r="G126" s="43">
        <v>75</v>
      </c>
      <c r="H126" s="30" t="s">
        <v>201</v>
      </c>
      <c r="I126" s="26">
        <f t="shared" ref="I126:T126" si="43">SUM(I127:I132)</f>
        <v>24</v>
      </c>
      <c r="J126" s="26">
        <f t="shared" si="43"/>
        <v>27</v>
      </c>
      <c r="K126" s="26">
        <f t="shared" si="43"/>
        <v>30</v>
      </c>
      <c r="L126" s="26">
        <f t="shared" si="43"/>
        <v>39</v>
      </c>
      <c r="M126" s="26">
        <f t="shared" si="43"/>
        <v>47</v>
      </c>
      <c r="N126" s="26">
        <f t="shared" si="43"/>
        <v>33</v>
      </c>
      <c r="O126" s="26">
        <f t="shared" si="43"/>
        <v>30</v>
      </c>
      <c r="P126" s="26">
        <f t="shared" si="43"/>
        <v>29</v>
      </c>
      <c r="Q126" s="26">
        <f t="shared" si="43"/>
        <v>38</v>
      </c>
      <c r="R126" s="26">
        <f t="shared" si="43"/>
        <v>35</v>
      </c>
      <c r="S126" s="26">
        <f t="shared" si="43"/>
        <v>34</v>
      </c>
      <c r="T126" s="26">
        <f t="shared" si="43"/>
        <v>38</v>
      </c>
    </row>
    <row r="127" spans="1:126">
      <c r="A127" s="130"/>
      <c r="B127" s="144"/>
      <c r="C127" s="132"/>
      <c r="D127" s="136" t="s">
        <v>209</v>
      </c>
      <c r="E127" s="136" t="s">
        <v>203</v>
      </c>
      <c r="F127" s="136"/>
      <c r="G127" s="136"/>
      <c r="H127" s="136"/>
      <c r="I127" s="16">
        <v>13</v>
      </c>
      <c r="J127" s="16">
        <v>24</v>
      </c>
      <c r="K127" s="16">
        <v>25</v>
      </c>
      <c r="L127" s="16">
        <v>31</v>
      </c>
      <c r="M127" s="16">
        <v>36</v>
      </c>
      <c r="N127" s="16">
        <v>23</v>
      </c>
      <c r="O127" s="16">
        <v>30</v>
      </c>
      <c r="P127" s="16">
        <v>23</v>
      </c>
      <c r="Q127" s="16">
        <v>10</v>
      </c>
      <c r="R127" s="16">
        <v>31</v>
      </c>
      <c r="S127" s="16">
        <v>25</v>
      </c>
      <c r="T127" s="16">
        <v>33</v>
      </c>
    </row>
    <row r="128" spans="1:126">
      <c r="A128" s="130"/>
      <c r="B128" s="144"/>
      <c r="C128" s="132"/>
      <c r="D128" s="136"/>
      <c r="E128" s="136" t="s">
        <v>207</v>
      </c>
      <c r="F128" s="136"/>
      <c r="G128" s="136"/>
      <c r="H128" s="136"/>
      <c r="I128" s="16">
        <v>11</v>
      </c>
      <c r="J128" s="16">
        <v>3</v>
      </c>
      <c r="K128" s="16">
        <v>5</v>
      </c>
      <c r="L128" s="16">
        <v>8</v>
      </c>
      <c r="M128" s="16">
        <v>11</v>
      </c>
      <c r="N128" s="16">
        <v>10</v>
      </c>
      <c r="O128" s="16">
        <v>0</v>
      </c>
      <c r="P128" s="16">
        <v>6</v>
      </c>
      <c r="Q128" s="16">
        <v>8</v>
      </c>
      <c r="R128" s="16">
        <v>4</v>
      </c>
      <c r="S128" s="16">
        <v>3</v>
      </c>
      <c r="T128" s="16">
        <v>5</v>
      </c>
    </row>
    <row r="129" spans="1:20">
      <c r="A129" s="130"/>
      <c r="B129" s="144"/>
      <c r="C129" s="132"/>
      <c r="D129" s="136"/>
      <c r="E129" s="136" t="s">
        <v>205</v>
      </c>
      <c r="F129" s="136"/>
      <c r="G129" s="136"/>
      <c r="H129" s="13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</row>
    <row r="130" spans="1:20" ht="12.6" customHeight="1">
      <c r="A130" s="130"/>
      <c r="B130" s="144"/>
      <c r="C130" s="132"/>
      <c r="D130" s="132" t="s">
        <v>210</v>
      </c>
      <c r="E130" s="136" t="s">
        <v>203</v>
      </c>
      <c r="F130" s="136"/>
      <c r="G130" s="136"/>
      <c r="H130" s="13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17</v>
      </c>
      <c r="R130" s="16">
        <v>0</v>
      </c>
      <c r="S130" s="16">
        <v>0</v>
      </c>
      <c r="T130" s="16">
        <v>0</v>
      </c>
    </row>
    <row r="131" spans="1:20">
      <c r="A131" s="130"/>
      <c r="B131" s="144"/>
      <c r="C131" s="132"/>
      <c r="D131" s="132"/>
      <c r="E131" s="136" t="s">
        <v>207</v>
      </c>
      <c r="F131" s="136"/>
      <c r="G131" s="136"/>
      <c r="H131" s="13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3</v>
      </c>
      <c r="R131" s="16">
        <v>0</v>
      </c>
      <c r="S131" s="16">
        <v>6</v>
      </c>
      <c r="T131" s="16">
        <v>0</v>
      </c>
    </row>
    <row r="132" spans="1:20">
      <c r="A132" s="130"/>
      <c r="B132" s="144"/>
      <c r="C132" s="132"/>
      <c r="D132" s="132"/>
      <c r="E132" s="136" t="s">
        <v>205</v>
      </c>
      <c r="F132" s="136"/>
      <c r="G132" s="136"/>
      <c r="H132" s="13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</row>
    <row r="133" spans="1:20" ht="12.6" customHeight="1">
      <c r="A133" s="130"/>
      <c r="B133" s="137">
        <v>27</v>
      </c>
      <c r="C133" s="134" t="s">
        <v>211</v>
      </c>
      <c r="D133" s="138" t="s">
        <v>212</v>
      </c>
      <c r="E133" s="60" t="s">
        <v>213</v>
      </c>
      <c r="F133" s="29" t="s">
        <v>214</v>
      </c>
      <c r="G133" s="25" t="s">
        <v>215</v>
      </c>
      <c r="H133" s="30" t="s">
        <v>216</v>
      </c>
      <c r="I133" s="26">
        <f t="shared" ref="I133:T133" si="44">SUM(I134:I139)</f>
        <v>2602</v>
      </c>
      <c r="J133" s="26">
        <f t="shared" si="44"/>
        <v>2852</v>
      </c>
      <c r="K133" s="26">
        <f t="shared" si="44"/>
        <v>2718</v>
      </c>
      <c r="L133" s="26">
        <f t="shared" si="44"/>
        <v>2191</v>
      </c>
      <c r="M133" s="26">
        <f t="shared" si="44"/>
        <v>2461</v>
      </c>
      <c r="N133" s="26">
        <f t="shared" si="44"/>
        <v>3058</v>
      </c>
      <c r="O133" s="26">
        <f t="shared" si="44"/>
        <v>2715</v>
      </c>
      <c r="P133" s="26">
        <f t="shared" si="44"/>
        <v>2531</v>
      </c>
      <c r="Q133" s="26">
        <f t="shared" si="44"/>
        <v>2488</v>
      </c>
      <c r="R133" s="26">
        <f t="shared" si="44"/>
        <v>2767</v>
      </c>
      <c r="S133" s="26">
        <f t="shared" si="44"/>
        <v>2290</v>
      </c>
      <c r="T133" s="26">
        <f t="shared" si="44"/>
        <v>1741</v>
      </c>
    </row>
    <row r="134" spans="1:20" ht="13.5" customHeight="1">
      <c r="A134" s="130"/>
      <c r="B134" s="137"/>
      <c r="C134" s="134"/>
      <c r="D134" s="138"/>
      <c r="E134" s="127" t="s">
        <v>217</v>
      </c>
      <c r="F134" s="127"/>
      <c r="G134" s="127"/>
      <c r="H134" s="127"/>
      <c r="I134" s="16">
        <v>2103</v>
      </c>
      <c r="J134" s="16">
        <v>2749</v>
      </c>
      <c r="K134" s="16">
        <v>2475</v>
      </c>
      <c r="L134" s="16">
        <v>2052</v>
      </c>
      <c r="M134" s="16">
        <v>2310</v>
      </c>
      <c r="N134" s="16">
        <v>2948</v>
      </c>
      <c r="O134" s="16">
        <v>2606</v>
      </c>
      <c r="P134" s="16">
        <v>2363</v>
      </c>
      <c r="Q134" s="16">
        <v>2389</v>
      </c>
      <c r="R134" s="16">
        <v>2669</v>
      </c>
      <c r="S134" s="16">
        <v>2119</v>
      </c>
      <c r="T134" s="16">
        <v>1523</v>
      </c>
    </row>
    <row r="135" spans="1:20" ht="13.5" customHeight="1">
      <c r="A135" s="130"/>
      <c r="B135" s="137"/>
      <c r="C135" s="134"/>
      <c r="D135" s="138"/>
      <c r="E135" s="127" t="s">
        <v>218</v>
      </c>
      <c r="F135" s="127"/>
      <c r="G135" s="127"/>
      <c r="H135" s="127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</row>
    <row r="136" spans="1:20" ht="13.5" customHeight="1">
      <c r="A136" s="130"/>
      <c r="B136" s="137"/>
      <c r="C136" s="134"/>
      <c r="D136" s="138"/>
      <c r="E136" s="127" t="s">
        <v>182</v>
      </c>
      <c r="F136" s="127"/>
      <c r="G136" s="127"/>
      <c r="H136" s="127"/>
      <c r="I136" s="16">
        <v>287</v>
      </c>
      <c r="J136" s="16">
        <v>59</v>
      </c>
      <c r="K136" s="16">
        <v>112</v>
      </c>
      <c r="L136" s="16">
        <v>39</v>
      </c>
      <c r="M136" s="16">
        <v>79</v>
      </c>
      <c r="N136" s="16">
        <v>70</v>
      </c>
      <c r="O136" s="16">
        <v>62</v>
      </c>
      <c r="P136" s="16">
        <v>86</v>
      </c>
      <c r="Q136" s="16">
        <v>52</v>
      </c>
      <c r="R136" s="16">
        <v>59</v>
      </c>
      <c r="S136" s="16">
        <v>73</v>
      </c>
      <c r="T136" s="16">
        <v>100</v>
      </c>
    </row>
    <row r="137" spans="1:20" ht="13.5" customHeight="1">
      <c r="A137" s="130"/>
      <c r="B137" s="137"/>
      <c r="C137" s="134"/>
      <c r="D137" s="138"/>
      <c r="E137" s="127" t="s">
        <v>219</v>
      </c>
      <c r="F137" s="127"/>
      <c r="G137" s="127"/>
      <c r="H137" s="127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</row>
    <row r="138" spans="1:20" ht="13.5" customHeight="1">
      <c r="A138" s="130"/>
      <c r="B138" s="137"/>
      <c r="C138" s="134"/>
      <c r="D138" s="138"/>
      <c r="E138" s="127" t="s">
        <v>184</v>
      </c>
      <c r="F138" s="127"/>
      <c r="G138" s="127"/>
      <c r="H138" s="127"/>
      <c r="I138" s="16">
        <v>212</v>
      </c>
      <c r="J138" s="16">
        <v>44</v>
      </c>
      <c r="K138" s="16">
        <v>131</v>
      </c>
      <c r="L138" s="16">
        <v>100</v>
      </c>
      <c r="M138" s="16">
        <v>72</v>
      </c>
      <c r="N138" s="16">
        <v>40</v>
      </c>
      <c r="O138" s="16">
        <v>47</v>
      </c>
      <c r="P138" s="16">
        <v>82</v>
      </c>
      <c r="Q138" s="16">
        <v>47</v>
      </c>
      <c r="R138" s="16">
        <v>39</v>
      </c>
      <c r="S138" s="16">
        <v>98</v>
      </c>
      <c r="T138" s="16">
        <v>118</v>
      </c>
    </row>
    <row r="139" spans="1:20" ht="13.5" customHeight="1">
      <c r="A139" s="130"/>
      <c r="B139" s="137"/>
      <c r="C139" s="134"/>
      <c r="D139" s="138"/>
      <c r="E139" s="127" t="s">
        <v>220</v>
      </c>
      <c r="F139" s="127"/>
      <c r="G139" s="127"/>
      <c r="H139" s="127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</row>
    <row r="140" spans="1:20" ht="13.35" customHeight="1">
      <c r="A140" s="130"/>
      <c r="B140" s="133">
        <v>28</v>
      </c>
      <c r="C140" s="134" t="s">
        <v>221</v>
      </c>
      <c r="D140" s="132" t="s">
        <v>222</v>
      </c>
      <c r="E140" s="61" t="s">
        <v>148</v>
      </c>
      <c r="F140" s="22" t="s">
        <v>56</v>
      </c>
      <c r="G140" s="25" t="s">
        <v>170</v>
      </c>
      <c r="H140" s="27" t="s">
        <v>58</v>
      </c>
      <c r="I140" s="62">
        <f t="shared" ref="I140:T140" si="45">AVERAGE(I141:I145)</f>
        <v>0.96657464740282095</v>
      </c>
      <c r="J140" s="62">
        <f t="shared" si="45"/>
        <v>1.0706339869281045</v>
      </c>
      <c r="K140" s="62">
        <f t="shared" si="45"/>
        <v>1.0257236227824462</v>
      </c>
      <c r="L140" s="62">
        <f t="shared" si="45"/>
        <v>0.8339869281045752</v>
      </c>
      <c r="M140" s="63">
        <f t="shared" si="45"/>
        <v>1.026247771836007</v>
      </c>
      <c r="N140" s="62">
        <f t="shared" si="45"/>
        <v>1.0643033304798011</v>
      </c>
      <c r="O140" s="62">
        <f t="shared" si="45"/>
        <v>0.88300950683303636</v>
      </c>
      <c r="P140" s="62">
        <f t="shared" si="45"/>
        <v>0.96407407407407408</v>
      </c>
      <c r="Q140" s="62">
        <f t="shared" si="45"/>
        <v>1.0351336277304715</v>
      </c>
      <c r="R140" s="62">
        <f t="shared" si="45"/>
        <v>1.1917397578267144</v>
      </c>
      <c r="S140" s="62">
        <f t="shared" si="45"/>
        <v>1.0931988914651454</v>
      </c>
      <c r="T140" s="62">
        <f t="shared" si="45"/>
        <v>0.84851044380456153</v>
      </c>
    </row>
    <row r="141" spans="1:20">
      <c r="A141" s="130"/>
      <c r="B141" s="133"/>
      <c r="C141" s="134"/>
      <c r="D141" s="132"/>
      <c r="E141" s="50" t="s">
        <v>223</v>
      </c>
      <c r="F141" s="22" t="s">
        <v>56</v>
      </c>
      <c r="G141" s="25" t="s">
        <v>170</v>
      </c>
      <c r="H141" s="27" t="s">
        <v>58</v>
      </c>
      <c r="I141" s="64">
        <f t="shared" ref="I141:T141" si="46">IFERROR(I134/(I162*85),0)</f>
        <v>1.5463235294117648</v>
      </c>
      <c r="J141" s="64">
        <f t="shared" si="46"/>
        <v>1.6170588235294117</v>
      </c>
      <c r="K141" s="64">
        <f t="shared" si="46"/>
        <v>1.4558823529411764</v>
      </c>
      <c r="L141" s="64">
        <f t="shared" si="46"/>
        <v>1.5088235294117647</v>
      </c>
      <c r="M141" s="64">
        <f t="shared" si="46"/>
        <v>1.2941176470588236</v>
      </c>
      <c r="N141" s="64">
        <f t="shared" si="46"/>
        <v>1.8747217806041336</v>
      </c>
      <c r="O141" s="64">
        <f t="shared" si="46"/>
        <v>1.3935828877005347</v>
      </c>
      <c r="P141" s="64">
        <f t="shared" si="46"/>
        <v>1.5444444444444445</v>
      </c>
      <c r="Q141" s="64">
        <f t="shared" si="46"/>
        <v>1.3383753501400559</v>
      </c>
      <c r="R141" s="64">
        <f t="shared" si="46"/>
        <v>1.3652173913043477</v>
      </c>
      <c r="S141" s="64">
        <f t="shared" si="46"/>
        <v>1.3120743034055729</v>
      </c>
      <c r="T141" s="64">
        <f t="shared" si="46"/>
        <v>1.6288770053475936</v>
      </c>
    </row>
    <row r="142" spans="1:20">
      <c r="A142" s="130"/>
      <c r="B142" s="133"/>
      <c r="C142" s="134"/>
      <c r="D142" s="132"/>
      <c r="E142" s="50" t="s">
        <v>182</v>
      </c>
      <c r="F142" s="22" t="s">
        <v>56</v>
      </c>
      <c r="G142" s="25" t="s">
        <v>170</v>
      </c>
      <c r="H142" s="27" t="s">
        <v>58</v>
      </c>
      <c r="I142" s="64">
        <f t="shared" ref="I142:T142" si="47">IFERROR((I105+I106+I107)/(I163*1.2),0)</f>
        <v>1.1403508771929824</v>
      </c>
      <c r="J142" s="64">
        <f t="shared" si="47"/>
        <v>1.1666666666666667</v>
      </c>
      <c r="K142" s="64">
        <f t="shared" si="47"/>
        <v>1.3235294117647061</v>
      </c>
      <c r="L142" s="64">
        <f t="shared" si="47"/>
        <v>0.94444444444444442</v>
      </c>
      <c r="M142" s="64">
        <f t="shared" si="47"/>
        <v>1.2083333333333333</v>
      </c>
      <c r="N142" s="64">
        <f t="shared" si="47"/>
        <v>1.2083333333333333</v>
      </c>
      <c r="O142" s="64">
        <f t="shared" si="47"/>
        <v>1.2878787878787878</v>
      </c>
      <c r="P142" s="64">
        <f t="shared" si="47"/>
        <v>0.92592592592592604</v>
      </c>
      <c r="Q142" s="64">
        <f t="shared" si="47"/>
        <v>1.1904761904761905</v>
      </c>
      <c r="R142" s="64">
        <f t="shared" si="47"/>
        <v>1.5151515151515151</v>
      </c>
      <c r="S142" s="64">
        <f t="shared" si="47"/>
        <v>1.3095238095238095</v>
      </c>
      <c r="T142" s="64">
        <f t="shared" si="47"/>
        <v>0.83333333333333337</v>
      </c>
    </row>
    <row r="143" spans="1:20">
      <c r="A143" s="130"/>
      <c r="B143" s="133"/>
      <c r="C143" s="134"/>
      <c r="D143" s="132"/>
      <c r="E143" s="50" t="s">
        <v>184</v>
      </c>
      <c r="F143" s="22" t="s">
        <v>56</v>
      </c>
      <c r="G143" s="25" t="s">
        <v>170</v>
      </c>
      <c r="H143" s="27" t="s">
        <v>58</v>
      </c>
      <c r="I143" s="64">
        <f>IFERROR((I112+I113+I114)/(I164*1.2),0)</f>
        <v>1.1111111111111112</v>
      </c>
      <c r="J143" s="64">
        <f>IFERROR((J112+J113+J114)/(J164*1.2),0)</f>
        <v>1.0416666666666667</v>
      </c>
      <c r="K143" s="64">
        <f>IFERROR((K112+K113+K114)/(K164*1.2),0)</f>
        <v>1.2698412698412698</v>
      </c>
      <c r="L143" s="64">
        <f t="shared" ref="L143:T143" si="48">IFERROR((L106+L107+L108)/(L164*1.2),0)</f>
        <v>0.625</v>
      </c>
      <c r="M143" s="64">
        <f t="shared" si="48"/>
        <v>0.87121212121212122</v>
      </c>
      <c r="N143" s="64">
        <f t="shared" si="48"/>
        <v>1</v>
      </c>
      <c r="O143" s="64">
        <f t="shared" si="48"/>
        <v>0.875</v>
      </c>
      <c r="P143" s="64">
        <f t="shared" si="48"/>
        <v>0.66666666666666663</v>
      </c>
      <c r="Q143" s="64">
        <f t="shared" si="48"/>
        <v>0.77235772357723587</v>
      </c>
      <c r="R143" s="64">
        <f t="shared" si="48"/>
        <v>1.1507936507936509</v>
      </c>
      <c r="S143" s="64">
        <f t="shared" si="48"/>
        <v>1.2037037037037037</v>
      </c>
      <c r="T143" s="64">
        <f t="shared" si="48"/>
        <v>0.96153846153846156</v>
      </c>
    </row>
    <row r="144" spans="1:20">
      <c r="A144" s="130"/>
      <c r="B144" s="133"/>
      <c r="C144" s="134"/>
      <c r="D144" s="132"/>
      <c r="E144" s="50" t="s">
        <v>199</v>
      </c>
      <c r="F144" s="22" t="s">
        <v>56</v>
      </c>
      <c r="G144" s="25" t="s">
        <v>170</v>
      </c>
      <c r="H144" s="27" t="s">
        <v>58</v>
      </c>
      <c r="I144" s="64">
        <f t="shared" ref="I144:T144" si="49">IFERROR(I28/(I165*3),0)</f>
        <v>0.64912280701754388</v>
      </c>
      <c r="J144" s="64">
        <f t="shared" si="49"/>
        <v>0.94444444444444442</v>
      </c>
      <c r="K144" s="64">
        <f t="shared" si="49"/>
        <v>0.7142857142857143</v>
      </c>
      <c r="L144" s="64">
        <f t="shared" si="49"/>
        <v>0.8</v>
      </c>
      <c r="M144" s="64">
        <f t="shared" si="49"/>
        <v>1.106060606060606</v>
      </c>
      <c r="N144" s="64">
        <f t="shared" si="49"/>
        <v>0.87179487179487181</v>
      </c>
      <c r="O144" s="64">
        <f t="shared" si="49"/>
        <v>0.72222222222222221</v>
      </c>
      <c r="P144" s="64">
        <f t="shared" si="49"/>
        <v>1.0166666666666666</v>
      </c>
      <c r="Q144" s="64">
        <f t="shared" si="49"/>
        <v>0.90476190476190477</v>
      </c>
      <c r="R144" s="64">
        <f t="shared" si="49"/>
        <v>1.1594202898550725</v>
      </c>
      <c r="S144" s="64">
        <f t="shared" si="49"/>
        <v>0.76190476190476186</v>
      </c>
      <c r="T144" s="64">
        <f t="shared" si="49"/>
        <v>0.51111111111111107</v>
      </c>
    </row>
    <row r="145" spans="1:20">
      <c r="A145" s="130"/>
      <c r="B145" s="133"/>
      <c r="C145" s="134"/>
      <c r="D145" s="132"/>
      <c r="E145" s="50" t="s">
        <v>208</v>
      </c>
      <c r="F145" s="22" t="s">
        <v>56</v>
      </c>
      <c r="G145" s="25" t="s">
        <v>170</v>
      </c>
      <c r="H145" s="27" t="s">
        <v>58</v>
      </c>
      <c r="I145" s="64">
        <f t="shared" ref="I145:T145" si="50">IFERROR(I29/(I166*3),0)</f>
        <v>0.38596491228070173</v>
      </c>
      <c r="J145" s="64">
        <f t="shared" si="50"/>
        <v>0.58333333333333337</v>
      </c>
      <c r="K145" s="64">
        <f t="shared" si="50"/>
        <v>0.36507936507936506</v>
      </c>
      <c r="L145" s="64">
        <f t="shared" si="50"/>
        <v>0.29166666666666669</v>
      </c>
      <c r="M145" s="64">
        <f t="shared" si="50"/>
        <v>0.65151515151515149</v>
      </c>
      <c r="N145" s="64">
        <f t="shared" si="50"/>
        <v>0.36666666666666664</v>
      </c>
      <c r="O145" s="64">
        <f t="shared" si="50"/>
        <v>0.13636363636363635</v>
      </c>
      <c r="P145" s="64">
        <f t="shared" si="50"/>
        <v>0.66666666666666663</v>
      </c>
      <c r="Q145" s="64">
        <f t="shared" si="50"/>
        <v>0.96969696969696972</v>
      </c>
      <c r="R145" s="64">
        <f t="shared" si="50"/>
        <v>0.76811594202898548</v>
      </c>
      <c r="S145" s="64">
        <f t="shared" si="50"/>
        <v>0.87878787878787878</v>
      </c>
      <c r="T145" s="64">
        <f t="shared" si="50"/>
        <v>0.30769230769230771</v>
      </c>
    </row>
    <row r="146" spans="1:20">
      <c r="A146" s="130"/>
      <c r="B146" s="133"/>
      <c r="C146" s="134"/>
      <c r="D146" s="132"/>
      <c r="E146" s="61" t="s">
        <v>148</v>
      </c>
      <c r="F146" s="22" t="s">
        <v>56</v>
      </c>
      <c r="G146" s="25" t="s">
        <v>170</v>
      </c>
      <c r="H146" s="27" t="s">
        <v>58</v>
      </c>
      <c r="I146" s="62">
        <f t="shared" ref="I146:T146" si="51">AVERAGE(I147:I151)</f>
        <v>0.32051282051282054</v>
      </c>
      <c r="J146" s="62">
        <f t="shared" si="51"/>
        <v>0</v>
      </c>
      <c r="K146" s="62">
        <f t="shared" si="51"/>
        <v>0</v>
      </c>
      <c r="L146" s="62">
        <f t="shared" si="51"/>
        <v>0</v>
      </c>
      <c r="M146" s="62">
        <f t="shared" si="51"/>
        <v>0</v>
      </c>
      <c r="N146" s="62">
        <f t="shared" si="51"/>
        <v>0</v>
      </c>
      <c r="O146" s="62">
        <f t="shared" si="51"/>
        <v>0.19166666666666668</v>
      </c>
      <c r="P146" s="62">
        <f t="shared" si="51"/>
        <v>0</v>
      </c>
      <c r="Q146" s="62">
        <f t="shared" si="51"/>
        <v>0</v>
      </c>
      <c r="R146" s="62">
        <f t="shared" si="51"/>
        <v>0</v>
      </c>
      <c r="S146" s="62">
        <f t="shared" si="51"/>
        <v>0</v>
      </c>
      <c r="T146" s="62">
        <f t="shared" si="51"/>
        <v>0.76666666666666661</v>
      </c>
    </row>
    <row r="147" spans="1:20">
      <c r="A147" s="130"/>
      <c r="B147" s="133"/>
      <c r="C147" s="134"/>
      <c r="D147" s="132"/>
      <c r="E147" s="50" t="s">
        <v>224</v>
      </c>
      <c r="F147" s="22" t="s">
        <v>56</v>
      </c>
      <c r="G147" s="25" t="s">
        <v>170</v>
      </c>
      <c r="H147" s="27" t="s">
        <v>58</v>
      </c>
      <c r="I147" s="64">
        <f t="shared" ref="I147:T147" si="52">IFERROR(I135/(I167*85),0)</f>
        <v>0</v>
      </c>
      <c r="J147" s="64">
        <f t="shared" si="52"/>
        <v>0</v>
      </c>
      <c r="K147" s="64">
        <f t="shared" si="52"/>
        <v>0</v>
      </c>
      <c r="L147" s="64">
        <f t="shared" si="52"/>
        <v>0</v>
      </c>
      <c r="M147" s="64">
        <f t="shared" si="52"/>
        <v>0</v>
      </c>
      <c r="N147" s="64">
        <f t="shared" si="52"/>
        <v>0</v>
      </c>
      <c r="O147" s="64">
        <f t="shared" si="52"/>
        <v>0</v>
      </c>
      <c r="P147" s="64">
        <f t="shared" si="52"/>
        <v>0</v>
      </c>
      <c r="Q147" s="64">
        <f t="shared" si="52"/>
        <v>0</v>
      </c>
      <c r="R147" s="64">
        <f t="shared" si="52"/>
        <v>0</v>
      </c>
      <c r="S147" s="64">
        <f t="shared" si="52"/>
        <v>0</v>
      </c>
      <c r="T147" s="64">
        <f t="shared" si="52"/>
        <v>0</v>
      </c>
    </row>
    <row r="148" spans="1:20">
      <c r="A148" s="130"/>
      <c r="B148" s="133"/>
      <c r="C148" s="134"/>
      <c r="D148" s="132"/>
      <c r="E148" s="50" t="s">
        <v>219</v>
      </c>
      <c r="F148" s="22" t="s">
        <v>56</v>
      </c>
      <c r="G148" s="25" t="s">
        <v>170</v>
      </c>
      <c r="H148" s="27" t="s">
        <v>58</v>
      </c>
      <c r="I148" s="64">
        <f t="shared" ref="I148:T148" si="53">IFERROR((I108+I109+I110)/(I168*1.2),0)</f>
        <v>0</v>
      </c>
      <c r="J148" s="64">
        <f t="shared" si="53"/>
        <v>0</v>
      </c>
      <c r="K148" s="64">
        <f t="shared" si="53"/>
        <v>0</v>
      </c>
      <c r="L148" s="64">
        <f t="shared" si="53"/>
        <v>0</v>
      </c>
      <c r="M148" s="64">
        <f t="shared" si="53"/>
        <v>0</v>
      </c>
      <c r="N148" s="64">
        <f t="shared" si="53"/>
        <v>0</v>
      </c>
      <c r="O148" s="64">
        <f t="shared" si="53"/>
        <v>0</v>
      </c>
      <c r="P148" s="64">
        <f t="shared" si="53"/>
        <v>0</v>
      </c>
      <c r="Q148" s="64">
        <f t="shared" si="53"/>
        <v>0</v>
      </c>
      <c r="R148" s="64">
        <f t="shared" si="53"/>
        <v>0</v>
      </c>
      <c r="S148" s="64">
        <f t="shared" si="53"/>
        <v>0</v>
      </c>
      <c r="T148" s="64">
        <f t="shared" si="53"/>
        <v>0.94444444444444442</v>
      </c>
    </row>
    <row r="149" spans="1:20">
      <c r="A149" s="130"/>
      <c r="B149" s="133"/>
      <c r="C149" s="134"/>
      <c r="D149" s="132"/>
      <c r="E149" s="50" t="s">
        <v>220</v>
      </c>
      <c r="F149" s="22" t="s">
        <v>56</v>
      </c>
      <c r="G149" s="25" t="s">
        <v>170</v>
      </c>
      <c r="H149" s="27" t="s">
        <v>58</v>
      </c>
      <c r="I149" s="64">
        <f t="shared" ref="I149:T149" si="54">IFERROR((I109+I110+I111)/(I169*1.2),0)</f>
        <v>1.6025641025641026</v>
      </c>
      <c r="J149" s="64">
        <f t="shared" si="54"/>
        <v>0</v>
      </c>
      <c r="K149" s="64">
        <f t="shared" si="54"/>
        <v>0</v>
      </c>
      <c r="L149" s="64">
        <f t="shared" si="54"/>
        <v>0</v>
      </c>
      <c r="M149" s="64">
        <f t="shared" si="54"/>
        <v>0</v>
      </c>
      <c r="N149" s="64">
        <f t="shared" si="54"/>
        <v>0</v>
      </c>
      <c r="O149" s="64">
        <f t="shared" si="54"/>
        <v>0</v>
      </c>
      <c r="P149" s="64">
        <f t="shared" si="54"/>
        <v>0</v>
      </c>
      <c r="Q149" s="64">
        <f t="shared" si="54"/>
        <v>0</v>
      </c>
      <c r="R149" s="64">
        <f t="shared" si="54"/>
        <v>0</v>
      </c>
      <c r="S149" s="64">
        <f t="shared" si="54"/>
        <v>0</v>
      </c>
      <c r="T149" s="64">
        <f t="shared" si="54"/>
        <v>2.8888888888888888</v>
      </c>
    </row>
    <row r="150" spans="1:20" ht="20.399999999999999">
      <c r="A150" s="130"/>
      <c r="B150" s="133"/>
      <c r="C150" s="134"/>
      <c r="D150" s="132"/>
      <c r="E150" s="50" t="s">
        <v>225</v>
      </c>
      <c r="F150" s="22" t="s">
        <v>56</v>
      </c>
      <c r="G150" s="25" t="s">
        <v>170</v>
      </c>
      <c r="H150" s="27" t="s">
        <v>58</v>
      </c>
      <c r="I150" s="64">
        <f t="shared" ref="I150:T150" si="55">IFERROR(I30/(I170*3),0)</f>
        <v>0</v>
      </c>
      <c r="J150" s="64">
        <f t="shared" si="55"/>
        <v>0</v>
      </c>
      <c r="K150" s="64">
        <f t="shared" si="55"/>
        <v>0</v>
      </c>
      <c r="L150" s="64">
        <f t="shared" si="55"/>
        <v>0</v>
      </c>
      <c r="M150" s="64">
        <f t="shared" si="55"/>
        <v>0</v>
      </c>
      <c r="N150" s="64">
        <f t="shared" si="55"/>
        <v>0</v>
      </c>
      <c r="O150" s="64">
        <f t="shared" si="55"/>
        <v>0.95833333333333337</v>
      </c>
      <c r="P150" s="64">
        <f t="shared" si="55"/>
        <v>0</v>
      </c>
      <c r="Q150" s="64">
        <f t="shared" si="55"/>
        <v>0</v>
      </c>
      <c r="R150" s="64">
        <f t="shared" si="55"/>
        <v>0</v>
      </c>
      <c r="S150" s="64">
        <f t="shared" si="55"/>
        <v>0</v>
      </c>
      <c r="T150" s="64">
        <f t="shared" si="55"/>
        <v>0</v>
      </c>
    </row>
    <row r="151" spans="1:20" ht="20.399999999999999">
      <c r="A151" s="130"/>
      <c r="B151" s="133"/>
      <c r="C151" s="134"/>
      <c r="D151" s="132"/>
      <c r="E151" s="50" t="s">
        <v>226</v>
      </c>
      <c r="F151" s="22" t="s">
        <v>56</v>
      </c>
      <c r="G151" s="25" t="s">
        <v>170</v>
      </c>
      <c r="H151" s="27" t="s">
        <v>58</v>
      </c>
      <c r="I151" s="64">
        <f t="shared" ref="I151:T151" si="56">IFERROR(I31/(I171*3),0)</f>
        <v>0</v>
      </c>
      <c r="J151" s="64">
        <f t="shared" si="56"/>
        <v>0</v>
      </c>
      <c r="K151" s="64">
        <f t="shared" si="56"/>
        <v>0</v>
      </c>
      <c r="L151" s="64">
        <f t="shared" si="56"/>
        <v>0</v>
      </c>
      <c r="M151" s="64">
        <f t="shared" si="56"/>
        <v>0</v>
      </c>
      <c r="N151" s="64">
        <f t="shared" si="56"/>
        <v>0</v>
      </c>
      <c r="O151" s="64">
        <f t="shared" si="56"/>
        <v>0</v>
      </c>
      <c r="P151" s="64">
        <f t="shared" si="56"/>
        <v>0</v>
      </c>
      <c r="Q151" s="64">
        <f t="shared" si="56"/>
        <v>0</v>
      </c>
      <c r="R151" s="64">
        <f t="shared" si="56"/>
        <v>0</v>
      </c>
      <c r="S151" s="64">
        <f t="shared" si="56"/>
        <v>0</v>
      </c>
      <c r="T151" s="64">
        <f t="shared" si="56"/>
        <v>0</v>
      </c>
    </row>
    <row r="152" spans="1:20" s="65" customFormat="1" ht="12.6" customHeight="1">
      <c r="A152" s="130"/>
      <c r="B152" s="135">
        <v>29</v>
      </c>
      <c r="C152" s="132" t="s">
        <v>227</v>
      </c>
      <c r="D152" s="132" t="s">
        <v>228</v>
      </c>
      <c r="E152" s="132"/>
      <c r="F152" s="127" t="s">
        <v>171</v>
      </c>
      <c r="G152" s="127"/>
      <c r="H152" s="127"/>
      <c r="I152" s="16">
        <v>19</v>
      </c>
      <c r="J152" s="16">
        <v>17</v>
      </c>
      <c r="K152" s="16">
        <v>21</v>
      </c>
      <c r="L152" s="16">
        <v>16</v>
      </c>
      <c r="M152" s="16">
        <v>17</v>
      </c>
      <c r="N152" s="16">
        <v>20</v>
      </c>
      <c r="O152" s="16">
        <v>18</v>
      </c>
      <c r="P152" s="16">
        <v>19</v>
      </c>
      <c r="Q152" s="16">
        <v>21</v>
      </c>
      <c r="R152" s="16">
        <v>19</v>
      </c>
      <c r="S152" s="16">
        <v>19</v>
      </c>
      <c r="T152" s="16">
        <v>14</v>
      </c>
    </row>
    <row r="153" spans="1:20" s="65" customFormat="1" ht="12.6" customHeight="1">
      <c r="A153" s="130"/>
      <c r="B153" s="135"/>
      <c r="C153" s="132"/>
      <c r="D153" s="132"/>
      <c r="E153" s="132"/>
      <c r="F153" s="127" t="s">
        <v>229</v>
      </c>
      <c r="G153" s="127"/>
      <c r="H153" s="127"/>
      <c r="I153" s="16">
        <v>18</v>
      </c>
      <c r="J153" s="16">
        <v>19</v>
      </c>
      <c r="K153" s="16">
        <v>20</v>
      </c>
      <c r="L153" s="16">
        <v>14</v>
      </c>
      <c r="M153" s="16">
        <v>0</v>
      </c>
      <c r="N153" s="16">
        <v>16</v>
      </c>
      <c r="O153" s="16">
        <v>19</v>
      </c>
      <c r="P153" s="16">
        <v>19</v>
      </c>
      <c r="Q153" s="16">
        <v>18</v>
      </c>
      <c r="R153" s="16">
        <v>21</v>
      </c>
      <c r="S153" s="16">
        <v>18</v>
      </c>
      <c r="T153" s="16">
        <v>9</v>
      </c>
    </row>
    <row r="154" spans="1:20" s="65" customFormat="1" ht="12.6" customHeight="1">
      <c r="A154" s="130"/>
      <c r="B154" s="135"/>
      <c r="C154" s="132"/>
      <c r="D154" s="132"/>
      <c r="E154" s="132"/>
      <c r="F154" s="127" t="s">
        <v>230</v>
      </c>
      <c r="G154" s="127"/>
      <c r="H154" s="127"/>
      <c r="I154" s="16">
        <v>19</v>
      </c>
      <c r="J154" s="16">
        <v>20</v>
      </c>
      <c r="K154" s="16">
        <v>21</v>
      </c>
      <c r="L154" s="16">
        <v>16</v>
      </c>
      <c r="M154" s="16">
        <v>18</v>
      </c>
      <c r="N154" s="16">
        <v>20</v>
      </c>
      <c r="O154" s="16">
        <v>21</v>
      </c>
      <c r="P154" s="16">
        <v>19</v>
      </c>
      <c r="Q154" s="16">
        <v>19</v>
      </c>
      <c r="R154" s="16" t="s">
        <v>273</v>
      </c>
      <c r="S154" s="16">
        <v>20</v>
      </c>
      <c r="T154" s="16">
        <v>14</v>
      </c>
    </row>
    <row r="155" spans="1:20" s="65" customFormat="1" ht="12.6" customHeight="1">
      <c r="A155" s="130"/>
      <c r="B155" s="135"/>
      <c r="C155" s="132"/>
      <c r="D155" s="132"/>
      <c r="E155" s="132"/>
      <c r="F155" s="127" t="s">
        <v>231</v>
      </c>
      <c r="G155" s="127"/>
      <c r="H155" s="127"/>
      <c r="I155" s="16">
        <v>14</v>
      </c>
      <c r="J155" s="16">
        <v>20</v>
      </c>
      <c r="K155" s="16">
        <v>21</v>
      </c>
      <c r="L155" s="16">
        <v>16</v>
      </c>
      <c r="M155" s="16">
        <v>15</v>
      </c>
      <c r="N155" s="16">
        <v>20</v>
      </c>
      <c r="O155" s="16">
        <v>22</v>
      </c>
      <c r="P155" s="16">
        <v>20</v>
      </c>
      <c r="Q155" s="16">
        <v>20</v>
      </c>
      <c r="R155" s="16">
        <v>22</v>
      </c>
      <c r="S155" s="16">
        <v>20</v>
      </c>
      <c r="T155" s="16">
        <v>15</v>
      </c>
    </row>
    <row r="156" spans="1:20" s="65" customFormat="1" ht="12.6" customHeight="1">
      <c r="A156" s="130"/>
      <c r="B156" s="135"/>
      <c r="C156" s="132"/>
      <c r="D156" s="132"/>
      <c r="E156" s="132"/>
      <c r="F156" s="127" t="s">
        <v>232</v>
      </c>
      <c r="G156" s="127"/>
      <c r="H156" s="127"/>
      <c r="I156" s="16">
        <v>19</v>
      </c>
      <c r="J156" s="16">
        <v>17.5</v>
      </c>
      <c r="K156" s="16">
        <v>19.5</v>
      </c>
      <c r="L156" s="16">
        <v>16</v>
      </c>
      <c r="M156" s="16">
        <v>18</v>
      </c>
      <c r="N156" s="16">
        <v>19</v>
      </c>
      <c r="O156" s="16">
        <v>19</v>
      </c>
      <c r="P156" s="16">
        <v>19.5</v>
      </c>
      <c r="Q156" s="16">
        <v>20</v>
      </c>
      <c r="R156" s="16">
        <v>19</v>
      </c>
      <c r="S156" s="16">
        <v>17</v>
      </c>
      <c r="T156" s="16">
        <v>13</v>
      </c>
    </row>
    <row r="157" spans="1:20" s="65" customFormat="1" ht="12.6" customHeight="1">
      <c r="A157" s="130"/>
      <c r="B157" s="135"/>
      <c r="C157" s="132"/>
      <c r="D157" s="132"/>
      <c r="E157" s="132"/>
      <c r="F157" s="127" t="s">
        <v>233</v>
      </c>
      <c r="G157" s="127"/>
      <c r="H157" s="127"/>
      <c r="I157" s="16">
        <v>18</v>
      </c>
      <c r="J157" s="16">
        <v>19.5</v>
      </c>
      <c r="K157" s="16">
        <v>21</v>
      </c>
      <c r="L157" s="16">
        <v>16</v>
      </c>
      <c r="M157" s="16">
        <v>22</v>
      </c>
      <c r="N157" s="16">
        <v>18</v>
      </c>
      <c r="O157" s="16">
        <v>22</v>
      </c>
      <c r="P157" s="16">
        <v>19</v>
      </c>
      <c r="Q157" s="16">
        <v>20</v>
      </c>
      <c r="R157" s="16">
        <v>19</v>
      </c>
      <c r="S157" s="16">
        <v>19</v>
      </c>
      <c r="T157" s="16">
        <v>15</v>
      </c>
    </row>
    <row r="158" spans="1:20" s="65" customFormat="1" ht="12.6" customHeight="1">
      <c r="A158" s="130"/>
      <c r="B158" s="135"/>
      <c r="C158" s="132"/>
      <c r="D158" s="132"/>
      <c r="E158" s="132"/>
      <c r="F158" s="127" t="s">
        <v>161</v>
      </c>
      <c r="G158" s="127"/>
      <c r="H158" s="127"/>
      <c r="I158" s="16">
        <v>18</v>
      </c>
      <c r="J158" s="16">
        <v>18</v>
      </c>
      <c r="K158" s="16">
        <v>19</v>
      </c>
      <c r="L158" s="16">
        <v>15</v>
      </c>
      <c r="M158" s="16">
        <v>7</v>
      </c>
      <c r="N158" s="16">
        <v>20</v>
      </c>
      <c r="O158" s="16">
        <v>21</v>
      </c>
      <c r="P158" s="16">
        <v>20</v>
      </c>
      <c r="Q158" s="16">
        <v>21</v>
      </c>
      <c r="R158" s="16">
        <v>23</v>
      </c>
      <c r="S158" s="16">
        <v>18</v>
      </c>
      <c r="T158" s="16">
        <v>15</v>
      </c>
    </row>
    <row r="159" spans="1:20" s="65" customFormat="1" ht="12.6" customHeight="1">
      <c r="A159" s="130"/>
      <c r="B159" s="135"/>
      <c r="C159" s="132"/>
      <c r="D159" s="132"/>
      <c r="E159" s="132"/>
      <c r="F159" s="127" t="s">
        <v>162</v>
      </c>
      <c r="G159" s="127"/>
      <c r="H159" s="127"/>
      <c r="I159" s="16">
        <v>19</v>
      </c>
      <c r="J159" s="16">
        <v>19</v>
      </c>
      <c r="K159" s="16">
        <v>20</v>
      </c>
      <c r="L159" s="16">
        <v>16</v>
      </c>
      <c r="M159" s="16">
        <v>18</v>
      </c>
      <c r="N159" s="16">
        <v>20</v>
      </c>
      <c r="O159" s="16">
        <v>22</v>
      </c>
      <c r="P159" s="16">
        <v>18</v>
      </c>
      <c r="Q159" s="16">
        <v>21</v>
      </c>
      <c r="R159" s="16">
        <v>23</v>
      </c>
      <c r="S159" s="16">
        <v>21</v>
      </c>
      <c r="T159" s="16">
        <v>15</v>
      </c>
    </row>
    <row r="160" spans="1:20" s="65" customFormat="1" ht="12.6" customHeight="1">
      <c r="A160" s="130"/>
      <c r="B160" s="135"/>
      <c r="C160" s="132"/>
      <c r="D160" s="132"/>
      <c r="E160" s="132"/>
      <c r="F160" s="127" t="s">
        <v>174</v>
      </c>
      <c r="G160" s="127"/>
      <c r="H160" s="127"/>
      <c r="I160" s="16">
        <v>16</v>
      </c>
      <c r="J160" s="16">
        <v>20</v>
      </c>
      <c r="K160" s="16">
        <v>20</v>
      </c>
      <c r="L160" s="16">
        <v>15</v>
      </c>
      <c r="M160" s="16">
        <v>18</v>
      </c>
      <c r="N160" s="16">
        <v>19</v>
      </c>
      <c r="O160" s="16">
        <v>21</v>
      </c>
      <c r="P160" s="16">
        <v>19</v>
      </c>
      <c r="Q160" s="16">
        <v>21</v>
      </c>
      <c r="R160" s="16">
        <v>21</v>
      </c>
      <c r="S160" s="16">
        <v>18</v>
      </c>
      <c r="T160" s="16">
        <v>14</v>
      </c>
    </row>
    <row r="161" spans="1:126" s="65" customFormat="1" ht="12.75" customHeight="1">
      <c r="A161" s="130"/>
      <c r="B161" s="135"/>
      <c r="C161" s="132"/>
      <c r="D161" s="132"/>
      <c r="E161" s="132"/>
      <c r="F161" s="127" t="s">
        <v>175</v>
      </c>
      <c r="G161" s="127"/>
      <c r="H161" s="127"/>
      <c r="I161" s="16">
        <v>19</v>
      </c>
      <c r="J161" s="16">
        <v>19</v>
      </c>
      <c r="K161" s="16">
        <v>19</v>
      </c>
      <c r="L161" s="16">
        <v>14</v>
      </c>
      <c r="M161" s="16">
        <v>18</v>
      </c>
      <c r="N161" s="16">
        <v>20</v>
      </c>
      <c r="O161" s="16">
        <v>21</v>
      </c>
      <c r="P161" s="16">
        <v>19</v>
      </c>
      <c r="Q161" s="16">
        <v>20</v>
      </c>
      <c r="R161" s="16">
        <v>22</v>
      </c>
      <c r="S161" s="16">
        <v>20</v>
      </c>
      <c r="T161" s="16">
        <v>14</v>
      </c>
    </row>
    <row r="162" spans="1:126" s="65" customFormat="1" ht="12.6" customHeight="1">
      <c r="A162" s="130"/>
      <c r="B162" s="135"/>
      <c r="C162" s="132"/>
      <c r="D162" s="132" t="s">
        <v>234</v>
      </c>
      <c r="E162" s="132"/>
      <c r="F162" s="127" t="s">
        <v>217</v>
      </c>
      <c r="G162" s="127"/>
      <c r="H162" s="127"/>
      <c r="I162" s="16">
        <v>16</v>
      </c>
      <c r="J162" s="16">
        <v>20</v>
      </c>
      <c r="K162" s="16">
        <v>20</v>
      </c>
      <c r="L162" s="16">
        <v>16</v>
      </c>
      <c r="M162" s="16">
        <v>21</v>
      </c>
      <c r="N162" s="16">
        <v>18.5</v>
      </c>
      <c r="O162" s="16">
        <v>22</v>
      </c>
      <c r="P162" s="16">
        <v>18</v>
      </c>
      <c r="Q162" s="16">
        <v>21</v>
      </c>
      <c r="R162" s="16">
        <v>23</v>
      </c>
      <c r="S162" s="16">
        <v>19</v>
      </c>
      <c r="T162" s="16">
        <v>11</v>
      </c>
    </row>
    <row r="163" spans="1:126" ht="12.6" customHeight="1">
      <c r="A163" s="130"/>
      <c r="B163" s="135"/>
      <c r="C163" s="132"/>
      <c r="D163" s="132"/>
      <c r="E163" s="132"/>
      <c r="F163" s="127" t="s">
        <v>182</v>
      </c>
      <c r="G163" s="127"/>
      <c r="H163" s="127"/>
      <c r="I163" s="16">
        <v>19</v>
      </c>
      <c r="J163" s="16">
        <v>20</v>
      </c>
      <c r="K163" s="16">
        <v>17</v>
      </c>
      <c r="L163" s="16">
        <v>15</v>
      </c>
      <c r="M163" s="16">
        <v>20</v>
      </c>
      <c r="N163" s="16">
        <v>20</v>
      </c>
      <c r="O163" s="16">
        <v>22</v>
      </c>
      <c r="P163" s="16">
        <v>18</v>
      </c>
      <c r="Q163" s="16">
        <v>21</v>
      </c>
      <c r="R163" s="16">
        <v>22</v>
      </c>
      <c r="S163" s="16">
        <v>21</v>
      </c>
      <c r="T163" s="16">
        <v>11</v>
      </c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</row>
    <row r="164" spans="1:126" ht="12.6" customHeight="1">
      <c r="A164" s="130"/>
      <c r="B164" s="135"/>
      <c r="C164" s="132"/>
      <c r="D164" s="132"/>
      <c r="E164" s="132"/>
      <c r="F164" s="127" t="s">
        <v>184</v>
      </c>
      <c r="G164" s="127"/>
      <c r="H164" s="127"/>
      <c r="I164" s="16">
        <v>6</v>
      </c>
      <c r="J164" s="16">
        <v>20</v>
      </c>
      <c r="K164" s="16">
        <v>21</v>
      </c>
      <c r="L164" s="16">
        <v>16</v>
      </c>
      <c r="M164" s="16">
        <v>22</v>
      </c>
      <c r="N164" s="16">
        <v>20</v>
      </c>
      <c r="O164" s="16">
        <v>20</v>
      </c>
      <c r="P164" s="16">
        <v>20</v>
      </c>
      <c r="Q164" s="16">
        <v>20.5</v>
      </c>
      <c r="R164" s="16">
        <v>21</v>
      </c>
      <c r="S164" s="16">
        <v>18</v>
      </c>
      <c r="T164" s="16">
        <v>13</v>
      </c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</row>
    <row r="165" spans="1:126" ht="12.75" customHeight="1">
      <c r="A165" s="130"/>
      <c r="B165" s="135"/>
      <c r="C165" s="132"/>
      <c r="D165" s="132"/>
      <c r="E165" s="132"/>
      <c r="F165" s="127" t="s">
        <v>199</v>
      </c>
      <c r="G165" s="127"/>
      <c r="H165" s="127"/>
      <c r="I165" s="16">
        <v>19</v>
      </c>
      <c r="J165" s="16">
        <v>18</v>
      </c>
      <c r="K165" s="16">
        <v>21</v>
      </c>
      <c r="L165" s="16">
        <v>15</v>
      </c>
      <c r="M165" s="16">
        <v>22</v>
      </c>
      <c r="N165" s="16">
        <v>19.5</v>
      </c>
      <c r="O165" s="16">
        <v>6</v>
      </c>
      <c r="P165" s="16">
        <v>20</v>
      </c>
      <c r="Q165" s="16">
        <v>21</v>
      </c>
      <c r="R165" s="16">
        <v>23</v>
      </c>
      <c r="S165" s="16">
        <v>21</v>
      </c>
      <c r="T165" s="16">
        <v>15</v>
      </c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  <c r="DH165" s="65"/>
      <c r="DI165" s="65"/>
      <c r="DJ165" s="65"/>
      <c r="DK165" s="65"/>
      <c r="DL165" s="65"/>
      <c r="DM165" s="65"/>
      <c r="DN165" s="65"/>
      <c r="DO165" s="65"/>
      <c r="DP165" s="65"/>
      <c r="DQ165" s="65"/>
      <c r="DR165" s="65"/>
      <c r="DS165" s="65"/>
      <c r="DT165" s="65"/>
      <c r="DU165" s="65"/>
      <c r="DV165" s="65"/>
    </row>
    <row r="166" spans="1:126" ht="12.6" customHeight="1">
      <c r="A166" s="130"/>
      <c r="B166" s="135"/>
      <c r="C166" s="132"/>
      <c r="D166" s="132"/>
      <c r="E166" s="132"/>
      <c r="F166" s="127" t="s">
        <v>208</v>
      </c>
      <c r="G166" s="127"/>
      <c r="H166" s="127"/>
      <c r="I166" s="16">
        <v>19</v>
      </c>
      <c r="J166" s="16">
        <v>20</v>
      </c>
      <c r="K166" s="16">
        <v>21</v>
      </c>
      <c r="L166" s="16">
        <v>16</v>
      </c>
      <c r="M166" s="16">
        <v>22</v>
      </c>
      <c r="N166" s="16">
        <v>20</v>
      </c>
      <c r="O166" s="16">
        <v>22</v>
      </c>
      <c r="P166" s="16">
        <v>20</v>
      </c>
      <c r="Q166" s="16">
        <v>11</v>
      </c>
      <c r="R166" s="16">
        <v>23</v>
      </c>
      <c r="S166" s="16">
        <v>11</v>
      </c>
      <c r="T166" s="16">
        <v>13</v>
      </c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  <c r="DH166" s="65"/>
      <c r="DI166" s="65"/>
      <c r="DJ166" s="65"/>
      <c r="DK166" s="65"/>
      <c r="DL166" s="65"/>
      <c r="DM166" s="65"/>
      <c r="DN166" s="65"/>
      <c r="DO166" s="65"/>
      <c r="DP166" s="65"/>
      <c r="DQ166" s="65"/>
      <c r="DR166" s="65"/>
      <c r="DS166" s="65"/>
      <c r="DT166" s="65"/>
      <c r="DU166" s="65"/>
      <c r="DV166" s="65"/>
    </row>
    <row r="167" spans="1:126" ht="12.6" customHeight="1">
      <c r="A167" s="130"/>
      <c r="B167" s="135"/>
      <c r="C167" s="132"/>
      <c r="D167" s="132"/>
      <c r="E167" s="132"/>
      <c r="F167" s="127" t="s">
        <v>235</v>
      </c>
      <c r="G167" s="127"/>
      <c r="H167" s="127"/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65"/>
      <c r="CZ167" s="65"/>
      <c r="DA167" s="65"/>
      <c r="DB167" s="65"/>
      <c r="DC167" s="65"/>
      <c r="DD167" s="65"/>
      <c r="DE167" s="65"/>
      <c r="DF167" s="65"/>
      <c r="DG167" s="65"/>
      <c r="DH167" s="65"/>
      <c r="DI167" s="65"/>
      <c r="DJ167" s="65"/>
      <c r="DK167" s="65"/>
      <c r="DL167" s="65"/>
      <c r="DM167" s="65"/>
      <c r="DN167" s="65"/>
      <c r="DO167" s="65"/>
      <c r="DP167" s="65"/>
      <c r="DQ167" s="65"/>
      <c r="DR167" s="65"/>
      <c r="DS167" s="65"/>
      <c r="DT167" s="65"/>
      <c r="DU167" s="65"/>
      <c r="DV167" s="65"/>
    </row>
    <row r="168" spans="1:126" ht="12.6" customHeight="1">
      <c r="A168" s="130"/>
      <c r="B168" s="135"/>
      <c r="C168" s="132"/>
      <c r="D168" s="132"/>
      <c r="E168" s="132"/>
      <c r="F168" s="127" t="s">
        <v>236</v>
      </c>
      <c r="G168" s="127"/>
      <c r="H168" s="127"/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15</v>
      </c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65"/>
      <c r="CZ168" s="65"/>
      <c r="DA168" s="65"/>
      <c r="DB168" s="65"/>
      <c r="DC168" s="65"/>
      <c r="DD168" s="65"/>
      <c r="DE168" s="65"/>
      <c r="DF168" s="65"/>
      <c r="DG168" s="65"/>
      <c r="DH168" s="65"/>
      <c r="DI168" s="65"/>
      <c r="DJ168" s="65"/>
      <c r="DK168" s="65"/>
      <c r="DL168" s="65"/>
      <c r="DM168" s="65"/>
      <c r="DN168" s="65"/>
      <c r="DO168" s="65"/>
      <c r="DP168" s="65"/>
      <c r="DQ168" s="65"/>
      <c r="DR168" s="65"/>
      <c r="DS168" s="65"/>
      <c r="DT168" s="65"/>
      <c r="DU168" s="65"/>
      <c r="DV168" s="65"/>
    </row>
    <row r="169" spans="1:126" ht="12.6" customHeight="1">
      <c r="A169" s="130"/>
      <c r="B169" s="135"/>
      <c r="C169" s="132"/>
      <c r="D169" s="132"/>
      <c r="E169" s="132"/>
      <c r="F169" s="127" t="s">
        <v>237</v>
      </c>
      <c r="G169" s="127"/>
      <c r="H169" s="127"/>
      <c r="I169" s="16">
        <v>13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15</v>
      </c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  <c r="DH169" s="65"/>
      <c r="DI169" s="65"/>
      <c r="DJ169" s="65"/>
      <c r="DK169" s="65"/>
      <c r="DL169" s="65"/>
      <c r="DM169" s="65"/>
      <c r="DN169" s="65"/>
      <c r="DO169" s="65"/>
      <c r="DP169" s="65"/>
      <c r="DQ169" s="65"/>
      <c r="DR169" s="65"/>
      <c r="DS169" s="65"/>
      <c r="DT169" s="65"/>
      <c r="DU169" s="65"/>
      <c r="DV169" s="65"/>
    </row>
    <row r="170" spans="1:126" ht="12.6" customHeight="1">
      <c r="A170" s="130"/>
      <c r="B170" s="135"/>
      <c r="C170" s="132"/>
      <c r="D170" s="132"/>
      <c r="E170" s="132"/>
      <c r="F170" s="127" t="s">
        <v>238</v>
      </c>
      <c r="G170" s="127"/>
      <c r="H170" s="127"/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16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65"/>
      <c r="CR170" s="65"/>
      <c r="CS170" s="65"/>
      <c r="CT170" s="65"/>
      <c r="CU170" s="65"/>
      <c r="CV170" s="65"/>
      <c r="CW170" s="65"/>
      <c r="CX170" s="65"/>
      <c r="CY170" s="65"/>
      <c r="CZ170" s="65"/>
      <c r="DA170" s="65"/>
      <c r="DB170" s="65"/>
      <c r="DC170" s="65"/>
      <c r="DD170" s="65"/>
      <c r="DE170" s="65"/>
      <c r="DF170" s="65"/>
      <c r="DG170" s="65"/>
      <c r="DH170" s="65"/>
      <c r="DI170" s="65"/>
      <c r="DJ170" s="65"/>
      <c r="DK170" s="65"/>
      <c r="DL170" s="65"/>
      <c r="DM170" s="65"/>
      <c r="DN170" s="65"/>
      <c r="DO170" s="65"/>
      <c r="DP170" s="65"/>
      <c r="DQ170" s="65"/>
      <c r="DR170" s="65"/>
      <c r="DS170" s="65"/>
      <c r="DT170" s="65"/>
      <c r="DU170" s="65"/>
      <c r="DV170" s="65"/>
    </row>
    <row r="171" spans="1:126" ht="12.6" customHeight="1">
      <c r="A171" s="130"/>
      <c r="B171" s="135"/>
      <c r="C171" s="132"/>
      <c r="D171" s="132"/>
      <c r="E171" s="132"/>
      <c r="F171" s="127" t="s">
        <v>239</v>
      </c>
      <c r="G171" s="127"/>
      <c r="H171" s="127"/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10</v>
      </c>
      <c r="R171" s="16">
        <v>0</v>
      </c>
      <c r="S171" s="16">
        <v>10</v>
      </c>
      <c r="T171" s="16">
        <v>0</v>
      </c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65"/>
      <c r="CR171" s="65"/>
      <c r="CS171" s="65"/>
      <c r="CT171" s="65"/>
      <c r="CU171" s="65"/>
      <c r="CV171" s="65"/>
      <c r="CW171" s="65"/>
      <c r="CX171" s="65"/>
      <c r="CY171" s="65"/>
      <c r="CZ171" s="65"/>
      <c r="DA171" s="65"/>
      <c r="DB171" s="65"/>
      <c r="DC171" s="65"/>
      <c r="DD171" s="65"/>
      <c r="DE171" s="65"/>
      <c r="DF171" s="65"/>
      <c r="DG171" s="65"/>
      <c r="DH171" s="65"/>
      <c r="DI171" s="65"/>
      <c r="DJ171" s="65"/>
      <c r="DK171" s="65"/>
      <c r="DL171" s="65"/>
      <c r="DM171" s="65"/>
      <c r="DN171" s="65"/>
      <c r="DO171" s="65"/>
      <c r="DP171" s="65"/>
      <c r="DQ171" s="65"/>
      <c r="DR171" s="65"/>
      <c r="DS171" s="65"/>
      <c r="DT171" s="65"/>
      <c r="DU171" s="65"/>
      <c r="DV171" s="65"/>
    </row>
    <row r="174" spans="1:126">
      <c r="A174" s="123" t="s">
        <v>240</v>
      </c>
      <c r="B174" s="123"/>
      <c r="C174" s="123"/>
      <c r="D174" s="128" t="s">
        <v>241</v>
      </c>
      <c r="E174" s="128"/>
    </row>
    <row r="175" spans="1:126">
      <c r="A175" s="123" t="s">
        <v>242</v>
      </c>
      <c r="B175" s="123"/>
      <c r="C175" s="123"/>
      <c r="D175" s="129">
        <v>43221</v>
      </c>
      <c r="E175" s="129"/>
    </row>
    <row r="176" spans="1:126">
      <c r="A176" s="123" t="s">
        <v>243</v>
      </c>
      <c r="B176" s="123"/>
      <c r="C176" s="123"/>
      <c r="D176" s="128" t="s">
        <v>244</v>
      </c>
      <c r="E176" s="128"/>
    </row>
    <row r="177" spans="1:5">
      <c r="A177" s="123" t="s">
        <v>245</v>
      </c>
      <c r="B177" s="123"/>
      <c r="C177" s="123"/>
      <c r="D177" s="124" t="s">
        <v>246</v>
      </c>
      <c r="E177" s="124"/>
    </row>
    <row r="179" spans="1:5">
      <c r="C179" s="125" t="s">
        <v>247</v>
      </c>
      <c r="D179" s="125"/>
      <c r="E179" s="125"/>
    </row>
    <row r="180" spans="1:5">
      <c r="C180" s="66" t="s">
        <v>248</v>
      </c>
      <c r="D180" s="67">
        <f>25/20</f>
        <v>1.25</v>
      </c>
      <c r="E180" s="68" t="s">
        <v>249</v>
      </c>
    </row>
    <row r="181" spans="1:5">
      <c r="C181" s="66" t="s">
        <v>250</v>
      </c>
      <c r="D181" s="67">
        <f>1700/20</f>
        <v>85</v>
      </c>
      <c r="E181" s="68" t="s">
        <v>251</v>
      </c>
    </row>
    <row r="182" spans="1:5">
      <c r="C182" s="66" t="s">
        <v>252</v>
      </c>
      <c r="D182" s="67">
        <v>3</v>
      </c>
      <c r="E182" s="68" t="s">
        <v>253</v>
      </c>
    </row>
    <row r="183" spans="1:5">
      <c r="C183" s="66" t="s">
        <v>254</v>
      </c>
      <c r="D183" s="67">
        <v>10</v>
      </c>
      <c r="E183" s="68" t="s">
        <v>255</v>
      </c>
    </row>
    <row r="184" spans="1:5">
      <c r="C184" s="66" t="s">
        <v>256</v>
      </c>
      <c r="D184" s="67">
        <v>25</v>
      </c>
      <c r="E184" s="68" t="s">
        <v>257</v>
      </c>
    </row>
    <row r="185" spans="1:5">
      <c r="C185" s="66" t="s">
        <v>258</v>
      </c>
      <c r="D185" s="67">
        <f>800/20</f>
        <v>40</v>
      </c>
      <c r="E185" s="68" t="s">
        <v>259</v>
      </c>
    </row>
    <row r="186" spans="1:5">
      <c r="C186" s="66" t="s">
        <v>260</v>
      </c>
      <c r="D186" s="67">
        <v>2000</v>
      </c>
      <c r="E186" s="68" t="s">
        <v>261</v>
      </c>
    </row>
    <row r="187" spans="1:5">
      <c r="C187" s="66" t="s">
        <v>262</v>
      </c>
      <c r="D187" s="67">
        <v>1240</v>
      </c>
      <c r="E187" s="68" t="s">
        <v>263</v>
      </c>
    </row>
    <row r="188" spans="1:5">
      <c r="C188" s="66" t="s">
        <v>262</v>
      </c>
      <c r="D188" s="67">
        <v>1503</v>
      </c>
      <c r="E188" s="68" t="s">
        <v>264</v>
      </c>
    </row>
    <row r="189" spans="1:5">
      <c r="C189" s="69"/>
      <c r="D189" s="69"/>
      <c r="E189" s="70"/>
    </row>
    <row r="190" spans="1:5">
      <c r="C190" s="126" t="s">
        <v>265</v>
      </c>
      <c r="D190" s="126"/>
      <c r="E190" s="70"/>
    </row>
    <row r="191" spans="1:5">
      <c r="C191" s="66" t="s">
        <v>266</v>
      </c>
      <c r="D191" s="66">
        <v>1</v>
      </c>
      <c r="E191" s="70"/>
    </row>
    <row r="192" spans="1:5">
      <c r="C192" s="66" t="s">
        <v>267</v>
      </c>
      <c r="D192" s="66">
        <v>2</v>
      </c>
      <c r="E192" s="70"/>
    </row>
    <row r="193" spans="3:5">
      <c r="C193" s="66" t="s">
        <v>252</v>
      </c>
      <c r="D193" s="66">
        <v>2</v>
      </c>
      <c r="E193" s="70"/>
    </row>
    <row r="194" spans="3:5">
      <c r="C194" s="66" t="s">
        <v>268</v>
      </c>
      <c r="D194" s="66">
        <v>5</v>
      </c>
      <c r="E194" s="70"/>
    </row>
    <row r="195" spans="3:5">
      <c r="C195" s="66" t="s">
        <v>269</v>
      </c>
      <c r="D195" s="66">
        <v>2</v>
      </c>
      <c r="E195" s="70"/>
    </row>
    <row r="196" spans="3:5">
      <c r="C196" s="66" t="s">
        <v>270</v>
      </c>
      <c r="D196" s="66">
        <v>3</v>
      </c>
      <c r="E196" s="70"/>
    </row>
    <row r="197" spans="3:5">
      <c r="C197" s="66" t="s">
        <v>271</v>
      </c>
      <c r="D197" s="66">
        <v>1</v>
      </c>
      <c r="E197" s="70"/>
    </row>
  </sheetData>
  <sheetProtection password="CDF5" sheet="1" objects="1" scenarios="1"/>
  <mergeCells count="232">
    <mergeCell ref="A1:T1"/>
    <mergeCell ref="A2:T2"/>
    <mergeCell ref="A3:D4"/>
    <mergeCell ref="E3:H4"/>
    <mergeCell ref="I3:T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5:E5"/>
    <mergeCell ref="A6:A20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7"/>
    <mergeCell ref="C14:C17"/>
    <mergeCell ref="D14:E17"/>
    <mergeCell ref="F15:H15"/>
    <mergeCell ref="F16:H16"/>
    <mergeCell ref="F17:H17"/>
    <mergeCell ref="D18:E18"/>
    <mergeCell ref="B19:B20"/>
    <mergeCell ref="C19:C20"/>
    <mergeCell ref="D19:E19"/>
    <mergeCell ref="D20:E20"/>
    <mergeCell ref="F23:H23"/>
    <mergeCell ref="B24:B36"/>
    <mergeCell ref="C24:C36"/>
    <mergeCell ref="D24:E26"/>
    <mergeCell ref="F25:H25"/>
    <mergeCell ref="F26:H26"/>
    <mergeCell ref="D27:E27"/>
    <mergeCell ref="D28:E29"/>
    <mergeCell ref="F28:H28"/>
    <mergeCell ref="F29:H29"/>
    <mergeCell ref="D30:E31"/>
    <mergeCell ref="F30:H30"/>
    <mergeCell ref="F31:H31"/>
    <mergeCell ref="D32:E32"/>
    <mergeCell ref="D33:E34"/>
    <mergeCell ref="F33:H33"/>
    <mergeCell ref="F34:H34"/>
    <mergeCell ref="D35:E36"/>
    <mergeCell ref="F35:H35"/>
    <mergeCell ref="F36:H36"/>
    <mergeCell ref="A37:A49"/>
    <mergeCell ref="B37:B49"/>
    <mergeCell ref="C37:C49"/>
    <mergeCell ref="D37:E39"/>
    <mergeCell ref="F38:H38"/>
    <mergeCell ref="F39:H39"/>
    <mergeCell ref="D40:E42"/>
    <mergeCell ref="F41:H41"/>
    <mergeCell ref="F42:H42"/>
    <mergeCell ref="D43:E44"/>
    <mergeCell ref="F43:H43"/>
    <mergeCell ref="F44:H44"/>
    <mergeCell ref="D45:E47"/>
    <mergeCell ref="F46:H46"/>
    <mergeCell ref="F47:H47"/>
    <mergeCell ref="D48:E49"/>
    <mergeCell ref="F48:H48"/>
    <mergeCell ref="F49:H49"/>
    <mergeCell ref="A21:A36"/>
    <mergeCell ref="B21:B23"/>
    <mergeCell ref="C21:C23"/>
    <mergeCell ref="D21:E23"/>
    <mergeCell ref="F22:H22"/>
    <mergeCell ref="A50:A73"/>
    <mergeCell ref="B50:B52"/>
    <mergeCell ref="C50:C52"/>
    <mergeCell ref="D50:E52"/>
    <mergeCell ref="F51:H51"/>
    <mergeCell ref="F52:H52"/>
    <mergeCell ref="B53:B55"/>
    <mergeCell ref="C53:C55"/>
    <mergeCell ref="D53:E55"/>
    <mergeCell ref="F54:H54"/>
    <mergeCell ref="F55:H55"/>
    <mergeCell ref="B56:B58"/>
    <mergeCell ref="C56:C58"/>
    <mergeCell ref="D56:E58"/>
    <mergeCell ref="F57:H57"/>
    <mergeCell ref="F58:H58"/>
    <mergeCell ref="B59:B61"/>
    <mergeCell ref="C59:C61"/>
    <mergeCell ref="D59:E61"/>
    <mergeCell ref="F60:H60"/>
    <mergeCell ref="F61:H61"/>
    <mergeCell ref="B62:B64"/>
    <mergeCell ref="C62:C64"/>
    <mergeCell ref="D62:E64"/>
    <mergeCell ref="F63:H63"/>
    <mergeCell ref="F64:H64"/>
    <mergeCell ref="B65:B67"/>
    <mergeCell ref="C65:C67"/>
    <mergeCell ref="D65:E67"/>
    <mergeCell ref="F66:H66"/>
    <mergeCell ref="F67:H67"/>
    <mergeCell ref="B68:B70"/>
    <mergeCell ref="C68:C70"/>
    <mergeCell ref="D68:E70"/>
    <mergeCell ref="F69:H69"/>
    <mergeCell ref="F70:H70"/>
    <mergeCell ref="B71:B73"/>
    <mergeCell ref="C71:C73"/>
    <mergeCell ref="D71:E73"/>
    <mergeCell ref="F72:H72"/>
    <mergeCell ref="F73:H73"/>
    <mergeCell ref="C92:C97"/>
    <mergeCell ref="D92:D97"/>
    <mergeCell ref="B98:B102"/>
    <mergeCell ref="C98:C102"/>
    <mergeCell ref="D98:D102"/>
    <mergeCell ref="B118:B132"/>
    <mergeCell ref="C118:C132"/>
    <mergeCell ref="D118:E118"/>
    <mergeCell ref="D119:E119"/>
    <mergeCell ref="D120:D122"/>
    <mergeCell ref="E120:H120"/>
    <mergeCell ref="E121:H121"/>
    <mergeCell ref="E122:H122"/>
    <mergeCell ref="E99:H99"/>
    <mergeCell ref="E100:H100"/>
    <mergeCell ref="E101:H101"/>
    <mergeCell ref="E102:H102"/>
    <mergeCell ref="B103:B117"/>
    <mergeCell ref="C103:C117"/>
    <mergeCell ref="D103:E103"/>
    <mergeCell ref="D104:D107"/>
    <mergeCell ref="E105:H105"/>
    <mergeCell ref="E106:H106"/>
    <mergeCell ref="E107:H107"/>
    <mergeCell ref="D108:D110"/>
    <mergeCell ref="E108:H108"/>
    <mergeCell ref="E109:H109"/>
    <mergeCell ref="E110:H110"/>
    <mergeCell ref="D111:D114"/>
    <mergeCell ref="E112:H112"/>
    <mergeCell ref="E113:H113"/>
    <mergeCell ref="E114:H114"/>
    <mergeCell ref="D115:D117"/>
    <mergeCell ref="E115:H115"/>
    <mergeCell ref="E116:H116"/>
    <mergeCell ref="E117:H117"/>
    <mergeCell ref="D123:D125"/>
    <mergeCell ref="E123:H123"/>
    <mergeCell ref="E124:H124"/>
    <mergeCell ref="E125:H125"/>
    <mergeCell ref="D126:E126"/>
    <mergeCell ref="D127:D129"/>
    <mergeCell ref="E127:H127"/>
    <mergeCell ref="E128:H128"/>
    <mergeCell ref="E129:H129"/>
    <mergeCell ref="D130:D132"/>
    <mergeCell ref="E130:H130"/>
    <mergeCell ref="E131:H131"/>
    <mergeCell ref="E132:H132"/>
    <mergeCell ref="B133:B139"/>
    <mergeCell ref="C133:C139"/>
    <mergeCell ref="D133:D139"/>
    <mergeCell ref="E134:H134"/>
    <mergeCell ref="E135:H135"/>
    <mergeCell ref="E136:H136"/>
    <mergeCell ref="E137:H137"/>
    <mergeCell ref="E138:H138"/>
    <mergeCell ref="E139:H139"/>
    <mergeCell ref="B140:B151"/>
    <mergeCell ref="C140:C151"/>
    <mergeCell ref="D140:D151"/>
    <mergeCell ref="B152:B171"/>
    <mergeCell ref="C152:C171"/>
    <mergeCell ref="D152:E16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D162:E171"/>
    <mergeCell ref="F162:H162"/>
    <mergeCell ref="F163:H163"/>
    <mergeCell ref="F164:H164"/>
    <mergeCell ref="F165:H165"/>
    <mergeCell ref="F166:H166"/>
    <mergeCell ref="F167:H167"/>
    <mergeCell ref="F168:H168"/>
    <mergeCell ref="A177:C177"/>
    <mergeCell ref="D177:E177"/>
    <mergeCell ref="C179:E179"/>
    <mergeCell ref="C190:D190"/>
    <mergeCell ref="F169:H169"/>
    <mergeCell ref="F170:H170"/>
    <mergeCell ref="F171:H171"/>
    <mergeCell ref="A174:C174"/>
    <mergeCell ref="D174:E174"/>
    <mergeCell ref="A175:C175"/>
    <mergeCell ref="D175:E175"/>
    <mergeCell ref="A176:C176"/>
    <mergeCell ref="D176:E176"/>
    <mergeCell ref="A74:A171"/>
    <mergeCell ref="B74:B79"/>
    <mergeCell ref="C74:C79"/>
    <mergeCell ref="D74:D79"/>
    <mergeCell ref="B80:B85"/>
    <mergeCell ref="C80:C85"/>
    <mergeCell ref="D80:D85"/>
    <mergeCell ref="B86:B91"/>
    <mergeCell ref="C86:C91"/>
    <mergeCell ref="D86:D91"/>
    <mergeCell ref="B92:B97"/>
  </mergeCells>
  <conditionalFormatting sqref="I6:T6">
    <cfRule type="cellIs" dxfId="371" priority="2" operator="greaterThanOrEqual">
      <formula>144</formula>
    </cfRule>
    <cfRule type="cellIs" dxfId="370" priority="3" operator="between">
      <formula>130</formula>
      <formula>143</formula>
    </cfRule>
    <cfRule type="cellIs" dxfId="369" priority="4" operator="lessThanOrEqual">
      <formula>129</formula>
    </cfRule>
  </conditionalFormatting>
  <conditionalFormatting sqref="I7:T7">
    <cfRule type="cellIs" dxfId="368" priority="5" operator="lessThanOrEqual">
      <formula>49</formula>
    </cfRule>
    <cfRule type="cellIs" dxfId="367" priority="6" operator="between">
      <formula>50</formula>
      <formula>55</formula>
    </cfRule>
    <cfRule type="cellIs" dxfId="366" priority="7" operator="greaterThanOrEqual">
      <formula>56</formula>
    </cfRule>
  </conditionalFormatting>
  <conditionalFormatting sqref="I8:T8">
    <cfRule type="cellIs" dxfId="365" priority="8" operator="greaterThanOrEqual">
      <formula>0.91</formula>
    </cfRule>
    <cfRule type="cellIs" dxfId="364" priority="9" operator="between">
      <formula>0.8</formula>
      <formula>0.9</formula>
    </cfRule>
    <cfRule type="cellIs" dxfId="363" priority="10" operator="lessThanOrEqual">
      <formula>0.79</formula>
    </cfRule>
  </conditionalFormatting>
  <conditionalFormatting sqref="I11:T11">
    <cfRule type="cellIs" dxfId="362" priority="11" operator="lessThanOrEqual">
      <formula>69</formula>
    </cfRule>
    <cfRule type="cellIs" dxfId="361" priority="12" operator="between">
      <formula>70</formula>
      <formula>78</formula>
    </cfRule>
    <cfRule type="cellIs" dxfId="360" priority="13" operator="greaterThanOrEqual">
      <formula>79</formula>
    </cfRule>
  </conditionalFormatting>
  <conditionalFormatting sqref="I12:T12">
    <cfRule type="cellIs" dxfId="359" priority="14" operator="greaterThanOrEqual">
      <formula>51</formula>
    </cfRule>
    <cfRule type="cellIs" dxfId="358" priority="15" operator="lessThanOrEqual">
      <formula>49</formula>
    </cfRule>
    <cfRule type="cellIs" dxfId="357" priority="16" operator="equal">
      <formula>50</formula>
    </cfRule>
  </conditionalFormatting>
  <conditionalFormatting sqref="I14:T14">
    <cfRule type="cellIs" dxfId="356" priority="17" operator="lessThanOrEqual">
      <formula>1899</formula>
    </cfRule>
    <cfRule type="cellIs" dxfId="355" priority="18" operator="greaterThanOrEqual">
      <formula>2101</formula>
    </cfRule>
    <cfRule type="cellIs" dxfId="354" priority="19" operator="between">
      <formula>1900</formula>
      <formula>2100</formula>
    </cfRule>
  </conditionalFormatting>
  <conditionalFormatting sqref="I86:T86 I92:T92 I19:T19">
    <cfRule type="cellIs" dxfId="353" priority="20" operator="greaterThanOrEqual">
      <formula>1.01</formula>
    </cfRule>
    <cfRule type="cellIs" dxfId="352" priority="21" operator="between">
      <formula>0.9</formula>
      <formula>1</formula>
    </cfRule>
    <cfRule type="cellIs" dxfId="351" priority="22" operator="lessThanOrEqual">
      <formula>0.89</formula>
    </cfRule>
  </conditionalFormatting>
  <conditionalFormatting sqref="I20:T20">
    <cfRule type="cellIs" dxfId="350" priority="23" operator="greaterThanOrEqual">
      <formula>883</formula>
    </cfRule>
    <cfRule type="cellIs" dxfId="349" priority="24" operator="lessThanOrEqual">
      <formula>797</formula>
    </cfRule>
    <cfRule type="cellIs" dxfId="348" priority="25" operator="between">
      <formula>798</formula>
      <formula>882</formula>
    </cfRule>
  </conditionalFormatting>
  <conditionalFormatting sqref="I21:T21">
    <cfRule type="cellIs" dxfId="347" priority="26" operator="greaterThanOrEqual">
      <formula>0.8</formula>
    </cfRule>
    <cfRule type="cellIs" dxfId="346" priority="27" operator="between">
      <formula>0.7</formula>
      <formula>0.79</formula>
    </cfRule>
    <cfRule type="cellIs" dxfId="345" priority="28" operator="lessThan">
      <formula>0.7</formula>
    </cfRule>
  </conditionalFormatting>
  <conditionalFormatting sqref="I27:T27 I32:T32">
    <cfRule type="cellIs" dxfId="344" priority="29" operator="greaterThanOrEqual">
      <formula>0.66</formula>
    </cfRule>
    <cfRule type="cellIs" dxfId="343" priority="30" operator="between">
      <formula>0.6</formula>
      <formula>0.65</formula>
    </cfRule>
    <cfRule type="cellIs" dxfId="342" priority="31" operator="lessThanOrEqual">
      <formula>0.59</formula>
    </cfRule>
  </conditionalFormatting>
  <conditionalFormatting sqref="I24:T24">
    <cfRule type="cellIs" dxfId="341" priority="32" operator="lessThanOrEqual">
      <formula>0.59</formula>
    </cfRule>
    <cfRule type="cellIs" dxfId="340" priority="33" operator="greaterThanOrEqual">
      <formula>0.66</formula>
    </cfRule>
    <cfRule type="cellIs" dxfId="339" priority="34" operator="between">
      <formula>0.6</formula>
      <formula>0.65</formula>
    </cfRule>
  </conditionalFormatting>
  <conditionalFormatting sqref="I37:T37 I45:T45">
    <cfRule type="cellIs" dxfId="338" priority="35" operator="lessThanOrEqual">
      <formula>0.39</formula>
    </cfRule>
    <cfRule type="cellIs" dxfId="337" priority="36" operator="greaterThanOrEqual">
      <formula>0.51</formula>
    </cfRule>
    <cfRule type="cellIs" dxfId="336" priority="37" operator="between">
      <formula>0.4</formula>
      <formula>0.5</formula>
    </cfRule>
  </conditionalFormatting>
  <conditionalFormatting sqref="I40:T40">
    <cfRule type="cellIs" dxfId="335" priority="38" operator="greaterThanOrEqual">
      <formula>0.51</formula>
    </cfRule>
    <cfRule type="cellIs" dxfId="334" priority="39" operator="between">
      <formula>0.4</formula>
      <formula>0.5</formula>
    </cfRule>
    <cfRule type="cellIs" dxfId="333" priority="40" operator="lessThanOrEqual">
      <formula>0.31</formula>
    </cfRule>
  </conditionalFormatting>
  <conditionalFormatting sqref="I50:T50">
    <cfRule type="cellIs" dxfId="332" priority="41" operator="lessThanOrEqual">
      <formula>13</formula>
    </cfRule>
    <cfRule type="cellIs" dxfId="331" priority="42" operator="between">
      <formula>16</formula>
      <formula>14</formula>
    </cfRule>
    <cfRule type="cellIs" dxfId="330" priority="43" operator="greaterThanOrEqual">
      <formula>17</formula>
    </cfRule>
  </conditionalFormatting>
  <conditionalFormatting sqref="I53:T53">
    <cfRule type="cellIs" dxfId="329" priority="44" operator="lessThanOrEqual">
      <formula>0</formula>
    </cfRule>
    <cfRule type="cellIs" dxfId="328" priority="45" operator="greaterThanOrEqual">
      <formula>2</formula>
    </cfRule>
    <cfRule type="cellIs" dxfId="327" priority="46" operator="equal">
      <formula>1</formula>
    </cfRule>
  </conditionalFormatting>
  <conditionalFormatting sqref="I56:T56">
    <cfRule type="cellIs" dxfId="326" priority="47" operator="lessThanOrEqual">
      <formula>6</formula>
    </cfRule>
    <cfRule type="cellIs" dxfId="325" priority="48" operator="between">
      <formula>21</formula>
      <formula>7</formula>
    </cfRule>
    <cfRule type="cellIs" dxfId="324" priority="49" operator="greaterThanOrEqual">
      <formula>22</formula>
    </cfRule>
  </conditionalFormatting>
  <conditionalFormatting sqref="I59:T59">
    <cfRule type="cellIs" dxfId="323" priority="50" operator="lessThanOrEqual">
      <formula>14</formula>
    </cfRule>
    <cfRule type="cellIs" dxfId="322" priority="51" operator="between">
      <formula>45</formula>
      <formula>15</formula>
    </cfRule>
    <cfRule type="cellIs" dxfId="321" priority="52" operator="greaterThanOrEqual">
      <formula>46</formula>
    </cfRule>
  </conditionalFormatting>
  <conditionalFormatting sqref="I62:T62">
    <cfRule type="cellIs" dxfId="320" priority="53" operator="lessThanOrEqual">
      <formula>59</formula>
    </cfRule>
    <cfRule type="cellIs" dxfId="319" priority="54" operator="between">
      <formula>60</formula>
      <formula>75</formula>
    </cfRule>
    <cfRule type="cellIs" dxfId="318" priority="55" operator="greaterThanOrEqual">
      <formula>76</formula>
    </cfRule>
  </conditionalFormatting>
  <conditionalFormatting sqref="I65:T65 I68:T68">
    <cfRule type="cellIs" dxfId="317" priority="56" operator="lessThanOrEqual">
      <formula>1</formula>
    </cfRule>
    <cfRule type="cellIs" dxfId="316" priority="57" operator="greaterThanOrEqual">
      <formula>3</formula>
    </cfRule>
    <cfRule type="cellIs" dxfId="315" priority="58" operator="equal">
      <formula>2</formula>
    </cfRule>
  </conditionalFormatting>
  <conditionalFormatting sqref="I71:T71">
    <cfRule type="cellIs" dxfId="314" priority="59" operator="lessThanOrEqual">
      <formula>9</formula>
    </cfRule>
    <cfRule type="cellIs" dxfId="313" priority="60" operator="between">
      <formula>10</formula>
      <formula>15</formula>
    </cfRule>
    <cfRule type="cellIs" dxfId="312" priority="61" operator="greaterThanOrEqual">
      <formula>16</formula>
    </cfRule>
  </conditionalFormatting>
  <conditionalFormatting sqref="I87:T91 I93:T97 I140:T151">
    <cfRule type="cellIs" dxfId="311" priority="62" operator="lessThanOrEqual">
      <formula>0.89</formula>
    </cfRule>
    <cfRule type="cellIs" dxfId="310" priority="63" operator="greaterThanOrEqual">
      <formula>1.01</formula>
    </cfRule>
    <cfRule type="cellIs" dxfId="309" priority="64" operator="between">
      <formula>0.9</formula>
      <formula>1</formula>
    </cfRule>
  </conditionalFormatting>
  <conditionalFormatting sqref="I98:T98">
    <cfRule type="cellIs" dxfId="308" priority="65" operator="lessThanOrEqual">
      <formula>25</formula>
    </cfRule>
    <cfRule type="cellIs" dxfId="307" priority="66" operator="greaterThanOrEqual">
      <formula>77</formula>
    </cfRule>
    <cfRule type="cellIs" dxfId="306" priority="67" operator="between">
      <formula>26</formula>
      <formula>76</formula>
    </cfRule>
  </conditionalFormatting>
  <conditionalFormatting sqref="I118:T118">
    <cfRule type="cellIs" dxfId="305" priority="68" operator="lessThanOrEqual">
      <formula>149</formula>
    </cfRule>
    <cfRule type="cellIs" dxfId="304" priority="69" operator="greaterThanOrEqual">
      <formula>151</formula>
    </cfRule>
    <cfRule type="cellIs" dxfId="303" priority="70" operator="equal">
      <formula>150</formula>
    </cfRule>
  </conditionalFormatting>
  <conditionalFormatting sqref="I119:T119 I126:T126">
    <cfRule type="cellIs" dxfId="302" priority="71" operator="lessThanOrEqual">
      <formula>74</formula>
    </cfRule>
    <cfRule type="cellIs" dxfId="301" priority="72" operator="greaterThanOrEqual">
      <formula>76</formula>
    </cfRule>
    <cfRule type="cellIs" dxfId="300" priority="73" operator="equal">
      <formula>75</formula>
    </cfRule>
  </conditionalFormatting>
  <conditionalFormatting sqref="I133:T133">
    <cfRule type="cellIs" dxfId="299" priority="74" operator="lessThanOrEqual">
      <formula>1699</formula>
    </cfRule>
    <cfRule type="cellIs" dxfId="298" priority="75" operator="greaterThanOrEqual">
      <formula>2001</formula>
    </cfRule>
    <cfRule type="cellIs" dxfId="297" priority="76" operator="between">
      <formula>1700</formula>
      <formula>2000</formula>
    </cfRule>
  </conditionalFormatting>
  <conditionalFormatting sqref="I103:T103">
    <cfRule type="cellIs" dxfId="296" priority="77" operator="lessThanOrEqual">
      <formula>49</formula>
    </cfRule>
    <cfRule type="cellIs" dxfId="295" priority="78" operator="greaterThanOrEqual">
      <formula>51</formula>
    </cfRule>
    <cfRule type="cellIs" dxfId="294" priority="79" operator="equal">
      <formula>50</formula>
    </cfRule>
  </conditionalFormatting>
  <conditionalFormatting sqref="I104:T104 I111:T111">
    <cfRule type="cellIs" dxfId="293" priority="80" operator="lessThanOrEqual">
      <formula>24</formula>
    </cfRule>
    <cfRule type="cellIs" dxfId="292" priority="81" operator="greaterThanOrEqual">
      <formula>26</formula>
    </cfRule>
    <cfRule type="cellIs" dxfId="291" priority="82" operator="equal">
      <formula>25</formula>
    </cfRule>
  </conditionalFormatting>
  <conditionalFormatting sqref="I13:T13">
    <cfRule type="cellIs" dxfId="290" priority="83" operator="lessThanOrEqual">
      <formula>391</formula>
    </cfRule>
    <cfRule type="cellIs" dxfId="289" priority="84" operator="greaterThanOrEqual">
      <formula>435</formula>
    </cfRule>
    <cfRule type="cellIs" dxfId="288" priority="85" operator="between">
      <formula>392</formula>
      <formula>434</formula>
    </cfRule>
  </conditionalFormatting>
  <conditionalFormatting sqref="I74:T79">
    <cfRule type="cellIs" dxfId="287" priority="86" operator="lessThanOrEqual">
      <formula>199</formula>
    </cfRule>
    <cfRule type="cellIs" dxfId="286" priority="87" operator="greaterThanOrEqual">
      <formula>221</formula>
    </cfRule>
    <cfRule type="cellIs" dxfId="285" priority="88" operator="between">
      <formula>200</formula>
      <formula>220</formula>
    </cfRule>
  </conditionalFormatting>
  <conditionalFormatting sqref="I80:T85">
    <cfRule type="cellIs" dxfId="284" priority="89" operator="lessThanOrEqual">
      <formula>498</formula>
    </cfRule>
    <cfRule type="cellIs" dxfId="283" priority="90" operator="greaterThanOrEqual">
      <formula>552</formula>
    </cfRule>
    <cfRule type="cellIs" dxfId="282" priority="91" operator="between">
      <formula>498</formula>
      <formula>551</formula>
    </cfRule>
  </conditionalFormatting>
  <conditionalFormatting sqref="I18:T18">
    <cfRule type="cellIs" dxfId="281" priority="92" operator="between">
      <formula>1485</formula>
      <formula>1641</formula>
    </cfRule>
    <cfRule type="cellIs" dxfId="280" priority="93" operator="lessThanOrEqual">
      <formula>1484</formula>
    </cfRule>
    <cfRule type="cellIs" dxfId="279" priority="94" operator="greaterThanOrEqual">
      <formula>1642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97"/>
  <sheetViews>
    <sheetView tabSelected="1" topLeftCell="D121" workbookViewId="0">
      <selection activeCell="O8" sqref="O8"/>
    </sheetView>
  </sheetViews>
  <sheetFormatPr baseColWidth="10" defaultColWidth="11" defaultRowHeight="13.2"/>
  <cols>
    <col min="1" max="1" width="8.08984375" style="1" customWidth="1"/>
    <col min="2" max="2" width="4.08984375" style="1" customWidth="1"/>
    <col min="3" max="3" width="18" style="2" customWidth="1"/>
    <col min="4" max="4" width="24" style="2" customWidth="1"/>
    <col min="5" max="5" width="19" style="3" customWidth="1"/>
    <col min="6" max="6" width="7.7265625" style="4" customWidth="1"/>
    <col min="7" max="7" width="10.36328125" style="4" customWidth="1"/>
    <col min="8" max="8" width="15" style="3" customWidth="1"/>
    <col min="9" max="1025" width="11" style="3"/>
  </cols>
  <sheetData>
    <row r="1" spans="1:20" ht="15.7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 ht="24" customHeight="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3.35" customHeight="1">
      <c r="A3" s="156" t="s">
        <v>2</v>
      </c>
      <c r="B3" s="156"/>
      <c r="C3" s="156"/>
      <c r="D3" s="156"/>
      <c r="E3" s="166" t="s">
        <v>3</v>
      </c>
      <c r="F3" s="166"/>
      <c r="G3" s="166"/>
      <c r="H3" s="166"/>
      <c r="I3" s="167" t="s">
        <v>272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0">
      <c r="A4" s="156"/>
      <c r="B4" s="156"/>
      <c r="C4" s="156"/>
      <c r="D4" s="156"/>
      <c r="E4" s="166"/>
      <c r="F4" s="166"/>
      <c r="G4" s="166"/>
      <c r="H4" s="166"/>
      <c r="I4" s="168">
        <v>43831</v>
      </c>
      <c r="J4" s="159">
        <v>43862</v>
      </c>
      <c r="K4" s="159">
        <v>43891</v>
      </c>
      <c r="L4" s="159">
        <v>43922</v>
      </c>
      <c r="M4" s="159">
        <v>43952</v>
      </c>
      <c r="N4" s="159">
        <v>43983</v>
      </c>
      <c r="O4" s="159">
        <v>44013</v>
      </c>
      <c r="P4" s="159">
        <v>44044</v>
      </c>
      <c r="Q4" s="159">
        <v>44075</v>
      </c>
      <c r="R4" s="159">
        <v>44105</v>
      </c>
      <c r="S4" s="159">
        <v>44136</v>
      </c>
      <c r="T4" s="169">
        <v>44166</v>
      </c>
    </row>
    <row r="5" spans="1:20">
      <c r="A5" s="5" t="s">
        <v>4</v>
      </c>
      <c r="B5" s="5" t="s">
        <v>5</v>
      </c>
      <c r="C5" s="5" t="s">
        <v>6</v>
      </c>
      <c r="D5" s="160" t="s">
        <v>7</v>
      </c>
      <c r="E5" s="160"/>
      <c r="F5" s="6" t="s">
        <v>8</v>
      </c>
      <c r="G5" s="7" t="s">
        <v>9</v>
      </c>
      <c r="H5" s="71" t="s">
        <v>10</v>
      </c>
      <c r="I5" s="168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9"/>
    </row>
    <row r="6" spans="1:20" ht="12.75" customHeight="1">
      <c r="A6" s="148" t="s">
        <v>11</v>
      </c>
      <c r="B6" s="131">
        <v>1</v>
      </c>
      <c r="C6" s="132" t="s">
        <v>12</v>
      </c>
      <c r="D6" s="146" t="s">
        <v>13</v>
      </c>
      <c r="E6" s="146"/>
      <c r="F6" s="10" t="s">
        <v>14</v>
      </c>
      <c r="G6" s="11" t="s">
        <v>15</v>
      </c>
      <c r="H6" s="72" t="s">
        <v>16</v>
      </c>
      <c r="I6" s="73">
        <v>203</v>
      </c>
      <c r="J6" s="13">
        <v>164</v>
      </c>
      <c r="K6" s="13">
        <v>115</v>
      </c>
      <c r="L6" s="13">
        <v>69</v>
      </c>
      <c r="M6" s="13">
        <v>92</v>
      </c>
      <c r="N6" s="13">
        <v>109</v>
      </c>
      <c r="O6" s="13">
        <v>67</v>
      </c>
      <c r="P6" s="13"/>
      <c r="Q6" s="13"/>
      <c r="R6" s="13"/>
      <c r="S6" s="13"/>
      <c r="T6" s="74"/>
    </row>
    <row r="7" spans="1:20" ht="12.6" customHeight="1">
      <c r="A7" s="148"/>
      <c r="B7" s="131"/>
      <c r="C7" s="132"/>
      <c r="D7" s="146" t="s">
        <v>17</v>
      </c>
      <c r="E7" s="146"/>
      <c r="F7" s="10" t="s">
        <v>18</v>
      </c>
      <c r="G7" s="11" t="s">
        <v>19</v>
      </c>
      <c r="H7" s="72" t="s">
        <v>20</v>
      </c>
      <c r="I7" s="73">
        <v>62</v>
      </c>
      <c r="J7" s="13">
        <v>57</v>
      </c>
      <c r="K7" s="13">
        <v>34</v>
      </c>
      <c r="L7" s="13">
        <v>33</v>
      </c>
      <c r="M7" s="13">
        <v>30</v>
      </c>
      <c r="N7" s="13">
        <v>36</v>
      </c>
      <c r="O7" s="13">
        <v>27</v>
      </c>
      <c r="P7" s="13"/>
      <c r="Q7" s="13"/>
      <c r="R7" s="13"/>
      <c r="S7" s="13"/>
      <c r="T7" s="74"/>
    </row>
    <row r="8" spans="1:20" ht="12.6" customHeight="1">
      <c r="A8" s="148"/>
      <c r="B8" s="144">
        <v>2</v>
      </c>
      <c r="C8" s="132" t="s">
        <v>21</v>
      </c>
      <c r="D8" s="146" t="s">
        <v>22</v>
      </c>
      <c r="E8" s="146"/>
      <c r="F8" s="10" t="s">
        <v>23</v>
      </c>
      <c r="G8" s="11" t="s">
        <v>24</v>
      </c>
      <c r="H8" s="72" t="s">
        <v>25</v>
      </c>
      <c r="I8" s="75">
        <f t="shared" ref="I8:T8" si="0">IFERROR(I10/I9,0)</f>
        <v>0.94486360998258856</v>
      </c>
      <c r="J8" s="15">
        <f t="shared" si="0"/>
        <v>0.9702176403207331</v>
      </c>
      <c r="K8" s="15">
        <f t="shared" si="0"/>
        <v>1</v>
      </c>
      <c r="L8" s="15">
        <f t="shared" si="0"/>
        <v>0.97239747634069396</v>
      </c>
      <c r="M8" s="15">
        <f t="shared" si="0"/>
        <v>0.91806581598388182</v>
      </c>
      <c r="N8" s="15">
        <f t="shared" si="0"/>
        <v>0.99027777777777781</v>
      </c>
      <c r="O8" s="15">
        <f t="shared" si="0"/>
        <v>0.99852941176470589</v>
      </c>
      <c r="P8" s="15">
        <f t="shared" si="0"/>
        <v>0</v>
      </c>
      <c r="Q8" s="15">
        <f t="shared" si="0"/>
        <v>0</v>
      </c>
      <c r="R8" s="15">
        <f t="shared" si="0"/>
        <v>0</v>
      </c>
      <c r="S8" s="15">
        <f t="shared" si="0"/>
        <v>0</v>
      </c>
      <c r="T8" s="76">
        <f t="shared" si="0"/>
        <v>0</v>
      </c>
    </row>
    <row r="9" spans="1:20" ht="12.6" customHeight="1">
      <c r="A9" s="148"/>
      <c r="B9" s="144"/>
      <c r="C9" s="132"/>
      <c r="D9" s="146"/>
      <c r="E9" s="146"/>
      <c r="F9" s="164" t="s">
        <v>26</v>
      </c>
      <c r="G9" s="164"/>
      <c r="H9" s="164"/>
      <c r="I9" s="77">
        <v>1723</v>
      </c>
      <c r="J9" s="16">
        <v>1746</v>
      </c>
      <c r="K9" s="16">
        <v>1415</v>
      </c>
      <c r="L9" s="16">
        <v>1268</v>
      </c>
      <c r="M9" s="16">
        <v>1489</v>
      </c>
      <c r="N9" s="16">
        <v>1440</v>
      </c>
      <c r="O9" s="16">
        <v>1360</v>
      </c>
      <c r="P9" s="16"/>
      <c r="Q9" s="16"/>
      <c r="R9" s="16"/>
      <c r="S9" s="16"/>
      <c r="T9" s="78"/>
    </row>
    <row r="10" spans="1:20" ht="12.6" customHeight="1">
      <c r="A10" s="148"/>
      <c r="B10" s="144"/>
      <c r="C10" s="132"/>
      <c r="D10" s="146"/>
      <c r="E10" s="146"/>
      <c r="F10" s="164" t="s">
        <v>27</v>
      </c>
      <c r="G10" s="164"/>
      <c r="H10" s="164"/>
      <c r="I10" s="77">
        <v>1628</v>
      </c>
      <c r="J10" s="16">
        <v>1694</v>
      </c>
      <c r="K10" s="16">
        <v>1415</v>
      </c>
      <c r="L10" s="16">
        <v>1233</v>
      </c>
      <c r="M10" s="16">
        <v>1367</v>
      </c>
      <c r="N10" s="16">
        <v>1426</v>
      </c>
      <c r="O10" s="16">
        <v>1358</v>
      </c>
      <c r="P10" s="16"/>
      <c r="Q10" s="16"/>
      <c r="R10" s="16"/>
      <c r="S10" s="16"/>
      <c r="T10" s="78"/>
    </row>
    <row r="11" spans="1:20" ht="33" customHeight="1">
      <c r="A11" s="148"/>
      <c r="B11" s="17">
        <v>3</v>
      </c>
      <c r="C11" s="9" t="s">
        <v>28</v>
      </c>
      <c r="D11" s="146" t="s">
        <v>29</v>
      </c>
      <c r="E11" s="146"/>
      <c r="F11" s="10" t="s">
        <v>30</v>
      </c>
      <c r="G11" s="18" t="s">
        <v>31</v>
      </c>
      <c r="H11" s="72" t="s">
        <v>32</v>
      </c>
      <c r="I11" s="77">
        <v>241</v>
      </c>
      <c r="J11" s="16">
        <v>97</v>
      </c>
      <c r="K11" s="16">
        <v>78</v>
      </c>
      <c r="L11" s="16">
        <v>136</v>
      </c>
      <c r="M11" s="16">
        <v>198</v>
      </c>
      <c r="N11" s="16">
        <v>70</v>
      </c>
      <c r="O11" s="16">
        <v>69</v>
      </c>
      <c r="P11" s="16"/>
      <c r="Q11" s="16"/>
      <c r="R11" s="16"/>
      <c r="S11" s="16"/>
      <c r="T11" s="78"/>
    </row>
    <row r="12" spans="1:20" ht="31.5" customHeight="1">
      <c r="A12" s="148"/>
      <c r="B12" s="14">
        <v>4</v>
      </c>
      <c r="C12" s="9" t="s">
        <v>33</v>
      </c>
      <c r="D12" s="132" t="s">
        <v>34</v>
      </c>
      <c r="E12" s="132"/>
      <c r="F12" s="19" t="s">
        <v>20</v>
      </c>
      <c r="G12" s="18">
        <v>50</v>
      </c>
      <c r="H12" s="72" t="s">
        <v>35</v>
      </c>
      <c r="I12" s="77">
        <v>55</v>
      </c>
      <c r="J12" s="16">
        <v>69</v>
      </c>
      <c r="K12" s="16">
        <v>47</v>
      </c>
      <c r="L12" s="16">
        <v>47</v>
      </c>
      <c r="M12" s="16">
        <v>45</v>
      </c>
      <c r="N12" s="16">
        <v>60</v>
      </c>
      <c r="O12" s="16">
        <v>49</v>
      </c>
      <c r="P12" s="16"/>
      <c r="Q12" s="16"/>
      <c r="R12" s="16"/>
      <c r="S12" s="16"/>
      <c r="T12" s="78"/>
    </row>
    <row r="13" spans="1:20" ht="22.5" customHeight="1">
      <c r="A13" s="148"/>
      <c r="B13" s="20">
        <v>5</v>
      </c>
      <c r="C13" s="21" t="s">
        <v>36</v>
      </c>
      <c r="D13" s="132" t="s">
        <v>37</v>
      </c>
      <c r="E13" s="132"/>
      <c r="F13" s="22" t="s">
        <v>38</v>
      </c>
      <c r="G13" s="11" t="s">
        <v>39</v>
      </c>
      <c r="H13" s="79" t="s">
        <v>40</v>
      </c>
      <c r="I13" s="77">
        <v>98</v>
      </c>
      <c r="J13" s="16">
        <v>135</v>
      </c>
      <c r="K13" s="16">
        <v>92</v>
      </c>
      <c r="L13" s="16">
        <v>109</v>
      </c>
      <c r="M13" s="16">
        <v>223</v>
      </c>
      <c r="N13" s="16">
        <v>176</v>
      </c>
      <c r="O13" s="16">
        <v>125</v>
      </c>
      <c r="P13" s="16"/>
      <c r="Q13" s="16"/>
      <c r="R13" s="16"/>
      <c r="S13" s="16"/>
      <c r="T13" s="78"/>
    </row>
    <row r="14" spans="1:20" ht="13.35" customHeight="1">
      <c r="A14" s="148"/>
      <c r="B14" s="144">
        <v>6</v>
      </c>
      <c r="C14" s="152" t="s">
        <v>41</v>
      </c>
      <c r="D14" s="152" t="s">
        <v>42</v>
      </c>
      <c r="E14" s="152"/>
      <c r="F14" s="22" t="s">
        <v>43</v>
      </c>
      <c r="G14" s="25" t="s">
        <v>44</v>
      </c>
      <c r="H14" s="79" t="s">
        <v>45</v>
      </c>
      <c r="I14" s="80">
        <f t="shared" ref="I14:T14" si="1">SUM(I15:I17)</f>
        <v>2298</v>
      </c>
      <c r="J14" s="26">
        <f t="shared" si="1"/>
        <v>2433</v>
      </c>
      <c r="K14" s="26">
        <f t="shared" si="1"/>
        <v>1452</v>
      </c>
      <c r="L14" s="26">
        <f t="shared" si="1"/>
        <v>1107</v>
      </c>
      <c r="M14" s="26">
        <f t="shared" si="1"/>
        <v>1472</v>
      </c>
      <c r="N14" s="26">
        <f t="shared" si="1"/>
        <v>1197</v>
      </c>
      <c r="O14" s="26">
        <f t="shared" si="1"/>
        <v>1012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81">
        <f t="shared" si="1"/>
        <v>0</v>
      </c>
    </row>
    <row r="15" spans="1:20" ht="12.6" customHeight="1">
      <c r="A15" s="148"/>
      <c r="B15" s="144"/>
      <c r="C15" s="152"/>
      <c r="D15" s="152"/>
      <c r="E15" s="152"/>
      <c r="F15" s="165" t="s">
        <v>46</v>
      </c>
      <c r="G15" s="165"/>
      <c r="H15" s="165"/>
      <c r="I15" s="77">
        <v>701</v>
      </c>
      <c r="J15" s="16">
        <v>615</v>
      </c>
      <c r="K15" s="16">
        <v>578</v>
      </c>
      <c r="L15" s="16">
        <v>350</v>
      </c>
      <c r="M15" s="16">
        <v>426</v>
      </c>
      <c r="N15" s="16">
        <v>367</v>
      </c>
      <c r="O15" s="16">
        <v>299</v>
      </c>
      <c r="P15" s="16"/>
      <c r="Q15" s="16"/>
      <c r="R15" s="16"/>
      <c r="S15" s="16"/>
      <c r="T15" s="78"/>
    </row>
    <row r="16" spans="1:20" ht="12.6" customHeight="1">
      <c r="A16" s="148"/>
      <c r="B16" s="144"/>
      <c r="C16" s="152"/>
      <c r="D16" s="152"/>
      <c r="E16" s="152"/>
      <c r="F16" s="165" t="s">
        <v>47</v>
      </c>
      <c r="G16" s="165"/>
      <c r="H16" s="165"/>
      <c r="I16" s="77">
        <v>881</v>
      </c>
      <c r="J16" s="16">
        <v>850</v>
      </c>
      <c r="K16" s="16">
        <v>455</v>
      </c>
      <c r="L16" s="16">
        <v>420</v>
      </c>
      <c r="M16" s="16">
        <v>483</v>
      </c>
      <c r="N16" s="16">
        <v>352</v>
      </c>
      <c r="O16" s="16">
        <v>528</v>
      </c>
      <c r="P16" s="16"/>
      <c r="Q16" s="16"/>
      <c r="R16" s="16"/>
      <c r="S16" s="16"/>
      <c r="T16" s="78"/>
    </row>
    <row r="17" spans="1:20" ht="12.6" customHeight="1">
      <c r="A17" s="148"/>
      <c r="B17" s="144"/>
      <c r="C17" s="152"/>
      <c r="D17" s="152"/>
      <c r="E17" s="152"/>
      <c r="F17" s="165" t="s">
        <v>48</v>
      </c>
      <c r="G17" s="165"/>
      <c r="H17" s="165"/>
      <c r="I17" s="77">
        <v>716</v>
      </c>
      <c r="J17" s="16">
        <v>968</v>
      </c>
      <c r="K17" s="16">
        <v>419</v>
      </c>
      <c r="L17" s="16">
        <v>337</v>
      </c>
      <c r="M17" s="16">
        <v>563</v>
      </c>
      <c r="N17" s="16">
        <v>478</v>
      </c>
      <c r="O17" s="16">
        <v>185</v>
      </c>
      <c r="P17" s="16"/>
      <c r="Q17" s="16"/>
      <c r="R17" s="16"/>
      <c r="S17" s="16"/>
      <c r="T17" s="78"/>
    </row>
    <row r="18" spans="1:20" ht="33.75" customHeight="1">
      <c r="A18" s="148"/>
      <c r="B18" s="14">
        <v>7</v>
      </c>
      <c r="C18" s="24" t="s">
        <v>49</v>
      </c>
      <c r="D18" s="152" t="s">
        <v>50</v>
      </c>
      <c r="E18" s="152"/>
      <c r="F18" s="22" t="s">
        <v>51</v>
      </c>
      <c r="G18" s="18" t="s">
        <v>52</v>
      </c>
      <c r="H18" s="79" t="s">
        <v>53</v>
      </c>
      <c r="I18" s="82">
        <f t="shared" ref="I18:T18" si="2">I9</f>
        <v>1723</v>
      </c>
      <c r="J18" s="16">
        <f t="shared" si="2"/>
        <v>1746</v>
      </c>
      <c r="K18" s="83">
        <f t="shared" si="2"/>
        <v>1415</v>
      </c>
      <c r="L18" s="83">
        <f t="shared" si="2"/>
        <v>1268</v>
      </c>
      <c r="M18" s="16">
        <f t="shared" si="2"/>
        <v>1489</v>
      </c>
      <c r="N18" s="16">
        <f t="shared" si="2"/>
        <v>1440</v>
      </c>
      <c r="O18" s="16">
        <f t="shared" si="2"/>
        <v>1360</v>
      </c>
      <c r="P18" s="16">
        <f t="shared" si="2"/>
        <v>0</v>
      </c>
      <c r="Q18" s="16">
        <f t="shared" si="2"/>
        <v>0</v>
      </c>
      <c r="R18" s="16">
        <f t="shared" si="2"/>
        <v>0</v>
      </c>
      <c r="S18" s="16">
        <f t="shared" si="2"/>
        <v>0</v>
      </c>
      <c r="T18" s="84">
        <f t="shared" si="2"/>
        <v>0</v>
      </c>
    </row>
    <row r="19" spans="1:20" ht="12.6" customHeight="1">
      <c r="A19" s="148"/>
      <c r="B19" s="150">
        <v>8</v>
      </c>
      <c r="C19" s="147" t="s">
        <v>54</v>
      </c>
      <c r="D19" s="147" t="s">
        <v>55</v>
      </c>
      <c r="E19" s="147"/>
      <c r="F19" s="22" t="s">
        <v>56</v>
      </c>
      <c r="G19" s="25" t="s">
        <v>57</v>
      </c>
      <c r="H19" s="85" t="s">
        <v>58</v>
      </c>
      <c r="I19" s="86">
        <f t="shared" ref="I19:T19" si="3">IFERROR(I20/(I157*40),0)</f>
        <v>4.552777777777778</v>
      </c>
      <c r="J19" s="28">
        <f t="shared" si="3"/>
        <v>2.1475</v>
      </c>
      <c r="K19" s="28">
        <f t="shared" si="3"/>
        <v>1.5460526315789473</v>
      </c>
      <c r="L19" s="28">
        <f t="shared" si="3"/>
        <v>0.8075</v>
      </c>
      <c r="M19" s="28">
        <f t="shared" si="3"/>
        <v>1.0118421052631579</v>
      </c>
      <c r="N19" s="28">
        <f t="shared" si="3"/>
        <v>0.99880952380952381</v>
      </c>
      <c r="O19" s="28">
        <f t="shared" si="3"/>
        <v>1.0776315789473685</v>
      </c>
      <c r="P19" s="28">
        <f t="shared" si="3"/>
        <v>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87">
        <f t="shared" si="3"/>
        <v>0</v>
      </c>
    </row>
    <row r="20" spans="1:20" ht="12.6" customHeight="1">
      <c r="A20" s="148"/>
      <c r="B20" s="150"/>
      <c r="C20" s="147"/>
      <c r="D20" s="147" t="s">
        <v>59</v>
      </c>
      <c r="E20" s="147"/>
      <c r="F20" s="29" t="s">
        <v>60</v>
      </c>
      <c r="G20" s="25" t="s">
        <v>61</v>
      </c>
      <c r="H20" s="88" t="s">
        <v>62</v>
      </c>
      <c r="I20" s="77">
        <v>3278</v>
      </c>
      <c r="J20" s="16">
        <v>1718</v>
      </c>
      <c r="K20" s="16">
        <v>1175</v>
      </c>
      <c r="L20" s="16">
        <v>646</v>
      </c>
      <c r="M20" s="16">
        <v>769</v>
      </c>
      <c r="N20" s="16">
        <v>839</v>
      </c>
      <c r="O20" s="16">
        <v>819</v>
      </c>
      <c r="P20" s="16"/>
      <c r="Q20" s="16"/>
      <c r="R20" s="16"/>
      <c r="S20" s="16"/>
      <c r="T20" s="78"/>
    </row>
    <row r="21" spans="1:20" ht="12.6" customHeight="1">
      <c r="A21" s="148" t="s">
        <v>63</v>
      </c>
      <c r="B21" s="144">
        <v>9</v>
      </c>
      <c r="C21" s="132" t="s">
        <v>64</v>
      </c>
      <c r="D21" s="146" t="s">
        <v>65</v>
      </c>
      <c r="E21" s="146"/>
      <c r="F21" s="19" t="s">
        <v>66</v>
      </c>
      <c r="G21" s="11" t="s">
        <v>67</v>
      </c>
      <c r="H21" s="72" t="s">
        <v>68</v>
      </c>
      <c r="I21" s="89">
        <f t="shared" ref="I21:T21" si="4">IFERROR(I23/I22,0)</f>
        <v>0.8867924528301887</v>
      </c>
      <c r="J21" s="31">
        <f t="shared" si="4"/>
        <v>0.9285714285714286</v>
      </c>
      <c r="K21" s="31">
        <f t="shared" si="4"/>
        <v>0.66666666666666663</v>
      </c>
      <c r="L21" s="31">
        <f t="shared" si="4"/>
        <v>0</v>
      </c>
      <c r="M21" s="31">
        <f t="shared" si="4"/>
        <v>0</v>
      </c>
      <c r="N21" s="31">
        <f t="shared" si="4"/>
        <v>0</v>
      </c>
      <c r="O21" s="31">
        <f t="shared" si="4"/>
        <v>0</v>
      </c>
      <c r="P21" s="31">
        <f t="shared" si="4"/>
        <v>0</v>
      </c>
      <c r="Q21" s="31">
        <f t="shared" si="4"/>
        <v>0</v>
      </c>
      <c r="R21" s="31">
        <f t="shared" si="4"/>
        <v>0</v>
      </c>
      <c r="S21" s="31">
        <f t="shared" si="4"/>
        <v>0</v>
      </c>
      <c r="T21" s="90">
        <f t="shared" si="4"/>
        <v>0</v>
      </c>
    </row>
    <row r="22" spans="1:20" ht="12.6" customHeight="1">
      <c r="A22" s="148"/>
      <c r="B22" s="144"/>
      <c r="C22" s="132"/>
      <c r="D22" s="146"/>
      <c r="E22" s="146"/>
      <c r="F22" s="163" t="s">
        <v>69</v>
      </c>
      <c r="G22" s="163"/>
      <c r="H22" s="163"/>
      <c r="I22" s="77">
        <v>53</v>
      </c>
      <c r="J22" s="16">
        <v>84</v>
      </c>
      <c r="K22" s="16">
        <v>27</v>
      </c>
      <c r="L22" s="16">
        <v>0</v>
      </c>
      <c r="M22" s="16">
        <v>0</v>
      </c>
      <c r="N22" s="16">
        <v>0</v>
      </c>
      <c r="O22" s="16">
        <v>0</v>
      </c>
      <c r="P22" s="16"/>
      <c r="Q22" s="16"/>
      <c r="R22" s="16"/>
      <c r="S22" s="16"/>
      <c r="T22" s="78"/>
    </row>
    <row r="23" spans="1:20" ht="12.6" customHeight="1">
      <c r="A23" s="148"/>
      <c r="B23" s="144"/>
      <c r="C23" s="132"/>
      <c r="D23" s="146"/>
      <c r="E23" s="146"/>
      <c r="F23" s="163" t="s">
        <v>70</v>
      </c>
      <c r="G23" s="163"/>
      <c r="H23" s="163"/>
      <c r="I23" s="77">
        <v>47</v>
      </c>
      <c r="J23" s="16">
        <v>78</v>
      </c>
      <c r="K23" s="16">
        <v>18</v>
      </c>
      <c r="L23" s="16">
        <v>0</v>
      </c>
      <c r="M23" s="16">
        <v>0</v>
      </c>
      <c r="N23" s="16">
        <v>0</v>
      </c>
      <c r="O23" s="16">
        <v>0</v>
      </c>
      <c r="P23" s="16"/>
      <c r="Q23" s="16"/>
      <c r="R23" s="16"/>
      <c r="S23" s="16"/>
      <c r="T23" s="78"/>
    </row>
    <row r="24" spans="1:20" ht="12.75" customHeight="1">
      <c r="A24" s="148"/>
      <c r="B24" s="144">
        <v>10</v>
      </c>
      <c r="C24" s="132" t="s">
        <v>71</v>
      </c>
      <c r="D24" s="151" t="s">
        <v>72</v>
      </c>
      <c r="E24" s="151"/>
      <c r="F24" s="19" t="s">
        <v>73</v>
      </c>
      <c r="G24" s="11" t="s">
        <v>74</v>
      </c>
      <c r="H24" s="72" t="s">
        <v>75</v>
      </c>
      <c r="I24" s="75">
        <f t="shared" ref="I24:T24" si="5">IFERROR(I26/I25,0)</f>
        <v>0.68831168831168832</v>
      </c>
      <c r="J24" s="15">
        <f t="shared" si="5"/>
        <v>0.66141732283464572</v>
      </c>
      <c r="K24" s="15">
        <f t="shared" si="5"/>
        <v>0.45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15">
        <f t="shared" si="5"/>
        <v>0</v>
      </c>
      <c r="P24" s="15">
        <f t="shared" si="5"/>
        <v>0</v>
      </c>
      <c r="Q24" s="15">
        <f t="shared" si="5"/>
        <v>0</v>
      </c>
      <c r="R24" s="15">
        <f t="shared" si="5"/>
        <v>0</v>
      </c>
      <c r="S24" s="15">
        <f t="shared" si="5"/>
        <v>0</v>
      </c>
      <c r="T24" s="76">
        <f t="shared" si="5"/>
        <v>0</v>
      </c>
    </row>
    <row r="25" spans="1:20" ht="12.6" customHeight="1">
      <c r="A25" s="148"/>
      <c r="B25" s="144"/>
      <c r="C25" s="132"/>
      <c r="D25" s="151"/>
      <c r="E25" s="151"/>
      <c r="F25" s="163" t="s">
        <v>76</v>
      </c>
      <c r="G25" s="163"/>
      <c r="H25" s="163"/>
      <c r="I25" s="91">
        <v>77</v>
      </c>
      <c r="J25" s="32">
        <v>127</v>
      </c>
      <c r="K25" s="32">
        <v>60</v>
      </c>
      <c r="L25" s="32">
        <v>0</v>
      </c>
      <c r="M25" s="32">
        <v>0</v>
      </c>
      <c r="N25" s="32">
        <v>0</v>
      </c>
      <c r="O25" s="32">
        <v>0</v>
      </c>
      <c r="P25" s="32"/>
      <c r="Q25" s="32"/>
      <c r="R25" s="32"/>
      <c r="S25" s="32"/>
      <c r="T25" s="92"/>
    </row>
    <row r="26" spans="1:20" ht="12.6" customHeight="1">
      <c r="A26" s="148"/>
      <c r="B26" s="144"/>
      <c r="C26" s="132"/>
      <c r="D26" s="151"/>
      <c r="E26" s="151"/>
      <c r="F26" s="163" t="s">
        <v>69</v>
      </c>
      <c r="G26" s="163"/>
      <c r="H26" s="163"/>
      <c r="I26" s="91">
        <v>53</v>
      </c>
      <c r="J26" s="32">
        <v>84</v>
      </c>
      <c r="K26" s="32">
        <v>27</v>
      </c>
      <c r="L26" s="32">
        <v>0</v>
      </c>
      <c r="M26" s="32">
        <v>0</v>
      </c>
      <c r="N26" s="32">
        <v>0</v>
      </c>
      <c r="O26" s="32">
        <v>0</v>
      </c>
      <c r="P26" s="32"/>
      <c r="Q26" s="32"/>
      <c r="R26" s="32"/>
      <c r="S26" s="32"/>
      <c r="T26" s="92"/>
    </row>
    <row r="27" spans="1:20" ht="12.6" customHeight="1">
      <c r="A27" s="148"/>
      <c r="B27" s="144"/>
      <c r="C27" s="132"/>
      <c r="D27" s="144" t="s">
        <v>77</v>
      </c>
      <c r="E27" s="144"/>
      <c r="F27" s="19" t="s">
        <v>73</v>
      </c>
      <c r="G27" s="11" t="s">
        <v>78</v>
      </c>
      <c r="H27" s="72" t="s">
        <v>75</v>
      </c>
      <c r="I27" s="93">
        <f t="shared" ref="I27:T27" si="6">IFERROR((I29+I31)/(I28+I30),0)</f>
        <v>0.69230769230769229</v>
      </c>
      <c r="J27" s="33">
        <f t="shared" si="6"/>
        <v>0.61290322580645162</v>
      </c>
      <c r="K27" s="33">
        <f t="shared" si="6"/>
        <v>0.52500000000000002</v>
      </c>
      <c r="L27" s="33">
        <f t="shared" si="6"/>
        <v>0</v>
      </c>
      <c r="M27" s="33">
        <f t="shared" si="6"/>
        <v>0</v>
      </c>
      <c r="N27" s="33">
        <f t="shared" si="6"/>
        <v>0</v>
      </c>
      <c r="O27" s="33">
        <f t="shared" si="6"/>
        <v>0</v>
      </c>
      <c r="P27" s="33">
        <f t="shared" si="6"/>
        <v>0</v>
      </c>
      <c r="Q27" s="33">
        <f t="shared" si="6"/>
        <v>0</v>
      </c>
      <c r="R27" s="33">
        <f t="shared" si="6"/>
        <v>0</v>
      </c>
      <c r="S27" s="33">
        <f t="shared" si="6"/>
        <v>0</v>
      </c>
      <c r="T27" s="94">
        <f t="shared" si="6"/>
        <v>0</v>
      </c>
    </row>
    <row r="28" spans="1:20" ht="12.6" customHeight="1">
      <c r="A28" s="148"/>
      <c r="B28" s="144"/>
      <c r="C28" s="132"/>
      <c r="D28" s="132" t="s">
        <v>79</v>
      </c>
      <c r="E28" s="132"/>
      <c r="F28" s="163" t="s">
        <v>76</v>
      </c>
      <c r="G28" s="163"/>
      <c r="H28" s="163"/>
      <c r="I28" s="77">
        <v>1</v>
      </c>
      <c r="J28" s="16">
        <v>55</v>
      </c>
      <c r="K28" s="16">
        <v>40</v>
      </c>
      <c r="L28" s="16">
        <v>0</v>
      </c>
      <c r="M28" s="16">
        <v>0</v>
      </c>
      <c r="N28" s="16">
        <v>0</v>
      </c>
      <c r="O28" s="16">
        <v>0</v>
      </c>
      <c r="P28" s="16"/>
      <c r="Q28" s="16"/>
      <c r="R28" s="16"/>
      <c r="S28" s="16"/>
      <c r="T28" s="78"/>
    </row>
    <row r="29" spans="1:20" ht="12.6" customHeight="1">
      <c r="A29" s="148"/>
      <c r="B29" s="144"/>
      <c r="C29" s="132"/>
      <c r="D29" s="132"/>
      <c r="E29" s="132"/>
      <c r="F29" s="163" t="s">
        <v>69</v>
      </c>
      <c r="G29" s="163"/>
      <c r="H29" s="163"/>
      <c r="I29" s="77">
        <v>0</v>
      </c>
      <c r="J29" s="16">
        <v>34</v>
      </c>
      <c r="K29" s="16">
        <v>21</v>
      </c>
      <c r="L29" s="16">
        <v>0</v>
      </c>
      <c r="M29" s="16">
        <v>0</v>
      </c>
      <c r="N29" s="16">
        <v>0</v>
      </c>
      <c r="O29" s="16">
        <v>0</v>
      </c>
      <c r="P29" s="16"/>
      <c r="Q29" s="16"/>
      <c r="R29" s="16"/>
      <c r="S29" s="16"/>
      <c r="T29" s="78"/>
    </row>
    <row r="30" spans="1:20" ht="12.6" customHeight="1">
      <c r="A30" s="148"/>
      <c r="B30" s="144"/>
      <c r="C30" s="132"/>
      <c r="D30" s="132" t="s">
        <v>80</v>
      </c>
      <c r="E30" s="132"/>
      <c r="F30" s="163" t="s">
        <v>76</v>
      </c>
      <c r="G30" s="163"/>
      <c r="H30" s="163"/>
      <c r="I30" s="77">
        <v>38</v>
      </c>
      <c r="J30" s="16">
        <v>7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/>
      <c r="R30" s="16"/>
      <c r="S30" s="16"/>
      <c r="T30" s="78"/>
    </row>
    <row r="31" spans="1:20" ht="12.6" customHeight="1">
      <c r="A31" s="148"/>
      <c r="B31" s="144"/>
      <c r="C31" s="132"/>
      <c r="D31" s="132"/>
      <c r="E31" s="132"/>
      <c r="F31" s="163" t="s">
        <v>69</v>
      </c>
      <c r="G31" s="163"/>
      <c r="H31" s="163"/>
      <c r="I31" s="77">
        <v>27</v>
      </c>
      <c r="J31" s="16">
        <v>4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/>
      <c r="R31" s="16"/>
      <c r="S31" s="16"/>
      <c r="T31" s="78"/>
    </row>
    <row r="32" spans="1:20" ht="12.6" customHeight="1">
      <c r="A32" s="148"/>
      <c r="B32" s="144"/>
      <c r="C32" s="132"/>
      <c r="D32" s="144" t="s">
        <v>81</v>
      </c>
      <c r="E32" s="144"/>
      <c r="F32" s="19" t="s">
        <v>73</v>
      </c>
      <c r="G32" s="11" t="s">
        <v>82</v>
      </c>
      <c r="H32" s="72" t="s">
        <v>83</v>
      </c>
      <c r="I32" s="93">
        <f t="shared" ref="I32:T32" si="7">IFERROR((I34+I36)/(I33+I35),0)</f>
        <v>0.68421052631578949</v>
      </c>
      <c r="J32" s="33">
        <f t="shared" si="7"/>
        <v>0.70769230769230773</v>
      </c>
      <c r="K32" s="33">
        <f t="shared" si="7"/>
        <v>0.2857142857142857</v>
      </c>
      <c r="L32" s="33">
        <f t="shared" si="7"/>
        <v>0</v>
      </c>
      <c r="M32" s="33">
        <f t="shared" si="7"/>
        <v>0</v>
      </c>
      <c r="N32" s="33">
        <f t="shared" si="7"/>
        <v>0</v>
      </c>
      <c r="O32" s="33">
        <f t="shared" si="7"/>
        <v>0</v>
      </c>
      <c r="P32" s="33">
        <f t="shared" si="7"/>
        <v>0</v>
      </c>
      <c r="Q32" s="33">
        <f t="shared" si="7"/>
        <v>0</v>
      </c>
      <c r="R32" s="33">
        <f t="shared" si="7"/>
        <v>0</v>
      </c>
      <c r="S32" s="33">
        <f t="shared" si="7"/>
        <v>0</v>
      </c>
      <c r="T32" s="94">
        <f t="shared" si="7"/>
        <v>0</v>
      </c>
    </row>
    <row r="33" spans="1:20" ht="12.6" customHeight="1">
      <c r="A33" s="148"/>
      <c r="B33" s="144"/>
      <c r="C33" s="132"/>
      <c r="D33" s="132" t="s">
        <v>84</v>
      </c>
      <c r="E33" s="132"/>
      <c r="F33" s="163" t="s">
        <v>76</v>
      </c>
      <c r="G33" s="163"/>
      <c r="H33" s="163"/>
      <c r="I33" s="77">
        <v>38</v>
      </c>
      <c r="J33" s="16">
        <v>44</v>
      </c>
      <c r="K33" s="16">
        <v>21</v>
      </c>
      <c r="L33" s="16">
        <v>0</v>
      </c>
      <c r="M33" s="16">
        <v>0</v>
      </c>
      <c r="N33" s="16">
        <v>0</v>
      </c>
      <c r="O33" s="16">
        <v>0</v>
      </c>
      <c r="P33" s="16"/>
      <c r="Q33" s="16"/>
      <c r="R33" s="16"/>
      <c r="S33" s="16"/>
      <c r="T33" s="78"/>
    </row>
    <row r="34" spans="1:20" ht="12.6" customHeight="1">
      <c r="A34" s="148"/>
      <c r="B34" s="144"/>
      <c r="C34" s="132"/>
      <c r="D34" s="132"/>
      <c r="E34" s="132"/>
      <c r="F34" s="163" t="s">
        <v>69</v>
      </c>
      <c r="G34" s="163"/>
      <c r="H34" s="163"/>
      <c r="I34" s="77">
        <v>26</v>
      </c>
      <c r="J34" s="16">
        <v>33</v>
      </c>
      <c r="K34" s="16">
        <v>6</v>
      </c>
      <c r="L34" s="16">
        <v>0</v>
      </c>
      <c r="M34" s="16">
        <v>0</v>
      </c>
      <c r="N34" s="16">
        <v>0</v>
      </c>
      <c r="O34" s="16">
        <v>0</v>
      </c>
      <c r="P34" s="16"/>
      <c r="Q34" s="16"/>
      <c r="R34" s="16"/>
      <c r="S34" s="16"/>
      <c r="T34" s="78"/>
    </row>
    <row r="35" spans="1:20" ht="12.6" customHeight="1">
      <c r="A35" s="148"/>
      <c r="B35" s="144"/>
      <c r="C35" s="132"/>
      <c r="D35" s="132" t="s">
        <v>85</v>
      </c>
      <c r="E35" s="132"/>
      <c r="F35" s="163" t="s">
        <v>76</v>
      </c>
      <c r="G35" s="163"/>
      <c r="H35" s="163"/>
      <c r="I35" s="77">
        <v>0</v>
      </c>
      <c r="J35" s="16">
        <v>21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/>
      <c r="Q35" s="16"/>
      <c r="R35" s="16"/>
      <c r="S35" s="16"/>
      <c r="T35" s="78"/>
    </row>
    <row r="36" spans="1:20" ht="12.6" customHeight="1">
      <c r="A36" s="148"/>
      <c r="B36" s="144"/>
      <c r="C36" s="132"/>
      <c r="D36" s="132"/>
      <c r="E36" s="132"/>
      <c r="F36" s="163" t="s">
        <v>69</v>
      </c>
      <c r="G36" s="163"/>
      <c r="H36" s="163"/>
      <c r="I36" s="77">
        <v>0</v>
      </c>
      <c r="J36" s="16">
        <v>13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/>
      <c r="R36" s="16"/>
      <c r="S36" s="16"/>
      <c r="T36" s="78"/>
    </row>
    <row r="37" spans="1:20" ht="12.6" customHeight="1">
      <c r="A37" s="149" t="s">
        <v>86</v>
      </c>
      <c r="B37" s="137">
        <v>11</v>
      </c>
      <c r="C37" s="134" t="s">
        <v>87</v>
      </c>
      <c r="D37" s="150" t="s">
        <v>88</v>
      </c>
      <c r="E37" s="150"/>
      <c r="F37" s="19" t="s">
        <v>89</v>
      </c>
      <c r="G37" s="11" t="s">
        <v>90</v>
      </c>
      <c r="H37" s="72" t="s">
        <v>91</v>
      </c>
      <c r="I37" s="75">
        <f t="shared" ref="I37:T37" si="8">IFERROR(I39/I38,0)</f>
        <v>0.64583333333333337</v>
      </c>
      <c r="J37" s="15">
        <f t="shared" si="8"/>
        <v>0.54716981132075471</v>
      </c>
      <c r="K37" s="15">
        <f t="shared" si="8"/>
        <v>0.51219512195121952</v>
      </c>
      <c r="L37" s="15">
        <f t="shared" si="8"/>
        <v>0</v>
      </c>
      <c r="M37" s="15">
        <f t="shared" si="8"/>
        <v>0.5714285714285714</v>
      </c>
      <c r="N37" s="15">
        <f t="shared" si="8"/>
        <v>0.66666666666666663</v>
      </c>
      <c r="O37" s="15">
        <f t="shared" si="8"/>
        <v>8.6956521739130432E-2</v>
      </c>
      <c r="P37" s="15">
        <f t="shared" si="8"/>
        <v>0</v>
      </c>
      <c r="Q37" s="15">
        <f t="shared" si="8"/>
        <v>0</v>
      </c>
      <c r="R37" s="15">
        <f t="shared" si="8"/>
        <v>0</v>
      </c>
      <c r="S37" s="15">
        <f t="shared" si="8"/>
        <v>0</v>
      </c>
      <c r="T37" s="76">
        <f t="shared" si="8"/>
        <v>0</v>
      </c>
    </row>
    <row r="38" spans="1:20" ht="27" customHeight="1">
      <c r="A38" s="149"/>
      <c r="B38" s="137"/>
      <c r="C38" s="134"/>
      <c r="D38" s="150"/>
      <c r="E38" s="150"/>
      <c r="F38" s="163" t="s">
        <v>92</v>
      </c>
      <c r="G38" s="163"/>
      <c r="H38" s="163"/>
      <c r="I38" s="91">
        <v>48</v>
      </c>
      <c r="J38" s="32">
        <f>J41+J43+J46+J48</f>
        <v>53</v>
      </c>
      <c r="K38" s="32">
        <v>41</v>
      </c>
      <c r="L38" s="32">
        <v>0</v>
      </c>
      <c r="M38" s="32">
        <v>14</v>
      </c>
      <c r="N38" s="32">
        <v>36</v>
      </c>
      <c r="O38" s="32">
        <v>46</v>
      </c>
      <c r="P38" s="32"/>
      <c r="Q38" s="32"/>
      <c r="R38" s="32"/>
      <c r="S38" s="32"/>
      <c r="T38" s="92"/>
    </row>
    <row r="39" spans="1:20" ht="27" customHeight="1">
      <c r="A39" s="149"/>
      <c r="B39" s="137"/>
      <c r="C39" s="134"/>
      <c r="D39" s="150"/>
      <c r="E39" s="150"/>
      <c r="F39" s="163" t="s">
        <v>93</v>
      </c>
      <c r="G39" s="163"/>
      <c r="H39" s="163"/>
      <c r="I39" s="91">
        <v>31</v>
      </c>
      <c r="J39" s="32">
        <f>J42+J44+J47+J49</f>
        <v>29</v>
      </c>
      <c r="K39" s="32">
        <v>21</v>
      </c>
      <c r="L39" s="32">
        <v>0</v>
      </c>
      <c r="M39" s="32">
        <v>8</v>
      </c>
      <c r="N39" s="32">
        <v>24</v>
      </c>
      <c r="O39" s="32">
        <v>4</v>
      </c>
      <c r="P39" s="32"/>
      <c r="Q39" s="32"/>
      <c r="R39" s="32"/>
      <c r="S39" s="32"/>
      <c r="T39" s="92"/>
    </row>
    <row r="40" spans="1:20" ht="24" customHeight="1">
      <c r="A40" s="149"/>
      <c r="B40" s="137"/>
      <c r="C40" s="134"/>
      <c r="D40" s="132" t="s">
        <v>94</v>
      </c>
      <c r="E40" s="132"/>
      <c r="F40" s="19" t="s">
        <v>89</v>
      </c>
      <c r="G40" s="11" t="s">
        <v>90</v>
      </c>
      <c r="H40" s="72" t="s">
        <v>91</v>
      </c>
      <c r="I40" s="93">
        <f t="shared" ref="I40:T40" si="9">IFERROR((I42+I44)/(I41+I43),0)</f>
        <v>0.6</v>
      </c>
      <c r="J40" s="33">
        <f t="shared" si="9"/>
        <v>0.16</v>
      </c>
      <c r="K40" s="33">
        <f t="shared" si="9"/>
        <v>0.4375</v>
      </c>
      <c r="L40" s="33">
        <f t="shared" si="9"/>
        <v>0</v>
      </c>
      <c r="M40" s="33">
        <f t="shared" si="9"/>
        <v>0.75</v>
      </c>
      <c r="N40" s="33">
        <f t="shared" si="9"/>
        <v>0.60869565217391308</v>
      </c>
      <c r="O40" s="33">
        <f t="shared" si="9"/>
        <v>0.1</v>
      </c>
      <c r="P40" s="33">
        <f t="shared" si="9"/>
        <v>0</v>
      </c>
      <c r="Q40" s="33">
        <f t="shared" si="9"/>
        <v>0</v>
      </c>
      <c r="R40" s="33">
        <f t="shared" si="9"/>
        <v>0</v>
      </c>
      <c r="S40" s="33">
        <f t="shared" si="9"/>
        <v>0</v>
      </c>
      <c r="T40" s="94">
        <f t="shared" si="9"/>
        <v>0</v>
      </c>
    </row>
    <row r="41" spans="1:20" ht="27.75" customHeight="1">
      <c r="A41" s="149"/>
      <c r="B41" s="137"/>
      <c r="C41" s="134"/>
      <c r="D41" s="132"/>
      <c r="E41" s="132"/>
      <c r="F41" s="163" t="s">
        <v>95</v>
      </c>
      <c r="G41" s="163"/>
      <c r="H41" s="163"/>
      <c r="I41" s="77">
        <v>18</v>
      </c>
      <c r="J41" s="16">
        <v>21</v>
      </c>
      <c r="K41" s="16">
        <v>16</v>
      </c>
      <c r="L41" s="16">
        <v>0</v>
      </c>
      <c r="M41" s="16">
        <v>8</v>
      </c>
      <c r="N41" s="16">
        <v>23</v>
      </c>
      <c r="O41" s="16">
        <v>20</v>
      </c>
      <c r="P41" s="16"/>
      <c r="Q41" s="16"/>
      <c r="R41" s="16"/>
      <c r="S41" s="16"/>
      <c r="T41" s="78"/>
    </row>
    <row r="42" spans="1:20" ht="30" customHeight="1">
      <c r="A42" s="149"/>
      <c r="B42" s="137"/>
      <c r="C42" s="134"/>
      <c r="D42" s="132"/>
      <c r="E42" s="132"/>
      <c r="F42" s="163" t="s">
        <v>96</v>
      </c>
      <c r="G42" s="163"/>
      <c r="H42" s="163"/>
      <c r="I42" s="77">
        <v>11</v>
      </c>
      <c r="J42" s="16">
        <v>0</v>
      </c>
      <c r="K42" s="16">
        <v>7</v>
      </c>
      <c r="L42" s="16">
        <v>0</v>
      </c>
      <c r="M42" s="16">
        <v>6</v>
      </c>
      <c r="N42" s="16">
        <v>14</v>
      </c>
      <c r="O42" s="16">
        <v>2</v>
      </c>
      <c r="P42" s="16"/>
      <c r="Q42" s="16"/>
      <c r="R42" s="16"/>
      <c r="S42" s="16"/>
      <c r="T42" s="78"/>
    </row>
    <row r="43" spans="1:20" ht="26.25" customHeight="1">
      <c r="A43" s="149"/>
      <c r="B43" s="137"/>
      <c r="C43" s="134"/>
      <c r="D43" s="132" t="s">
        <v>97</v>
      </c>
      <c r="E43" s="132"/>
      <c r="F43" s="163" t="s">
        <v>95</v>
      </c>
      <c r="G43" s="163"/>
      <c r="H43" s="163"/>
      <c r="I43" s="77">
        <v>7</v>
      </c>
      <c r="J43" s="16">
        <v>4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/>
      <c r="R43" s="16"/>
      <c r="S43" s="16"/>
      <c r="T43" s="78"/>
    </row>
    <row r="44" spans="1:20" ht="26.25" customHeight="1">
      <c r="A44" s="149"/>
      <c r="B44" s="137"/>
      <c r="C44" s="134"/>
      <c r="D44" s="132"/>
      <c r="E44" s="132"/>
      <c r="F44" s="163" t="s">
        <v>96</v>
      </c>
      <c r="G44" s="163"/>
      <c r="H44" s="163"/>
      <c r="I44" s="77">
        <v>4</v>
      </c>
      <c r="J44" s="16">
        <v>4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/>
      <c r="R44" s="16"/>
      <c r="S44" s="16"/>
      <c r="T44" s="78"/>
    </row>
    <row r="45" spans="1:20" ht="12.6" customHeight="1">
      <c r="A45" s="149"/>
      <c r="B45" s="137"/>
      <c r="C45" s="134"/>
      <c r="D45" s="132" t="s">
        <v>98</v>
      </c>
      <c r="E45" s="132"/>
      <c r="F45" s="19" t="s">
        <v>89</v>
      </c>
      <c r="G45" s="11" t="s">
        <v>90</v>
      </c>
      <c r="H45" s="72" t="s">
        <v>91</v>
      </c>
      <c r="I45" s="93">
        <f t="shared" ref="I45:T45" si="10">IFERROR((I47+I49)/(I46+I48),0)</f>
        <v>0.69565217391304346</v>
      </c>
      <c r="J45" s="33">
        <f t="shared" si="10"/>
        <v>0.8928571428571429</v>
      </c>
      <c r="K45" s="33">
        <f t="shared" si="10"/>
        <v>0.56000000000000005</v>
      </c>
      <c r="L45" s="33">
        <f t="shared" si="10"/>
        <v>0</v>
      </c>
      <c r="M45" s="33">
        <f t="shared" si="10"/>
        <v>0.33333333333333331</v>
      </c>
      <c r="N45" s="33">
        <f t="shared" si="10"/>
        <v>0.76923076923076927</v>
      </c>
      <c r="O45" s="33">
        <f t="shared" si="10"/>
        <v>7.6923076923076927E-2</v>
      </c>
      <c r="P45" s="33">
        <f t="shared" si="10"/>
        <v>0</v>
      </c>
      <c r="Q45" s="33">
        <f t="shared" si="10"/>
        <v>0</v>
      </c>
      <c r="R45" s="33">
        <f t="shared" si="10"/>
        <v>0</v>
      </c>
      <c r="S45" s="33">
        <f t="shared" si="10"/>
        <v>0</v>
      </c>
      <c r="T45" s="94">
        <f t="shared" si="10"/>
        <v>0</v>
      </c>
    </row>
    <row r="46" spans="1:20" ht="26.25" customHeight="1">
      <c r="A46" s="149"/>
      <c r="B46" s="137"/>
      <c r="C46" s="134"/>
      <c r="D46" s="132"/>
      <c r="E46" s="132"/>
      <c r="F46" s="163" t="s">
        <v>95</v>
      </c>
      <c r="G46" s="163"/>
      <c r="H46" s="163"/>
      <c r="I46" s="77">
        <v>23</v>
      </c>
      <c r="J46" s="16">
        <v>26</v>
      </c>
      <c r="K46" s="16">
        <v>25</v>
      </c>
      <c r="L46" s="16">
        <v>0</v>
      </c>
      <c r="M46" s="16">
        <v>6</v>
      </c>
      <c r="N46" s="16">
        <v>13</v>
      </c>
      <c r="O46" s="16">
        <v>26</v>
      </c>
      <c r="P46" s="16"/>
      <c r="Q46" s="16"/>
      <c r="R46" s="16"/>
      <c r="S46" s="16"/>
      <c r="T46" s="78"/>
    </row>
    <row r="47" spans="1:20" ht="26.25" customHeight="1">
      <c r="A47" s="149"/>
      <c r="B47" s="137"/>
      <c r="C47" s="134"/>
      <c r="D47" s="132"/>
      <c r="E47" s="132"/>
      <c r="F47" s="163" t="s">
        <v>96</v>
      </c>
      <c r="G47" s="163"/>
      <c r="H47" s="163"/>
      <c r="I47" s="77">
        <v>16</v>
      </c>
      <c r="J47" s="16">
        <v>23</v>
      </c>
      <c r="K47" s="16">
        <v>14</v>
      </c>
      <c r="L47" s="16">
        <v>0</v>
      </c>
      <c r="M47" s="16">
        <v>2</v>
      </c>
      <c r="N47" s="16">
        <v>10</v>
      </c>
      <c r="O47" s="16">
        <v>2</v>
      </c>
      <c r="P47" s="16"/>
      <c r="Q47" s="16"/>
      <c r="R47" s="16"/>
      <c r="S47" s="16"/>
      <c r="T47" s="78"/>
    </row>
    <row r="48" spans="1:20" ht="26.25" customHeight="1">
      <c r="A48" s="149"/>
      <c r="B48" s="137"/>
      <c r="C48" s="134"/>
      <c r="D48" s="132" t="s">
        <v>99</v>
      </c>
      <c r="E48" s="132"/>
      <c r="F48" s="163" t="s">
        <v>95</v>
      </c>
      <c r="G48" s="163"/>
      <c r="H48" s="163"/>
      <c r="I48" s="77">
        <v>0</v>
      </c>
      <c r="J48" s="16">
        <v>2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/>
      <c r="R48" s="16"/>
      <c r="S48" s="16"/>
      <c r="T48" s="78"/>
    </row>
    <row r="49" spans="1:20" ht="22.5" customHeight="1">
      <c r="A49" s="149"/>
      <c r="B49" s="137"/>
      <c r="C49" s="134"/>
      <c r="D49" s="132"/>
      <c r="E49" s="132"/>
      <c r="F49" s="163" t="s">
        <v>96</v>
      </c>
      <c r="G49" s="163"/>
      <c r="H49" s="163"/>
      <c r="I49" s="77">
        <v>0</v>
      </c>
      <c r="J49" s="16">
        <v>2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/>
      <c r="Q49" s="16"/>
      <c r="R49" s="16"/>
      <c r="S49" s="16"/>
      <c r="T49" s="78"/>
    </row>
    <row r="50" spans="1:20" ht="12.6" customHeight="1">
      <c r="A50" s="148" t="s">
        <v>100</v>
      </c>
      <c r="B50" s="131">
        <v>12</v>
      </c>
      <c r="C50" s="132" t="s">
        <v>101</v>
      </c>
      <c r="D50" s="146" t="s">
        <v>102</v>
      </c>
      <c r="E50" s="146"/>
      <c r="F50" s="34" t="s">
        <v>103</v>
      </c>
      <c r="G50" s="35" t="s">
        <v>104</v>
      </c>
      <c r="H50" s="95" t="s">
        <v>105</v>
      </c>
      <c r="I50" s="96">
        <f t="shared" ref="I50:T50" si="11">+I52-I51</f>
        <v>13</v>
      </c>
      <c r="J50" s="37">
        <f t="shared" si="11"/>
        <v>10</v>
      </c>
      <c r="K50" s="37">
        <f t="shared" si="11"/>
        <v>21</v>
      </c>
      <c r="L50" s="37">
        <f t="shared" si="11"/>
        <v>0</v>
      </c>
      <c r="M50" s="37">
        <f t="shared" si="11"/>
        <v>0</v>
      </c>
      <c r="N50" s="37">
        <f t="shared" si="11"/>
        <v>0</v>
      </c>
      <c r="O50" s="37">
        <f t="shared" si="11"/>
        <v>0</v>
      </c>
      <c r="P50" s="37">
        <f t="shared" si="11"/>
        <v>0</v>
      </c>
      <c r="Q50" s="37">
        <f t="shared" si="11"/>
        <v>0</v>
      </c>
      <c r="R50" s="37">
        <f t="shared" si="11"/>
        <v>0</v>
      </c>
      <c r="S50" s="37">
        <f t="shared" si="11"/>
        <v>0</v>
      </c>
      <c r="T50" s="97">
        <f t="shared" si="11"/>
        <v>0</v>
      </c>
    </row>
    <row r="51" spans="1:20" ht="12.6" customHeight="1">
      <c r="A51" s="148"/>
      <c r="B51" s="131"/>
      <c r="C51" s="132"/>
      <c r="D51" s="146"/>
      <c r="E51" s="146"/>
      <c r="F51" s="163" t="s">
        <v>106</v>
      </c>
      <c r="G51" s="163"/>
      <c r="H51" s="163"/>
      <c r="I51" s="98">
        <v>43865</v>
      </c>
      <c r="J51" s="38">
        <v>43893</v>
      </c>
      <c r="K51" s="38">
        <v>43913</v>
      </c>
      <c r="L51" s="38">
        <v>43955</v>
      </c>
      <c r="M51" s="38">
        <v>43984</v>
      </c>
      <c r="N51" s="38">
        <v>44014</v>
      </c>
      <c r="O51" s="38">
        <v>44047</v>
      </c>
      <c r="P51" s="38"/>
      <c r="Q51" s="38"/>
      <c r="R51" s="38"/>
      <c r="S51" s="38"/>
      <c r="T51" s="99"/>
    </row>
    <row r="52" spans="1:20" ht="12.6" customHeight="1">
      <c r="A52" s="148"/>
      <c r="B52" s="131"/>
      <c r="C52" s="132"/>
      <c r="D52" s="146"/>
      <c r="E52" s="146"/>
      <c r="F52" s="163" t="s">
        <v>107</v>
      </c>
      <c r="G52" s="163"/>
      <c r="H52" s="163"/>
      <c r="I52" s="98">
        <v>43878</v>
      </c>
      <c r="J52" s="38">
        <v>43903</v>
      </c>
      <c r="K52" s="38">
        <v>43934</v>
      </c>
      <c r="L52" s="38">
        <v>43955</v>
      </c>
      <c r="M52" s="38">
        <v>43984</v>
      </c>
      <c r="N52" s="38">
        <v>44014</v>
      </c>
      <c r="O52" s="38">
        <v>44047</v>
      </c>
      <c r="P52" s="38"/>
      <c r="Q52" s="38"/>
      <c r="R52" s="38"/>
      <c r="S52" s="38"/>
      <c r="T52" s="99"/>
    </row>
    <row r="53" spans="1:20" ht="12.6" customHeight="1">
      <c r="A53" s="148"/>
      <c r="B53" s="131">
        <v>13</v>
      </c>
      <c r="C53" s="132" t="s">
        <v>108</v>
      </c>
      <c r="D53" s="132" t="s">
        <v>109</v>
      </c>
      <c r="E53" s="132"/>
      <c r="F53" s="39" t="s">
        <v>110</v>
      </c>
      <c r="G53" s="40">
        <v>1</v>
      </c>
      <c r="H53" s="100" t="s">
        <v>111</v>
      </c>
      <c r="I53" s="101">
        <f t="shared" ref="I53:T53" si="12">+I54-I55</f>
        <v>2</v>
      </c>
      <c r="J53" s="42">
        <f t="shared" si="12"/>
        <v>2</v>
      </c>
      <c r="K53" s="42">
        <f t="shared" si="12"/>
        <v>11</v>
      </c>
      <c r="L53" s="42">
        <f t="shared" si="12"/>
        <v>4</v>
      </c>
      <c r="M53" s="42">
        <f t="shared" si="12"/>
        <v>4</v>
      </c>
      <c r="N53" s="42">
        <f t="shared" si="12"/>
        <v>1</v>
      </c>
      <c r="O53" s="42">
        <f t="shared" si="12"/>
        <v>1</v>
      </c>
      <c r="P53" s="42">
        <f t="shared" si="12"/>
        <v>0</v>
      </c>
      <c r="Q53" s="42">
        <f t="shared" si="12"/>
        <v>0</v>
      </c>
      <c r="R53" s="42">
        <f t="shared" si="12"/>
        <v>0</v>
      </c>
      <c r="S53" s="42">
        <f t="shared" si="12"/>
        <v>0</v>
      </c>
      <c r="T53" s="102">
        <f t="shared" si="12"/>
        <v>0</v>
      </c>
    </row>
    <row r="54" spans="1:20" ht="12.6" customHeight="1">
      <c r="A54" s="148"/>
      <c r="B54" s="131"/>
      <c r="C54" s="132"/>
      <c r="D54" s="132"/>
      <c r="E54" s="132"/>
      <c r="F54" s="163" t="s">
        <v>106</v>
      </c>
      <c r="G54" s="163"/>
      <c r="H54" s="163"/>
      <c r="I54" s="98">
        <v>43865</v>
      </c>
      <c r="J54" s="38">
        <v>43893</v>
      </c>
      <c r="K54" s="38">
        <v>43934</v>
      </c>
      <c r="L54" s="38">
        <v>43955</v>
      </c>
      <c r="M54" s="38">
        <v>43984</v>
      </c>
      <c r="N54" s="38">
        <v>44014</v>
      </c>
      <c r="O54" s="38">
        <v>44047</v>
      </c>
      <c r="P54" s="38"/>
      <c r="Q54" s="38"/>
      <c r="R54" s="38"/>
      <c r="S54" s="38"/>
      <c r="T54" s="99"/>
    </row>
    <row r="55" spans="1:20" ht="12.6" customHeight="1">
      <c r="A55" s="148"/>
      <c r="B55" s="131"/>
      <c r="C55" s="132"/>
      <c r="D55" s="132"/>
      <c r="E55" s="132"/>
      <c r="F55" s="163" t="s">
        <v>112</v>
      </c>
      <c r="G55" s="163"/>
      <c r="H55" s="163"/>
      <c r="I55" s="98">
        <v>43863</v>
      </c>
      <c r="J55" s="38">
        <v>43891</v>
      </c>
      <c r="K55" s="38">
        <v>43923</v>
      </c>
      <c r="L55" s="38">
        <v>43951</v>
      </c>
      <c r="M55" s="38">
        <v>43980</v>
      </c>
      <c r="N55" s="38">
        <v>44013</v>
      </c>
      <c r="O55" s="38">
        <v>44046</v>
      </c>
      <c r="P55" s="38"/>
      <c r="Q55" s="38"/>
      <c r="R55" s="38"/>
      <c r="S55" s="38"/>
      <c r="T55" s="99"/>
    </row>
    <row r="56" spans="1:20" ht="12.6" customHeight="1">
      <c r="A56" s="148"/>
      <c r="B56" s="131">
        <v>14</v>
      </c>
      <c r="C56" s="132" t="s">
        <v>113</v>
      </c>
      <c r="D56" s="132" t="s">
        <v>114</v>
      </c>
      <c r="E56" s="132"/>
      <c r="F56" s="29" t="s">
        <v>115</v>
      </c>
      <c r="G56" s="43" t="s">
        <v>116</v>
      </c>
      <c r="H56" s="88" t="s">
        <v>117</v>
      </c>
      <c r="I56" s="96">
        <f t="shared" ref="I56:T56" si="13">+I57-I58</f>
        <v>18</v>
      </c>
      <c r="J56" s="37">
        <f t="shared" si="13"/>
        <v>15</v>
      </c>
      <c r="K56" s="37">
        <f t="shared" si="13"/>
        <v>25</v>
      </c>
      <c r="L56" s="37">
        <f t="shared" si="13"/>
        <v>32</v>
      </c>
      <c r="M56" s="37">
        <f t="shared" si="13"/>
        <v>15</v>
      </c>
      <c r="N56" s="37">
        <f t="shared" si="13"/>
        <v>21</v>
      </c>
      <c r="O56" s="37">
        <f t="shared" si="13"/>
        <v>20</v>
      </c>
      <c r="P56" s="37">
        <f t="shared" si="13"/>
        <v>0</v>
      </c>
      <c r="Q56" s="37">
        <f t="shared" si="13"/>
        <v>0</v>
      </c>
      <c r="R56" s="37">
        <f t="shared" si="13"/>
        <v>0</v>
      </c>
      <c r="S56" s="37">
        <f t="shared" si="13"/>
        <v>0</v>
      </c>
      <c r="T56" s="97">
        <f t="shared" si="13"/>
        <v>0</v>
      </c>
    </row>
    <row r="57" spans="1:20" ht="12.6" customHeight="1">
      <c r="A57" s="148"/>
      <c r="B57" s="131"/>
      <c r="C57" s="132"/>
      <c r="D57" s="132"/>
      <c r="E57" s="132"/>
      <c r="F57" s="163" t="s">
        <v>106</v>
      </c>
      <c r="G57" s="163"/>
      <c r="H57" s="163"/>
      <c r="I57" s="98">
        <v>43865</v>
      </c>
      <c r="J57" s="38">
        <v>43893</v>
      </c>
      <c r="K57" s="38">
        <v>43934</v>
      </c>
      <c r="L57" s="38">
        <v>43955</v>
      </c>
      <c r="M57" s="38">
        <v>43984</v>
      </c>
      <c r="N57" s="38">
        <v>44014</v>
      </c>
      <c r="O57" s="38">
        <v>44047</v>
      </c>
      <c r="P57" s="38"/>
      <c r="Q57" s="38"/>
      <c r="R57" s="38"/>
      <c r="S57" s="38"/>
      <c r="T57" s="99"/>
    </row>
    <row r="58" spans="1:20" ht="12.6" customHeight="1">
      <c r="A58" s="148"/>
      <c r="B58" s="131"/>
      <c r="C58" s="132"/>
      <c r="D58" s="132"/>
      <c r="E58" s="132"/>
      <c r="F58" s="163" t="s">
        <v>118</v>
      </c>
      <c r="G58" s="163"/>
      <c r="H58" s="163"/>
      <c r="I58" s="98">
        <v>43847</v>
      </c>
      <c r="J58" s="38">
        <v>43878</v>
      </c>
      <c r="K58" s="38">
        <v>43909</v>
      </c>
      <c r="L58" s="38">
        <v>43923</v>
      </c>
      <c r="M58" s="38">
        <v>43969</v>
      </c>
      <c r="N58" s="38">
        <v>43993</v>
      </c>
      <c r="O58" s="38">
        <v>44027</v>
      </c>
      <c r="P58" s="38"/>
      <c r="Q58" s="38"/>
      <c r="R58" s="38"/>
      <c r="S58" s="38"/>
      <c r="T58" s="99"/>
    </row>
    <row r="59" spans="1:20" ht="12.75" customHeight="1">
      <c r="A59" s="148"/>
      <c r="B59" s="131">
        <v>15</v>
      </c>
      <c r="C59" s="132" t="s">
        <v>119</v>
      </c>
      <c r="D59" s="132" t="s">
        <v>120</v>
      </c>
      <c r="E59" s="132"/>
      <c r="F59" s="29" t="s">
        <v>121</v>
      </c>
      <c r="G59" s="43" t="s">
        <v>122</v>
      </c>
      <c r="H59" s="88" t="s">
        <v>123</v>
      </c>
      <c r="I59" s="101">
        <f t="shared" ref="I59:T59" si="14">+I60-I61</f>
        <v>91</v>
      </c>
      <c r="J59" s="42">
        <f t="shared" si="14"/>
        <v>78</v>
      </c>
      <c r="K59" s="42">
        <f t="shared" si="14"/>
        <v>87</v>
      </c>
      <c r="L59" s="42">
        <f t="shared" si="14"/>
        <v>17</v>
      </c>
      <c r="M59" s="42">
        <f t="shared" si="14"/>
        <v>18</v>
      </c>
      <c r="N59" s="42">
        <f t="shared" si="14"/>
        <v>15</v>
      </c>
      <c r="O59" s="42">
        <f t="shared" si="14"/>
        <v>21</v>
      </c>
      <c r="P59" s="42">
        <f t="shared" si="14"/>
        <v>0</v>
      </c>
      <c r="Q59" s="42">
        <f t="shared" si="14"/>
        <v>0</v>
      </c>
      <c r="R59" s="42">
        <f t="shared" si="14"/>
        <v>0</v>
      </c>
      <c r="S59" s="42">
        <f t="shared" si="14"/>
        <v>0</v>
      </c>
      <c r="T59" s="102">
        <f t="shared" si="14"/>
        <v>0</v>
      </c>
    </row>
    <row r="60" spans="1:20" ht="12.6" customHeight="1">
      <c r="A60" s="148"/>
      <c r="B60" s="131"/>
      <c r="C60" s="132"/>
      <c r="D60" s="132"/>
      <c r="E60" s="132"/>
      <c r="F60" s="163" t="s">
        <v>106</v>
      </c>
      <c r="G60" s="163"/>
      <c r="H60" s="163"/>
      <c r="I60" s="98">
        <v>43865</v>
      </c>
      <c r="J60" s="38">
        <v>43893</v>
      </c>
      <c r="K60" s="38">
        <v>43934</v>
      </c>
      <c r="L60" s="38">
        <v>43955</v>
      </c>
      <c r="M60" s="38">
        <v>43984</v>
      </c>
      <c r="N60" s="38">
        <v>44014</v>
      </c>
      <c r="O60" s="38">
        <v>44047</v>
      </c>
      <c r="P60" s="38"/>
      <c r="Q60" s="38"/>
      <c r="R60" s="38"/>
      <c r="S60" s="38"/>
      <c r="T60" s="99"/>
    </row>
    <row r="61" spans="1:20" ht="12.6" customHeight="1">
      <c r="A61" s="148"/>
      <c r="B61" s="131"/>
      <c r="C61" s="132"/>
      <c r="D61" s="132"/>
      <c r="E61" s="132"/>
      <c r="F61" s="163" t="s">
        <v>124</v>
      </c>
      <c r="G61" s="163"/>
      <c r="H61" s="163"/>
      <c r="I61" s="98">
        <v>43774</v>
      </c>
      <c r="J61" s="38">
        <v>43815</v>
      </c>
      <c r="K61" s="38">
        <v>43847</v>
      </c>
      <c r="L61" s="38">
        <v>43938</v>
      </c>
      <c r="M61" s="38">
        <v>43966</v>
      </c>
      <c r="N61" s="38">
        <v>43999</v>
      </c>
      <c r="O61" s="38">
        <v>44026</v>
      </c>
      <c r="P61" s="38"/>
      <c r="Q61" s="38"/>
      <c r="R61" s="38"/>
      <c r="S61" s="38"/>
      <c r="T61" s="99"/>
    </row>
    <row r="62" spans="1:20" ht="12.6" customHeight="1">
      <c r="A62" s="148"/>
      <c r="B62" s="131">
        <v>16</v>
      </c>
      <c r="C62" s="132" t="s">
        <v>274</v>
      </c>
      <c r="D62" s="132" t="s">
        <v>120</v>
      </c>
      <c r="E62" s="132"/>
      <c r="F62" s="44" t="s">
        <v>126</v>
      </c>
      <c r="G62" s="25" t="s">
        <v>127</v>
      </c>
      <c r="H62" s="103" t="s">
        <v>128</v>
      </c>
      <c r="I62" s="104">
        <f t="shared" ref="I62:T62" si="15">+I63-I64</f>
        <v>21</v>
      </c>
      <c r="J62" s="46">
        <f t="shared" si="15"/>
        <v>27</v>
      </c>
      <c r="K62" s="46">
        <f t="shared" si="15"/>
        <v>68</v>
      </c>
      <c r="L62" s="46">
        <f t="shared" si="15"/>
        <v>68</v>
      </c>
      <c r="M62" s="46">
        <f t="shared" si="15"/>
        <v>64</v>
      </c>
      <c r="N62" s="46">
        <f t="shared" si="15"/>
        <v>56</v>
      </c>
      <c r="O62" s="46">
        <f t="shared" si="15"/>
        <v>81</v>
      </c>
      <c r="P62" s="46">
        <f t="shared" si="15"/>
        <v>0</v>
      </c>
      <c r="Q62" s="46">
        <f t="shared" si="15"/>
        <v>0</v>
      </c>
      <c r="R62" s="46">
        <f t="shared" si="15"/>
        <v>0</v>
      </c>
      <c r="S62" s="46">
        <f t="shared" si="15"/>
        <v>0</v>
      </c>
      <c r="T62" s="105">
        <f t="shared" si="15"/>
        <v>0</v>
      </c>
    </row>
    <row r="63" spans="1:20" ht="12.6" customHeight="1">
      <c r="A63" s="148"/>
      <c r="B63" s="131"/>
      <c r="C63" s="132"/>
      <c r="D63" s="132"/>
      <c r="E63" s="132"/>
      <c r="F63" s="163" t="s">
        <v>129</v>
      </c>
      <c r="G63" s="163"/>
      <c r="H63" s="163"/>
      <c r="I63" s="98">
        <v>43865</v>
      </c>
      <c r="J63" s="38">
        <v>43893</v>
      </c>
      <c r="K63" s="38">
        <v>43934</v>
      </c>
      <c r="L63" s="38">
        <v>43955</v>
      </c>
      <c r="M63" s="38">
        <v>43984</v>
      </c>
      <c r="N63" s="38">
        <v>44014</v>
      </c>
      <c r="O63" s="38">
        <v>44047</v>
      </c>
      <c r="P63" s="38"/>
      <c r="Q63" s="38"/>
      <c r="R63" s="38"/>
      <c r="S63" s="38"/>
      <c r="T63" s="99"/>
    </row>
    <row r="64" spans="1:20" ht="12.6" customHeight="1">
      <c r="A64" s="148"/>
      <c r="B64" s="131"/>
      <c r="C64" s="132"/>
      <c r="D64" s="132"/>
      <c r="E64" s="132"/>
      <c r="F64" s="163" t="s">
        <v>130</v>
      </c>
      <c r="G64" s="163"/>
      <c r="H64" s="163"/>
      <c r="I64" s="98">
        <v>43844</v>
      </c>
      <c r="J64" s="38">
        <v>43866</v>
      </c>
      <c r="K64" s="38">
        <v>43866</v>
      </c>
      <c r="L64" s="38">
        <v>43887</v>
      </c>
      <c r="M64" s="38">
        <v>43920</v>
      </c>
      <c r="N64" s="38">
        <v>43958</v>
      </c>
      <c r="O64" s="38">
        <v>43966</v>
      </c>
      <c r="P64" s="38"/>
      <c r="Q64" s="38"/>
      <c r="R64" s="38"/>
      <c r="S64" s="38"/>
      <c r="T64" s="99"/>
    </row>
    <row r="65" spans="1:20" ht="12.6" customHeight="1">
      <c r="A65" s="148"/>
      <c r="B65" s="131">
        <v>17</v>
      </c>
      <c r="C65" s="132" t="s">
        <v>131</v>
      </c>
      <c r="D65" s="146" t="s">
        <v>275</v>
      </c>
      <c r="E65" s="146"/>
      <c r="F65" s="39" t="s">
        <v>133</v>
      </c>
      <c r="G65" s="40">
        <v>2</v>
      </c>
      <c r="H65" s="100" t="s">
        <v>134</v>
      </c>
      <c r="I65" s="101">
        <f t="shared" ref="I65:T65" si="16">+I66-I67</f>
        <v>1</v>
      </c>
      <c r="J65" s="42">
        <f t="shared" si="16"/>
        <v>1</v>
      </c>
      <c r="K65" s="42">
        <f t="shared" si="16"/>
        <v>0</v>
      </c>
      <c r="L65" s="42">
        <f t="shared" si="16"/>
        <v>0</v>
      </c>
      <c r="M65" s="42">
        <f t="shared" si="16"/>
        <v>1</v>
      </c>
      <c r="N65" s="42">
        <f t="shared" si="16"/>
        <v>2</v>
      </c>
      <c r="O65" s="42">
        <f t="shared" si="16"/>
        <v>1</v>
      </c>
      <c r="P65" s="42">
        <f t="shared" si="16"/>
        <v>0</v>
      </c>
      <c r="Q65" s="42">
        <f t="shared" si="16"/>
        <v>0</v>
      </c>
      <c r="R65" s="42">
        <f t="shared" si="16"/>
        <v>0</v>
      </c>
      <c r="S65" s="42">
        <f t="shared" si="16"/>
        <v>0</v>
      </c>
      <c r="T65" s="102">
        <f t="shared" si="16"/>
        <v>0</v>
      </c>
    </row>
    <row r="66" spans="1:20" ht="12.6" customHeight="1">
      <c r="A66" s="148"/>
      <c r="B66" s="131"/>
      <c r="C66" s="132"/>
      <c r="D66" s="146"/>
      <c r="E66" s="146"/>
      <c r="F66" s="163" t="s">
        <v>106</v>
      </c>
      <c r="G66" s="163"/>
      <c r="H66" s="163"/>
      <c r="I66" s="98">
        <v>43865</v>
      </c>
      <c r="J66" s="38">
        <v>43893</v>
      </c>
      <c r="K66" s="38">
        <v>43934</v>
      </c>
      <c r="L66" s="38">
        <v>43955</v>
      </c>
      <c r="M66" s="38">
        <v>43984</v>
      </c>
      <c r="N66" s="38">
        <v>44014</v>
      </c>
      <c r="O66" s="38">
        <v>44047</v>
      </c>
      <c r="P66" s="38"/>
      <c r="Q66" s="38"/>
      <c r="R66" s="38"/>
      <c r="S66" s="38"/>
      <c r="T66" s="99"/>
    </row>
    <row r="67" spans="1:20" ht="23.25" customHeight="1">
      <c r="A67" s="148"/>
      <c r="B67" s="131"/>
      <c r="C67" s="132"/>
      <c r="D67" s="146"/>
      <c r="E67" s="146"/>
      <c r="F67" s="163" t="s">
        <v>135</v>
      </c>
      <c r="G67" s="163"/>
      <c r="H67" s="163"/>
      <c r="I67" s="98">
        <v>43864</v>
      </c>
      <c r="J67" s="38">
        <v>43892</v>
      </c>
      <c r="K67" s="38">
        <v>43934</v>
      </c>
      <c r="L67" s="38">
        <v>43955</v>
      </c>
      <c r="M67" s="38">
        <v>43983</v>
      </c>
      <c r="N67" s="38">
        <v>44012</v>
      </c>
      <c r="O67" s="38">
        <v>44046</v>
      </c>
      <c r="P67" s="38"/>
      <c r="Q67" s="38"/>
      <c r="R67" s="38"/>
      <c r="S67" s="38"/>
      <c r="T67" s="99"/>
    </row>
    <row r="68" spans="1:20" ht="12.6" customHeight="1">
      <c r="A68" s="148"/>
      <c r="B68" s="131">
        <v>18</v>
      </c>
      <c r="C68" s="132" t="s">
        <v>136</v>
      </c>
      <c r="D68" s="146" t="s">
        <v>137</v>
      </c>
      <c r="E68" s="146"/>
      <c r="F68" s="39" t="s">
        <v>133</v>
      </c>
      <c r="G68" s="40">
        <v>2</v>
      </c>
      <c r="H68" s="100" t="s">
        <v>134</v>
      </c>
      <c r="I68" s="101">
        <f t="shared" ref="I68:T68" si="17">+I69-I70</f>
        <v>0</v>
      </c>
      <c r="J68" s="42">
        <f t="shared" si="17"/>
        <v>0</v>
      </c>
      <c r="K68" s="42">
        <f t="shared" si="17"/>
        <v>0</v>
      </c>
      <c r="L68" s="42">
        <f t="shared" si="17"/>
        <v>0</v>
      </c>
      <c r="M68" s="42">
        <f t="shared" si="17"/>
        <v>2</v>
      </c>
      <c r="N68" s="42">
        <f t="shared" si="17"/>
        <v>0</v>
      </c>
      <c r="O68" s="42">
        <f t="shared" si="17"/>
        <v>0</v>
      </c>
      <c r="P68" s="42">
        <f t="shared" si="17"/>
        <v>0</v>
      </c>
      <c r="Q68" s="42">
        <f t="shared" si="17"/>
        <v>0</v>
      </c>
      <c r="R68" s="42">
        <f t="shared" si="17"/>
        <v>0</v>
      </c>
      <c r="S68" s="42">
        <f t="shared" si="17"/>
        <v>0</v>
      </c>
      <c r="T68" s="102">
        <f t="shared" si="17"/>
        <v>0</v>
      </c>
    </row>
    <row r="69" spans="1:20" ht="12.6" customHeight="1">
      <c r="A69" s="148"/>
      <c r="B69" s="131"/>
      <c r="C69" s="132"/>
      <c r="D69" s="146"/>
      <c r="E69" s="146"/>
      <c r="F69" s="163" t="s">
        <v>106</v>
      </c>
      <c r="G69" s="163"/>
      <c r="H69" s="163"/>
      <c r="I69" s="98">
        <v>43865</v>
      </c>
      <c r="J69" s="38">
        <v>43893</v>
      </c>
      <c r="K69" s="38">
        <v>43934</v>
      </c>
      <c r="L69" s="38">
        <v>43955</v>
      </c>
      <c r="M69" s="38">
        <v>43986</v>
      </c>
      <c r="N69" s="38">
        <v>44014</v>
      </c>
      <c r="O69" s="38">
        <v>44047</v>
      </c>
      <c r="P69" s="38"/>
      <c r="Q69" s="38"/>
      <c r="R69" s="38"/>
      <c r="S69" s="38"/>
      <c r="T69" s="99"/>
    </row>
    <row r="70" spans="1:20" ht="24.75" customHeight="1">
      <c r="A70" s="148"/>
      <c r="B70" s="131"/>
      <c r="C70" s="132"/>
      <c r="D70" s="146"/>
      <c r="E70" s="146"/>
      <c r="F70" s="163" t="s">
        <v>138</v>
      </c>
      <c r="G70" s="163"/>
      <c r="H70" s="163"/>
      <c r="I70" s="98">
        <v>43865</v>
      </c>
      <c r="J70" s="38">
        <v>43893</v>
      </c>
      <c r="K70" s="38">
        <v>43934</v>
      </c>
      <c r="L70" s="38">
        <v>43955</v>
      </c>
      <c r="M70" s="38">
        <v>43984</v>
      </c>
      <c r="N70" s="38">
        <v>44014</v>
      </c>
      <c r="O70" s="38">
        <v>44047</v>
      </c>
      <c r="P70" s="38"/>
      <c r="Q70" s="38"/>
      <c r="R70" s="38"/>
      <c r="S70" s="38"/>
      <c r="T70" s="99"/>
    </row>
    <row r="71" spans="1:20" ht="12.6" customHeight="1">
      <c r="A71" s="148"/>
      <c r="B71" s="131">
        <v>19</v>
      </c>
      <c r="C71" s="132" t="s">
        <v>139</v>
      </c>
      <c r="D71" s="146" t="s">
        <v>140</v>
      </c>
      <c r="E71" s="146"/>
      <c r="F71" s="19" t="s">
        <v>141</v>
      </c>
      <c r="G71" s="11" t="s">
        <v>142</v>
      </c>
      <c r="H71" s="72" t="s">
        <v>143</v>
      </c>
      <c r="I71" s="106">
        <f t="shared" ref="I71:T71" si="18">+I72-I73</f>
        <v>0</v>
      </c>
      <c r="J71" s="47">
        <f t="shared" si="18"/>
        <v>0</v>
      </c>
      <c r="K71" s="47">
        <f t="shared" si="18"/>
        <v>10</v>
      </c>
      <c r="L71" s="47">
        <f t="shared" si="18"/>
        <v>5</v>
      </c>
      <c r="M71" s="47">
        <f t="shared" si="18"/>
        <v>0</v>
      </c>
      <c r="N71" s="47">
        <f t="shared" si="18"/>
        <v>3</v>
      </c>
      <c r="O71" s="47">
        <f t="shared" si="18"/>
        <v>5</v>
      </c>
      <c r="P71" s="47">
        <f t="shared" si="18"/>
        <v>0</v>
      </c>
      <c r="Q71" s="47">
        <f t="shared" si="18"/>
        <v>0</v>
      </c>
      <c r="R71" s="47">
        <f t="shared" si="18"/>
        <v>0</v>
      </c>
      <c r="S71" s="47">
        <f t="shared" si="18"/>
        <v>0</v>
      </c>
      <c r="T71" s="107">
        <f t="shared" si="18"/>
        <v>0</v>
      </c>
    </row>
    <row r="72" spans="1:20" ht="12.6" customHeight="1">
      <c r="A72" s="148"/>
      <c r="B72" s="131"/>
      <c r="C72" s="132"/>
      <c r="D72" s="146"/>
      <c r="E72" s="146"/>
      <c r="F72" s="163" t="s">
        <v>106</v>
      </c>
      <c r="G72" s="163"/>
      <c r="H72" s="163"/>
      <c r="I72" s="98">
        <v>43865</v>
      </c>
      <c r="J72" s="38">
        <v>43893</v>
      </c>
      <c r="K72" s="38">
        <v>43934</v>
      </c>
      <c r="L72" s="38">
        <v>43955</v>
      </c>
      <c r="M72" s="38">
        <v>43984</v>
      </c>
      <c r="N72" s="38">
        <v>44014</v>
      </c>
      <c r="O72" s="38">
        <v>44047</v>
      </c>
      <c r="P72" s="38"/>
      <c r="Q72" s="38"/>
      <c r="R72" s="38"/>
      <c r="S72" s="38"/>
      <c r="T72" s="99"/>
    </row>
    <row r="73" spans="1:20" ht="24.75" customHeight="1">
      <c r="A73" s="148"/>
      <c r="B73" s="131"/>
      <c r="C73" s="132"/>
      <c r="D73" s="146"/>
      <c r="E73" s="146"/>
      <c r="F73" s="163" t="s">
        <v>144</v>
      </c>
      <c r="G73" s="163"/>
      <c r="H73" s="163"/>
      <c r="I73" s="98">
        <v>43865</v>
      </c>
      <c r="J73" s="38">
        <v>43893</v>
      </c>
      <c r="K73" s="38">
        <v>43924</v>
      </c>
      <c r="L73" s="38">
        <v>43950</v>
      </c>
      <c r="M73" s="38">
        <v>43984</v>
      </c>
      <c r="N73" s="38">
        <v>44011</v>
      </c>
      <c r="O73" s="38">
        <v>44042</v>
      </c>
      <c r="P73" s="38"/>
      <c r="Q73" s="38"/>
      <c r="R73" s="38"/>
      <c r="S73" s="38"/>
      <c r="T73" s="99"/>
    </row>
    <row r="74" spans="1:20" ht="12.75" customHeight="1">
      <c r="A74" s="130" t="s">
        <v>145</v>
      </c>
      <c r="B74" s="131">
        <v>20</v>
      </c>
      <c r="C74" s="132" t="s">
        <v>146</v>
      </c>
      <c r="D74" s="132" t="s">
        <v>147</v>
      </c>
      <c r="E74" s="48" t="s">
        <v>148</v>
      </c>
      <c r="F74" s="22" t="s">
        <v>149</v>
      </c>
      <c r="G74" s="43" t="s">
        <v>150</v>
      </c>
      <c r="H74" s="85" t="s">
        <v>151</v>
      </c>
      <c r="I74" s="108">
        <f t="shared" ref="I74:T74" si="19">AVERAGE(I75:I79)</f>
        <v>174.4</v>
      </c>
      <c r="J74" s="49">
        <f t="shared" si="19"/>
        <v>175.4</v>
      </c>
      <c r="K74" s="49">
        <f t="shared" si="19"/>
        <v>170.6</v>
      </c>
      <c r="L74" s="49">
        <f t="shared" si="19"/>
        <v>126.2</v>
      </c>
      <c r="M74" s="49">
        <f t="shared" si="19"/>
        <v>139</v>
      </c>
      <c r="N74" s="49">
        <f t="shared" si="19"/>
        <v>127.8</v>
      </c>
      <c r="O74" s="49">
        <f t="shared" si="19"/>
        <v>146.80000000000001</v>
      </c>
      <c r="P74" s="49" t="e">
        <f t="shared" si="19"/>
        <v>#DIV/0!</v>
      </c>
      <c r="Q74" s="49" t="e">
        <f t="shared" si="19"/>
        <v>#DIV/0!</v>
      </c>
      <c r="R74" s="49" t="e">
        <f t="shared" si="19"/>
        <v>#DIV/0!</v>
      </c>
      <c r="S74" s="49" t="e">
        <f t="shared" si="19"/>
        <v>#DIV/0!</v>
      </c>
      <c r="T74" s="109" t="e">
        <f t="shared" si="19"/>
        <v>#DIV/0!</v>
      </c>
    </row>
    <row r="75" spans="1:20">
      <c r="A75" s="130"/>
      <c r="B75" s="131"/>
      <c r="C75" s="132"/>
      <c r="D75" s="132"/>
      <c r="E75" s="50" t="s">
        <v>152</v>
      </c>
      <c r="F75" s="22" t="s">
        <v>149</v>
      </c>
      <c r="G75" s="43" t="s">
        <v>150</v>
      </c>
      <c r="H75" s="85" t="s">
        <v>151</v>
      </c>
      <c r="I75" s="77">
        <v>157</v>
      </c>
      <c r="J75" s="16">
        <v>127</v>
      </c>
      <c r="K75" s="16">
        <v>241</v>
      </c>
      <c r="L75" s="16">
        <v>102</v>
      </c>
      <c r="M75" s="16">
        <v>164</v>
      </c>
      <c r="N75" s="16">
        <v>126</v>
      </c>
      <c r="O75" s="16">
        <v>173</v>
      </c>
      <c r="P75" s="16"/>
      <c r="Q75" s="16"/>
      <c r="R75" s="16"/>
      <c r="S75" s="16"/>
      <c r="T75" s="78"/>
    </row>
    <row r="76" spans="1:20">
      <c r="A76" s="130"/>
      <c r="B76" s="131"/>
      <c r="C76" s="132"/>
      <c r="D76" s="132"/>
      <c r="E76" s="50" t="s">
        <v>153</v>
      </c>
      <c r="F76" s="22" t="s">
        <v>149</v>
      </c>
      <c r="G76" s="43" t="s">
        <v>150</v>
      </c>
      <c r="H76" s="85" t="s">
        <v>151</v>
      </c>
      <c r="I76" s="77">
        <v>160</v>
      </c>
      <c r="J76" s="16">
        <v>175</v>
      </c>
      <c r="K76" s="16">
        <v>131</v>
      </c>
      <c r="L76" s="16">
        <v>91</v>
      </c>
      <c r="M76" s="16">
        <v>159</v>
      </c>
      <c r="N76" s="16">
        <v>113</v>
      </c>
      <c r="O76" s="16">
        <v>139</v>
      </c>
      <c r="P76" s="16"/>
      <c r="Q76" s="16"/>
      <c r="R76" s="16"/>
      <c r="S76" s="16"/>
      <c r="T76" s="78"/>
    </row>
    <row r="77" spans="1:20">
      <c r="A77" s="130"/>
      <c r="B77" s="131"/>
      <c r="C77" s="132"/>
      <c r="D77" s="132"/>
      <c r="E77" s="50" t="s">
        <v>154</v>
      </c>
      <c r="F77" s="22" t="s">
        <v>149</v>
      </c>
      <c r="G77" s="43" t="s">
        <v>150</v>
      </c>
      <c r="H77" s="85" t="s">
        <v>151</v>
      </c>
      <c r="I77" s="77">
        <v>207</v>
      </c>
      <c r="J77" s="16">
        <v>193</v>
      </c>
      <c r="K77" s="16">
        <v>134</v>
      </c>
      <c r="L77" s="16">
        <v>155</v>
      </c>
      <c r="M77" s="16">
        <v>187</v>
      </c>
      <c r="N77" s="16">
        <v>114</v>
      </c>
      <c r="O77" s="16">
        <v>139</v>
      </c>
      <c r="P77" s="16"/>
      <c r="Q77" s="16"/>
      <c r="R77" s="16"/>
      <c r="S77" s="16"/>
      <c r="T77" s="78"/>
    </row>
    <row r="78" spans="1:20">
      <c r="A78" s="130"/>
      <c r="B78" s="131"/>
      <c r="C78" s="132"/>
      <c r="D78" s="132"/>
      <c r="E78" s="50" t="s">
        <v>155</v>
      </c>
      <c r="F78" s="22" t="s">
        <v>149</v>
      </c>
      <c r="G78" s="43" t="s">
        <v>150</v>
      </c>
      <c r="H78" s="85" t="s">
        <v>151</v>
      </c>
      <c r="I78" s="77">
        <v>181</v>
      </c>
      <c r="J78" s="16">
        <v>199</v>
      </c>
      <c r="K78" s="16">
        <v>202</v>
      </c>
      <c r="L78" s="16">
        <v>115</v>
      </c>
      <c r="M78" s="16">
        <v>12</v>
      </c>
      <c r="N78" s="16">
        <v>142</v>
      </c>
      <c r="O78" s="16">
        <v>137</v>
      </c>
      <c r="P78" s="16"/>
      <c r="Q78" s="16"/>
      <c r="R78" s="16"/>
      <c r="S78" s="16"/>
      <c r="T78" s="78"/>
    </row>
    <row r="79" spans="1:20">
      <c r="A79" s="130"/>
      <c r="B79" s="131"/>
      <c r="C79" s="132"/>
      <c r="D79" s="132"/>
      <c r="E79" s="50" t="s">
        <v>156</v>
      </c>
      <c r="F79" s="22" t="s">
        <v>149</v>
      </c>
      <c r="G79" s="43" t="s">
        <v>150</v>
      </c>
      <c r="H79" s="85" t="s">
        <v>151</v>
      </c>
      <c r="I79" s="77">
        <v>167</v>
      </c>
      <c r="J79" s="16">
        <v>183</v>
      </c>
      <c r="K79" s="16">
        <v>145</v>
      </c>
      <c r="L79" s="16">
        <v>168</v>
      </c>
      <c r="M79" s="16">
        <v>173</v>
      </c>
      <c r="N79" s="16">
        <v>144</v>
      </c>
      <c r="O79" s="16">
        <v>146</v>
      </c>
      <c r="P79" s="16"/>
      <c r="Q79" s="16"/>
      <c r="R79" s="16"/>
      <c r="S79" s="16"/>
      <c r="T79" s="78"/>
    </row>
    <row r="80" spans="1:20" ht="12.6" customHeight="1">
      <c r="A80" s="130"/>
      <c r="B80" s="131">
        <v>21</v>
      </c>
      <c r="C80" s="132" t="s">
        <v>157</v>
      </c>
      <c r="D80" s="132" t="s">
        <v>147</v>
      </c>
      <c r="E80" s="48" t="s">
        <v>148</v>
      </c>
      <c r="F80" s="22" t="s">
        <v>158</v>
      </c>
      <c r="G80" s="43" t="s">
        <v>159</v>
      </c>
      <c r="H80" s="85" t="s">
        <v>160</v>
      </c>
      <c r="I80" s="108">
        <f t="shared" ref="I80:T80" si="20">AVERAGE(I81:I85)</f>
        <v>412.2</v>
      </c>
      <c r="J80" s="49">
        <f t="shared" si="20"/>
        <v>391.6</v>
      </c>
      <c r="K80" s="49">
        <f t="shared" si="20"/>
        <v>312.60000000000002</v>
      </c>
      <c r="L80" s="49">
        <f t="shared" si="20"/>
        <v>276</v>
      </c>
      <c r="M80" s="49">
        <f t="shared" si="20"/>
        <v>271.39999999999998</v>
      </c>
      <c r="N80" s="49">
        <f t="shared" si="20"/>
        <v>305.60000000000002</v>
      </c>
      <c r="O80" s="49">
        <f t="shared" si="20"/>
        <v>278.60000000000002</v>
      </c>
      <c r="P80" s="49" t="e">
        <f t="shared" si="20"/>
        <v>#DIV/0!</v>
      </c>
      <c r="Q80" s="49" t="e">
        <f t="shared" si="20"/>
        <v>#DIV/0!</v>
      </c>
      <c r="R80" s="49" t="e">
        <f t="shared" si="20"/>
        <v>#DIV/0!</v>
      </c>
      <c r="S80" s="49" t="e">
        <f t="shared" si="20"/>
        <v>#DIV/0!</v>
      </c>
      <c r="T80" s="109" t="e">
        <f t="shared" si="20"/>
        <v>#DIV/0!</v>
      </c>
    </row>
    <row r="81" spans="1:20">
      <c r="A81" s="130"/>
      <c r="B81" s="131"/>
      <c r="C81" s="132"/>
      <c r="D81" s="132"/>
      <c r="E81" s="50" t="s">
        <v>161</v>
      </c>
      <c r="F81" s="22" t="s">
        <v>158</v>
      </c>
      <c r="G81" s="43" t="s">
        <v>159</v>
      </c>
      <c r="H81" s="85" t="s">
        <v>160</v>
      </c>
      <c r="I81" s="77">
        <v>376</v>
      </c>
      <c r="J81" s="16">
        <v>391</v>
      </c>
      <c r="K81" s="16">
        <v>324</v>
      </c>
      <c r="L81" s="16">
        <v>249</v>
      </c>
      <c r="M81" s="16">
        <v>335</v>
      </c>
      <c r="N81" s="16">
        <v>355</v>
      </c>
      <c r="O81" s="16">
        <v>305</v>
      </c>
      <c r="P81" s="16"/>
      <c r="Q81" s="16"/>
      <c r="R81" s="16"/>
      <c r="S81" s="16"/>
      <c r="T81" s="78"/>
    </row>
    <row r="82" spans="1:20">
      <c r="A82" s="130"/>
      <c r="B82" s="131"/>
      <c r="C82" s="132"/>
      <c r="D82" s="132"/>
      <c r="E82" s="50" t="s">
        <v>162</v>
      </c>
      <c r="F82" s="22" t="s">
        <v>158</v>
      </c>
      <c r="G82" s="43" t="s">
        <v>159</v>
      </c>
      <c r="H82" s="85" t="s">
        <v>160</v>
      </c>
      <c r="I82" s="77">
        <v>394</v>
      </c>
      <c r="J82" s="16">
        <v>410</v>
      </c>
      <c r="K82" s="16">
        <v>309</v>
      </c>
      <c r="L82" s="16">
        <v>272</v>
      </c>
      <c r="M82" s="16">
        <v>264</v>
      </c>
      <c r="N82" s="16">
        <v>318</v>
      </c>
      <c r="O82" s="16">
        <v>295</v>
      </c>
      <c r="P82" s="16"/>
      <c r="Q82" s="16"/>
      <c r="R82" s="16"/>
      <c r="S82" s="16"/>
      <c r="T82" s="78"/>
    </row>
    <row r="83" spans="1:20">
      <c r="A83" s="130"/>
      <c r="B83" s="131"/>
      <c r="C83" s="132"/>
      <c r="D83" s="132"/>
      <c r="E83" s="51" t="s">
        <v>163</v>
      </c>
      <c r="F83" s="22" t="s">
        <v>158</v>
      </c>
      <c r="G83" s="43" t="s">
        <v>159</v>
      </c>
      <c r="H83" s="85" t="s">
        <v>160</v>
      </c>
      <c r="I83" s="77">
        <v>354</v>
      </c>
      <c r="J83" s="16">
        <v>371</v>
      </c>
      <c r="K83" s="16">
        <v>252</v>
      </c>
      <c r="L83" s="16">
        <v>335</v>
      </c>
      <c r="M83" s="16">
        <v>1</v>
      </c>
      <c r="N83" s="16">
        <v>231</v>
      </c>
      <c r="O83" s="16">
        <v>237</v>
      </c>
      <c r="P83" s="16"/>
      <c r="Q83" s="16"/>
      <c r="R83" s="16"/>
      <c r="S83" s="16"/>
      <c r="T83" s="78"/>
    </row>
    <row r="84" spans="1:20">
      <c r="A84" s="130"/>
      <c r="B84" s="131"/>
      <c r="C84" s="132"/>
      <c r="D84" s="132"/>
      <c r="E84" s="51" t="s">
        <v>164</v>
      </c>
      <c r="F84" s="22" t="s">
        <v>158</v>
      </c>
      <c r="G84" s="43" t="s">
        <v>159</v>
      </c>
      <c r="H84" s="85" t="s">
        <v>160</v>
      </c>
      <c r="I84" s="77">
        <v>423</v>
      </c>
      <c r="J84" s="16">
        <v>319</v>
      </c>
      <c r="K84" s="16">
        <v>366</v>
      </c>
      <c r="L84" s="16">
        <v>235</v>
      </c>
      <c r="M84" s="16">
        <v>315</v>
      </c>
      <c r="N84" s="16">
        <v>297</v>
      </c>
      <c r="O84" s="16">
        <v>308</v>
      </c>
      <c r="P84" s="16"/>
      <c r="Q84" s="16"/>
      <c r="R84" s="16"/>
      <c r="S84" s="16"/>
      <c r="T84" s="78"/>
    </row>
    <row r="85" spans="1:20">
      <c r="A85" s="130"/>
      <c r="B85" s="131"/>
      <c r="C85" s="132"/>
      <c r="D85" s="132"/>
      <c r="E85" s="51" t="s">
        <v>166</v>
      </c>
      <c r="F85" s="22" t="s">
        <v>158</v>
      </c>
      <c r="G85" s="43" t="s">
        <v>159</v>
      </c>
      <c r="H85" s="85" t="s">
        <v>160</v>
      </c>
      <c r="I85" s="77">
        <v>514</v>
      </c>
      <c r="J85" s="16">
        <v>467</v>
      </c>
      <c r="K85" s="16">
        <v>312</v>
      </c>
      <c r="L85" s="16">
        <v>289</v>
      </c>
      <c r="M85" s="16">
        <v>442</v>
      </c>
      <c r="N85" s="16">
        <v>327</v>
      </c>
      <c r="O85" s="16">
        <v>248</v>
      </c>
      <c r="P85" s="16"/>
      <c r="Q85" s="16"/>
      <c r="R85" s="16"/>
      <c r="S85" s="16"/>
      <c r="T85" s="78"/>
    </row>
    <row r="86" spans="1:20" ht="12.75" customHeight="1">
      <c r="A86" s="130"/>
      <c r="B86" s="131">
        <v>22</v>
      </c>
      <c r="C86" s="132" t="s">
        <v>167</v>
      </c>
      <c r="D86" s="132" t="s">
        <v>168</v>
      </c>
      <c r="E86" s="48" t="s">
        <v>169</v>
      </c>
      <c r="F86" s="22" t="s">
        <v>56</v>
      </c>
      <c r="G86" s="25" t="s">
        <v>170</v>
      </c>
      <c r="H86" s="85" t="s">
        <v>58</v>
      </c>
      <c r="I86" s="110">
        <f t="shared" ref="I86:T86" si="21">AVERAGE(I87:I91)</f>
        <v>0.88289473684210529</v>
      </c>
      <c r="J86" s="52">
        <f t="shared" si="21"/>
        <v>0.94966322669418646</v>
      </c>
      <c r="K86" s="52">
        <f t="shared" si="21"/>
        <v>0.8003030303030304</v>
      </c>
      <c r="L86" s="52">
        <f t="shared" si="21"/>
        <v>0.68166701066391466</v>
      </c>
      <c r="M86" s="52">
        <f t="shared" si="21"/>
        <v>0.73040350877192983</v>
      </c>
      <c r="N86" s="52">
        <f t="shared" si="21"/>
        <v>0.59207792207792198</v>
      </c>
      <c r="O86" s="52">
        <f t="shared" si="21"/>
        <v>0.66727272727272724</v>
      </c>
      <c r="P86" s="52">
        <f t="shared" si="21"/>
        <v>0</v>
      </c>
      <c r="Q86" s="52">
        <f t="shared" si="21"/>
        <v>0</v>
      </c>
      <c r="R86" s="52">
        <f t="shared" si="21"/>
        <v>0</v>
      </c>
      <c r="S86" s="52">
        <f t="shared" si="21"/>
        <v>0</v>
      </c>
      <c r="T86" s="111">
        <f t="shared" si="21"/>
        <v>0</v>
      </c>
    </row>
    <row r="87" spans="1:20">
      <c r="A87" s="130"/>
      <c r="B87" s="131"/>
      <c r="C87" s="132"/>
      <c r="D87" s="132"/>
      <c r="E87" s="50" t="s">
        <v>171</v>
      </c>
      <c r="F87" s="22" t="s">
        <v>56</v>
      </c>
      <c r="G87" s="25" t="s">
        <v>170</v>
      </c>
      <c r="H87" s="85" t="s">
        <v>58</v>
      </c>
      <c r="I87" s="112">
        <f t="shared" ref="I87:T87" si="22">IFERROR(I75/(10*I152),0)</f>
        <v>0.78500000000000003</v>
      </c>
      <c r="J87" s="53">
        <f t="shared" si="22"/>
        <v>0.74705882352941178</v>
      </c>
      <c r="K87" s="53">
        <f t="shared" si="22"/>
        <v>1.1476190476190475</v>
      </c>
      <c r="L87" s="53">
        <f t="shared" si="22"/>
        <v>0.56666666666666665</v>
      </c>
      <c r="M87" s="53">
        <f t="shared" si="22"/>
        <v>0.86315789473684212</v>
      </c>
      <c r="N87" s="53">
        <f t="shared" si="22"/>
        <v>0.57272727272727275</v>
      </c>
      <c r="O87" s="53">
        <f t="shared" si="22"/>
        <v>0.78636363636363638</v>
      </c>
      <c r="P87" s="53">
        <f t="shared" si="22"/>
        <v>0</v>
      </c>
      <c r="Q87" s="53">
        <f t="shared" si="22"/>
        <v>0</v>
      </c>
      <c r="R87" s="53">
        <f t="shared" si="22"/>
        <v>0</v>
      </c>
      <c r="S87" s="53">
        <f t="shared" si="22"/>
        <v>0</v>
      </c>
      <c r="T87" s="113">
        <f t="shared" si="22"/>
        <v>0</v>
      </c>
    </row>
    <row r="88" spans="1:20">
      <c r="A88" s="130"/>
      <c r="B88" s="131"/>
      <c r="C88" s="132"/>
      <c r="D88" s="132"/>
      <c r="E88" s="50" t="s">
        <v>153</v>
      </c>
      <c r="F88" s="22" t="s">
        <v>56</v>
      </c>
      <c r="G88" s="25" t="s">
        <v>170</v>
      </c>
      <c r="H88" s="85" t="s">
        <v>58</v>
      </c>
      <c r="I88" s="112">
        <f t="shared" ref="I88:T88" si="23">IFERROR(I76/(10*I153),0)</f>
        <v>0.8</v>
      </c>
      <c r="J88" s="53">
        <f t="shared" si="23"/>
        <v>0.97222222222222221</v>
      </c>
      <c r="K88" s="53">
        <f t="shared" si="23"/>
        <v>0.62380952380952381</v>
      </c>
      <c r="L88" s="53">
        <f t="shared" si="23"/>
        <v>0.53529411764705881</v>
      </c>
      <c r="M88" s="53">
        <f t="shared" si="23"/>
        <v>0.8833333333333333</v>
      </c>
      <c r="N88" s="53">
        <f t="shared" si="23"/>
        <v>0.51363636363636367</v>
      </c>
      <c r="O88" s="53">
        <f t="shared" si="23"/>
        <v>0.63181818181818183</v>
      </c>
      <c r="P88" s="53">
        <f t="shared" si="23"/>
        <v>0</v>
      </c>
      <c r="Q88" s="53">
        <f t="shared" si="23"/>
        <v>0</v>
      </c>
      <c r="R88" s="53">
        <f t="shared" si="23"/>
        <v>0</v>
      </c>
      <c r="S88" s="53">
        <f t="shared" si="23"/>
        <v>0</v>
      </c>
      <c r="T88" s="113">
        <f t="shared" si="23"/>
        <v>0</v>
      </c>
    </row>
    <row r="89" spans="1:20">
      <c r="A89" s="130"/>
      <c r="B89" s="131"/>
      <c r="C89" s="132"/>
      <c r="D89" s="132"/>
      <c r="E89" s="50" t="s">
        <v>154</v>
      </c>
      <c r="F89" s="22" t="s">
        <v>56</v>
      </c>
      <c r="G89" s="25" t="s">
        <v>170</v>
      </c>
      <c r="H89" s="85" t="s">
        <v>58</v>
      </c>
      <c r="I89" s="112">
        <f t="shared" ref="I89:T89" si="24">IFERROR(I77/(10*I154),0)</f>
        <v>1.0894736842105264</v>
      </c>
      <c r="J89" s="53">
        <f t="shared" si="24"/>
        <v>0.96499999999999997</v>
      </c>
      <c r="K89" s="53">
        <f t="shared" si="24"/>
        <v>0.60909090909090913</v>
      </c>
      <c r="L89" s="53">
        <f t="shared" si="24"/>
        <v>0.86111111111111116</v>
      </c>
      <c r="M89" s="53">
        <f t="shared" si="24"/>
        <v>0.93500000000000005</v>
      </c>
      <c r="N89" s="53">
        <f t="shared" si="24"/>
        <v>0.54285714285714282</v>
      </c>
      <c r="O89" s="53">
        <f t="shared" si="24"/>
        <v>0.63181818181818183</v>
      </c>
      <c r="P89" s="53">
        <f t="shared" si="24"/>
        <v>0</v>
      </c>
      <c r="Q89" s="53">
        <f t="shared" si="24"/>
        <v>0</v>
      </c>
      <c r="R89" s="53">
        <f t="shared" si="24"/>
        <v>0</v>
      </c>
      <c r="S89" s="53">
        <f t="shared" si="24"/>
        <v>0</v>
      </c>
      <c r="T89" s="113">
        <f t="shared" si="24"/>
        <v>0</v>
      </c>
    </row>
    <row r="90" spans="1:20">
      <c r="A90" s="130"/>
      <c r="B90" s="131"/>
      <c r="C90" s="132"/>
      <c r="D90" s="132"/>
      <c r="E90" s="50" t="s">
        <v>155</v>
      </c>
      <c r="F90" s="22" t="s">
        <v>56</v>
      </c>
      <c r="G90" s="25" t="s">
        <v>170</v>
      </c>
      <c r="H90" s="85" t="s">
        <v>58</v>
      </c>
      <c r="I90" s="112">
        <f t="shared" ref="I90:T90" si="25">IFERROR(I78/(10*I155),0)</f>
        <v>0.90500000000000003</v>
      </c>
      <c r="J90" s="53">
        <f t="shared" si="25"/>
        <v>1.0473684210526315</v>
      </c>
      <c r="K90" s="53">
        <f t="shared" si="25"/>
        <v>0.96190476190476193</v>
      </c>
      <c r="L90" s="53">
        <f t="shared" si="25"/>
        <v>0.60526315789473684</v>
      </c>
      <c r="M90" s="53">
        <f t="shared" si="25"/>
        <v>0.06</v>
      </c>
      <c r="N90" s="53">
        <f t="shared" si="25"/>
        <v>0.6454545454545455</v>
      </c>
      <c r="O90" s="53">
        <f t="shared" si="25"/>
        <v>0.62272727272727268</v>
      </c>
      <c r="P90" s="53">
        <f t="shared" si="25"/>
        <v>0</v>
      </c>
      <c r="Q90" s="53">
        <f t="shared" si="25"/>
        <v>0</v>
      </c>
      <c r="R90" s="53">
        <f t="shared" si="25"/>
        <v>0</v>
      </c>
      <c r="S90" s="53">
        <f t="shared" si="25"/>
        <v>0</v>
      </c>
      <c r="T90" s="113">
        <f t="shared" si="25"/>
        <v>0</v>
      </c>
    </row>
    <row r="91" spans="1:20">
      <c r="A91" s="130"/>
      <c r="B91" s="131"/>
      <c r="C91" s="132"/>
      <c r="D91" s="132"/>
      <c r="E91" s="50" t="s">
        <v>156</v>
      </c>
      <c r="F91" s="22" t="s">
        <v>56</v>
      </c>
      <c r="G91" s="25" t="s">
        <v>170</v>
      </c>
      <c r="H91" s="85" t="s">
        <v>58</v>
      </c>
      <c r="I91" s="112">
        <f t="shared" ref="I91:T91" si="26">IFERROR(I79/(10*I156),0)</f>
        <v>0.83499999999999996</v>
      </c>
      <c r="J91" s="53">
        <f t="shared" si="26"/>
        <v>1.0166666666666666</v>
      </c>
      <c r="K91" s="53">
        <f t="shared" si="26"/>
        <v>0.65909090909090906</v>
      </c>
      <c r="L91" s="53">
        <f t="shared" si="26"/>
        <v>0.84</v>
      </c>
      <c r="M91" s="53">
        <f t="shared" si="26"/>
        <v>0.91052631578947374</v>
      </c>
      <c r="N91" s="53">
        <f t="shared" si="26"/>
        <v>0.68571428571428572</v>
      </c>
      <c r="O91" s="53">
        <f t="shared" si="26"/>
        <v>0.66363636363636369</v>
      </c>
      <c r="P91" s="53">
        <f t="shared" si="26"/>
        <v>0</v>
      </c>
      <c r="Q91" s="53">
        <f t="shared" si="26"/>
        <v>0</v>
      </c>
      <c r="R91" s="53">
        <f t="shared" si="26"/>
        <v>0</v>
      </c>
      <c r="S91" s="53">
        <f t="shared" si="26"/>
        <v>0</v>
      </c>
      <c r="T91" s="113">
        <f t="shared" si="26"/>
        <v>0</v>
      </c>
    </row>
    <row r="92" spans="1:20" ht="12.6" customHeight="1">
      <c r="A92" s="130"/>
      <c r="B92" s="131">
        <v>23</v>
      </c>
      <c r="C92" s="142" t="s">
        <v>172</v>
      </c>
      <c r="D92" s="142" t="s">
        <v>173</v>
      </c>
      <c r="E92" s="48" t="s">
        <v>148</v>
      </c>
      <c r="F92" s="22" t="s">
        <v>56</v>
      </c>
      <c r="G92" s="25" t="s">
        <v>170</v>
      </c>
      <c r="H92" s="85" t="s">
        <v>58</v>
      </c>
      <c r="I92" s="110">
        <f t="shared" ref="I92:T92" si="27">AVERAGE(I93:I97)</f>
        <v>0.87580000000000013</v>
      </c>
      <c r="J92" s="52">
        <f t="shared" si="27"/>
        <v>0.83274210526315784</v>
      </c>
      <c r="K92" s="52">
        <f t="shared" si="27"/>
        <v>0.6387878787878789</v>
      </c>
      <c r="L92" s="52">
        <f t="shared" si="27"/>
        <v>0.63281733746130042</v>
      </c>
      <c r="M92" s="52">
        <f t="shared" si="27"/>
        <v>0.54943157894736838</v>
      </c>
      <c r="N92" s="52">
        <f t="shared" si="27"/>
        <v>0.59297990430622005</v>
      </c>
      <c r="O92" s="52">
        <f t="shared" si="27"/>
        <v>0.59092760421553003</v>
      </c>
      <c r="P92" s="52">
        <f t="shared" si="27"/>
        <v>0</v>
      </c>
      <c r="Q92" s="52">
        <f t="shared" si="27"/>
        <v>0</v>
      </c>
      <c r="R92" s="52">
        <f t="shared" si="27"/>
        <v>0</v>
      </c>
      <c r="S92" s="52">
        <f t="shared" si="27"/>
        <v>0</v>
      </c>
      <c r="T92" s="111">
        <f t="shared" si="27"/>
        <v>0</v>
      </c>
    </row>
    <row r="93" spans="1:20">
      <c r="A93" s="130"/>
      <c r="B93" s="131"/>
      <c r="C93" s="142"/>
      <c r="D93" s="142"/>
      <c r="E93" s="50" t="s">
        <v>161</v>
      </c>
      <c r="F93" s="22" t="s">
        <v>56</v>
      </c>
      <c r="G93" s="25" t="s">
        <v>170</v>
      </c>
      <c r="H93" s="85" t="s">
        <v>58</v>
      </c>
      <c r="I93" s="112">
        <f t="shared" ref="I93:T93" si="28">IFERROR(I81/(25*I158),0)</f>
        <v>0.752</v>
      </c>
      <c r="J93" s="53">
        <f t="shared" si="28"/>
        <v>0.78200000000000003</v>
      </c>
      <c r="K93" s="53">
        <f t="shared" si="28"/>
        <v>0.64800000000000002</v>
      </c>
      <c r="L93" s="53">
        <f t="shared" si="28"/>
        <v>0.58588235294117652</v>
      </c>
      <c r="M93" s="53">
        <f t="shared" si="28"/>
        <v>0.67</v>
      </c>
      <c r="N93" s="53">
        <f t="shared" si="28"/>
        <v>0.6454545454545455</v>
      </c>
      <c r="O93" s="53">
        <f t="shared" si="28"/>
        <v>0.64210526315789473</v>
      </c>
      <c r="P93" s="53">
        <f t="shared" si="28"/>
        <v>0</v>
      </c>
      <c r="Q93" s="53">
        <f t="shared" si="28"/>
        <v>0</v>
      </c>
      <c r="R93" s="53">
        <f t="shared" si="28"/>
        <v>0</v>
      </c>
      <c r="S93" s="53">
        <f t="shared" si="28"/>
        <v>0</v>
      </c>
      <c r="T93" s="113">
        <f t="shared" si="28"/>
        <v>0</v>
      </c>
    </row>
    <row r="94" spans="1:20">
      <c r="A94" s="130"/>
      <c r="B94" s="131"/>
      <c r="C94" s="142"/>
      <c r="D94" s="142"/>
      <c r="E94" s="50" t="s">
        <v>162</v>
      </c>
      <c r="F94" s="22" t="s">
        <v>56</v>
      </c>
      <c r="G94" s="25" t="s">
        <v>170</v>
      </c>
      <c r="H94" s="85" t="s">
        <v>58</v>
      </c>
      <c r="I94" s="112">
        <f t="shared" ref="I94:T94" si="29">IFERROR(I82/(25*I159),0)</f>
        <v>0.78800000000000003</v>
      </c>
      <c r="J94" s="53">
        <f t="shared" si="29"/>
        <v>0.82</v>
      </c>
      <c r="K94" s="53">
        <f t="shared" si="29"/>
        <v>0.68666666666666665</v>
      </c>
      <c r="L94" s="53">
        <f t="shared" si="29"/>
        <v>0.64</v>
      </c>
      <c r="M94" s="53">
        <f t="shared" si="29"/>
        <v>0.52800000000000002</v>
      </c>
      <c r="N94" s="53">
        <f t="shared" si="29"/>
        <v>0.57818181818181813</v>
      </c>
      <c r="O94" s="53">
        <f t="shared" si="29"/>
        <v>0.65555555555555556</v>
      </c>
      <c r="P94" s="53">
        <f t="shared" si="29"/>
        <v>0</v>
      </c>
      <c r="Q94" s="53">
        <f t="shared" si="29"/>
        <v>0</v>
      </c>
      <c r="R94" s="53">
        <f t="shared" si="29"/>
        <v>0</v>
      </c>
      <c r="S94" s="53">
        <f t="shared" si="29"/>
        <v>0</v>
      </c>
      <c r="T94" s="113">
        <f t="shared" si="29"/>
        <v>0</v>
      </c>
    </row>
    <row r="95" spans="1:20">
      <c r="A95" s="130"/>
      <c r="B95" s="131"/>
      <c r="C95" s="142"/>
      <c r="D95" s="142"/>
      <c r="E95" s="50" t="s">
        <v>174</v>
      </c>
      <c r="F95" s="22" t="s">
        <v>56</v>
      </c>
      <c r="G95" s="25" t="s">
        <v>170</v>
      </c>
      <c r="H95" s="85" t="s">
        <v>58</v>
      </c>
      <c r="I95" s="112">
        <f t="shared" ref="I95:T95" si="30">IFERROR(I83/(25*I160),0)</f>
        <v>0.70799999999999996</v>
      </c>
      <c r="J95" s="53">
        <f t="shared" si="30"/>
        <v>0.78105263157894733</v>
      </c>
      <c r="K95" s="53">
        <f t="shared" si="30"/>
        <v>0.56000000000000005</v>
      </c>
      <c r="L95" s="53">
        <f t="shared" si="30"/>
        <v>0.70526315789473681</v>
      </c>
      <c r="M95" s="53">
        <f t="shared" si="30"/>
        <v>2E-3</v>
      </c>
      <c r="N95" s="53">
        <f t="shared" si="30"/>
        <v>0.46200000000000002</v>
      </c>
      <c r="O95" s="53">
        <f t="shared" si="30"/>
        <v>0.55764705882352938</v>
      </c>
      <c r="P95" s="53">
        <f t="shared" si="30"/>
        <v>0</v>
      </c>
      <c r="Q95" s="53">
        <f t="shared" si="30"/>
        <v>0</v>
      </c>
      <c r="R95" s="53">
        <f t="shared" si="30"/>
        <v>0</v>
      </c>
      <c r="S95" s="53">
        <f t="shared" si="30"/>
        <v>0</v>
      </c>
      <c r="T95" s="113">
        <f t="shared" si="30"/>
        <v>0</v>
      </c>
    </row>
    <row r="96" spans="1:20">
      <c r="A96" s="130"/>
      <c r="B96" s="131"/>
      <c r="C96" s="142"/>
      <c r="D96" s="142"/>
      <c r="E96" s="50" t="s">
        <v>175</v>
      </c>
      <c r="F96" s="22" t="s">
        <v>56</v>
      </c>
      <c r="G96" s="25" t="s">
        <v>170</v>
      </c>
      <c r="H96" s="85" t="s">
        <v>58</v>
      </c>
      <c r="I96" s="112">
        <f t="shared" ref="I96:T96" si="31">IFERROR(I84/(25*I161),0)</f>
        <v>0.84599999999999997</v>
      </c>
      <c r="J96" s="53">
        <f t="shared" si="31"/>
        <v>0.79749999999999999</v>
      </c>
      <c r="K96" s="53">
        <f t="shared" si="31"/>
        <v>0.73199999999999998</v>
      </c>
      <c r="L96" s="53">
        <f t="shared" si="31"/>
        <v>0.55294117647058827</v>
      </c>
      <c r="M96" s="53">
        <f t="shared" si="31"/>
        <v>0.66315789473684206</v>
      </c>
      <c r="N96" s="53">
        <f t="shared" si="31"/>
        <v>0.62526315789473685</v>
      </c>
      <c r="O96" s="53">
        <f t="shared" si="31"/>
        <v>0.6484210526315789</v>
      </c>
      <c r="P96" s="53">
        <f t="shared" si="31"/>
        <v>0</v>
      </c>
      <c r="Q96" s="53">
        <f t="shared" si="31"/>
        <v>0</v>
      </c>
      <c r="R96" s="53">
        <f t="shared" si="31"/>
        <v>0</v>
      </c>
      <c r="S96" s="53">
        <f t="shared" si="31"/>
        <v>0</v>
      </c>
      <c r="T96" s="113">
        <f t="shared" si="31"/>
        <v>0</v>
      </c>
    </row>
    <row r="97" spans="1:20">
      <c r="A97" s="130"/>
      <c r="B97" s="131"/>
      <c r="C97" s="142"/>
      <c r="D97" s="142"/>
      <c r="E97" s="54" t="s">
        <v>166</v>
      </c>
      <c r="F97" s="22" t="s">
        <v>56</v>
      </c>
      <c r="G97" s="25" t="s">
        <v>170</v>
      </c>
      <c r="H97" s="85" t="s">
        <v>58</v>
      </c>
      <c r="I97" s="112">
        <f t="shared" ref="I97:T97" si="32">IFERROR(I85/(25*I162),0)</f>
        <v>1.2849999999999999</v>
      </c>
      <c r="J97" s="53">
        <f t="shared" si="32"/>
        <v>0.98315789473684212</v>
      </c>
      <c r="K97" s="53">
        <f t="shared" si="32"/>
        <v>0.56727272727272726</v>
      </c>
      <c r="L97" s="53">
        <f t="shared" si="32"/>
        <v>0.68</v>
      </c>
      <c r="M97" s="53">
        <f t="shared" si="32"/>
        <v>0.88400000000000001</v>
      </c>
      <c r="N97" s="53">
        <f t="shared" si="32"/>
        <v>0.65400000000000003</v>
      </c>
      <c r="O97" s="53">
        <f t="shared" si="32"/>
        <v>0.45090909090909093</v>
      </c>
      <c r="P97" s="53">
        <f t="shared" si="32"/>
        <v>0</v>
      </c>
      <c r="Q97" s="53">
        <f t="shared" si="32"/>
        <v>0</v>
      </c>
      <c r="R97" s="53">
        <f t="shared" si="32"/>
        <v>0</v>
      </c>
      <c r="S97" s="53">
        <f t="shared" si="32"/>
        <v>0</v>
      </c>
      <c r="T97" s="113">
        <f t="shared" si="32"/>
        <v>0</v>
      </c>
    </row>
    <row r="98" spans="1:20" ht="12.75" customHeight="1">
      <c r="A98" s="130"/>
      <c r="B98" s="131">
        <v>24</v>
      </c>
      <c r="C98" s="132" t="s">
        <v>176</v>
      </c>
      <c r="D98" s="143" t="s">
        <v>177</v>
      </c>
      <c r="E98" s="55" t="s">
        <v>178</v>
      </c>
      <c r="F98" s="22" t="s">
        <v>179</v>
      </c>
      <c r="G98" s="11" t="s">
        <v>180</v>
      </c>
      <c r="H98" s="79" t="s">
        <v>181</v>
      </c>
      <c r="I98" s="114">
        <f t="shared" ref="I98:T98" si="33">SUM(I99:I102)</f>
        <v>86</v>
      </c>
      <c r="J98" s="56">
        <f t="shared" si="33"/>
        <v>112</v>
      </c>
      <c r="K98" s="56">
        <f t="shared" si="33"/>
        <v>98</v>
      </c>
      <c r="L98" s="56">
        <f t="shared" si="33"/>
        <v>36</v>
      </c>
      <c r="M98" s="56">
        <f t="shared" si="33"/>
        <v>24</v>
      </c>
      <c r="N98" s="56">
        <f t="shared" si="33"/>
        <v>20</v>
      </c>
      <c r="O98" s="56">
        <f t="shared" si="33"/>
        <v>17</v>
      </c>
      <c r="P98" s="56">
        <f t="shared" si="33"/>
        <v>0</v>
      </c>
      <c r="Q98" s="56">
        <f t="shared" si="33"/>
        <v>0</v>
      </c>
      <c r="R98" s="56">
        <f t="shared" si="33"/>
        <v>0</v>
      </c>
      <c r="S98" s="56">
        <f t="shared" si="33"/>
        <v>0</v>
      </c>
      <c r="T98" s="115">
        <f t="shared" si="33"/>
        <v>0</v>
      </c>
    </row>
    <row r="99" spans="1:20" ht="12.75" customHeight="1">
      <c r="A99" s="130"/>
      <c r="B99" s="131"/>
      <c r="C99" s="132"/>
      <c r="D99" s="143"/>
      <c r="E99" s="138" t="s">
        <v>182</v>
      </c>
      <c r="F99" s="138"/>
      <c r="G99" s="138"/>
      <c r="H99" s="138"/>
      <c r="I99" s="77">
        <v>43</v>
      </c>
      <c r="J99" s="16">
        <v>58</v>
      </c>
      <c r="K99" s="16">
        <v>54</v>
      </c>
      <c r="L99" s="16">
        <v>21</v>
      </c>
      <c r="M99" s="16">
        <v>15</v>
      </c>
      <c r="N99" s="16">
        <v>10</v>
      </c>
      <c r="O99" s="16">
        <v>12</v>
      </c>
      <c r="P99" s="16"/>
      <c r="Q99" s="16"/>
      <c r="R99" s="16"/>
      <c r="S99" s="16"/>
      <c r="T99" s="78"/>
    </row>
    <row r="100" spans="1:20" ht="12.75" customHeight="1">
      <c r="A100" s="130"/>
      <c r="B100" s="131"/>
      <c r="C100" s="132"/>
      <c r="D100" s="143"/>
      <c r="E100" s="138" t="s">
        <v>183</v>
      </c>
      <c r="F100" s="138"/>
      <c r="G100" s="138"/>
      <c r="H100" s="138"/>
      <c r="I100" s="77"/>
      <c r="J100" s="16">
        <v>0</v>
      </c>
      <c r="K100" s="16">
        <v>0</v>
      </c>
      <c r="L100" s="16"/>
      <c r="M100" s="16">
        <v>0</v>
      </c>
      <c r="N100" s="16">
        <v>0</v>
      </c>
      <c r="O100" s="16">
        <v>0</v>
      </c>
      <c r="P100" s="16"/>
      <c r="Q100" s="16"/>
      <c r="R100" s="16"/>
      <c r="S100" s="16"/>
      <c r="T100" s="78"/>
    </row>
    <row r="101" spans="1:20" ht="12.75" customHeight="1">
      <c r="A101" s="130"/>
      <c r="B101" s="131"/>
      <c r="C101" s="132"/>
      <c r="D101" s="143"/>
      <c r="E101" s="138" t="s">
        <v>184</v>
      </c>
      <c r="F101" s="138"/>
      <c r="G101" s="138"/>
      <c r="H101" s="138"/>
      <c r="I101" s="77">
        <v>43</v>
      </c>
      <c r="J101" s="16">
        <v>54</v>
      </c>
      <c r="K101" s="16">
        <v>44</v>
      </c>
      <c r="L101" s="16">
        <v>15</v>
      </c>
      <c r="M101" s="16">
        <v>9</v>
      </c>
      <c r="N101" s="16">
        <v>10</v>
      </c>
      <c r="O101" s="16">
        <v>5</v>
      </c>
      <c r="P101" s="16"/>
      <c r="Q101" s="16"/>
      <c r="R101" s="16"/>
      <c r="S101" s="16"/>
      <c r="T101" s="78"/>
    </row>
    <row r="102" spans="1:20" ht="12.75" customHeight="1">
      <c r="A102" s="130"/>
      <c r="B102" s="131"/>
      <c r="C102" s="132"/>
      <c r="D102" s="143"/>
      <c r="E102" s="138" t="s">
        <v>185</v>
      </c>
      <c r="F102" s="138"/>
      <c r="G102" s="138"/>
      <c r="H102" s="138"/>
      <c r="I102" s="77"/>
      <c r="J102" s="16">
        <v>0</v>
      </c>
      <c r="K102" s="16">
        <v>0</v>
      </c>
      <c r="L102" s="16"/>
      <c r="M102" s="16">
        <v>0</v>
      </c>
      <c r="N102" s="16">
        <v>0</v>
      </c>
      <c r="O102" s="16">
        <v>0</v>
      </c>
      <c r="P102" s="16"/>
      <c r="Q102" s="16"/>
      <c r="R102" s="16"/>
      <c r="S102" s="16"/>
      <c r="T102" s="78"/>
    </row>
    <row r="103" spans="1:20" ht="13.35" customHeight="1">
      <c r="A103" s="130"/>
      <c r="B103" s="133">
        <v>25</v>
      </c>
      <c r="C103" s="134" t="s">
        <v>186</v>
      </c>
      <c r="D103" s="144" t="s">
        <v>187</v>
      </c>
      <c r="E103" s="144"/>
      <c r="F103" s="19" t="s">
        <v>20</v>
      </c>
      <c r="G103" s="18">
        <v>50</v>
      </c>
      <c r="H103" s="72" t="s">
        <v>35</v>
      </c>
      <c r="I103" s="114">
        <f t="shared" ref="I103:T103" si="34">+I104+I111</f>
        <v>54</v>
      </c>
      <c r="J103" s="56">
        <f t="shared" si="34"/>
        <v>57</v>
      </c>
      <c r="K103" s="56">
        <f t="shared" si="34"/>
        <v>56</v>
      </c>
      <c r="L103" s="56">
        <f t="shared" si="34"/>
        <v>100</v>
      </c>
      <c r="M103" s="56">
        <f t="shared" si="34"/>
        <v>40</v>
      </c>
      <c r="N103" s="56">
        <f t="shared" si="34"/>
        <v>70</v>
      </c>
      <c r="O103" s="56">
        <f t="shared" si="34"/>
        <v>42</v>
      </c>
      <c r="P103" s="56">
        <f t="shared" si="34"/>
        <v>0</v>
      </c>
      <c r="Q103" s="56">
        <f t="shared" si="34"/>
        <v>0</v>
      </c>
      <c r="R103" s="56">
        <f t="shared" si="34"/>
        <v>0</v>
      </c>
      <c r="S103" s="56">
        <f t="shared" si="34"/>
        <v>0</v>
      </c>
      <c r="T103" s="115">
        <f t="shared" si="34"/>
        <v>0</v>
      </c>
    </row>
    <row r="104" spans="1:20" ht="13.35" customHeight="1">
      <c r="A104" s="130"/>
      <c r="B104" s="133"/>
      <c r="C104" s="134"/>
      <c r="D104" s="138" t="s">
        <v>182</v>
      </c>
      <c r="E104" s="57" t="s">
        <v>188</v>
      </c>
      <c r="F104" s="19" t="s">
        <v>189</v>
      </c>
      <c r="G104" s="18">
        <v>25</v>
      </c>
      <c r="H104" s="72" t="s">
        <v>190</v>
      </c>
      <c r="I104" s="114">
        <f t="shared" ref="I104:T104" si="35">SUM(I105:I110)</f>
        <v>28</v>
      </c>
      <c r="J104" s="56">
        <f t="shared" si="35"/>
        <v>22</v>
      </c>
      <c r="K104" s="56">
        <f t="shared" si="35"/>
        <v>27</v>
      </c>
      <c r="L104" s="56">
        <f t="shared" si="35"/>
        <v>56</v>
      </c>
      <c r="M104" s="56">
        <f t="shared" si="35"/>
        <v>19</v>
      </c>
      <c r="N104" s="56">
        <f t="shared" si="35"/>
        <v>35</v>
      </c>
      <c r="O104" s="56">
        <f t="shared" si="35"/>
        <v>19</v>
      </c>
      <c r="P104" s="56">
        <f t="shared" si="35"/>
        <v>0</v>
      </c>
      <c r="Q104" s="56">
        <f t="shared" si="35"/>
        <v>0</v>
      </c>
      <c r="R104" s="56">
        <f t="shared" si="35"/>
        <v>0</v>
      </c>
      <c r="S104" s="56">
        <f t="shared" si="35"/>
        <v>0</v>
      </c>
      <c r="T104" s="115">
        <f t="shared" si="35"/>
        <v>0</v>
      </c>
    </row>
    <row r="105" spans="1:20" ht="12.6" customHeight="1">
      <c r="A105" s="130"/>
      <c r="B105" s="133"/>
      <c r="C105" s="134"/>
      <c r="D105" s="138"/>
      <c r="E105" s="138" t="s">
        <v>191</v>
      </c>
      <c r="F105" s="138"/>
      <c r="G105" s="138"/>
      <c r="H105" s="138"/>
      <c r="I105" s="77">
        <v>6</v>
      </c>
      <c r="J105" s="16">
        <v>10</v>
      </c>
      <c r="K105" s="16">
        <v>11</v>
      </c>
      <c r="L105" s="16">
        <v>8</v>
      </c>
      <c r="M105" s="16">
        <v>8</v>
      </c>
      <c r="N105" s="16">
        <v>6</v>
      </c>
      <c r="O105" s="16">
        <v>3</v>
      </c>
      <c r="P105" s="16"/>
      <c r="Q105" s="16"/>
      <c r="R105" s="16"/>
      <c r="S105" s="16"/>
      <c r="T105" s="78"/>
    </row>
    <row r="106" spans="1:20" ht="12.6" customHeight="1">
      <c r="A106" s="130"/>
      <c r="B106" s="133"/>
      <c r="C106" s="134"/>
      <c r="D106" s="138"/>
      <c r="E106" s="138" t="s">
        <v>192</v>
      </c>
      <c r="F106" s="138"/>
      <c r="G106" s="138"/>
      <c r="H106" s="138"/>
      <c r="I106" s="77">
        <v>12</v>
      </c>
      <c r="J106" s="16">
        <v>4</v>
      </c>
      <c r="K106" s="16">
        <v>4</v>
      </c>
      <c r="L106" s="16">
        <v>18</v>
      </c>
      <c r="M106" s="16">
        <v>9</v>
      </c>
      <c r="N106" s="16">
        <v>6</v>
      </c>
      <c r="O106" s="16">
        <v>9</v>
      </c>
      <c r="P106" s="16"/>
      <c r="Q106" s="16"/>
      <c r="R106" s="16"/>
      <c r="S106" s="16"/>
      <c r="T106" s="78"/>
    </row>
    <row r="107" spans="1:20" ht="12.6" customHeight="1">
      <c r="A107" s="130"/>
      <c r="B107" s="133"/>
      <c r="C107" s="134"/>
      <c r="D107" s="138"/>
      <c r="E107" s="138" t="s">
        <v>193</v>
      </c>
      <c r="F107" s="138"/>
      <c r="G107" s="138"/>
      <c r="H107" s="138"/>
      <c r="I107" s="77">
        <v>5</v>
      </c>
      <c r="J107" s="16">
        <v>8</v>
      </c>
      <c r="K107" s="16">
        <v>6</v>
      </c>
      <c r="L107" s="16">
        <v>3</v>
      </c>
      <c r="M107" s="16">
        <v>2</v>
      </c>
      <c r="N107" s="16">
        <v>10</v>
      </c>
      <c r="O107" s="16">
        <v>3</v>
      </c>
      <c r="P107" s="16"/>
      <c r="Q107" s="16"/>
      <c r="R107" s="16"/>
      <c r="S107" s="16"/>
      <c r="T107" s="78"/>
    </row>
    <row r="108" spans="1:20" ht="12.6" customHeight="1">
      <c r="A108" s="130"/>
      <c r="B108" s="133"/>
      <c r="C108" s="134"/>
      <c r="D108" s="140" t="s">
        <v>97</v>
      </c>
      <c r="E108" s="138" t="s">
        <v>191</v>
      </c>
      <c r="F108" s="138"/>
      <c r="G108" s="138"/>
      <c r="H108" s="138"/>
      <c r="I108" s="77">
        <v>0</v>
      </c>
      <c r="J108" s="16">
        <v>0</v>
      </c>
      <c r="K108" s="16">
        <v>1</v>
      </c>
      <c r="L108" s="16">
        <v>7</v>
      </c>
      <c r="M108" s="16">
        <v>0</v>
      </c>
      <c r="N108" s="16">
        <v>2</v>
      </c>
      <c r="O108" s="16">
        <v>0</v>
      </c>
      <c r="P108" s="16"/>
      <c r="Q108" s="16"/>
      <c r="R108" s="16"/>
      <c r="S108" s="16"/>
      <c r="T108" s="78"/>
    </row>
    <row r="109" spans="1:20" ht="12.6" customHeight="1">
      <c r="A109" s="130"/>
      <c r="B109" s="133"/>
      <c r="C109" s="134"/>
      <c r="D109" s="140"/>
      <c r="E109" s="138" t="s">
        <v>192</v>
      </c>
      <c r="F109" s="138"/>
      <c r="G109" s="138"/>
      <c r="H109" s="138"/>
      <c r="I109" s="77">
        <v>4</v>
      </c>
      <c r="J109" s="16">
        <v>0</v>
      </c>
      <c r="K109" s="16">
        <v>5</v>
      </c>
      <c r="L109" s="16">
        <v>20</v>
      </c>
      <c r="M109" s="16">
        <v>0</v>
      </c>
      <c r="N109" s="16">
        <v>11</v>
      </c>
      <c r="O109" s="16">
        <v>3</v>
      </c>
      <c r="P109" s="16"/>
      <c r="Q109" s="16"/>
      <c r="R109" s="16"/>
      <c r="S109" s="16"/>
      <c r="T109" s="78"/>
    </row>
    <row r="110" spans="1:20" ht="12.6" customHeight="1">
      <c r="A110" s="130"/>
      <c r="B110" s="133"/>
      <c r="C110" s="134"/>
      <c r="D110" s="140"/>
      <c r="E110" s="138" t="s">
        <v>193</v>
      </c>
      <c r="F110" s="138"/>
      <c r="G110" s="138"/>
      <c r="H110" s="138"/>
      <c r="I110" s="77">
        <v>1</v>
      </c>
      <c r="J110" s="16">
        <v>0</v>
      </c>
      <c r="K110" s="16"/>
      <c r="L110" s="16">
        <v>0</v>
      </c>
      <c r="M110" s="16">
        <v>0</v>
      </c>
      <c r="N110" s="16">
        <v>0</v>
      </c>
      <c r="O110" s="16">
        <v>1</v>
      </c>
      <c r="P110" s="16"/>
      <c r="Q110" s="16"/>
      <c r="R110" s="16"/>
      <c r="S110" s="16"/>
      <c r="T110" s="78"/>
    </row>
    <row r="111" spans="1:20" ht="13.35" customHeight="1">
      <c r="A111" s="130"/>
      <c r="B111" s="133"/>
      <c r="C111" s="134"/>
      <c r="D111" s="138" t="s">
        <v>184</v>
      </c>
      <c r="E111" s="58" t="s">
        <v>194</v>
      </c>
      <c r="F111" s="19" t="s">
        <v>189</v>
      </c>
      <c r="G111" s="18">
        <v>25</v>
      </c>
      <c r="H111" s="72" t="s">
        <v>190</v>
      </c>
      <c r="I111" s="114">
        <f t="shared" ref="I111:T111" si="36">SUM(I112:I117)</f>
        <v>26</v>
      </c>
      <c r="J111" s="56">
        <f t="shared" si="36"/>
        <v>35</v>
      </c>
      <c r="K111" s="56">
        <f t="shared" si="36"/>
        <v>29</v>
      </c>
      <c r="L111" s="56">
        <f t="shared" si="36"/>
        <v>44</v>
      </c>
      <c r="M111" s="56">
        <f t="shared" si="36"/>
        <v>21</v>
      </c>
      <c r="N111" s="56">
        <f t="shared" si="36"/>
        <v>35</v>
      </c>
      <c r="O111" s="56">
        <f t="shared" si="36"/>
        <v>23</v>
      </c>
      <c r="P111" s="56">
        <f t="shared" si="36"/>
        <v>0</v>
      </c>
      <c r="Q111" s="56">
        <f t="shared" si="36"/>
        <v>0</v>
      </c>
      <c r="R111" s="56">
        <f t="shared" si="36"/>
        <v>0</v>
      </c>
      <c r="S111" s="56">
        <f t="shared" si="36"/>
        <v>0</v>
      </c>
      <c r="T111" s="115">
        <f t="shared" si="36"/>
        <v>0</v>
      </c>
    </row>
    <row r="112" spans="1:20" ht="12.6" customHeight="1">
      <c r="A112" s="130"/>
      <c r="B112" s="133"/>
      <c r="C112" s="134"/>
      <c r="D112" s="138"/>
      <c r="E112" s="138" t="s">
        <v>191</v>
      </c>
      <c r="F112" s="138"/>
      <c r="G112" s="138"/>
      <c r="H112" s="138"/>
      <c r="I112" s="77">
        <v>3</v>
      </c>
      <c r="J112" s="16">
        <v>4</v>
      </c>
      <c r="K112" s="16">
        <v>8</v>
      </c>
      <c r="L112" s="16">
        <v>8</v>
      </c>
      <c r="M112" s="16">
        <v>7</v>
      </c>
      <c r="N112" s="16">
        <v>4</v>
      </c>
      <c r="O112" s="16">
        <v>5</v>
      </c>
      <c r="P112" s="16"/>
      <c r="Q112" s="16"/>
      <c r="R112" s="16"/>
      <c r="S112" s="16"/>
      <c r="T112" s="78"/>
    </row>
    <row r="113" spans="1:126" ht="12.6" customHeight="1">
      <c r="A113" s="130"/>
      <c r="B113" s="133"/>
      <c r="C113" s="134"/>
      <c r="D113" s="138"/>
      <c r="E113" s="138" t="s">
        <v>192</v>
      </c>
      <c r="F113" s="138"/>
      <c r="G113" s="138"/>
      <c r="H113" s="138"/>
      <c r="I113" s="77">
        <v>13</v>
      </c>
      <c r="J113" s="16">
        <v>15</v>
      </c>
      <c r="K113" s="16">
        <v>13</v>
      </c>
      <c r="L113" s="16">
        <v>17</v>
      </c>
      <c r="M113" s="16">
        <v>12</v>
      </c>
      <c r="N113" s="16">
        <v>15</v>
      </c>
      <c r="O113" s="16">
        <v>12</v>
      </c>
      <c r="P113" s="16"/>
      <c r="Q113" s="16"/>
      <c r="R113" s="16"/>
      <c r="S113" s="16"/>
      <c r="T113" s="78"/>
    </row>
    <row r="114" spans="1:126" ht="12.6" customHeight="1">
      <c r="A114" s="130"/>
      <c r="B114" s="133"/>
      <c r="C114" s="134"/>
      <c r="D114" s="138"/>
      <c r="E114" s="138" t="s">
        <v>193</v>
      </c>
      <c r="F114" s="138"/>
      <c r="G114" s="138"/>
      <c r="H114" s="138"/>
      <c r="I114" s="77">
        <v>10</v>
      </c>
      <c r="J114" s="16">
        <v>16</v>
      </c>
      <c r="K114" s="16">
        <v>6</v>
      </c>
      <c r="L114" s="16">
        <v>0</v>
      </c>
      <c r="M114" s="16">
        <v>2</v>
      </c>
      <c r="N114" s="16">
        <v>4</v>
      </c>
      <c r="O114" s="16">
        <v>4</v>
      </c>
      <c r="P114" s="16"/>
      <c r="Q114" s="16"/>
      <c r="R114" s="16"/>
      <c r="S114" s="16"/>
      <c r="T114" s="78"/>
    </row>
    <row r="115" spans="1:126" ht="12.6" customHeight="1">
      <c r="A115" s="130"/>
      <c r="B115" s="133"/>
      <c r="C115" s="134"/>
      <c r="D115" s="141" t="s">
        <v>99</v>
      </c>
      <c r="E115" s="138" t="s">
        <v>191</v>
      </c>
      <c r="F115" s="138"/>
      <c r="G115" s="138"/>
      <c r="H115" s="138"/>
      <c r="I115" s="77"/>
      <c r="J115" s="16">
        <v>0</v>
      </c>
      <c r="K115" s="16">
        <v>1</v>
      </c>
      <c r="L115" s="16">
        <v>7</v>
      </c>
      <c r="M115" s="16">
        <v>0</v>
      </c>
      <c r="N115" s="16">
        <v>2</v>
      </c>
      <c r="O115" s="16">
        <v>0</v>
      </c>
      <c r="P115" s="16"/>
      <c r="Q115" s="16"/>
      <c r="R115" s="16"/>
      <c r="S115" s="16"/>
      <c r="T115" s="78"/>
    </row>
    <row r="116" spans="1:126" ht="12.6" customHeight="1">
      <c r="A116" s="130"/>
      <c r="B116" s="133"/>
      <c r="C116" s="134"/>
      <c r="D116" s="141"/>
      <c r="E116" s="138" t="s">
        <v>192</v>
      </c>
      <c r="F116" s="138"/>
      <c r="G116" s="138"/>
      <c r="H116" s="138"/>
      <c r="I116" s="77"/>
      <c r="J116" s="16">
        <v>0</v>
      </c>
      <c r="K116" s="16">
        <v>1</v>
      </c>
      <c r="L116" s="16">
        <v>12</v>
      </c>
      <c r="M116" s="16">
        <v>0</v>
      </c>
      <c r="N116" s="16">
        <v>10</v>
      </c>
      <c r="O116" s="16">
        <v>1</v>
      </c>
      <c r="P116" s="16"/>
      <c r="Q116" s="16"/>
      <c r="R116" s="16"/>
      <c r="S116" s="16"/>
      <c r="T116" s="78"/>
    </row>
    <row r="117" spans="1:126" ht="12.6" customHeight="1">
      <c r="A117" s="130"/>
      <c r="B117" s="133"/>
      <c r="C117" s="134"/>
      <c r="D117" s="141"/>
      <c r="E117" s="138" t="s">
        <v>193</v>
      </c>
      <c r="F117" s="138"/>
      <c r="G117" s="138"/>
      <c r="H117" s="138"/>
      <c r="I117" s="77"/>
      <c r="J117" s="16">
        <v>0</v>
      </c>
      <c r="K117" s="16"/>
      <c r="L117" s="16">
        <v>0</v>
      </c>
      <c r="M117" s="16">
        <v>0</v>
      </c>
      <c r="N117" s="16">
        <v>0</v>
      </c>
      <c r="O117" s="16">
        <v>1</v>
      </c>
      <c r="P117" s="16"/>
      <c r="Q117" s="16"/>
      <c r="R117" s="16"/>
      <c r="S117" s="16"/>
      <c r="T117" s="78"/>
    </row>
    <row r="118" spans="1:126" ht="12.75" customHeight="1">
      <c r="A118" s="130"/>
      <c r="B118" s="144">
        <v>26</v>
      </c>
      <c r="C118" s="132" t="s">
        <v>195</v>
      </c>
      <c r="D118" s="145" t="s">
        <v>196</v>
      </c>
      <c r="E118" s="145"/>
      <c r="F118" s="29" t="s">
        <v>197</v>
      </c>
      <c r="G118" s="43">
        <v>150</v>
      </c>
      <c r="H118" s="88" t="s">
        <v>198</v>
      </c>
      <c r="I118" s="80">
        <f t="shared" ref="I118:T118" si="37">+I119+I126</f>
        <v>53</v>
      </c>
      <c r="J118" s="26">
        <f t="shared" si="37"/>
        <v>46</v>
      </c>
      <c r="K118" s="26">
        <f t="shared" si="37"/>
        <v>84</v>
      </c>
      <c r="L118" s="26">
        <f t="shared" si="37"/>
        <v>55</v>
      </c>
      <c r="M118" s="26">
        <f t="shared" si="37"/>
        <v>88</v>
      </c>
      <c r="N118" s="26">
        <f t="shared" si="37"/>
        <v>111</v>
      </c>
      <c r="O118" s="26">
        <f t="shared" si="37"/>
        <v>58</v>
      </c>
      <c r="P118" s="26">
        <f t="shared" si="37"/>
        <v>0</v>
      </c>
      <c r="Q118" s="26">
        <f t="shared" si="37"/>
        <v>0</v>
      </c>
      <c r="R118" s="26">
        <f t="shared" si="37"/>
        <v>0</v>
      </c>
      <c r="S118" s="26">
        <f t="shared" si="37"/>
        <v>0</v>
      </c>
      <c r="T118" s="81">
        <f t="shared" si="37"/>
        <v>0</v>
      </c>
    </row>
    <row r="119" spans="1:126" ht="22.5" customHeight="1">
      <c r="A119" s="130"/>
      <c r="B119" s="144"/>
      <c r="C119" s="132"/>
      <c r="D119" s="139" t="s">
        <v>199</v>
      </c>
      <c r="E119" s="139"/>
      <c r="F119" s="29" t="s">
        <v>200</v>
      </c>
      <c r="G119" s="43">
        <v>75</v>
      </c>
      <c r="H119" s="88" t="s">
        <v>201</v>
      </c>
      <c r="I119" s="80">
        <f t="shared" ref="I119:T119" si="38">SUM(I120:I125)</f>
        <v>28</v>
      </c>
      <c r="J119" s="26">
        <f t="shared" si="38"/>
        <v>15</v>
      </c>
      <c r="K119" s="26">
        <f t="shared" si="38"/>
        <v>41</v>
      </c>
      <c r="L119" s="26">
        <f t="shared" si="38"/>
        <v>31</v>
      </c>
      <c r="M119" s="26">
        <f t="shared" si="38"/>
        <v>40</v>
      </c>
      <c r="N119" s="26">
        <f t="shared" si="38"/>
        <v>59</v>
      </c>
      <c r="O119" s="26">
        <f t="shared" si="38"/>
        <v>17</v>
      </c>
      <c r="P119" s="26">
        <f t="shared" si="38"/>
        <v>0</v>
      </c>
      <c r="Q119" s="26">
        <f t="shared" si="38"/>
        <v>0</v>
      </c>
      <c r="R119" s="26">
        <f t="shared" si="38"/>
        <v>0</v>
      </c>
      <c r="S119" s="26">
        <f t="shared" si="38"/>
        <v>0</v>
      </c>
      <c r="T119" s="81">
        <f t="shared" si="38"/>
        <v>0</v>
      </c>
    </row>
    <row r="120" spans="1:126" s="59" customFormat="1">
      <c r="A120" s="130"/>
      <c r="B120" s="144"/>
      <c r="C120" s="132"/>
      <c r="D120" s="136" t="s">
        <v>202</v>
      </c>
      <c r="E120" s="162" t="s">
        <v>203</v>
      </c>
      <c r="F120" s="162"/>
      <c r="G120" s="162"/>
      <c r="H120" s="162"/>
      <c r="I120" s="77">
        <v>2</v>
      </c>
      <c r="J120" s="16">
        <v>13</v>
      </c>
      <c r="K120" s="16">
        <v>37</v>
      </c>
      <c r="L120" s="16">
        <v>28</v>
      </c>
      <c r="M120" s="16">
        <v>35</v>
      </c>
      <c r="N120" s="16">
        <v>47</v>
      </c>
      <c r="O120" s="16">
        <v>13</v>
      </c>
      <c r="P120" s="16"/>
      <c r="Q120" s="16"/>
      <c r="R120" s="16"/>
      <c r="S120" s="16"/>
      <c r="T120" s="78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</row>
    <row r="121" spans="1:126" s="59" customFormat="1">
      <c r="A121" s="130"/>
      <c r="B121" s="144"/>
      <c r="C121" s="132"/>
      <c r="D121" s="136"/>
      <c r="E121" s="162" t="s">
        <v>204</v>
      </c>
      <c r="F121" s="162"/>
      <c r="G121" s="162"/>
      <c r="H121" s="162"/>
      <c r="I121" s="77">
        <v>1</v>
      </c>
      <c r="J121" s="16">
        <v>1</v>
      </c>
      <c r="K121" s="16">
        <v>4</v>
      </c>
      <c r="L121" s="16">
        <v>3</v>
      </c>
      <c r="M121" s="16">
        <v>5</v>
      </c>
      <c r="N121" s="16">
        <v>12</v>
      </c>
      <c r="O121" s="16">
        <v>4</v>
      </c>
      <c r="P121" s="16"/>
      <c r="Q121" s="16"/>
      <c r="R121" s="16"/>
      <c r="S121" s="16"/>
      <c r="T121" s="78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</row>
    <row r="122" spans="1:126" s="59" customFormat="1">
      <c r="A122" s="130"/>
      <c r="B122" s="144"/>
      <c r="C122" s="132"/>
      <c r="D122" s="136"/>
      <c r="E122" s="162" t="s">
        <v>205</v>
      </c>
      <c r="F122" s="162"/>
      <c r="G122" s="162"/>
      <c r="H122" s="162"/>
      <c r="I122" s="77"/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/>
      <c r="Q122" s="16"/>
      <c r="R122" s="16"/>
      <c r="S122" s="16"/>
      <c r="T122" s="78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</row>
    <row r="123" spans="1:126" ht="12.6" customHeight="1">
      <c r="A123" s="130"/>
      <c r="B123" s="144"/>
      <c r="C123" s="132"/>
      <c r="D123" s="132" t="s">
        <v>206</v>
      </c>
      <c r="E123" s="162" t="s">
        <v>203</v>
      </c>
      <c r="F123" s="162"/>
      <c r="G123" s="162"/>
      <c r="H123" s="162"/>
      <c r="I123" s="77">
        <v>17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/>
      <c r="Q123" s="16"/>
      <c r="R123" s="16"/>
      <c r="S123" s="16"/>
      <c r="T123" s="78"/>
    </row>
    <row r="124" spans="1:126">
      <c r="A124" s="130"/>
      <c r="B124" s="144"/>
      <c r="C124" s="132"/>
      <c r="D124" s="132"/>
      <c r="E124" s="162" t="s">
        <v>207</v>
      </c>
      <c r="F124" s="162"/>
      <c r="G124" s="162"/>
      <c r="H124" s="162"/>
      <c r="I124" s="77">
        <v>8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/>
      <c r="Q124" s="16"/>
      <c r="R124" s="16"/>
      <c r="S124" s="16"/>
      <c r="T124" s="78"/>
    </row>
    <row r="125" spans="1:126">
      <c r="A125" s="130"/>
      <c r="B125" s="144"/>
      <c r="C125" s="132"/>
      <c r="D125" s="132"/>
      <c r="E125" s="162" t="s">
        <v>205</v>
      </c>
      <c r="F125" s="162"/>
      <c r="G125" s="162"/>
      <c r="H125" s="162"/>
      <c r="I125" s="77"/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/>
      <c r="Q125" s="16"/>
      <c r="R125" s="16"/>
      <c r="S125" s="16"/>
      <c r="T125" s="78"/>
    </row>
    <row r="126" spans="1:126" ht="22.5" customHeight="1">
      <c r="A126" s="130"/>
      <c r="B126" s="144"/>
      <c r="C126" s="132"/>
      <c r="D126" s="139" t="s">
        <v>208</v>
      </c>
      <c r="E126" s="139"/>
      <c r="F126" s="29" t="s">
        <v>200</v>
      </c>
      <c r="G126" s="43">
        <v>75</v>
      </c>
      <c r="H126" s="88" t="s">
        <v>201</v>
      </c>
      <c r="I126" s="80">
        <f t="shared" ref="I126:T126" si="39">SUM(I127:I132)</f>
        <v>25</v>
      </c>
      <c r="J126" s="26">
        <f t="shared" si="39"/>
        <v>31</v>
      </c>
      <c r="K126" s="26">
        <f t="shared" si="39"/>
        <v>43</v>
      </c>
      <c r="L126" s="26">
        <f t="shared" si="39"/>
        <v>24</v>
      </c>
      <c r="M126" s="26">
        <f t="shared" si="39"/>
        <v>48</v>
      </c>
      <c r="N126" s="26">
        <f t="shared" si="39"/>
        <v>52</v>
      </c>
      <c r="O126" s="26">
        <f t="shared" si="39"/>
        <v>41</v>
      </c>
      <c r="P126" s="26">
        <f t="shared" si="39"/>
        <v>0</v>
      </c>
      <c r="Q126" s="26">
        <f t="shared" si="39"/>
        <v>0</v>
      </c>
      <c r="R126" s="26">
        <f t="shared" si="39"/>
        <v>0</v>
      </c>
      <c r="S126" s="26">
        <f t="shared" si="39"/>
        <v>0</v>
      </c>
      <c r="T126" s="81">
        <f t="shared" si="39"/>
        <v>0</v>
      </c>
    </row>
    <row r="127" spans="1:126">
      <c r="A127" s="130"/>
      <c r="B127" s="144"/>
      <c r="C127" s="132"/>
      <c r="D127" s="136" t="s">
        <v>209</v>
      </c>
      <c r="E127" s="162" t="s">
        <v>203</v>
      </c>
      <c r="F127" s="162"/>
      <c r="G127" s="162"/>
      <c r="H127" s="162"/>
      <c r="I127" s="77">
        <v>20</v>
      </c>
      <c r="J127" s="16">
        <v>16</v>
      </c>
      <c r="K127" s="16">
        <v>40</v>
      </c>
      <c r="L127" s="16">
        <v>20</v>
      </c>
      <c r="M127" s="16">
        <v>33</v>
      </c>
      <c r="N127" s="16">
        <v>43</v>
      </c>
      <c r="O127" s="16">
        <v>33</v>
      </c>
      <c r="P127" s="16"/>
      <c r="Q127" s="16"/>
      <c r="R127" s="16"/>
      <c r="S127" s="16"/>
      <c r="T127" s="78"/>
    </row>
    <row r="128" spans="1:126">
      <c r="A128" s="130"/>
      <c r="B128" s="144"/>
      <c r="C128" s="132"/>
      <c r="D128" s="136"/>
      <c r="E128" s="162" t="s">
        <v>207</v>
      </c>
      <c r="F128" s="162"/>
      <c r="G128" s="162"/>
      <c r="H128" s="162"/>
      <c r="I128" s="77">
        <v>5</v>
      </c>
      <c r="J128" s="16">
        <v>1</v>
      </c>
      <c r="K128" s="16">
        <v>3</v>
      </c>
      <c r="L128" s="16">
        <v>4</v>
      </c>
      <c r="M128" s="16">
        <v>15</v>
      </c>
      <c r="N128" s="16">
        <v>9</v>
      </c>
      <c r="O128" s="16">
        <v>8</v>
      </c>
      <c r="P128" s="16"/>
      <c r="Q128" s="16"/>
      <c r="R128" s="16"/>
      <c r="S128" s="16"/>
      <c r="T128" s="78"/>
    </row>
    <row r="129" spans="1:20">
      <c r="A129" s="130"/>
      <c r="B129" s="144"/>
      <c r="C129" s="132"/>
      <c r="D129" s="136"/>
      <c r="E129" s="162" t="s">
        <v>205</v>
      </c>
      <c r="F129" s="162"/>
      <c r="G129" s="162"/>
      <c r="H129" s="162"/>
      <c r="I129" s="77"/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/>
      <c r="Q129" s="16"/>
      <c r="R129" s="16"/>
      <c r="S129" s="16"/>
      <c r="T129" s="78"/>
    </row>
    <row r="130" spans="1:20" ht="12.6" customHeight="1">
      <c r="A130" s="130"/>
      <c r="B130" s="144"/>
      <c r="C130" s="132"/>
      <c r="D130" s="132" t="s">
        <v>210</v>
      </c>
      <c r="E130" s="162" t="s">
        <v>203</v>
      </c>
      <c r="F130" s="162"/>
      <c r="G130" s="162"/>
      <c r="H130" s="162"/>
      <c r="I130" s="77"/>
      <c r="J130" s="16">
        <v>11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/>
      <c r="Q130" s="16"/>
      <c r="R130" s="16"/>
      <c r="S130" s="16"/>
      <c r="T130" s="78"/>
    </row>
    <row r="131" spans="1:20">
      <c r="A131" s="130"/>
      <c r="B131" s="144"/>
      <c r="C131" s="132"/>
      <c r="D131" s="132"/>
      <c r="E131" s="162" t="s">
        <v>207</v>
      </c>
      <c r="F131" s="162"/>
      <c r="G131" s="162"/>
      <c r="H131" s="162"/>
      <c r="I131" s="77"/>
      <c r="J131" s="16">
        <v>3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/>
      <c r="Q131" s="16"/>
      <c r="R131" s="16"/>
      <c r="S131" s="16"/>
      <c r="T131" s="78"/>
    </row>
    <row r="132" spans="1:20">
      <c r="A132" s="130"/>
      <c r="B132" s="144"/>
      <c r="C132" s="132"/>
      <c r="D132" s="132"/>
      <c r="E132" s="162" t="s">
        <v>205</v>
      </c>
      <c r="F132" s="162"/>
      <c r="G132" s="162"/>
      <c r="H132" s="162"/>
      <c r="I132" s="77"/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/>
      <c r="Q132" s="16"/>
      <c r="R132" s="16"/>
      <c r="S132" s="16"/>
      <c r="T132" s="78"/>
    </row>
    <row r="133" spans="1:20" ht="12.6" customHeight="1">
      <c r="A133" s="130"/>
      <c r="B133" s="137">
        <v>27</v>
      </c>
      <c r="C133" s="134" t="s">
        <v>211</v>
      </c>
      <c r="D133" s="138" t="s">
        <v>212</v>
      </c>
      <c r="E133" s="60" t="s">
        <v>213</v>
      </c>
      <c r="F133" s="29" t="s">
        <v>214</v>
      </c>
      <c r="G133" s="25" t="s">
        <v>215</v>
      </c>
      <c r="H133" s="88" t="s">
        <v>216</v>
      </c>
      <c r="I133" s="80">
        <f>SUM(I134:I139)</f>
        <v>2839</v>
      </c>
      <c r="J133" s="26">
        <f>SUM(J134:J139)</f>
        <v>3120</v>
      </c>
      <c r="K133" s="26">
        <f>SUM(K134:K139)</f>
        <v>2611</v>
      </c>
      <c r="L133" s="26">
        <f>SUM(L134:L139)</f>
        <v>2490</v>
      </c>
      <c r="M133" s="26">
        <v>2168</v>
      </c>
      <c r="N133" s="26">
        <f t="shared" ref="N133:T133" si="40">SUM(N134:N139)</f>
        <v>2727</v>
      </c>
      <c r="O133" s="26">
        <f t="shared" si="40"/>
        <v>2249</v>
      </c>
      <c r="P133" s="26">
        <f t="shared" si="40"/>
        <v>0</v>
      </c>
      <c r="Q133" s="26">
        <f t="shared" si="40"/>
        <v>0</v>
      </c>
      <c r="R133" s="26">
        <f t="shared" si="40"/>
        <v>0</v>
      </c>
      <c r="S133" s="26">
        <f t="shared" si="40"/>
        <v>0</v>
      </c>
      <c r="T133" s="81">
        <f t="shared" si="40"/>
        <v>0</v>
      </c>
    </row>
    <row r="134" spans="1:20" ht="13.5" customHeight="1">
      <c r="A134" s="130"/>
      <c r="B134" s="137"/>
      <c r="C134" s="134"/>
      <c r="D134" s="138"/>
      <c r="E134" s="138" t="s">
        <v>217</v>
      </c>
      <c r="F134" s="138"/>
      <c r="G134" s="138"/>
      <c r="H134" s="138"/>
      <c r="I134" s="77">
        <v>2418</v>
      </c>
      <c r="J134" s="16">
        <v>2948</v>
      </c>
      <c r="K134" s="16">
        <v>2285</v>
      </c>
      <c r="L134" s="16">
        <v>2093</v>
      </c>
      <c r="M134" s="16">
        <v>2086</v>
      </c>
      <c r="N134" s="16">
        <v>2335</v>
      </c>
      <c r="O134" s="16">
        <v>2130</v>
      </c>
      <c r="P134" s="16"/>
      <c r="Q134" s="16"/>
      <c r="R134" s="16"/>
      <c r="S134" s="16"/>
      <c r="T134" s="78"/>
    </row>
    <row r="135" spans="1:20" ht="13.5" customHeight="1">
      <c r="A135" s="130"/>
      <c r="B135" s="137"/>
      <c r="C135" s="134"/>
      <c r="D135" s="138"/>
      <c r="E135" s="138" t="s">
        <v>218</v>
      </c>
      <c r="F135" s="138"/>
      <c r="G135" s="138"/>
      <c r="H135" s="138"/>
      <c r="I135" s="77"/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/>
      <c r="Q135" s="16"/>
      <c r="R135" s="16"/>
      <c r="S135" s="16"/>
      <c r="T135" s="78"/>
    </row>
    <row r="136" spans="1:20" ht="13.5" customHeight="1">
      <c r="A136" s="130"/>
      <c r="B136" s="137"/>
      <c r="C136" s="134"/>
      <c r="D136" s="138"/>
      <c r="E136" s="138" t="s">
        <v>182</v>
      </c>
      <c r="F136" s="138"/>
      <c r="G136" s="138"/>
      <c r="H136" s="138"/>
      <c r="I136" s="77">
        <v>161</v>
      </c>
      <c r="J136" s="16">
        <v>73</v>
      </c>
      <c r="K136" s="16">
        <v>135</v>
      </c>
      <c r="L136" s="16">
        <v>260</v>
      </c>
      <c r="M136" s="16">
        <v>57</v>
      </c>
      <c r="N136" s="16">
        <v>357</v>
      </c>
      <c r="O136" s="16">
        <v>30</v>
      </c>
      <c r="P136" s="16"/>
      <c r="Q136" s="16"/>
      <c r="R136" s="16"/>
      <c r="S136" s="16"/>
      <c r="T136" s="78"/>
    </row>
    <row r="137" spans="1:20" ht="13.5" customHeight="1">
      <c r="A137" s="130"/>
      <c r="B137" s="137"/>
      <c r="C137" s="134"/>
      <c r="D137" s="138"/>
      <c r="E137" s="138" t="s">
        <v>219</v>
      </c>
      <c r="F137" s="138"/>
      <c r="G137" s="138"/>
      <c r="H137" s="138"/>
      <c r="I137" s="77"/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/>
      <c r="Q137" s="16"/>
      <c r="R137" s="16"/>
      <c r="S137" s="16"/>
      <c r="T137" s="78"/>
    </row>
    <row r="138" spans="1:20" ht="13.5" customHeight="1">
      <c r="A138" s="130"/>
      <c r="B138" s="137"/>
      <c r="C138" s="134"/>
      <c r="D138" s="138"/>
      <c r="E138" s="138" t="s">
        <v>184</v>
      </c>
      <c r="F138" s="138"/>
      <c r="G138" s="138"/>
      <c r="H138" s="138"/>
      <c r="I138" s="77">
        <v>260</v>
      </c>
      <c r="J138" s="16">
        <v>99</v>
      </c>
      <c r="K138" s="16">
        <v>191</v>
      </c>
      <c r="L138" s="16">
        <v>137</v>
      </c>
      <c r="M138" s="16">
        <v>25</v>
      </c>
      <c r="N138" s="16">
        <v>35</v>
      </c>
      <c r="O138" s="16">
        <v>89</v>
      </c>
      <c r="P138" s="16"/>
      <c r="Q138" s="16"/>
      <c r="R138" s="16"/>
      <c r="S138" s="16"/>
      <c r="T138" s="78"/>
    </row>
    <row r="139" spans="1:20" ht="13.5" customHeight="1">
      <c r="A139" s="130"/>
      <c r="B139" s="137"/>
      <c r="C139" s="134"/>
      <c r="D139" s="138"/>
      <c r="E139" s="138" t="s">
        <v>220</v>
      </c>
      <c r="F139" s="138"/>
      <c r="G139" s="138"/>
      <c r="H139" s="138"/>
      <c r="I139" s="77"/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/>
      <c r="Q139" s="16"/>
      <c r="R139" s="16"/>
      <c r="S139" s="16"/>
      <c r="T139" s="78"/>
    </row>
    <row r="140" spans="1:20" ht="13.35" customHeight="1">
      <c r="A140" s="130"/>
      <c r="B140" s="133">
        <v>28</v>
      </c>
      <c r="C140" s="134" t="s">
        <v>221</v>
      </c>
      <c r="D140" s="132" t="s">
        <v>222</v>
      </c>
      <c r="E140" s="61" t="s">
        <v>148</v>
      </c>
      <c r="F140" s="22" t="s">
        <v>56</v>
      </c>
      <c r="G140" s="25" t="s">
        <v>170</v>
      </c>
      <c r="H140" s="85" t="s">
        <v>58</v>
      </c>
      <c r="I140" s="116">
        <f t="shared" ref="I140:T140" si="41">AVERAGE(I141:I145)</f>
        <v>0.91643618851049191</v>
      </c>
      <c r="J140" s="62">
        <f t="shared" si="41"/>
        <v>1.3236411667681018</v>
      </c>
      <c r="K140" s="62">
        <f t="shared" si="41"/>
        <v>0.79286987522281638</v>
      </c>
      <c r="L140" s="62">
        <f t="shared" si="41"/>
        <v>0.8327169037549661</v>
      </c>
      <c r="M140" s="63">
        <f t="shared" si="41"/>
        <v>0.49541176470588233</v>
      </c>
      <c r="N140" s="62">
        <f t="shared" si="41"/>
        <v>0.57773618538324423</v>
      </c>
      <c r="O140" s="62">
        <f t="shared" si="41"/>
        <v>0.43235294117647055</v>
      </c>
      <c r="P140" s="62">
        <f t="shared" si="41"/>
        <v>0</v>
      </c>
      <c r="Q140" s="62">
        <f t="shared" si="41"/>
        <v>0</v>
      </c>
      <c r="R140" s="62">
        <f t="shared" si="41"/>
        <v>0</v>
      </c>
      <c r="S140" s="62">
        <f t="shared" si="41"/>
        <v>0</v>
      </c>
      <c r="T140" s="117">
        <f t="shared" si="41"/>
        <v>0</v>
      </c>
    </row>
    <row r="141" spans="1:20">
      <c r="A141" s="130"/>
      <c r="B141" s="133"/>
      <c r="C141" s="134"/>
      <c r="D141" s="132"/>
      <c r="E141" s="50" t="s">
        <v>223</v>
      </c>
      <c r="F141" s="22" t="s">
        <v>56</v>
      </c>
      <c r="G141" s="25" t="s">
        <v>170</v>
      </c>
      <c r="H141" s="85" t="s">
        <v>58</v>
      </c>
      <c r="I141" s="118">
        <f t="shared" ref="I141:T141" si="42">IFERROR(I134/(I162*85),0)</f>
        <v>1.7779411764705881</v>
      </c>
      <c r="J141" s="64">
        <f t="shared" si="42"/>
        <v>1.8253869969040248</v>
      </c>
      <c r="K141" s="64">
        <f t="shared" si="42"/>
        <v>1.2219251336898396</v>
      </c>
      <c r="L141" s="64">
        <f t="shared" si="42"/>
        <v>1.4484429065743945</v>
      </c>
      <c r="M141" s="64">
        <f t="shared" si="42"/>
        <v>1.2270588235294118</v>
      </c>
      <c r="N141" s="64">
        <f t="shared" si="42"/>
        <v>1.3735294117647059</v>
      </c>
      <c r="O141" s="64">
        <f t="shared" si="42"/>
        <v>1.1390374331550801</v>
      </c>
      <c r="P141" s="64">
        <f t="shared" si="42"/>
        <v>0</v>
      </c>
      <c r="Q141" s="64">
        <f t="shared" si="42"/>
        <v>0</v>
      </c>
      <c r="R141" s="64">
        <f t="shared" si="42"/>
        <v>0</v>
      </c>
      <c r="S141" s="64">
        <f t="shared" si="42"/>
        <v>0</v>
      </c>
      <c r="T141" s="119">
        <f t="shared" si="42"/>
        <v>0</v>
      </c>
    </row>
    <row r="142" spans="1:20">
      <c r="A142" s="130"/>
      <c r="B142" s="133"/>
      <c r="C142" s="134"/>
      <c r="D142" s="132"/>
      <c r="E142" s="50" t="s">
        <v>182</v>
      </c>
      <c r="F142" s="22" t="s">
        <v>56</v>
      </c>
      <c r="G142" s="25" t="s">
        <v>170</v>
      </c>
      <c r="H142" s="85" t="s">
        <v>58</v>
      </c>
      <c r="I142" s="118">
        <f t="shared" ref="I142:T142" si="43">IFERROR((I105+I106+I107)/(I163*1.2),0)</f>
        <v>1.5972222222222223</v>
      </c>
      <c r="J142" s="64">
        <f t="shared" si="43"/>
        <v>1.0784313725490198</v>
      </c>
      <c r="K142" s="64">
        <f t="shared" si="43"/>
        <v>0.79545454545454553</v>
      </c>
      <c r="L142" s="64">
        <f t="shared" si="43"/>
        <v>1.3425925925925928</v>
      </c>
      <c r="M142" s="64">
        <f t="shared" si="43"/>
        <v>0.79166666666666663</v>
      </c>
      <c r="N142" s="64">
        <f t="shared" si="43"/>
        <v>0.83333333333333337</v>
      </c>
      <c r="O142" s="64">
        <f t="shared" si="43"/>
        <v>0.56818181818181823</v>
      </c>
      <c r="P142" s="64">
        <f t="shared" si="43"/>
        <v>0</v>
      </c>
      <c r="Q142" s="64">
        <f t="shared" si="43"/>
        <v>0</v>
      </c>
      <c r="R142" s="64">
        <f t="shared" si="43"/>
        <v>0</v>
      </c>
      <c r="S142" s="64">
        <f t="shared" si="43"/>
        <v>0</v>
      </c>
      <c r="T142" s="119">
        <f t="shared" si="43"/>
        <v>0</v>
      </c>
    </row>
    <row r="143" spans="1:20">
      <c r="A143" s="130"/>
      <c r="B143" s="133"/>
      <c r="C143" s="134"/>
      <c r="D143" s="132"/>
      <c r="E143" s="50" t="s">
        <v>184</v>
      </c>
      <c r="F143" s="22" t="s">
        <v>56</v>
      </c>
      <c r="G143" s="25" t="s">
        <v>170</v>
      </c>
      <c r="H143" s="85" t="s">
        <v>58</v>
      </c>
      <c r="I143" s="118">
        <f>IFERROR((I112+I113+I114)/(I164*1.2),0)</f>
        <v>1.1403508771929824</v>
      </c>
      <c r="J143" s="64">
        <f>IFERROR((J112+J113+J114)/(J164*1.2),0)</f>
        <v>1.6203703703703705</v>
      </c>
      <c r="K143" s="64">
        <f>IFERROR((K112+K113+K114)/(K164*1.2),0)</f>
        <v>1.0227272727272727</v>
      </c>
      <c r="L143" s="64">
        <f t="shared" ref="L143:T143" si="44">IFERROR((L106+L107+L108)/(L164*1.2),0)</f>
        <v>1.3725490196078431</v>
      </c>
      <c r="M143" s="64">
        <f t="shared" si="44"/>
        <v>0.45833333333333331</v>
      </c>
      <c r="N143" s="64">
        <f t="shared" si="44"/>
        <v>0.68181818181818188</v>
      </c>
      <c r="O143" s="64">
        <f t="shared" si="44"/>
        <v>0.45454545454545459</v>
      </c>
      <c r="P143" s="64">
        <f t="shared" si="44"/>
        <v>0</v>
      </c>
      <c r="Q143" s="64">
        <f t="shared" si="44"/>
        <v>0</v>
      </c>
      <c r="R143" s="64">
        <f t="shared" si="44"/>
        <v>0</v>
      </c>
      <c r="S143" s="64">
        <f t="shared" si="44"/>
        <v>0</v>
      </c>
      <c r="T143" s="119">
        <f t="shared" si="44"/>
        <v>0</v>
      </c>
    </row>
    <row r="144" spans="1:20">
      <c r="A144" s="130"/>
      <c r="B144" s="133"/>
      <c r="C144" s="134"/>
      <c r="D144" s="132"/>
      <c r="E144" s="50" t="s">
        <v>199</v>
      </c>
      <c r="F144" s="22" t="s">
        <v>56</v>
      </c>
      <c r="G144" s="25" t="s">
        <v>170</v>
      </c>
      <c r="H144" s="85" t="s">
        <v>58</v>
      </c>
      <c r="I144" s="118">
        <f t="shared" ref="I144:T144" si="45">IFERROR(I28/(I165*3),0)</f>
        <v>6.6666666666666666E-2</v>
      </c>
      <c r="J144" s="64">
        <f t="shared" si="45"/>
        <v>1.2222222222222223</v>
      </c>
      <c r="K144" s="64">
        <f t="shared" si="45"/>
        <v>0.60606060606060608</v>
      </c>
      <c r="L144" s="64">
        <f t="shared" si="45"/>
        <v>0</v>
      </c>
      <c r="M144" s="64">
        <f t="shared" si="45"/>
        <v>0</v>
      </c>
      <c r="N144" s="64">
        <f t="shared" si="45"/>
        <v>0</v>
      </c>
      <c r="O144" s="64">
        <f t="shared" si="45"/>
        <v>0</v>
      </c>
      <c r="P144" s="64">
        <f t="shared" si="45"/>
        <v>0</v>
      </c>
      <c r="Q144" s="64">
        <f t="shared" si="45"/>
        <v>0</v>
      </c>
      <c r="R144" s="64">
        <f t="shared" si="45"/>
        <v>0</v>
      </c>
      <c r="S144" s="64">
        <f t="shared" si="45"/>
        <v>0</v>
      </c>
      <c r="T144" s="119">
        <f t="shared" si="45"/>
        <v>0</v>
      </c>
    </row>
    <row r="145" spans="1:20">
      <c r="A145" s="130"/>
      <c r="B145" s="133"/>
      <c r="C145" s="134"/>
      <c r="D145" s="132"/>
      <c r="E145" s="50" t="s">
        <v>208</v>
      </c>
      <c r="F145" s="22" t="s">
        <v>56</v>
      </c>
      <c r="G145" s="25" t="s">
        <v>170</v>
      </c>
      <c r="H145" s="85" t="s">
        <v>58</v>
      </c>
      <c r="I145" s="118">
        <f t="shared" ref="I145:T145" si="46">IFERROR(I29/(I166*3),0)</f>
        <v>0</v>
      </c>
      <c r="J145" s="64">
        <f t="shared" si="46"/>
        <v>0.87179487179487181</v>
      </c>
      <c r="K145" s="64">
        <f t="shared" si="46"/>
        <v>0.31818181818181818</v>
      </c>
      <c r="L145" s="64">
        <f t="shared" si="46"/>
        <v>0</v>
      </c>
      <c r="M145" s="64">
        <f t="shared" si="46"/>
        <v>0</v>
      </c>
      <c r="N145" s="64">
        <f t="shared" si="46"/>
        <v>0</v>
      </c>
      <c r="O145" s="64">
        <f t="shared" si="46"/>
        <v>0</v>
      </c>
      <c r="P145" s="64">
        <f t="shared" si="46"/>
        <v>0</v>
      </c>
      <c r="Q145" s="64">
        <f t="shared" si="46"/>
        <v>0</v>
      </c>
      <c r="R145" s="64">
        <f t="shared" si="46"/>
        <v>0</v>
      </c>
      <c r="S145" s="64">
        <f t="shared" si="46"/>
        <v>0</v>
      </c>
      <c r="T145" s="119">
        <f t="shared" si="46"/>
        <v>0</v>
      </c>
    </row>
    <row r="146" spans="1:20">
      <c r="A146" s="130"/>
      <c r="B146" s="133"/>
      <c r="C146" s="134"/>
      <c r="D146" s="132"/>
      <c r="E146" s="61" t="s">
        <v>148</v>
      </c>
      <c r="F146" s="22" t="s">
        <v>56</v>
      </c>
      <c r="G146" s="25" t="s">
        <v>170</v>
      </c>
      <c r="H146" s="85" t="s">
        <v>58</v>
      </c>
      <c r="I146" s="116">
        <f t="shared" ref="I146:T146" si="47">AVERAGE(I147:I151)</f>
        <v>0.27305555555555555</v>
      </c>
      <c r="J146" s="62">
        <f t="shared" si="47"/>
        <v>0.13142857142857142</v>
      </c>
      <c r="K146" s="62">
        <f t="shared" si="47"/>
        <v>0</v>
      </c>
      <c r="L146" s="62">
        <f t="shared" si="47"/>
        <v>0</v>
      </c>
      <c r="M146" s="62">
        <f t="shared" si="47"/>
        <v>0</v>
      </c>
      <c r="N146" s="62">
        <f t="shared" si="47"/>
        <v>0</v>
      </c>
      <c r="O146" s="62">
        <f t="shared" si="47"/>
        <v>0</v>
      </c>
      <c r="P146" s="62">
        <f t="shared" si="47"/>
        <v>0</v>
      </c>
      <c r="Q146" s="62">
        <f t="shared" si="47"/>
        <v>0</v>
      </c>
      <c r="R146" s="62">
        <f t="shared" si="47"/>
        <v>0</v>
      </c>
      <c r="S146" s="62">
        <f t="shared" si="47"/>
        <v>0</v>
      </c>
      <c r="T146" s="117">
        <f t="shared" si="47"/>
        <v>0</v>
      </c>
    </row>
    <row r="147" spans="1:20">
      <c r="A147" s="130"/>
      <c r="B147" s="133"/>
      <c r="C147" s="134"/>
      <c r="D147" s="132"/>
      <c r="E147" s="50" t="s">
        <v>224</v>
      </c>
      <c r="F147" s="22" t="s">
        <v>56</v>
      </c>
      <c r="G147" s="25" t="s">
        <v>170</v>
      </c>
      <c r="H147" s="85" t="s">
        <v>58</v>
      </c>
      <c r="I147" s="118">
        <f t="shared" ref="I147:T147" si="48">IFERROR(I135/(I167*85),0)</f>
        <v>0</v>
      </c>
      <c r="J147" s="64">
        <f t="shared" si="48"/>
        <v>0</v>
      </c>
      <c r="K147" s="64">
        <f t="shared" si="48"/>
        <v>0</v>
      </c>
      <c r="L147" s="64">
        <f t="shared" si="48"/>
        <v>0</v>
      </c>
      <c r="M147" s="64">
        <f t="shared" si="48"/>
        <v>0</v>
      </c>
      <c r="N147" s="64">
        <f t="shared" si="48"/>
        <v>0</v>
      </c>
      <c r="O147" s="64">
        <f t="shared" si="48"/>
        <v>0</v>
      </c>
      <c r="P147" s="64">
        <f t="shared" si="48"/>
        <v>0</v>
      </c>
      <c r="Q147" s="64">
        <f t="shared" si="48"/>
        <v>0</v>
      </c>
      <c r="R147" s="64">
        <f t="shared" si="48"/>
        <v>0</v>
      </c>
      <c r="S147" s="64">
        <f t="shared" si="48"/>
        <v>0</v>
      </c>
      <c r="T147" s="119">
        <f t="shared" si="48"/>
        <v>0</v>
      </c>
    </row>
    <row r="148" spans="1:20">
      <c r="A148" s="130"/>
      <c r="B148" s="133"/>
      <c r="C148" s="134"/>
      <c r="D148" s="132"/>
      <c r="E148" s="50" t="s">
        <v>219</v>
      </c>
      <c r="F148" s="22" t="s">
        <v>56</v>
      </c>
      <c r="G148" s="25" t="s">
        <v>170</v>
      </c>
      <c r="H148" s="85" t="s">
        <v>58</v>
      </c>
      <c r="I148" s="118">
        <f t="shared" ref="I148:T148" si="49">IFERROR((I108+I109+I110)/(I168*1.2),0)</f>
        <v>0.52083333333333337</v>
      </c>
      <c r="J148" s="64">
        <f t="shared" si="49"/>
        <v>0</v>
      </c>
      <c r="K148" s="64">
        <f t="shared" si="49"/>
        <v>0</v>
      </c>
      <c r="L148" s="64">
        <f t="shared" si="49"/>
        <v>0</v>
      </c>
      <c r="M148" s="64">
        <f t="shared" si="49"/>
        <v>0</v>
      </c>
      <c r="N148" s="64">
        <f t="shared" si="49"/>
        <v>0</v>
      </c>
      <c r="O148" s="64">
        <f t="shared" si="49"/>
        <v>0</v>
      </c>
      <c r="P148" s="64">
        <f t="shared" si="49"/>
        <v>0</v>
      </c>
      <c r="Q148" s="64">
        <f t="shared" si="49"/>
        <v>0</v>
      </c>
      <c r="R148" s="64">
        <f t="shared" si="49"/>
        <v>0</v>
      </c>
      <c r="S148" s="64">
        <f t="shared" si="49"/>
        <v>0</v>
      </c>
      <c r="T148" s="119">
        <f t="shared" si="49"/>
        <v>0</v>
      </c>
    </row>
    <row r="149" spans="1:20">
      <c r="A149" s="130"/>
      <c r="B149" s="133"/>
      <c r="C149" s="134"/>
      <c r="D149" s="132"/>
      <c r="E149" s="50" t="s">
        <v>220</v>
      </c>
      <c r="F149" s="22" t="s">
        <v>56</v>
      </c>
      <c r="G149" s="25" t="s">
        <v>170</v>
      </c>
      <c r="H149" s="85" t="s">
        <v>58</v>
      </c>
      <c r="I149" s="118">
        <f>IFERROR((I115+I116+I117)/(I169*1.2),0)</f>
        <v>0</v>
      </c>
      <c r="J149" s="118">
        <f>IFERROR((J115+J116+J117)/(J169*1.2),0)</f>
        <v>0</v>
      </c>
      <c r="K149" s="64">
        <f>IFERROR((K109+K110+K111)/(K169*1.2),0)</f>
        <v>0</v>
      </c>
      <c r="L149" s="64">
        <f>IFERROR((L109+L110+L111)/(L169*1.2),0)</f>
        <v>0</v>
      </c>
      <c r="M149" s="118">
        <f t="shared" ref="M149:T149" si="50">IFERROR((M115+M116+M117)/(M169*1.2),0)</f>
        <v>0</v>
      </c>
      <c r="N149" s="118">
        <f t="shared" si="50"/>
        <v>0</v>
      </c>
      <c r="O149" s="118">
        <f t="shared" si="50"/>
        <v>0</v>
      </c>
      <c r="P149" s="118">
        <f t="shared" si="50"/>
        <v>0</v>
      </c>
      <c r="Q149" s="118">
        <f t="shared" si="50"/>
        <v>0</v>
      </c>
      <c r="R149" s="118">
        <f t="shared" si="50"/>
        <v>0</v>
      </c>
      <c r="S149" s="118">
        <f t="shared" si="50"/>
        <v>0</v>
      </c>
      <c r="T149" s="118">
        <f t="shared" si="50"/>
        <v>0</v>
      </c>
    </row>
    <row r="150" spans="1:20" ht="20.399999999999999">
      <c r="A150" s="130"/>
      <c r="B150" s="133"/>
      <c r="C150" s="134"/>
      <c r="D150" s="132"/>
      <c r="E150" s="50" t="s">
        <v>225</v>
      </c>
      <c r="F150" s="22" t="s">
        <v>56</v>
      </c>
      <c r="G150" s="25" t="s">
        <v>170</v>
      </c>
      <c r="H150" s="85" t="s">
        <v>58</v>
      </c>
      <c r="I150" s="118">
        <f t="shared" ref="I150:T150" si="51">IFERROR(I30/(I170*3),0)</f>
        <v>0.84444444444444444</v>
      </c>
      <c r="J150" s="64">
        <f t="shared" si="51"/>
        <v>0.46666666666666667</v>
      </c>
      <c r="K150" s="64">
        <f t="shared" si="51"/>
        <v>0</v>
      </c>
      <c r="L150" s="64">
        <f t="shared" si="51"/>
        <v>0</v>
      </c>
      <c r="M150" s="64">
        <f t="shared" si="51"/>
        <v>0</v>
      </c>
      <c r="N150" s="64">
        <f t="shared" si="51"/>
        <v>0</v>
      </c>
      <c r="O150" s="64">
        <f t="shared" si="51"/>
        <v>0</v>
      </c>
      <c r="P150" s="64">
        <f t="shared" si="51"/>
        <v>0</v>
      </c>
      <c r="Q150" s="64">
        <f t="shared" si="51"/>
        <v>0</v>
      </c>
      <c r="R150" s="64">
        <f t="shared" si="51"/>
        <v>0</v>
      </c>
      <c r="S150" s="64">
        <f t="shared" si="51"/>
        <v>0</v>
      </c>
      <c r="T150" s="119">
        <f t="shared" si="51"/>
        <v>0</v>
      </c>
    </row>
    <row r="151" spans="1:20" ht="20.399999999999999">
      <c r="A151" s="130"/>
      <c r="B151" s="133"/>
      <c r="C151" s="134"/>
      <c r="D151" s="132"/>
      <c r="E151" s="50" t="s">
        <v>226</v>
      </c>
      <c r="F151" s="22" t="s">
        <v>56</v>
      </c>
      <c r="G151" s="25" t="s">
        <v>170</v>
      </c>
      <c r="H151" s="85" t="s">
        <v>58</v>
      </c>
      <c r="I151" s="118">
        <f t="shared" ref="I151:T151" si="52">IFERROR(I31/(I171*3),0)</f>
        <v>0</v>
      </c>
      <c r="J151" s="64">
        <f t="shared" si="52"/>
        <v>0.19047619047619047</v>
      </c>
      <c r="K151" s="64">
        <f t="shared" si="52"/>
        <v>0</v>
      </c>
      <c r="L151" s="64">
        <f t="shared" si="52"/>
        <v>0</v>
      </c>
      <c r="M151" s="64">
        <f t="shared" si="52"/>
        <v>0</v>
      </c>
      <c r="N151" s="64">
        <f t="shared" si="52"/>
        <v>0</v>
      </c>
      <c r="O151" s="64">
        <f t="shared" si="52"/>
        <v>0</v>
      </c>
      <c r="P151" s="64">
        <f t="shared" si="52"/>
        <v>0</v>
      </c>
      <c r="Q151" s="64">
        <f t="shared" si="52"/>
        <v>0</v>
      </c>
      <c r="R151" s="64">
        <f t="shared" si="52"/>
        <v>0</v>
      </c>
      <c r="S151" s="64">
        <f t="shared" si="52"/>
        <v>0</v>
      </c>
      <c r="T151" s="119">
        <f t="shared" si="52"/>
        <v>0</v>
      </c>
    </row>
    <row r="152" spans="1:20" s="65" customFormat="1" ht="12.6" customHeight="1">
      <c r="A152" s="130"/>
      <c r="B152" s="135">
        <v>29</v>
      </c>
      <c r="C152" s="132" t="s">
        <v>227</v>
      </c>
      <c r="D152" s="132" t="s">
        <v>228</v>
      </c>
      <c r="E152" s="132"/>
      <c r="F152" s="138" t="s">
        <v>171</v>
      </c>
      <c r="G152" s="138"/>
      <c r="H152" s="138"/>
      <c r="I152" s="77">
        <v>20</v>
      </c>
      <c r="J152" s="16">
        <v>17</v>
      </c>
      <c r="K152" s="16">
        <v>21</v>
      </c>
      <c r="L152" s="16">
        <v>18</v>
      </c>
      <c r="M152" s="16">
        <v>19</v>
      </c>
      <c r="N152" s="16">
        <v>22</v>
      </c>
      <c r="O152" s="16">
        <v>22</v>
      </c>
      <c r="P152" s="16"/>
      <c r="Q152" s="16"/>
      <c r="R152" s="16"/>
      <c r="S152" s="16"/>
      <c r="T152" s="78"/>
    </row>
    <row r="153" spans="1:20" s="65" customFormat="1" ht="12.6" customHeight="1">
      <c r="A153" s="130"/>
      <c r="B153" s="135"/>
      <c r="C153" s="132"/>
      <c r="D153" s="132"/>
      <c r="E153" s="132"/>
      <c r="F153" s="138" t="s">
        <v>229</v>
      </c>
      <c r="G153" s="138"/>
      <c r="H153" s="138"/>
      <c r="I153" s="77">
        <v>20</v>
      </c>
      <c r="J153" s="16">
        <v>18</v>
      </c>
      <c r="K153" s="16">
        <v>21</v>
      </c>
      <c r="L153" s="16">
        <v>17</v>
      </c>
      <c r="M153" s="16">
        <v>18</v>
      </c>
      <c r="N153" s="16">
        <v>22</v>
      </c>
      <c r="O153" s="16">
        <v>22</v>
      </c>
      <c r="P153" s="16"/>
      <c r="Q153" s="16"/>
      <c r="R153" s="16"/>
      <c r="S153" s="16"/>
      <c r="T153" s="78"/>
    </row>
    <row r="154" spans="1:20" s="65" customFormat="1" ht="12.6" customHeight="1">
      <c r="A154" s="130"/>
      <c r="B154" s="135"/>
      <c r="C154" s="132"/>
      <c r="D154" s="132"/>
      <c r="E154" s="132"/>
      <c r="F154" s="138" t="s">
        <v>230</v>
      </c>
      <c r="G154" s="138"/>
      <c r="H154" s="138"/>
      <c r="I154" s="77">
        <v>19</v>
      </c>
      <c r="J154" s="16">
        <v>20</v>
      </c>
      <c r="K154" s="16">
        <v>22</v>
      </c>
      <c r="L154" s="16">
        <v>18</v>
      </c>
      <c r="M154" s="16">
        <v>20</v>
      </c>
      <c r="N154" s="16">
        <v>21</v>
      </c>
      <c r="O154" s="16">
        <v>22</v>
      </c>
      <c r="P154" s="16"/>
      <c r="Q154" s="16"/>
      <c r="R154" s="16"/>
      <c r="S154" s="16"/>
      <c r="T154" s="78"/>
    </row>
    <row r="155" spans="1:20" s="65" customFormat="1" ht="12.6" customHeight="1">
      <c r="A155" s="130"/>
      <c r="B155" s="135"/>
      <c r="C155" s="132"/>
      <c r="D155" s="132"/>
      <c r="E155" s="132"/>
      <c r="F155" s="138" t="s">
        <v>231</v>
      </c>
      <c r="G155" s="138"/>
      <c r="H155" s="138"/>
      <c r="I155" s="77">
        <v>20</v>
      </c>
      <c r="J155" s="16">
        <v>19</v>
      </c>
      <c r="K155" s="16">
        <v>21</v>
      </c>
      <c r="L155" s="16">
        <v>19</v>
      </c>
      <c r="M155" s="16">
        <v>20</v>
      </c>
      <c r="N155" s="16">
        <v>22</v>
      </c>
      <c r="O155" s="16">
        <v>22</v>
      </c>
      <c r="P155" s="16"/>
      <c r="Q155" s="16"/>
      <c r="R155" s="16"/>
      <c r="S155" s="16"/>
      <c r="T155" s="78"/>
    </row>
    <row r="156" spans="1:20" s="65" customFormat="1" ht="12.6" customHeight="1">
      <c r="A156" s="130"/>
      <c r="B156" s="135"/>
      <c r="C156" s="132"/>
      <c r="D156" s="132"/>
      <c r="E156" s="132"/>
      <c r="F156" s="138" t="s">
        <v>232</v>
      </c>
      <c r="G156" s="138"/>
      <c r="H156" s="138"/>
      <c r="I156" s="77">
        <v>20</v>
      </c>
      <c r="J156" s="16">
        <v>18</v>
      </c>
      <c r="K156" s="16">
        <v>22</v>
      </c>
      <c r="L156" s="16">
        <v>20</v>
      </c>
      <c r="M156" s="16">
        <v>19</v>
      </c>
      <c r="N156" s="16">
        <v>21</v>
      </c>
      <c r="O156" s="16">
        <v>22</v>
      </c>
      <c r="P156" s="16"/>
      <c r="Q156" s="16"/>
      <c r="R156" s="16"/>
      <c r="S156" s="16"/>
      <c r="T156" s="78"/>
    </row>
    <row r="157" spans="1:20" s="65" customFormat="1" ht="12.6" customHeight="1">
      <c r="A157" s="130"/>
      <c r="B157" s="135"/>
      <c r="C157" s="132"/>
      <c r="D157" s="132"/>
      <c r="E157" s="132"/>
      <c r="F157" s="138" t="s">
        <v>233</v>
      </c>
      <c r="G157" s="138"/>
      <c r="H157" s="138"/>
      <c r="I157" s="77">
        <v>18</v>
      </c>
      <c r="J157" s="16">
        <v>20</v>
      </c>
      <c r="K157" s="16">
        <v>19</v>
      </c>
      <c r="L157" s="16">
        <v>20</v>
      </c>
      <c r="M157" s="16">
        <v>19</v>
      </c>
      <c r="N157" s="16">
        <v>21</v>
      </c>
      <c r="O157" s="16">
        <v>19</v>
      </c>
      <c r="P157" s="16"/>
      <c r="Q157" s="16"/>
      <c r="R157" s="16"/>
      <c r="S157" s="16"/>
      <c r="T157" s="78"/>
    </row>
    <row r="158" spans="1:20" s="65" customFormat="1" ht="12.6" customHeight="1">
      <c r="A158" s="130"/>
      <c r="B158" s="135"/>
      <c r="C158" s="132"/>
      <c r="D158" s="132"/>
      <c r="E158" s="132"/>
      <c r="F158" s="138" t="s">
        <v>161</v>
      </c>
      <c r="G158" s="138"/>
      <c r="H158" s="138"/>
      <c r="I158" s="77">
        <v>20</v>
      </c>
      <c r="J158" s="16">
        <v>20</v>
      </c>
      <c r="K158" s="16">
        <v>20</v>
      </c>
      <c r="L158" s="16">
        <v>17</v>
      </c>
      <c r="M158" s="16">
        <v>20</v>
      </c>
      <c r="N158" s="16">
        <v>22</v>
      </c>
      <c r="O158" s="16">
        <v>19</v>
      </c>
      <c r="P158" s="16"/>
      <c r="Q158" s="16"/>
      <c r="R158" s="16"/>
      <c r="S158" s="16"/>
      <c r="T158" s="78"/>
    </row>
    <row r="159" spans="1:20" s="65" customFormat="1" ht="12.6" customHeight="1">
      <c r="A159" s="130"/>
      <c r="B159" s="135"/>
      <c r="C159" s="132"/>
      <c r="D159" s="132"/>
      <c r="E159" s="132"/>
      <c r="F159" s="138" t="s">
        <v>162</v>
      </c>
      <c r="G159" s="138"/>
      <c r="H159" s="138"/>
      <c r="I159" s="77">
        <v>20</v>
      </c>
      <c r="J159" s="16">
        <v>20</v>
      </c>
      <c r="K159" s="16">
        <v>18</v>
      </c>
      <c r="L159" s="16">
        <v>17</v>
      </c>
      <c r="M159" s="16">
        <v>20</v>
      </c>
      <c r="N159" s="16">
        <v>22</v>
      </c>
      <c r="O159" s="16">
        <v>18</v>
      </c>
      <c r="P159" s="16"/>
      <c r="Q159" s="16"/>
      <c r="R159" s="16"/>
      <c r="S159" s="16"/>
      <c r="T159" s="78"/>
    </row>
    <row r="160" spans="1:20" s="65" customFormat="1" ht="12.6" customHeight="1">
      <c r="A160" s="130"/>
      <c r="B160" s="135"/>
      <c r="C160" s="132"/>
      <c r="D160" s="132"/>
      <c r="E160" s="132"/>
      <c r="F160" s="138" t="s">
        <v>174</v>
      </c>
      <c r="G160" s="138"/>
      <c r="H160" s="138"/>
      <c r="I160" s="77">
        <v>20</v>
      </c>
      <c r="J160" s="16">
        <v>19</v>
      </c>
      <c r="K160" s="16">
        <v>18</v>
      </c>
      <c r="L160" s="16">
        <v>19</v>
      </c>
      <c r="M160" s="16">
        <v>20</v>
      </c>
      <c r="N160" s="16">
        <v>20</v>
      </c>
      <c r="O160" s="16">
        <v>17</v>
      </c>
      <c r="P160" s="16"/>
      <c r="Q160" s="16"/>
      <c r="R160" s="16"/>
      <c r="S160" s="16"/>
      <c r="T160" s="78"/>
    </row>
    <row r="161" spans="1:126" s="65" customFormat="1" ht="12.75" customHeight="1">
      <c r="A161" s="130"/>
      <c r="B161" s="135"/>
      <c r="C161" s="132"/>
      <c r="D161" s="132"/>
      <c r="E161" s="132"/>
      <c r="F161" s="138" t="s">
        <v>175</v>
      </c>
      <c r="G161" s="138"/>
      <c r="H161" s="138"/>
      <c r="I161" s="77">
        <v>20</v>
      </c>
      <c r="J161" s="16">
        <v>16</v>
      </c>
      <c r="K161" s="16">
        <v>20</v>
      </c>
      <c r="L161" s="16">
        <v>17</v>
      </c>
      <c r="M161" s="16">
        <v>19</v>
      </c>
      <c r="N161" s="16">
        <v>19</v>
      </c>
      <c r="O161" s="16">
        <v>19</v>
      </c>
      <c r="P161" s="16"/>
      <c r="Q161" s="16"/>
      <c r="R161" s="16"/>
      <c r="S161" s="16"/>
      <c r="T161" s="78"/>
    </row>
    <row r="162" spans="1:126" s="65" customFormat="1" ht="12.6" customHeight="1">
      <c r="A162" s="130"/>
      <c r="B162" s="135"/>
      <c r="C162" s="132"/>
      <c r="D162" s="132" t="s">
        <v>234</v>
      </c>
      <c r="E162" s="132"/>
      <c r="F162" s="138" t="s">
        <v>217</v>
      </c>
      <c r="G162" s="138"/>
      <c r="H162" s="138"/>
      <c r="I162" s="77">
        <v>16</v>
      </c>
      <c r="J162" s="16">
        <v>19</v>
      </c>
      <c r="K162" s="16">
        <v>22</v>
      </c>
      <c r="L162" s="16">
        <v>17</v>
      </c>
      <c r="M162" s="16">
        <v>20</v>
      </c>
      <c r="N162" s="16">
        <v>20</v>
      </c>
      <c r="O162" s="16">
        <v>22</v>
      </c>
      <c r="P162" s="16"/>
      <c r="Q162" s="16"/>
      <c r="R162" s="16"/>
      <c r="S162" s="16"/>
      <c r="T162" s="78"/>
    </row>
    <row r="163" spans="1:126" ht="12.6" customHeight="1">
      <c r="A163" s="130"/>
      <c r="B163" s="135"/>
      <c r="C163" s="132"/>
      <c r="D163" s="132"/>
      <c r="E163" s="132"/>
      <c r="F163" s="138" t="s">
        <v>182</v>
      </c>
      <c r="G163" s="138"/>
      <c r="H163" s="138"/>
      <c r="I163" s="77">
        <v>12</v>
      </c>
      <c r="J163" s="16">
        <v>17</v>
      </c>
      <c r="K163" s="16">
        <v>22</v>
      </c>
      <c r="L163" s="16">
        <v>18</v>
      </c>
      <c r="M163" s="16">
        <v>20</v>
      </c>
      <c r="N163" s="16">
        <v>22</v>
      </c>
      <c r="O163" s="16">
        <v>22</v>
      </c>
      <c r="P163" s="16"/>
      <c r="Q163" s="16"/>
      <c r="R163" s="16"/>
      <c r="S163" s="16"/>
      <c r="T163" s="78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</row>
    <row r="164" spans="1:126" ht="12.6" customHeight="1">
      <c r="A164" s="130"/>
      <c r="B164" s="135"/>
      <c r="C164" s="132"/>
      <c r="D164" s="132"/>
      <c r="E164" s="132"/>
      <c r="F164" s="138" t="s">
        <v>184</v>
      </c>
      <c r="G164" s="138"/>
      <c r="H164" s="138"/>
      <c r="I164" s="77">
        <v>19</v>
      </c>
      <c r="J164" s="16">
        <v>18</v>
      </c>
      <c r="K164" s="16">
        <v>22</v>
      </c>
      <c r="L164" s="16">
        <v>17</v>
      </c>
      <c r="M164" s="16">
        <v>20</v>
      </c>
      <c r="N164" s="16">
        <v>22</v>
      </c>
      <c r="O164" s="16">
        <v>22</v>
      </c>
      <c r="P164" s="16"/>
      <c r="Q164" s="16"/>
      <c r="R164" s="16"/>
      <c r="S164" s="16"/>
      <c r="T164" s="78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</row>
    <row r="165" spans="1:126" ht="12.75" customHeight="1">
      <c r="A165" s="130"/>
      <c r="B165" s="135"/>
      <c r="C165" s="132"/>
      <c r="D165" s="132"/>
      <c r="E165" s="132"/>
      <c r="F165" s="138" t="s">
        <v>199</v>
      </c>
      <c r="G165" s="138"/>
      <c r="H165" s="138"/>
      <c r="I165" s="77">
        <v>5</v>
      </c>
      <c r="J165" s="16">
        <v>15</v>
      </c>
      <c r="K165" s="16">
        <v>22</v>
      </c>
      <c r="L165" s="16">
        <v>19</v>
      </c>
      <c r="M165" s="16">
        <v>20</v>
      </c>
      <c r="N165" s="16">
        <v>22</v>
      </c>
      <c r="O165" s="16">
        <v>22</v>
      </c>
      <c r="P165" s="16"/>
      <c r="Q165" s="16"/>
      <c r="R165" s="16"/>
      <c r="S165" s="16"/>
      <c r="T165" s="78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  <c r="DH165" s="65"/>
      <c r="DI165" s="65"/>
      <c r="DJ165" s="65"/>
      <c r="DK165" s="65"/>
      <c r="DL165" s="65"/>
      <c r="DM165" s="65"/>
      <c r="DN165" s="65"/>
      <c r="DO165" s="65"/>
      <c r="DP165" s="65"/>
      <c r="DQ165" s="65"/>
      <c r="DR165" s="65"/>
      <c r="DS165" s="65"/>
      <c r="DT165" s="65"/>
      <c r="DU165" s="65"/>
      <c r="DV165" s="65"/>
    </row>
    <row r="166" spans="1:126" ht="12.6" customHeight="1">
      <c r="A166" s="130"/>
      <c r="B166" s="135"/>
      <c r="C166" s="132"/>
      <c r="D166" s="132"/>
      <c r="E166" s="132"/>
      <c r="F166" s="138" t="s">
        <v>208</v>
      </c>
      <c r="G166" s="138"/>
      <c r="H166" s="138"/>
      <c r="I166" s="77">
        <v>19</v>
      </c>
      <c r="J166" s="16">
        <v>13</v>
      </c>
      <c r="K166" s="16">
        <v>22</v>
      </c>
      <c r="L166" s="16">
        <v>17</v>
      </c>
      <c r="M166" s="16">
        <v>20</v>
      </c>
      <c r="N166" s="16">
        <v>22</v>
      </c>
      <c r="O166" s="16">
        <v>22</v>
      </c>
      <c r="P166" s="16"/>
      <c r="Q166" s="16"/>
      <c r="R166" s="16"/>
      <c r="S166" s="16"/>
      <c r="T166" s="78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  <c r="DH166" s="65"/>
      <c r="DI166" s="65"/>
      <c r="DJ166" s="65"/>
      <c r="DK166" s="65"/>
      <c r="DL166" s="65"/>
      <c r="DM166" s="65"/>
      <c r="DN166" s="65"/>
      <c r="DO166" s="65"/>
      <c r="DP166" s="65"/>
      <c r="DQ166" s="65"/>
      <c r="DR166" s="65"/>
      <c r="DS166" s="65"/>
      <c r="DT166" s="65"/>
      <c r="DU166" s="65"/>
      <c r="DV166" s="65"/>
    </row>
    <row r="167" spans="1:126" ht="12.6" customHeight="1">
      <c r="A167" s="130"/>
      <c r="B167" s="135"/>
      <c r="C167" s="132"/>
      <c r="D167" s="132"/>
      <c r="E167" s="132"/>
      <c r="F167" s="138" t="s">
        <v>235</v>
      </c>
      <c r="G167" s="138"/>
      <c r="H167" s="138"/>
      <c r="I167" s="77"/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/>
      <c r="Q167" s="16"/>
      <c r="R167" s="16"/>
      <c r="S167" s="16"/>
      <c r="T167" s="78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65"/>
      <c r="CZ167" s="65"/>
      <c r="DA167" s="65"/>
      <c r="DB167" s="65"/>
      <c r="DC167" s="65"/>
      <c r="DD167" s="65"/>
      <c r="DE167" s="65"/>
      <c r="DF167" s="65"/>
      <c r="DG167" s="65"/>
      <c r="DH167" s="65"/>
      <c r="DI167" s="65"/>
      <c r="DJ167" s="65"/>
      <c r="DK167" s="65"/>
      <c r="DL167" s="65"/>
      <c r="DM167" s="65"/>
      <c r="DN167" s="65"/>
      <c r="DO167" s="65"/>
      <c r="DP167" s="65"/>
      <c r="DQ167" s="65"/>
      <c r="DR167" s="65"/>
      <c r="DS167" s="65"/>
      <c r="DT167" s="65"/>
      <c r="DU167" s="65"/>
      <c r="DV167" s="65"/>
    </row>
    <row r="168" spans="1:126" ht="12.6" customHeight="1">
      <c r="A168" s="130"/>
      <c r="B168" s="135"/>
      <c r="C168" s="132"/>
      <c r="D168" s="132"/>
      <c r="E168" s="132"/>
      <c r="F168" s="138" t="s">
        <v>236</v>
      </c>
      <c r="G168" s="138"/>
      <c r="H168" s="138"/>
      <c r="I168" s="77">
        <v>8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/>
      <c r="Q168" s="16"/>
      <c r="R168" s="16"/>
      <c r="S168" s="16"/>
      <c r="T168" s="78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65"/>
      <c r="CZ168" s="65"/>
      <c r="DA168" s="65"/>
      <c r="DB168" s="65"/>
      <c r="DC168" s="65"/>
      <c r="DD168" s="65"/>
      <c r="DE168" s="65"/>
      <c r="DF168" s="65"/>
      <c r="DG168" s="65"/>
      <c r="DH168" s="65"/>
      <c r="DI168" s="65"/>
      <c r="DJ168" s="65"/>
      <c r="DK168" s="65"/>
      <c r="DL168" s="65"/>
      <c r="DM168" s="65"/>
      <c r="DN168" s="65"/>
      <c r="DO168" s="65"/>
      <c r="DP168" s="65"/>
      <c r="DQ168" s="65"/>
      <c r="DR168" s="65"/>
      <c r="DS168" s="65"/>
      <c r="DT168" s="65"/>
      <c r="DU168" s="65"/>
      <c r="DV168" s="65"/>
    </row>
    <row r="169" spans="1:126" ht="12.6" customHeight="1">
      <c r="A169" s="130"/>
      <c r="B169" s="135"/>
      <c r="C169" s="132"/>
      <c r="D169" s="132"/>
      <c r="E169" s="132"/>
      <c r="F169" s="138" t="s">
        <v>237</v>
      </c>
      <c r="G169" s="138"/>
      <c r="H169" s="138"/>
      <c r="I169" s="77"/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/>
      <c r="Q169" s="16"/>
      <c r="R169" s="16"/>
      <c r="S169" s="16"/>
      <c r="T169" s="78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  <c r="DH169" s="65"/>
      <c r="DI169" s="65"/>
      <c r="DJ169" s="65"/>
      <c r="DK169" s="65"/>
      <c r="DL169" s="65"/>
      <c r="DM169" s="65"/>
      <c r="DN169" s="65"/>
      <c r="DO169" s="65"/>
      <c r="DP169" s="65"/>
      <c r="DQ169" s="65"/>
      <c r="DR169" s="65"/>
      <c r="DS169" s="65"/>
      <c r="DT169" s="65"/>
      <c r="DU169" s="65"/>
      <c r="DV169" s="65"/>
    </row>
    <row r="170" spans="1:126" ht="12.6" customHeight="1">
      <c r="A170" s="130"/>
      <c r="B170" s="135"/>
      <c r="C170" s="132"/>
      <c r="D170" s="132"/>
      <c r="E170" s="132"/>
      <c r="F170" s="138" t="s">
        <v>238</v>
      </c>
      <c r="G170" s="138"/>
      <c r="H170" s="138"/>
      <c r="I170" s="77">
        <v>15</v>
      </c>
      <c r="J170" s="16">
        <v>5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/>
      <c r="Q170" s="16"/>
      <c r="R170" s="16"/>
      <c r="S170" s="16"/>
      <c r="T170" s="78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65"/>
      <c r="CR170" s="65"/>
      <c r="CS170" s="65"/>
      <c r="CT170" s="65"/>
      <c r="CU170" s="65"/>
      <c r="CV170" s="65"/>
      <c r="CW170" s="65"/>
      <c r="CX170" s="65"/>
      <c r="CY170" s="65"/>
      <c r="CZ170" s="65"/>
      <c r="DA170" s="65"/>
      <c r="DB170" s="65"/>
      <c r="DC170" s="65"/>
      <c r="DD170" s="65"/>
      <c r="DE170" s="65"/>
      <c r="DF170" s="65"/>
      <c r="DG170" s="65"/>
      <c r="DH170" s="65"/>
      <c r="DI170" s="65"/>
      <c r="DJ170" s="65"/>
      <c r="DK170" s="65"/>
      <c r="DL170" s="65"/>
      <c r="DM170" s="65"/>
      <c r="DN170" s="65"/>
      <c r="DO170" s="65"/>
      <c r="DP170" s="65"/>
      <c r="DQ170" s="65"/>
      <c r="DR170" s="65"/>
      <c r="DS170" s="65"/>
      <c r="DT170" s="65"/>
      <c r="DU170" s="65"/>
      <c r="DV170" s="65"/>
    </row>
    <row r="171" spans="1:126" ht="12.6" customHeight="1">
      <c r="A171" s="130"/>
      <c r="B171" s="135"/>
      <c r="C171" s="132"/>
      <c r="D171" s="132"/>
      <c r="E171" s="132"/>
      <c r="F171" s="138" t="s">
        <v>239</v>
      </c>
      <c r="G171" s="138"/>
      <c r="H171" s="138"/>
      <c r="I171" s="120"/>
      <c r="J171" s="121">
        <v>7</v>
      </c>
      <c r="K171" s="121">
        <v>0</v>
      </c>
      <c r="L171" s="121">
        <v>0</v>
      </c>
      <c r="M171" s="121">
        <v>0</v>
      </c>
      <c r="N171" s="121">
        <v>0</v>
      </c>
      <c r="O171" s="121">
        <v>0</v>
      </c>
      <c r="P171" s="121"/>
      <c r="Q171" s="121"/>
      <c r="R171" s="121"/>
      <c r="S171" s="121"/>
      <c r="T171" s="122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65"/>
      <c r="CR171" s="65"/>
      <c r="CS171" s="65"/>
      <c r="CT171" s="65"/>
      <c r="CU171" s="65"/>
      <c r="CV171" s="65"/>
      <c r="CW171" s="65"/>
      <c r="CX171" s="65"/>
      <c r="CY171" s="65"/>
      <c r="CZ171" s="65"/>
      <c r="DA171" s="65"/>
      <c r="DB171" s="65"/>
      <c r="DC171" s="65"/>
      <c r="DD171" s="65"/>
      <c r="DE171" s="65"/>
      <c r="DF171" s="65"/>
      <c r="DG171" s="65"/>
      <c r="DH171" s="65"/>
      <c r="DI171" s="65"/>
      <c r="DJ171" s="65"/>
      <c r="DK171" s="65"/>
      <c r="DL171" s="65"/>
      <c r="DM171" s="65"/>
      <c r="DN171" s="65"/>
      <c r="DO171" s="65"/>
      <c r="DP171" s="65"/>
      <c r="DQ171" s="65"/>
      <c r="DR171" s="65"/>
      <c r="DS171" s="65"/>
      <c r="DT171" s="65"/>
      <c r="DU171" s="65"/>
      <c r="DV171" s="65"/>
    </row>
    <row r="174" spans="1:126">
      <c r="A174" s="123" t="s">
        <v>240</v>
      </c>
      <c r="B174" s="123"/>
      <c r="C174" s="123"/>
      <c r="D174" s="128" t="s">
        <v>241</v>
      </c>
      <c r="E174" s="128"/>
    </row>
    <row r="175" spans="1:126">
      <c r="A175" s="123" t="s">
        <v>242</v>
      </c>
      <c r="B175" s="123"/>
      <c r="C175" s="123"/>
      <c r="D175" s="129">
        <v>43221</v>
      </c>
      <c r="E175" s="129"/>
    </row>
    <row r="176" spans="1:126">
      <c r="A176" s="123" t="s">
        <v>243</v>
      </c>
      <c r="B176" s="123"/>
      <c r="C176" s="123"/>
      <c r="D176" s="128" t="s">
        <v>244</v>
      </c>
      <c r="E176" s="128"/>
    </row>
    <row r="177" spans="1:5">
      <c r="A177" s="123" t="s">
        <v>245</v>
      </c>
      <c r="B177" s="123"/>
      <c r="C177" s="123"/>
      <c r="D177" s="124" t="s">
        <v>246</v>
      </c>
      <c r="E177" s="124"/>
    </row>
    <row r="179" spans="1:5">
      <c r="C179" s="125" t="s">
        <v>247</v>
      </c>
      <c r="D179" s="125"/>
      <c r="E179" s="125"/>
    </row>
    <row r="180" spans="1:5">
      <c r="C180" s="66" t="s">
        <v>248</v>
      </c>
      <c r="D180" s="67">
        <f>25/20</f>
        <v>1.25</v>
      </c>
      <c r="E180" s="68" t="s">
        <v>249</v>
      </c>
    </row>
    <row r="181" spans="1:5">
      <c r="C181" s="66" t="s">
        <v>250</v>
      </c>
      <c r="D181" s="67">
        <f>1700/20</f>
        <v>85</v>
      </c>
      <c r="E181" s="68" t="s">
        <v>251</v>
      </c>
    </row>
    <row r="182" spans="1:5">
      <c r="C182" s="66" t="s">
        <v>252</v>
      </c>
      <c r="D182" s="67">
        <v>3</v>
      </c>
      <c r="E182" s="68" t="s">
        <v>253</v>
      </c>
    </row>
    <row r="183" spans="1:5">
      <c r="C183" s="66" t="s">
        <v>254</v>
      </c>
      <c r="D183" s="67">
        <v>10</v>
      </c>
      <c r="E183" s="68" t="s">
        <v>255</v>
      </c>
    </row>
    <row r="184" spans="1:5">
      <c r="C184" s="66" t="s">
        <v>256</v>
      </c>
      <c r="D184" s="67">
        <v>25</v>
      </c>
      <c r="E184" s="68" t="s">
        <v>257</v>
      </c>
    </row>
    <row r="185" spans="1:5">
      <c r="C185" s="66" t="s">
        <v>258</v>
      </c>
      <c r="D185" s="67">
        <f>800/20</f>
        <v>40</v>
      </c>
      <c r="E185" s="68" t="s">
        <v>259</v>
      </c>
    </row>
    <row r="186" spans="1:5">
      <c r="C186" s="66" t="s">
        <v>260</v>
      </c>
      <c r="D186" s="67">
        <v>2000</v>
      </c>
      <c r="E186" s="68" t="s">
        <v>261</v>
      </c>
    </row>
    <row r="187" spans="1:5">
      <c r="C187" s="66" t="s">
        <v>262</v>
      </c>
      <c r="D187" s="67">
        <v>1240</v>
      </c>
      <c r="E187" s="68" t="s">
        <v>263</v>
      </c>
    </row>
    <row r="188" spans="1:5">
      <c r="C188" s="66" t="s">
        <v>262</v>
      </c>
      <c r="D188" s="67">
        <v>1503</v>
      </c>
      <c r="E188" s="68" t="s">
        <v>264</v>
      </c>
    </row>
    <row r="189" spans="1:5">
      <c r="C189" s="69"/>
      <c r="D189" s="69"/>
      <c r="E189" s="70"/>
    </row>
    <row r="190" spans="1:5">
      <c r="C190" s="126" t="s">
        <v>265</v>
      </c>
      <c r="D190" s="126"/>
      <c r="E190" s="70"/>
    </row>
    <row r="191" spans="1:5">
      <c r="C191" s="66" t="s">
        <v>266</v>
      </c>
      <c r="D191" s="66">
        <v>1</v>
      </c>
      <c r="E191" s="70"/>
    </row>
    <row r="192" spans="1:5">
      <c r="C192" s="66" t="s">
        <v>267</v>
      </c>
      <c r="D192" s="66">
        <v>2</v>
      </c>
      <c r="E192" s="70"/>
    </row>
    <row r="193" spans="3:5">
      <c r="C193" s="66" t="s">
        <v>252</v>
      </c>
      <c r="D193" s="66">
        <v>2</v>
      </c>
      <c r="E193" s="70"/>
    </row>
    <row r="194" spans="3:5">
      <c r="C194" s="66" t="s">
        <v>268</v>
      </c>
      <c r="D194" s="66">
        <v>5</v>
      </c>
      <c r="E194" s="70"/>
    </row>
    <row r="195" spans="3:5">
      <c r="C195" s="66" t="s">
        <v>269</v>
      </c>
      <c r="D195" s="66">
        <v>2</v>
      </c>
      <c r="E195" s="70"/>
    </row>
    <row r="196" spans="3:5">
      <c r="C196" s="66" t="s">
        <v>270</v>
      </c>
      <c r="D196" s="66">
        <v>3</v>
      </c>
      <c r="E196" s="70"/>
    </row>
    <row r="197" spans="3:5">
      <c r="C197" s="66" t="s">
        <v>271</v>
      </c>
      <c r="D197" s="66">
        <v>1</v>
      </c>
      <c r="E197" s="70"/>
    </row>
  </sheetData>
  <mergeCells count="232">
    <mergeCell ref="A1:T1"/>
    <mergeCell ref="A2:T2"/>
    <mergeCell ref="A3:D4"/>
    <mergeCell ref="E3:H4"/>
    <mergeCell ref="I3:T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5:E5"/>
    <mergeCell ref="A6:A20"/>
    <mergeCell ref="B6:B7"/>
    <mergeCell ref="C6:C7"/>
    <mergeCell ref="D6:E6"/>
    <mergeCell ref="D7:E7"/>
    <mergeCell ref="B8:B10"/>
    <mergeCell ref="C8:C10"/>
    <mergeCell ref="D8:E10"/>
    <mergeCell ref="F9:H9"/>
    <mergeCell ref="F10:H10"/>
    <mergeCell ref="D11:E11"/>
    <mergeCell ref="D12:E12"/>
    <mergeCell ref="D13:E13"/>
    <mergeCell ref="B14:B17"/>
    <mergeCell ref="C14:C17"/>
    <mergeCell ref="D14:E17"/>
    <mergeCell ref="F15:H15"/>
    <mergeCell ref="F16:H16"/>
    <mergeCell ref="F17:H17"/>
    <mergeCell ref="D18:E18"/>
    <mergeCell ref="B19:B20"/>
    <mergeCell ref="C19:C20"/>
    <mergeCell ref="D19:E19"/>
    <mergeCell ref="D20:E20"/>
    <mergeCell ref="F23:H23"/>
    <mergeCell ref="B24:B36"/>
    <mergeCell ref="C24:C36"/>
    <mergeCell ref="D24:E26"/>
    <mergeCell ref="F25:H25"/>
    <mergeCell ref="F26:H26"/>
    <mergeCell ref="D27:E27"/>
    <mergeCell ref="D28:E29"/>
    <mergeCell ref="F28:H28"/>
    <mergeCell ref="F29:H29"/>
    <mergeCell ref="D30:E31"/>
    <mergeCell ref="F30:H30"/>
    <mergeCell ref="F31:H31"/>
    <mergeCell ref="D32:E32"/>
    <mergeCell ref="D33:E34"/>
    <mergeCell ref="F33:H33"/>
    <mergeCell ref="F34:H34"/>
    <mergeCell ref="D35:E36"/>
    <mergeCell ref="F35:H35"/>
    <mergeCell ref="F36:H36"/>
    <mergeCell ref="A37:A49"/>
    <mergeCell ref="B37:B49"/>
    <mergeCell ref="C37:C49"/>
    <mergeCell ref="D37:E39"/>
    <mergeCell ref="F38:H38"/>
    <mergeCell ref="F39:H39"/>
    <mergeCell ref="D40:E42"/>
    <mergeCell ref="F41:H41"/>
    <mergeCell ref="F42:H42"/>
    <mergeCell ref="D43:E44"/>
    <mergeCell ref="F43:H43"/>
    <mergeCell ref="F44:H44"/>
    <mergeCell ref="D45:E47"/>
    <mergeCell ref="F46:H46"/>
    <mergeCell ref="F47:H47"/>
    <mergeCell ref="D48:E49"/>
    <mergeCell ref="F48:H48"/>
    <mergeCell ref="F49:H49"/>
    <mergeCell ref="A21:A36"/>
    <mergeCell ref="B21:B23"/>
    <mergeCell ref="C21:C23"/>
    <mergeCell ref="D21:E23"/>
    <mergeCell ref="F22:H22"/>
    <mergeCell ref="A50:A73"/>
    <mergeCell ref="B50:B52"/>
    <mergeCell ref="C50:C52"/>
    <mergeCell ref="D50:E52"/>
    <mergeCell ref="F51:H51"/>
    <mergeCell ref="F52:H52"/>
    <mergeCell ref="B53:B55"/>
    <mergeCell ref="C53:C55"/>
    <mergeCell ref="D53:E55"/>
    <mergeCell ref="F54:H54"/>
    <mergeCell ref="F55:H55"/>
    <mergeCell ref="B56:B58"/>
    <mergeCell ref="C56:C58"/>
    <mergeCell ref="D56:E58"/>
    <mergeCell ref="F57:H57"/>
    <mergeCell ref="F58:H58"/>
    <mergeCell ref="B59:B61"/>
    <mergeCell ref="C59:C61"/>
    <mergeCell ref="D59:E61"/>
    <mergeCell ref="F60:H60"/>
    <mergeCell ref="F61:H61"/>
    <mergeCell ref="B62:B64"/>
    <mergeCell ref="C62:C64"/>
    <mergeCell ref="D62:E64"/>
    <mergeCell ref="F63:H63"/>
    <mergeCell ref="F64:H64"/>
    <mergeCell ref="B65:B67"/>
    <mergeCell ref="C65:C67"/>
    <mergeCell ref="D65:E67"/>
    <mergeCell ref="F66:H66"/>
    <mergeCell ref="F67:H67"/>
    <mergeCell ref="B68:B70"/>
    <mergeCell ref="C68:C70"/>
    <mergeCell ref="D68:E70"/>
    <mergeCell ref="F69:H69"/>
    <mergeCell ref="F70:H70"/>
    <mergeCell ref="B71:B73"/>
    <mergeCell ref="C71:C73"/>
    <mergeCell ref="D71:E73"/>
    <mergeCell ref="F72:H72"/>
    <mergeCell ref="F73:H73"/>
    <mergeCell ref="C92:C97"/>
    <mergeCell ref="D92:D97"/>
    <mergeCell ref="B98:B102"/>
    <mergeCell ref="C98:C102"/>
    <mergeCell ref="D98:D102"/>
    <mergeCell ref="B118:B132"/>
    <mergeCell ref="C118:C132"/>
    <mergeCell ref="D118:E118"/>
    <mergeCell ref="D119:E119"/>
    <mergeCell ref="D120:D122"/>
    <mergeCell ref="E120:H120"/>
    <mergeCell ref="E121:H121"/>
    <mergeCell ref="E122:H122"/>
    <mergeCell ref="E99:H99"/>
    <mergeCell ref="E100:H100"/>
    <mergeCell ref="E101:H101"/>
    <mergeCell ref="E102:H102"/>
    <mergeCell ref="B103:B117"/>
    <mergeCell ref="C103:C117"/>
    <mergeCell ref="D103:E103"/>
    <mergeCell ref="D104:D107"/>
    <mergeCell ref="E105:H105"/>
    <mergeCell ref="E106:H106"/>
    <mergeCell ref="E107:H107"/>
    <mergeCell ref="D108:D110"/>
    <mergeCell ref="E108:H108"/>
    <mergeCell ref="E109:H109"/>
    <mergeCell ref="E110:H110"/>
    <mergeCell ref="D111:D114"/>
    <mergeCell ref="E112:H112"/>
    <mergeCell ref="E113:H113"/>
    <mergeCell ref="E114:H114"/>
    <mergeCell ref="D115:D117"/>
    <mergeCell ref="E115:H115"/>
    <mergeCell ref="E116:H116"/>
    <mergeCell ref="E117:H117"/>
    <mergeCell ref="D123:D125"/>
    <mergeCell ref="E123:H123"/>
    <mergeCell ref="E124:H124"/>
    <mergeCell ref="E125:H125"/>
    <mergeCell ref="D126:E126"/>
    <mergeCell ref="D127:D129"/>
    <mergeCell ref="E127:H127"/>
    <mergeCell ref="E128:H128"/>
    <mergeCell ref="E129:H129"/>
    <mergeCell ref="D130:D132"/>
    <mergeCell ref="E130:H130"/>
    <mergeCell ref="E131:H131"/>
    <mergeCell ref="E132:H132"/>
    <mergeCell ref="B133:B139"/>
    <mergeCell ref="C133:C139"/>
    <mergeCell ref="D133:D139"/>
    <mergeCell ref="E134:H134"/>
    <mergeCell ref="E135:H135"/>
    <mergeCell ref="E136:H136"/>
    <mergeCell ref="E137:H137"/>
    <mergeCell ref="E138:H138"/>
    <mergeCell ref="E139:H139"/>
    <mergeCell ref="B140:B151"/>
    <mergeCell ref="C140:C151"/>
    <mergeCell ref="D140:D151"/>
    <mergeCell ref="B152:B171"/>
    <mergeCell ref="C152:C171"/>
    <mergeCell ref="D152:E16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D162:E171"/>
    <mergeCell ref="F162:H162"/>
    <mergeCell ref="F163:H163"/>
    <mergeCell ref="F164:H164"/>
    <mergeCell ref="F165:H165"/>
    <mergeCell ref="F166:H166"/>
    <mergeCell ref="F167:H167"/>
    <mergeCell ref="F168:H168"/>
    <mergeCell ref="A177:C177"/>
    <mergeCell ref="D177:E177"/>
    <mergeCell ref="C179:E179"/>
    <mergeCell ref="C190:D190"/>
    <mergeCell ref="F169:H169"/>
    <mergeCell ref="F170:H170"/>
    <mergeCell ref="F171:H171"/>
    <mergeCell ref="A174:C174"/>
    <mergeCell ref="D174:E174"/>
    <mergeCell ref="A175:C175"/>
    <mergeCell ref="D175:E175"/>
    <mergeCell ref="A176:C176"/>
    <mergeCell ref="D176:E176"/>
    <mergeCell ref="A74:A171"/>
    <mergeCell ref="B74:B79"/>
    <mergeCell ref="C74:C79"/>
    <mergeCell ref="D74:D79"/>
    <mergeCell ref="B80:B85"/>
    <mergeCell ref="C80:C85"/>
    <mergeCell ref="D80:D85"/>
    <mergeCell ref="B86:B91"/>
    <mergeCell ref="C86:C91"/>
    <mergeCell ref="D86:D91"/>
    <mergeCell ref="B92:B97"/>
  </mergeCells>
  <conditionalFormatting sqref="I6:T6">
    <cfRule type="cellIs" dxfId="278" priority="2" operator="greaterThanOrEqual">
      <formula>144</formula>
    </cfRule>
    <cfRule type="cellIs" dxfId="277" priority="3" operator="between">
      <formula>130</formula>
      <formula>143</formula>
    </cfRule>
    <cfRule type="cellIs" dxfId="276" priority="4" operator="lessThanOrEqual">
      <formula>129</formula>
    </cfRule>
  </conditionalFormatting>
  <conditionalFormatting sqref="I7:T7">
    <cfRule type="cellIs" dxfId="275" priority="5" operator="lessThanOrEqual">
      <formula>49</formula>
    </cfRule>
    <cfRule type="cellIs" dxfId="274" priority="6" operator="between">
      <formula>50</formula>
      <formula>55</formula>
    </cfRule>
    <cfRule type="cellIs" dxfId="273" priority="7" operator="greaterThanOrEqual">
      <formula>56</formula>
    </cfRule>
  </conditionalFormatting>
  <conditionalFormatting sqref="I8:T8">
    <cfRule type="cellIs" dxfId="272" priority="8" operator="greaterThanOrEqual">
      <formula>0.91</formula>
    </cfRule>
    <cfRule type="cellIs" dxfId="271" priority="9" operator="between">
      <formula>0.8</formula>
      <formula>0.9</formula>
    </cfRule>
    <cfRule type="cellIs" dxfId="270" priority="10" operator="lessThanOrEqual">
      <formula>0.79</formula>
    </cfRule>
  </conditionalFormatting>
  <conditionalFormatting sqref="I11:T11">
    <cfRule type="cellIs" dxfId="269" priority="11" operator="lessThanOrEqual">
      <formula>69</formula>
    </cfRule>
    <cfRule type="cellIs" dxfId="268" priority="12" operator="between">
      <formula>70</formula>
      <formula>78</formula>
    </cfRule>
    <cfRule type="cellIs" dxfId="267" priority="13" operator="greaterThanOrEqual">
      <formula>79</formula>
    </cfRule>
  </conditionalFormatting>
  <conditionalFormatting sqref="I12:T12">
    <cfRule type="cellIs" dxfId="266" priority="14" operator="greaterThanOrEqual">
      <formula>51</formula>
    </cfRule>
    <cfRule type="cellIs" dxfId="265" priority="15" operator="lessThanOrEqual">
      <formula>49</formula>
    </cfRule>
    <cfRule type="cellIs" dxfId="264" priority="16" operator="equal">
      <formula>50</formula>
    </cfRule>
  </conditionalFormatting>
  <conditionalFormatting sqref="I14:T14">
    <cfRule type="cellIs" dxfId="263" priority="17" operator="lessThanOrEqual">
      <formula>1899</formula>
    </cfRule>
    <cfRule type="cellIs" dxfId="262" priority="18" operator="greaterThanOrEqual">
      <formula>2101</formula>
    </cfRule>
    <cfRule type="cellIs" dxfId="261" priority="19" operator="between">
      <formula>1900</formula>
      <formula>2100</formula>
    </cfRule>
  </conditionalFormatting>
  <conditionalFormatting sqref="I92:T92 I19:T19 I86:T86">
    <cfRule type="cellIs" dxfId="260" priority="20" operator="greaterThanOrEqual">
      <formula>1.01</formula>
    </cfRule>
    <cfRule type="cellIs" dxfId="259" priority="21" operator="between">
      <formula>0.9</formula>
      <formula>1</formula>
    </cfRule>
    <cfRule type="cellIs" dxfId="258" priority="22" operator="lessThanOrEqual">
      <formula>0.89</formula>
    </cfRule>
  </conditionalFormatting>
  <conditionalFormatting sqref="I20:T20">
    <cfRule type="cellIs" dxfId="257" priority="23" operator="greaterThanOrEqual">
      <formula>883</formula>
    </cfRule>
    <cfRule type="cellIs" dxfId="256" priority="24" operator="lessThanOrEqual">
      <formula>797</formula>
    </cfRule>
    <cfRule type="cellIs" dxfId="255" priority="25" operator="between">
      <formula>798</formula>
      <formula>882</formula>
    </cfRule>
  </conditionalFormatting>
  <conditionalFormatting sqref="I21:T21">
    <cfRule type="cellIs" dxfId="254" priority="26" operator="greaterThanOrEqual">
      <formula>0.8</formula>
    </cfRule>
    <cfRule type="cellIs" dxfId="253" priority="27" operator="between">
      <formula>0.7</formula>
      <formula>0.79</formula>
    </cfRule>
    <cfRule type="cellIs" dxfId="252" priority="28" operator="lessThan">
      <formula>0.7</formula>
    </cfRule>
  </conditionalFormatting>
  <conditionalFormatting sqref="I27:T27 I32:T32">
    <cfRule type="cellIs" dxfId="251" priority="29" operator="greaterThanOrEqual">
      <formula>0.66</formula>
    </cfRule>
    <cfRule type="cellIs" dxfId="250" priority="30" operator="between">
      <formula>0.6</formula>
      <formula>0.65</formula>
    </cfRule>
    <cfRule type="cellIs" dxfId="249" priority="31" operator="lessThanOrEqual">
      <formula>0.59</formula>
    </cfRule>
  </conditionalFormatting>
  <conditionalFormatting sqref="I24:T24">
    <cfRule type="cellIs" dxfId="248" priority="32" operator="lessThanOrEqual">
      <formula>0.59</formula>
    </cfRule>
    <cfRule type="cellIs" dxfId="247" priority="33" operator="greaterThanOrEqual">
      <formula>0.66</formula>
    </cfRule>
    <cfRule type="cellIs" dxfId="246" priority="34" operator="between">
      <formula>0.6</formula>
      <formula>0.65</formula>
    </cfRule>
  </conditionalFormatting>
  <conditionalFormatting sqref="I37:T37 I45:T45">
    <cfRule type="cellIs" dxfId="245" priority="35" operator="lessThanOrEqual">
      <formula>0.39</formula>
    </cfRule>
    <cfRule type="cellIs" dxfId="244" priority="36" operator="greaterThanOrEqual">
      <formula>0.51</formula>
    </cfRule>
    <cfRule type="cellIs" dxfId="243" priority="37" operator="between">
      <formula>0.4</formula>
      <formula>0.5</formula>
    </cfRule>
  </conditionalFormatting>
  <conditionalFormatting sqref="I40:T40">
    <cfRule type="cellIs" dxfId="242" priority="38" operator="greaterThanOrEqual">
      <formula>0.51</formula>
    </cfRule>
    <cfRule type="cellIs" dxfId="241" priority="39" operator="between">
      <formula>0.4</formula>
      <formula>0.5</formula>
    </cfRule>
    <cfRule type="cellIs" dxfId="240" priority="40" operator="lessThanOrEqual">
      <formula>0.31</formula>
    </cfRule>
  </conditionalFormatting>
  <conditionalFormatting sqref="I50:T50">
    <cfRule type="cellIs" dxfId="239" priority="41" operator="lessThanOrEqual">
      <formula>13</formula>
    </cfRule>
    <cfRule type="cellIs" dxfId="238" priority="42" operator="between">
      <formula>16</formula>
      <formula>14</formula>
    </cfRule>
    <cfRule type="cellIs" dxfId="237" priority="43" operator="greaterThanOrEqual">
      <formula>17</formula>
    </cfRule>
  </conditionalFormatting>
  <conditionalFormatting sqref="I53:T53">
    <cfRule type="cellIs" dxfId="236" priority="44" operator="lessThanOrEqual">
      <formula>0</formula>
    </cfRule>
    <cfRule type="cellIs" dxfId="235" priority="45" operator="greaterThanOrEqual">
      <formula>2</formula>
    </cfRule>
    <cfRule type="cellIs" dxfId="234" priority="46" operator="equal">
      <formula>1</formula>
    </cfRule>
  </conditionalFormatting>
  <conditionalFormatting sqref="I56:T56">
    <cfRule type="cellIs" dxfId="233" priority="47" operator="lessThanOrEqual">
      <formula>6</formula>
    </cfRule>
    <cfRule type="cellIs" dxfId="232" priority="48" operator="between">
      <formula>21</formula>
      <formula>7</formula>
    </cfRule>
    <cfRule type="cellIs" dxfId="231" priority="49" operator="greaterThanOrEqual">
      <formula>22</formula>
    </cfRule>
  </conditionalFormatting>
  <conditionalFormatting sqref="I59:T59">
    <cfRule type="cellIs" dxfId="230" priority="50" operator="lessThanOrEqual">
      <formula>14</formula>
    </cfRule>
    <cfRule type="cellIs" dxfId="229" priority="51" operator="between">
      <formula>45</formula>
      <formula>15</formula>
    </cfRule>
    <cfRule type="cellIs" dxfId="228" priority="52" operator="greaterThanOrEqual">
      <formula>46</formula>
    </cfRule>
  </conditionalFormatting>
  <conditionalFormatting sqref="I62:T62">
    <cfRule type="cellIs" dxfId="227" priority="53" operator="lessThanOrEqual">
      <formula>59</formula>
    </cfRule>
    <cfRule type="cellIs" dxfId="226" priority="54" operator="between">
      <formula>60</formula>
      <formula>75</formula>
    </cfRule>
    <cfRule type="cellIs" dxfId="225" priority="55" operator="greaterThanOrEqual">
      <formula>76</formula>
    </cfRule>
  </conditionalFormatting>
  <conditionalFormatting sqref="I65:T65 I68:T68">
    <cfRule type="cellIs" dxfId="224" priority="56" operator="lessThanOrEqual">
      <formula>1</formula>
    </cfRule>
    <cfRule type="cellIs" dxfId="223" priority="57" operator="greaterThanOrEqual">
      <formula>3</formula>
    </cfRule>
    <cfRule type="cellIs" dxfId="222" priority="58" operator="equal">
      <formula>2</formula>
    </cfRule>
  </conditionalFormatting>
  <conditionalFormatting sqref="I71:T71">
    <cfRule type="cellIs" dxfId="221" priority="59" operator="lessThanOrEqual">
      <formula>9</formula>
    </cfRule>
    <cfRule type="cellIs" dxfId="220" priority="60" operator="between">
      <formula>10</formula>
      <formula>15</formula>
    </cfRule>
    <cfRule type="cellIs" dxfId="219" priority="61" operator="greaterThanOrEqual">
      <formula>16</formula>
    </cfRule>
  </conditionalFormatting>
  <conditionalFormatting sqref="I87:T91 I93:T97 I140:T151">
    <cfRule type="cellIs" dxfId="218" priority="62" operator="lessThanOrEqual">
      <formula>0.89</formula>
    </cfRule>
    <cfRule type="cellIs" dxfId="217" priority="63" operator="greaterThanOrEqual">
      <formula>1.01</formula>
    </cfRule>
    <cfRule type="cellIs" dxfId="216" priority="64" operator="between">
      <formula>0.9</formula>
      <formula>1</formula>
    </cfRule>
  </conditionalFormatting>
  <conditionalFormatting sqref="I98:T98">
    <cfRule type="cellIs" dxfId="215" priority="65" operator="lessThanOrEqual">
      <formula>25</formula>
    </cfRule>
    <cfRule type="cellIs" dxfId="214" priority="66" operator="greaterThanOrEqual">
      <formula>77</formula>
    </cfRule>
    <cfRule type="cellIs" dxfId="213" priority="67" operator="between">
      <formula>26</formula>
      <formula>76</formula>
    </cfRule>
  </conditionalFormatting>
  <conditionalFormatting sqref="I118:T118">
    <cfRule type="cellIs" dxfId="212" priority="68" operator="lessThanOrEqual">
      <formula>149</formula>
    </cfRule>
    <cfRule type="cellIs" dxfId="211" priority="69" operator="greaterThanOrEqual">
      <formula>151</formula>
    </cfRule>
    <cfRule type="cellIs" dxfId="210" priority="70" operator="equal">
      <formula>150</formula>
    </cfRule>
  </conditionalFormatting>
  <conditionalFormatting sqref="I119:T119 I126:T126">
    <cfRule type="cellIs" dxfId="209" priority="71" operator="lessThanOrEqual">
      <formula>74</formula>
    </cfRule>
    <cfRule type="cellIs" dxfId="208" priority="72" operator="greaterThanOrEqual">
      <formula>76</formula>
    </cfRule>
    <cfRule type="cellIs" dxfId="207" priority="73" operator="equal">
      <formula>75</formula>
    </cfRule>
  </conditionalFormatting>
  <conditionalFormatting sqref="I133:T133">
    <cfRule type="cellIs" dxfId="206" priority="74" operator="lessThanOrEqual">
      <formula>1699</formula>
    </cfRule>
    <cfRule type="cellIs" dxfId="205" priority="75" operator="greaterThanOrEqual">
      <formula>2001</formula>
    </cfRule>
    <cfRule type="cellIs" dxfId="204" priority="76" operator="between">
      <formula>1700</formula>
      <formula>2000</formula>
    </cfRule>
  </conditionalFormatting>
  <conditionalFormatting sqref="I103:T103">
    <cfRule type="cellIs" dxfId="203" priority="77" operator="lessThanOrEqual">
      <formula>49</formula>
    </cfRule>
    <cfRule type="cellIs" dxfId="202" priority="78" operator="greaterThanOrEqual">
      <formula>51</formula>
    </cfRule>
    <cfRule type="cellIs" dxfId="201" priority="79" operator="equal">
      <formula>50</formula>
    </cfRule>
  </conditionalFormatting>
  <conditionalFormatting sqref="I104:T104 I111:T111">
    <cfRule type="cellIs" dxfId="200" priority="80" operator="lessThanOrEqual">
      <formula>24</formula>
    </cfRule>
    <cfRule type="cellIs" dxfId="199" priority="81" operator="greaterThanOrEqual">
      <formula>26</formula>
    </cfRule>
    <cfRule type="cellIs" dxfId="198" priority="82" operator="equal">
      <formula>25</formula>
    </cfRule>
  </conditionalFormatting>
  <conditionalFormatting sqref="I13:T13">
    <cfRule type="cellIs" dxfId="197" priority="83" operator="lessThanOrEqual">
      <formula>391</formula>
    </cfRule>
    <cfRule type="cellIs" dxfId="196" priority="84" operator="greaterThanOrEqual">
      <formula>435</formula>
    </cfRule>
    <cfRule type="cellIs" dxfId="195" priority="85" operator="between">
      <formula>392</formula>
      <formula>434</formula>
    </cfRule>
  </conditionalFormatting>
  <conditionalFormatting sqref="I74:T79">
    <cfRule type="cellIs" dxfId="194" priority="86" operator="lessThanOrEqual">
      <formula>199</formula>
    </cfRule>
    <cfRule type="cellIs" dxfId="193" priority="87" operator="greaterThanOrEqual">
      <formula>221</formula>
    </cfRule>
    <cfRule type="cellIs" dxfId="192" priority="88" operator="between">
      <formula>200</formula>
      <formula>220</formula>
    </cfRule>
  </conditionalFormatting>
  <conditionalFormatting sqref="I80:T85">
    <cfRule type="cellIs" dxfId="191" priority="89" operator="lessThanOrEqual">
      <formula>498</formula>
    </cfRule>
    <cfRule type="cellIs" dxfId="190" priority="90" operator="greaterThanOrEqual">
      <formula>552</formula>
    </cfRule>
    <cfRule type="cellIs" dxfId="189" priority="91" operator="between">
      <formula>498</formula>
      <formula>551</formula>
    </cfRule>
  </conditionalFormatting>
  <conditionalFormatting sqref="I18:T18">
    <cfRule type="cellIs" dxfId="188" priority="92" operator="between">
      <formula>1485</formula>
      <formula>1641</formula>
    </cfRule>
    <cfRule type="cellIs" dxfId="187" priority="93" operator="lessThanOrEqual">
      <formula>1484</formula>
    </cfRule>
    <cfRule type="cellIs" dxfId="186" priority="94" operator="greaterThanOrEqual">
      <formula>1642</formula>
    </cfRule>
  </conditionalFormatting>
  <conditionalFormatting sqref="K6">
    <cfRule type="cellIs" dxfId="185" priority="95" operator="greaterThanOrEqual">
      <formula>144</formula>
    </cfRule>
    <cfRule type="cellIs" dxfId="184" priority="96" operator="between">
      <formula>130</formula>
      <formula>143</formula>
    </cfRule>
    <cfRule type="cellIs" dxfId="183" priority="97" operator="lessThanOrEqual">
      <formula>129</formula>
    </cfRule>
  </conditionalFormatting>
  <conditionalFormatting sqref="K7">
    <cfRule type="cellIs" dxfId="182" priority="98" operator="lessThanOrEqual">
      <formula>49</formula>
    </cfRule>
    <cfRule type="cellIs" dxfId="181" priority="99" operator="between">
      <formula>50</formula>
      <formula>55</formula>
    </cfRule>
    <cfRule type="cellIs" dxfId="180" priority="100" operator="greaterThanOrEqual">
      <formula>56</formula>
    </cfRule>
  </conditionalFormatting>
  <conditionalFormatting sqref="K8">
    <cfRule type="cellIs" dxfId="179" priority="101" operator="greaterThanOrEqual">
      <formula>0.91</formula>
    </cfRule>
    <cfRule type="cellIs" dxfId="178" priority="102" operator="between">
      <formula>0.8</formula>
      <formula>0.9</formula>
    </cfRule>
    <cfRule type="cellIs" dxfId="177" priority="103" operator="lessThanOrEqual">
      <formula>0.79</formula>
    </cfRule>
  </conditionalFormatting>
  <conditionalFormatting sqref="K11">
    <cfRule type="cellIs" dxfId="176" priority="104" operator="lessThanOrEqual">
      <formula>69</formula>
    </cfRule>
    <cfRule type="cellIs" dxfId="175" priority="105" operator="between">
      <formula>70</formula>
      <formula>78</formula>
    </cfRule>
    <cfRule type="cellIs" dxfId="174" priority="106" operator="greaterThanOrEqual">
      <formula>79</formula>
    </cfRule>
  </conditionalFormatting>
  <conditionalFormatting sqref="K12">
    <cfRule type="cellIs" dxfId="173" priority="107" operator="greaterThanOrEqual">
      <formula>51</formula>
    </cfRule>
    <cfRule type="cellIs" dxfId="172" priority="108" operator="lessThanOrEqual">
      <formula>49</formula>
    </cfRule>
    <cfRule type="cellIs" dxfId="171" priority="109" operator="equal">
      <formula>50</formula>
    </cfRule>
  </conditionalFormatting>
  <conditionalFormatting sqref="K14">
    <cfRule type="cellIs" dxfId="170" priority="110" operator="lessThanOrEqual">
      <formula>1899</formula>
    </cfRule>
    <cfRule type="cellIs" dxfId="169" priority="111" operator="greaterThanOrEqual">
      <formula>2101</formula>
    </cfRule>
    <cfRule type="cellIs" dxfId="168" priority="112" operator="between">
      <formula>1900</formula>
      <formula>2100</formula>
    </cfRule>
  </conditionalFormatting>
  <conditionalFormatting sqref="K86 K92 K19">
    <cfRule type="cellIs" dxfId="167" priority="113" operator="greaterThanOrEqual">
      <formula>1.01</formula>
    </cfRule>
    <cfRule type="cellIs" dxfId="166" priority="114" operator="between">
      <formula>0.9</formula>
      <formula>1</formula>
    </cfRule>
    <cfRule type="cellIs" dxfId="165" priority="115" operator="lessThanOrEqual">
      <formula>0.89</formula>
    </cfRule>
  </conditionalFormatting>
  <conditionalFormatting sqref="K20">
    <cfRule type="cellIs" dxfId="164" priority="116" operator="greaterThanOrEqual">
      <formula>883</formula>
    </cfRule>
    <cfRule type="cellIs" dxfId="163" priority="117" operator="lessThanOrEqual">
      <formula>797</formula>
    </cfRule>
    <cfRule type="cellIs" dxfId="162" priority="118" operator="between">
      <formula>798</formula>
      <formula>882</formula>
    </cfRule>
  </conditionalFormatting>
  <conditionalFormatting sqref="K21">
    <cfRule type="cellIs" dxfId="161" priority="119" operator="greaterThanOrEqual">
      <formula>0.8</formula>
    </cfRule>
    <cfRule type="cellIs" dxfId="160" priority="120" operator="between">
      <formula>0.7</formula>
      <formula>0.79</formula>
    </cfRule>
    <cfRule type="cellIs" dxfId="159" priority="121" operator="lessThan">
      <formula>0.7</formula>
    </cfRule>
  </conditionalFormatting>
  <conditionalFormatting sqref="K27 K32">
    <cfRule type="cellIs" dxfId="158" priority="122" operator="greaterThanOrEqual">
      <formula>0.66</formula>
    </cfRule>
    <cfRule type="cellIs" dxfId="157" priority="123" operator="between">
      <formula>0.6</formula>
      <formula>0.65</formula>
    </cfRule>
    <cfRule type="cellIs" dxfId="156" priority="124" operator="lessThanOrEqual">
      <formula>0.59</formula>
    </cfRule>
  </conditionalFormatting>
  <conditionalFormatting sqref="K24">
    <cfRule type="cellIs" dxfId="155" priority="125" operator="lessThanOrEqual">
      <formula>0.59</formula>
    </cfRule>
    <cfRule type="cellIs" dxfId="154" priority="126" operator="greaterThanOrEqual">
      <formula>0.66</formula>
    </cfRule>
    <cfRule type="cellIs" dxfId="153" priority="127" operator="between">
      <formula>0.6</formula>
      <formula>0.65</formula>
    </cfRule>
  </conditionalFormatting>
  <conditionalFormatting sqref="K37 K45">
    <cfRule type="cellIs" dxfId="152" priority="128" operator="lessThanOrEqual">
      <formula>0.39</formula>
    </cfRule>
    <cfRule type="cellIs" dxfId="151" priority="129" operator="greaterThanOrEqual">
      <formula>0.51</formula>
    </cfRule>
    <cfRule type="cellIs" dxfId="150" priority="130" operator="between">
      <formula>0.4</formula>
      <formula>0.5</formula>
    </cfRule>
  </conditionalFormatting>
  <conditionalFormatting sqref="K40">
    <cfRule type="cellIs" dxfId="149" priority="131" operator="greaterThanOrEqual">
      <formula>0.51</formula>
    </cfRule>
    <cfRule type="cellIs" dxfId="148" priority="132" operator="between">
      <formula>0.4</formula>
      <formula>0.5</formula>
    </cfRule>
    <cfRule type="cellIs" dxfId="147" priority="133" operator="lessThanOrEqual">
      <formula>0.31</formula>
    </cfRule>
  </conditionalFormatting>
  <conditionalFormatting sqref="K50">
    <cfRule type="cellIs" dxfId="146" priority="134" operator="lessThanOrEqual">
      <formula>13</formula>
    </cfRule>
    <cfRule type="cellIs" dxfId="145" priority="135" operator="between">
      <formula>16</formula>
      <formula>14</formula>
    </cfRule>
    <cfRule type="cellIs" dxfId="144" priority="136" operator="greaterThanOrEqual">
      <formula>17</formula>
    </cfRule>
  </conditionalFormatting>
  <conditionalFormatting sqref="K53">
    <cfRule type="cellIs" dxfId="143" priority="137" operator="lessThanOrEqual">
      <formula>0</formula>
    </cfRule>
    <cfRule type="cellIs" dxfId="142" priority="138" operator="greaterThanOrEqual">
      <formula>2</formula>
    </cfRule>
    <cfRule type="cellIs" dxfId="141" priority="139" operator="equal">
      <formula>1</formula>
    </cfRule>
  </conditionalFormatting>
  <conditionalFormatting sqref="K56">
    <cfRule type="cellIs" dxfId="140" priority="140" operator="lessThanOrEqual">
      <formula>6</formula>
    </cfRule>
    <cfRule type="cellIs" dxfId="139" priority="141" operator="between">
      <formula>21</formula>
      <formula>7</formula>
    </cfRule>
    <cfRule type="cellIs" dxfId="138" priority="142" operator="greaterThanOrEqual">
      <formula>22</formula>
    </cfRule>
  </conditionalFormatting>
  <conditionalFormatting sqref="K59">
    <cfRule type="cellIs" dxfId="137" priority="143" operator="lessThanOrEqual">
      <formula>14</formula>
    </cfRule>
    <cfRule type="cellIs" dxfId="136" priority="144" operator="between">
      <formula>45</formula>
      <formula>15</formula>
    </cfRule>
    <cfRule type="cellIs" dxfId="135" priority="145" operator="greaterThanOrEqual">
      <formula>46</formula>
    </cfRule>
  </conditionalFormatting>
  <conditionalFormatting sqref="K62">
    <cfRule type="cellIs" dxfId="134" priority="146" operator="lessThanOrEqual">
      <formula>59</formula>
    </cfRule>
    <cfRule type="cellIs" dxfId="133" priority="147" operator="between">
      <formula>60</formula>
      <formula>75</formula>
    </cfRule>
    <cfRule type="cellIs" dxfId="132" priority="148" operator="greaterThanOrEqual">
      <formula>76</formula>
    </cfRule>
  </conditionalFormatting>
  <conditionalFormatting sqref="K65 K68">
    <cfRule type="cellIs" dxfId="131" priority="149" operator="lessThanOrEqual">
      <formula>1</formula>
    </cfRule>
    <cfRule type="cellIs" dxfId="130" priority="150" operator="greaterThanOrEqual">
      <formula>3</formula>
    </cfRule>
    <cfRule type="cellIs" dxfId="129" priority="151" operator="equal">
      <formula>2</formula>
    </cfRule>
  </conditionalFormatting>
  <conditionalFormatting sqref="K71">
    <cfRule type="cellIs" dxfId="128" priority="152" operator="lessThanOrEqual">
      <formula>9</formula>
    </cfRule>
    <cfRule type="cellIs" dxfId="127" priority="153" operator="between">
      <formula>10</formula>
      <formula>15</formula>
    </cfRule>
    <cfRule type="cellIs" dxfId="126" priority="154" operator="greaterThanOrEqual">
      <formula>16</formula>
    </cfRule>
  </conditionalFormatting>
  <conditionalFormatting sqref="K87:K91 K93:K97 K140:K151">
    <cfRule type="cellIs" dxfId="125" priority="155" operator="lessThanOrEqual">
      <formula>0.89</formula>
    </cfRule>
    <cfRule type="cellIs" dxfId="124" priority="156" operator="greaterThanOrEqual">
      <formula>1.01</formula>
    </cfRule>
    <cfRule type="cellIs" dxfId="123" priority="157" operator="between">
      <formula>0.9</formula>
      <formula>1</formula>
    </cfRule>
  </conditionalFormatting>
  <conditionalFormatting sqref="K98">
    <cfRule type="cellIs" dxfId="122" priority="158" operator="lessThanOrEqual">
      <formula>25</formula>
    </cfRule>
    <cfRule type="cellIs" dxfId="121" priority="159" operator="greaterThanOrEqual">
      <formula>77</formula>
    </cfRule>
    <cfRule type="cellIs" dxfId="120" priority="160" operator="between">
      <formula>26</formula>
      <formula>76</formula>
    </cfRule>
  </conditionalFormatting>
  <conditionalFormatting sqref="K118">
    <cfRule type="cellIs" dxfId="119" priority="161" operator="lessThanOrEqual">
      <formula>149</formula>
    </cfRule>
    <cfRule type="cellIs" dxfId="118" priority="162" operator="greaterThanOrEqual">
      <formula>151</formula>
    </cfRule>
    <cfRule type="cellIs" dxfId="117" priority="163" operator="equal">
      <formula>150</formula>
    </cfRule>
  </conditionalFormatting>
  <conditionalFormatting sqref="K119 K126">
    <cfRule type="cellIs" dxfId="116" priority="164" operator="lessThanOrEqual">
      <formula>74</formula>
    </cfRule>
    <cfRule type="cellIs" dxfId="115" priority="165" operator="greaterThanOrEqual">
      <formula>76</formula>
    </cfRule>
    <cfRule type="cellIs" dxfId="114" priority="166" operator="equal">
      <formula>75</formula>
    </cfRule>
  </conditionalFormatting>
  <conditionalFormatting sqref="K133">
    <cfRule type="cellIs" dxfId="113" priority="167" operator="lessThanOrEqual">
      <formula>1699</formula>
    </cfRule>
    <cfRule type="cellIs" dxfId="112" priority="168" operator="greaterThanOrEqual">
      <formula>2001</formula>
    </cfRule>
    <cfRule type="cellIs" dxfId="111" priority="169" operator="between">
      <formula>1700</formula>
      <formula>2000</formula>
    </cfRule>
  </conditionalFormatting>
  <conditionalFormatting sqref="K103">
    <cfRule type="cellIs" dxfId="110" priority="170" operator="lessThanOrEqual">
      <formula>49</formula>
    </cfRule>
    <cfRule type="cellIs" dxfId="109" priority="171" operator="greaterThanOrEqual">
      <formula>51</formula>
    </cfRule>
    <cfRule type="cellIs" dxfId="108" priority="172" operator="equal">
      <formula>50</formula>
    </cfRule>
  </conditionalFormatting>
  <conditionalFormatting sqref="K104 K111">
    <cfRule type="cellIs" dxfId="107" priority="173" operator="lessThanOrEqual">
      <formula>24</formula>
    </cfRule>
    <cfRule type="cellIs" dxfId="106" priority="174" operator="greaterThanOrEqual">
      <formula>26</formula>
    </cfRule>
    <cfRule type="cellIs" dxfId="105" priority="175" operator="equal">
      <formula>25</formula>
    </cfRule>
  </conditionalFormatting>
  <conditionalFormatting sqref="K13">
    <cfRule type="cellIs" dxfId="104" priority="176" operator="lessThanOrEqual">
      <formula>391</formula>
    </cfRule>
    <cfRule type="cellIs" dxfId="103" priority="177" operator="greaterThanOrEqual">
      <formula>435</formula>
    </cfRule>
    <cfRule type="cellIs" dxfId="102" priority="178" operator="between">
      <formula>392</formula>
      <formula>434</formula>
    </cfRule>
  </conditionalFormatting>
  <conditionalFormatting sqref="K74:K79">
    <cfRule type="cellIs" dxfId="101" priority="179" operator="lessThanOrEqual">
      <formula>199</formula>
    </cfRule>
    <cfRule type="cellIs" dxfId="100" priority="180" operator="greaterThanOrEqual">
      <formula>221</formula>
    </cfRule>
    <cfRule type="cellIs" dxfId="99" priority="181" operator="between">
      <formula>200</formula>
      <formula>220</formula>
    </cfRule>
  </conditionalFormatting>
  <conditionalFormatting sqref="K80:K85">
    <cfRule type="cellIs" dxfId="98" priority="182" operator="lessThanOrEqual">
      <formula>498</formula>
    </cfRule>
    <cfRule type="cellIs" dxfId="97" priority="183" operator="greaterThanOrEqual">
      <formula>552</formula>
    </cfRule>
    <cfRule type="cellIs" dxfId="96" priority="184" operator="between">
      <formula>498</formula>
      <formula>551</formula>
    </cfRule>
  </conditionalFormatting>
  <conditionalFormatting sqref="K18">
    <cfRule type="cellIs" dxfId="95" priority="185" operator="between">
      <formula>1485</formula>
      <formula>1641</formula>
    </cfRule>
    <cfRule type="cellIs" dxfId="94" priority="186" operator="lessThanOrEqual">
      <formula>1484</formula>
    </cfRule>
    <cfRule type="cellIs" dxfId="93" priority="187" operator="greaterThanOrEqual">
      <formula>1642</formula>
    </cfRule>
  </conditionalFormatting>
  <conditionalFormatting sqref="L6">
    <cfRule type="cellIs" dxfId="92" priority="188" operator="greaterThanOrEqual">
      <formula>144</formula>
    </cfRule>
    <cfRule type="cellIs" dxfId="91" priority="189" operator="between">
      <formula>130</formula>
      <formula>143</formula>
    </cfRule>
    <cfRule type="cellIs" dxfId="90" priority="190" operator="lessThanOrEqual">
      <formula>129</formula>
    </cfRule>
  </conditionalFormatting>
  <conditionalFormatting sqref="L7">
    <cfRule type="cellIs" dxfId="89" priority="191" operator="lessThanOrEqual">
      <formula>49</formula>
    </cfRule>
    <cfRule type="cellIs" dxfId="88" priority="192" operator="between">
      <formula>50</formula>
      <formula>55</formula>
    </cfRule>
    <cfRule type="cellIs" dxfId="87" priority="193" operator="greaterThanOrEqual">
      <formula>56</formula>
    </cfRule>
  </conditionalFormatting>
  <conditionalFormatting sqref="L8">
    <cfRule type="cellIs" dxfId="86" priority="194" operator="greaterThanOrEqual">
      <formula>0.91</formula>
    </cfRule>
    <cfRule type="cellIs" dxfId="85" priority="195" operator="between">
      <formula>0.8</formula>
      <formula>0.9</formula>
    </cfRule>
    <cfRule type="cellIs" dxfId="84" priority="196" operator="lessThanOrEqual">
      <formula>0.79</formula>
    </cfRule>
  </conditionalFormatting>
  <conditionalFormatting sqref="L11">
    <cfRule type="cellIs" dxfId="83" priority="197" operator="lessThanOrEqual">
      <formula>69</formula>
    </cfRule>
    <cfRule type="cellIs" dxfId="82" priority="198" operator="between">
      <formula>70</formula>
      <formula>78</formula>
    </cfRule>
    <cfRule type="cellIs" dxfId="81" priority="199" operator="greaterThanOrEqual">
      <formula>79</formula>
    </cfRule>
  </conditionalFormatting>
  <conditionalFormatting sqref="L12">
    <cfRule type="cellIs" dxfId="80" priority="200" operator="greaterThanOrEqual">
      <formula>51</formula>
    </cfRule>
    <cfRule type="cellIs" dxfId="79" priority="201" operator="lessThanOrEqual">
      <formula>49</formula>
    </cfRule>
    <cfRule type="cellIs" dxfId="78" priority="202" operator="equal">
      <formula>50</formula>
    </cfRule>
  </conditionalFormatting>
  <conditionalFormatting sqref="L14">
    <cfRule type="cellIs" dxfId="77" priority="203" operator="lessThanOrEqual">
      <formula>1899</formula>
    </cfRule>
    <cfRule type="cellIs" dxfId="76" priority="204" operator="greaterThanOrEqual">
      <formula>2101</formula>
    </cfRule>
    <cfRule type="cellIs" dxfId="75" priority="205" operator="between">
      <formula>1900</formula>
      <formula>2100</formula>
    </cfRule>
  </conditionalFormatting>
  <conditionalFormatting sqref="L92 L19 L86:M86">
    <cfRule type="cellIs" dxfId="74" priority="206" operator="greaterThanOrEqual">
      <formula>1.01</formula>
    </cfRule>
    <cfRule type="cellIs" dxfId="73" priority="207" operator="between">
      <formula>0.9</formula>
      <formula>1</formula>
    </cfRule>
    <cfRule type="cellIs" dxfId="72" priority="208" operator="lessThanOrEqual">
      <formula>0.89</formula>
    </cfRule>
  </conditionalFormatting>
  <conditionalFormatting sqref="L20">
    <cfRule type="cellIs" dxfId="71" priority="209" operator="greaterThanOrEqual">
      <formula>883</formula>
    </cfRule>
    <cfRule type="cellIs" dxfId="70" priority="210" operator="lessThanOrEqual">
      <formula>797</formula>
    </cfRule>
    <cfRule type="cellIs" dxfId="69" priority="211" operator="between">
      <formula>798</formula>
      <formula>882</formula>
    </cfRule>
  </conditionalFormatting>
  <conditionalFormatting sqref="L21">
    <cfRule type="cellIs" dxfId="68" priority="212" operator="greaterThanOrEqual">
      <formula>0.8</formula>
    </cfRule>
    <cfRule type="cellIs" dxfId="67" priority="213" operator="between">
      <formula>0.7</formula>
      <formula>0.79</formula>
    </cfRule>
    <cfRule type="cellIs" dxfId="66" priority="214" operator="lessThan">
      <formula>0.7</formula>
    </cfRule>
  </conditionalFormatting>
  <conditionalFormatting sqref="L27 L32">
    <cfRule type="cellIs" dxfId="65" priority="215" operator="greaterThanOrEqual">
      <formula>0.66</formula>
    </cfRule>
    <cfRule type="cellIs" dxfId="64" priority="216" operator="between">
      <formula>0.6</formula>
      <formula>0.65</formula>
    </cfRule>
    <cfRule type="cellIs" dxfId="63" priority="217" operator="lessThanOrEqual">
      <formula>0.59</formula>
    </cfRule>
  </conditionalFormatting>
  <conditionalFormatting sqref="L24">
    <cfRule type="cellIs" dxfId="62" priority="218" operator="lessThanOrEqual">
      <formula>0.59</formula>
    </cfRule>
    <cfRule type="cellIs" dxfId="61" priority="219" operator="greaterThanOrEqual">
      <formula>0.66</formula>
    </cfRule>
    <cfRule type="cellIs" dxfId="60" priority="220" operator="between">
      <formula>0.6</formula>
      <formula>0.65</formula>
    </cfRule>
  </conditionalFormatting>
  <conditionalFormatting sqref="L37 L45">
    <cfRule type="cellIs" dxfId="59" priority="221" operator="lessThanOrEqual">
      <formula>0.39</formula>
    </cfRule>
    <cfRule type="cellIs" dxfId="58" priority="222" operator="greaterThanOrEqual">
      <formula>0.51</formula>
    </cfRule>
    <cfRule type="cellIs" dxfId="57" priority="223" operator="between">
      <formula>0.4</formula>
      <formula>0.5</formula>
    </cfRule>
  </conditionalFormatting>
  <conditionalFormatting sqref="L40">
    <cfRule type="cellIs" dxfId="56" priority="224" operator="greaterThanOrEqual">
      <formula>0.51</formula>
    </cfRule>
    <cfRule type="cellIs" dxfId="55" priority="225" operator="between">
      <formula>0.4</formula>
      <formula>0.5</formula>
    </cfRule>
    <cfRule type="cellIs" dxfId="54" priority="226" operator="lessThanOrEqual">
      <formula>0.31</formula>
    </cfRule>
  </conditionalFormatting>
  <conditionalFormatting sqref="L50">
    <cfRule type="cellIs" dxfId="53" priority="227" operator="lessThanOrEqual">
      <formula>13</formula>
    </cfRule>
    <cfRule type="cellIs" dxfId="52" priority="228" operator="between">
      <formula>16</formula>
      <formula>14</formula>
    </cfRule>
    <cfRule type="cellIs" dxfId="51" priority="229" operator="greaterThanOrEqual">
      <formula>17</formula>
    </cfRule>
  </conditionalFormatting>
  <conditionalFormatting sqref="L53">
    <cfRule type="cellIs" dxfId="50" priority="230" operator="lessThanOrEqual">
      <formula>0</formula>
    </cfRule>
    <cfRule type="cellIs" dxfId="49" priority="231" operator="greaterThanOrEqual">
      <formula>2</formula>
    </cfRule>
    <cfRule type="cellIs" dxfId="48" priority="232" operator="equal">
      <formula>1</formula>
    </cfRule>
  </conditionalFormatting>
  <conditionalFormatting sqref="L56">
    <cfRule type="cellIs" dxfId="47" priority="233" operator="lessThanOrEqual">
      <formula>6</formula>
    </cfRule>
    <cfRule type="cellIs" dxfId="46" priority="234" operator="between">
      <formula>21</formula>
      <formula>7</formula>
    </cfRule>
    <cfRule type="cellIs" dxfId="45" priority="235" operator="greaterThanOrEqual">
      <formula>22</formula>
    </cfRule>
  </conditionalFormatting>
  <conditionalFormatting sqref="L59">
    <cfRule type="cellIs" dxfId="44" priority="236" operator="lessThanOrEqual">
      <formula>14</formula>
    </cfRule>
    <cfRule type="cellIs" dxfId="43" priority="237" operator="between">
      <formula>45</formula>
      <formula>15</formula>
    </cfRule>
    <cfRule type="cellIs" dxfId="42" priority="238" operator="greaterThanOrEqual">
      <formula>46</formula>
    </cfRule>
  </conditionalFormatting>
  <conditionalFormatting sqref="L62">
    <cfRule type="cellIs" dxfId="41" priority="239" operator="lessThanOrEqual">
      <formula>59</formula>
    </cfRule>
    <cfRule type="cellIs" dxfId="40" priority="240" operator="between">
      <formula>60</formula>
      <formula>75</formula>
    </cfRule>
    <cfRule type="cellIs" dxfId="39" priority="241" operator="greaterThanOrEqual">
      <formula>76</formula>
    </cfRule>
  </conditionalFormatting>
  <conditionalFormatting sqref="L65 L68">
    <cfRule type="cellIs" dxfId="38" priority="242" operator="lessThanOrEqual">
      <formula>1</formula>
    </cfRule>
    <cfRule type="cellIs" dxfId="37" priority="243" operator="greaterThanOrEqual">
      <formula>3</formula>
    </cfRule>
    <cfRule type="cellIs" dxfId="36" priority="244" operator="equal">
      <formula>2</formula>
    </cfRule>
  </conditionalFormatting>
  <conditionalFormatting sqref="L71">
    <cfRule type="cellIs" dxfId="35" priority="245" operator="lessThanOrEqual">
      <formula>9</formula>
    </cfRule>
    <cfRule type="cellIs" dxfId="34" priority="246" operator="between">
      <formula>10</formula>
      <formula>15</formula>
    </cfRule>
    <cfRule type="cellIs" dxfId="33" priority="247" operator="greaterThanOrEqual">
      <formula>16</formula>
    </cfRule>
  </conditionalFormatting>
  <conditionalFormatting sqref="L87:L91 L93:L97 L140:L151">
    <cfRule type="cellIs" dxfId="32" priority="248" operator="lessThanOrEqual">
      <formula>0.89</formula>
    </cfRule>
    <cfRule type="cellIs" dxfId="31" priority="249" operator="greaterThanOrEqual">
      <formula>1.01</formula>
    </cfRule>
    <cfRule type="cellIs" dxfId="30" priority="250" operator="between">
      <formula>0.9</formula>
      <formula>1</formula>
    </cfRule>
  </conditionalFormatting>
  <conditionalFormatting sqref="L98">
    <cfRule type="cellIs" dxfId="29" priority="251" operator="lessThanOrEqual">
      <formula>25</formula>
    </cfRule>
    <cfRule type="cellIs" dxfId="28" priority="252" operator="greaterThanOrEqual">
      <formula>77</formula>
    </cfRule>
    <cfRule type="cellIs" dxfId="27" priority="253" operator="between">
      <formula>26</formula>
      <formula>76</formula>
    </cfRule>
  </conditionalFormatting>
  <conditionalFormatting sqref="L118">
    <cfRule type="cellIs" dxfId="26" priority="254" operator="lessThanOrEqual">
      <formula>149</formula>
    </cfRule>
    <cfRule type="cellIs" dxfId="25" priority="255" operator="greaterThanOrEqual">
      <formula>151</formula>
    </cfRule>
    <cfRule type="cellIs" dxfId="24" priority="256" operator="equal">
      <formula>150</formula>
    </cfRule>
  </conditionalFormatting>
  <conditionalFormatting sqref="L119 L126">
    <cfRule type="cellIs" dxfId="23" priority="257" operator="lessThanOrEqual">
      <formula>74</formula>
    </cfRule>
    <cfRule type="cellIs" dxfId="22" priority="258" operator="greaterThanOrEqual">
      <formula>76</formula>
    </cfRule>
    <cfRule type="cellIs" dxfId="21" priority="259" operator="equal">
      <formula>75</formula>
    </cfRule>
  </conditionalFormatting>
  <conditionalFormatting sqref="L133">
    <cfRule type="cellIs" dxfId="20" priority="260" operator="lessThanOrEqual">
      <formula>1699</formula>
    </cfRule>
    <cfRule type="cellIs" dxfId="19" priority="261" operator="greaterThanOrEqual">
      <formula>2001</formula>
    </cfRule>
    <cfRule type="cellIs" dxfId="18" priority="262" operator="between">
      <formula>1700</formula>
      <formula>2000</formula>
    </cfRule>
  </conditionalFormatting>
  <conditionalFormatting sqref="L103">
    <cfRule type="cellIs" dxfId="17" priority="263" operator="lessThanOrEqual">
      <formula>49</formula>
    </cfRule>
    <cfRule type="cellIs" dxfId="16" priority="264" operator="greaterThanOrEqual">
      <formula>51</formula>
    </cfRule>
    <cfRule type="cellIs" dxfId="15" priority="265" operator="equal">
      <formula>50</formula>
    </cfRule>
  </conditionalFormatting>
  <conditionalFormatting sqref="L104 L111">
    <cfRule type="cellIs" dxfId="14" priority="266" operator="lessThanOrEqual">
      <formula>24</formula>
    </cfRule>
    <cfRule type="cellIs" dxfId="13" priority="267" operator="greaterThanOrEqual">
      <formula>26</formula>
    </cfRule>
    <cfRule type="cellIs" dxfId="12" priority="268" operator="equal">
      <formula>25</formula>
    </cfRule>
  </conditionalFormatting>
  <conditionalFormatting sqref="L13">
    <cfRule type="cellIs" dxfId="11" priority="269" operator="lessThanOrEqual">
      <formula>391</formula>
    </cfRule>
    <cfRule type="cellIs" dxfId="10" priority="270" operator="greaterThanOrEqual">
      <formula>435</formula>
    </cfRule>
    <cfRule type="cellIs" dxfId="9" priority="271" operator="between">
      <formula>392</formula>
      <formula>434</formula>
    </cfRule>
  </conditionalFormatting>
  <conditionalFormatting sqref="L74:L79">
    <cfRule type="cellIs" dxfId="8" priority="272" operator="lessThanOrEqual">
      <formula>199</formula>
    </cfRule>
    <cfRule type="cellIs" dxfId="7" priority="273" operator="greaterThanOrEqual">
      <formula>221</formula>
    </cfRule>
    <cfRule type="cellIs" dxfId="6" priority="274" operator="between">
      <formula>200</formula>
      <formula>220</formula>
    </cfRule>
  </conditionalFormatting>
  <conditionalFormatting sqref="L80:L85">
    <cfRule type="cellIs" dxfId="5" priority="275" operator="lessThanOrEqual">
      <formula>498</formula>
    </cfRule>
    <cfRule type="cellIs" dxfId="4" priority="276" operator="greaterThanOrEqual">
      <formula>552</formula>
    </cfRule>
    <cfRule type="cellIs" dxfId="3" priority="277" operator="between">
      <formula>498</formula>
      <formula>551</formula>
    </cfRule>
  </conditionalFormatting>
  <conditionalFormatting sqref="L18">
    <cfRule type="cellIs" dxfId="2" priority="278" operator="between">
      <formula>1485</formula>
      <formula>1641</formula>
    </cfRule>
    <cfRule type="cellIs" dxfId="1" priority="279" operator="lessThanOrEqual">
      <formula>1484</formula>
    </cfRule>
    <cfRule type="cellIs" dxfId="0" priority="280" operator="greaterThanOrEqual">
      <formula>1642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LibreOffice/6.3.4.2$Windows_x86 LibreOffice_project/60da17e045e08f1793c57c00ba83cdfce946d0aa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2018</vt:lpstr>
      <vt:lpstr>2019</vt:lpstr>
      <vt:lpstr>2020</vt:lpstr>
      <vt:lpstr>'2018'!Área_de_impresión</vt:lpstr>
      <vt:lpstr>'2019'!Área_de_impresión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epicadog</dc:creator>
  <cp:lastModifiedBy>dprado</cp:lastModifiedBy>
  <cp:revision>18</cp:revision>
  <cp:lastPrinted>2018-11-02T15:10:01Z</cp:lastPrinted>
  <dcterms:created xsi:type="dcterms:W3CDTF">2012-03-12T16:31:25Z</dcterms:created>
  <dcterms:modified xsi:type="dcterms:W3CDTF">2020-08-07T19:20:43Z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