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ormes Estadísticos\Informes a Planificación\Indicadores\07. Julio 2020\"/>
    </mc:Choice>
  </mc:AlternateContent>
  <xr:revisionPtr revIDLastSave="0" documentId="13_ncr:1_{E9E41E1C-6998-43B7-9D7B-FFF6BDBA3CE3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Indicadores" sheetId="1" r:id="rId1"/>
    <sheet name="Gráficos" sheetId="2" r:id="rId2"/>
  </sheets>
  <definedNames>
    <definedName name="_AtRisk_FitDataRange_FIT_BE877_718C7">NA()</definedName>
    <definedName name="_xlfn_AVERAGEIF">NA()</definedName>
    <definedName name="_xlnm.Print_Area" localSheetId="0">Indicadores!$B$1:$Q$22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M71" i="1" l="1"/>
  <c r="AM59" i="1"/>
  <c r="AM25" i="1" l="1"/>
  <c r="AL71" i="1" l="1"/>
  <c r="AK71" i="1"/>
  <c r="AR68" i="1"/>
  <c r="AQ68" i="1"/>
  <c r="AP68" i="1"/>
  <c r="AO68" i="1"/>
  <c r="AN68" i="1"/>
  <c r="AM68" i="1"/>
  <c r="AL68" i="1"/>
  <c r="AK68" i="1"/>
  <c r="AR65" i="1"/>
  <c r="AQ65" i="1"/>
  <c r="AP65" i="1"/>
  <c r="AO65" i="1"/>
  <c r="AN65" i="1"/>
  <c r="AM65" i="1"/>
  <c r="AL65" i="1"/>
  <c r="AK65" i="1"/>
  <c r="AR62" i="1"/>
  <c r="AQ62" i="1"/>
  <c r="AP62" i="1"/>
  <c r="AO62" i="1"/>
  <c r="AN62" i="1"/>
  <c r="AM62" i="1"/>
  <c r="AL62" i="1"/>
  <c r="AK62" i="1"/>
  <c r="AJ62" i="1"/>
  <c r="AH71" i="1" l="1"/>
  <c r="AH68" i="1"/>
  <c r="AH65" i="1"/>
  <c r="AH62" i="1"/>
  <c r="AR113" i="1" l="1"/>
  <c r="AQ113" i="1"/>
  <c r="AP113" i="1"/>
  <c r="AO113" i="1"/>
  <c r="AN113" i="1"/>
  <c r="AM113" i="1"/>
  <c r="AM84" i="1" s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AR112" i="1"/>
  <c r="AQ112" i="1"/>
  <c r="AP112" i="1"/>
  <c r="AO112" i="1"/>
  <c r="AN112" i="1"/>
  <c r="AM112" i="1"/>
  <c r="AM83" i="1" s="1"/>
  <c r="AL112" i="1"/>
  <c r="AL83" i="1" s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AR111" i="1"/>
  <c r="AQ111" i="1"/>
  <c r="AP111" i="1"/>
  <c r="AO111" i="1"/>
  <c r="AN111" i="1"/>
  <c r="AM111" i="1"/>
  <c r="AM82" i="1" s="1"/>
  <c r="AL111" i="1"/>
  <c r="AK111" i="1"/>
  <c r="AK82" i="1" s="1"/>
  <c r="AJ111" i="1"/>
  <c r="AI111" i="1"/>
  <c r="AH111" i="1"/>
  <c r="AH82" i="1" s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R81" i="1" s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K86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S81" i="1"/>
  <c r="O80" i="1"/>
  <c r="K80" i="1"/>
  <c r="K79" i="1"/>
  <c r="K78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K76" i="1"/>
  <c r="K75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K73" i="1"/>
  <c r="K72" i="1"/>
  <c r="AR84" i="1"/>
  <c r="AQ84" i="1"/>
  <c r="AL60" i="1"/>
  <c r="AK60" i="1"/>
  <c r="AJ71" i="1"/>
  <c r="AI71" i="1"/>
  <c r="AG71" i="1"/>
  <c r="AF71" i="1"/>
  <c r="AE71" i="1"/>
  <c r="AE84" i="1" s="1"/>
  <c r="AD71" i="1"/>
  <c r="AC71" i="1"/>
  <c r="AC60" i="1" s="1"/>
  <c r="AB71" i="1"/>
  <c r="AB84" i="1" s="1"/>
  <c r="AA71" i="1"/>
  <c r="AA84" i="1" s="1"/>
  <c r="Z71" i="1"/>
  <c r="Y71" i="1"/>
  <c r="X71" i="1"/>
  <c r="W71" i="1"/>
  <c r="W84" i="1" s="1"/>
  <c r="V71" i="1"/>
  <c r="U71" i="1"/>
  <c r="T71" i="1"/>
  <c r="T84" i="1" s="1"/>
  <c r="S71" i="1"/>
  <c r="S84" i="1" s="1"/>
  <c r="R71" i="1"/>
  <c r="K70" i="1"/>
  <c r="K69" i="1"/>
  <c r="AR60" i="1"/>
  <c r="AQ83" i="1"/>
  <c r="AP83" i="1"/>
  <c r="AK83" i="1"/>
  <c r="AJ68" i="1"/>
  <c r="AI68" i="1"/>
  <c r="AG68" i="1"/>
  <c r="AF68" i="1"/>
  <c r="AE68" i="1"/>
  <c r="AE83" i="1" s="1"/>
  <c r="AD68" i="1"/>
  <c r="AD83" i="1" s="1"/>
  <c r="AC68" i="1"/>
  <c r="AC83" i="1" s="1"/>
  <c r="AB68" i="1"/>
  <c r="AB60" i="1" s="1"/>
  <c r="AA68" i="1"/>
  <c r="AA83" i="1" s="1"/>
  <c r="Z68" i="1"/>
  <c r="Z83" i="1" s="1"/>
  <c r="Y68" i="1"/>
  <c r="X68" i="1"/>
  <c r="W68" i="1"/>
  <c r="W83" i="1" s="1"/>
  <c r="V68" i="1"/>
  <c r="V83" i="1" s="1"/>
  <c r="U68" i="1"/>
  <c r="U83" i="1" s="1"/>
  <c r="T68" i="1"/>
  <c r="T60" i="1" s="1"/>
  <c r="S68" i="1"/>
  <c r="S83" i="1" s="1"/>
  <c r="R68" i="1"/>
  <c r="R83" i="1" s="1"/>
  <c r="O67" i="1"/>
  <c r="K67" i="1"/>
  <c r="O66" i="1"/>
  <c r="K66" i="1"/>
  <c r="AQ60" i="1"/>
  <c r="AP82" i="1"/>
  <c r="AO82" i="1"/>
  <c r="AJ65" i="1"/>
  <c r="AI65" i="1"/>
  <c r="AG65" i="1"/>
  <c r="AF65" i="1"/>
  <c r="AE65" i="1"/>
  <c r="AD65" i="1"/>
  <c r="AC65" i="1"/>
  <c r="AC82" i="1" s="1"/>
  <c r="AB65" i="1"/>
  <c r="AA65" i="1"/>
  <c r="Z65" i="1"/>
  <c r="Z82" i="1" s="1"/>
  <c r="Y65" i="1"/>
  <c r="Y82" i="1" s="1"/>
  <c r="X65" i="1"/>
  <c r="W65" i="1"/>
  <c r="V65" i="1"/>
  <c r="U65" i="1"/>
  <c r="U82" i="1" s="1"/>
  <c r="T65" i="1"/>
  <c r="S65" i="1"/>
  <c r="R65" i="1"/>
  <c r="R82" i="1" s="1"/>
  <c r="O64" i="1"/>
  <c r="K64" i="1"/>
  <c r="O63" i="1"/>
  <c r="K63" i="1"/>
  <c r="AR81" i="1"/>
  <c r="AR80" i="1" s="1"/>
  <c r="AQ81" i="1"/>
  <c r="AQ80" i="1" s="1"/>
  <c r="AP60" i="1"/>
  <c r="AO60" i="1"/>
  <c r="AN81" i="1"/>
  <c r="AN80" i="1" s="1"/>
  <c r="AK81" i="1"/>
  <c r="AI62" i="1"/>
  <c r="AG62" i="1"/>
  <c r="AF62" i="1"/>
  <c r="AE62" i="1"/>
  <c r="AD62" i="1"/>
  <c r="AC62" i="1"/>
  <c r="AC81" i="1" s="1"/>
  <c r="AB62" i="1"/>
  <c r="AB81" i="1" s="1"/>
  <c r="AA62" i="1"/>
  <c r="AA81" i="1" s="1"/>
  <c r="Z62" i="1"/>
  <c r="Z60" i="1" s="1"/>
  <c r="Y62" i="1"/>
  <c r="Y60" i="1" s="1"/>
  <c r="X62" i="1"/>
  <c r="X81" i="1" s="1"/>
  <c r="W62" i="1"/>
  <c r="V62" i="1"/>
  <c r="U62" i="1"/>
  <c r="U81" i="1" s="1"/>
  <c r="T62" i="1"/>
  <c r="T81" i="1" s="1"/>
  <c r="S62" i="1"/>
  <c r="R62" i="1"/>
  <c r="R60" i="1" s="1"/>
  <c r="O61" i="1"/>
  <c r="K61" i="1"/>
  <c r="AM60" i="1"/>
  <c r="AE60" i="1"/>
  <c r="W60" i="1"/>
  <c r="V60" i="1"/>
  <c r="O60" i="1"/>
  <c r="K60" i="1"/>
  <c r="AR59" i="1"/>
  <c r="AQ59" i="1"/>
  <c r="AP59" i="1"/>
  <c r="AO59" i="1"/>
  <c r="AN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O59" i="1"/>
  <c r="K59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W45" i="1" s="1"/>
  <c r="V50" i="1"/>
  <c r="U50" i="1"/>
  <c r="T50" i="1"/>
  <c r="S50" i="1"/>
  <c r="R50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Z45" i="1" s="1"/>
  <c r="Y49" i="1"/>
  <c r="X49" i="1"/>
  <c r="W49" i="1"/>
  <c r="V49" i="1"/>
  <c r="U49" i="1"/>
  <c r="T49" i="1"/>
  <c r="S49" i="1"/>
  <c r="R49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E45" i="1" s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AR46" i="1"/>
  <c r="AR45" i="1" s="1"/>
  <c r="AQ46" i="1"/>
  <c r="AQ45" i="1" s="1"/>
  <c r="AP46" i="1"/>
  <c r="AP45" i="1" s="1"/>
  <c r="AO46" i="1"/>
  <c r="AO45" i="1" s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AA45" i="1" s="1"/>
  <c r="Z46" i="1"/>
  <c r="Y46" i="1"/>
  <c r="X46" i="1"/>
  <c r="X45" i="1" s="1"/>
  <c r="W46" i="1"/>
  <c r="V46" i="1"/>
  <c r="U46" i="1"/>
  <c r="T46" i="1"/>
  <c r="S46" i="1"/>
  <c r="S45" i="1" s="1"/>
  <c r="R46" i="1"/>
  <c r="R45" i="1" s="1"/>
  <c r="AN45" i="1"/>
  <c r="Y45" i="1"/>
  <c r="O45" i="1"/>
  <c r="K45" i="1"/>
  <c r="O31" i="1"/>
  <c r="K31" i="1"/>
  <c r="O28" i="1"/>
  <c r="AR25" i="1"/>
  <c r="AQ25" i="1"/>
  <c r="AP25" i="1"/>
  <c r="AO25" i="1"/>
  <c r="AN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O23" i="1"/>
  <c r="K23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O19" i="1"/>
  <c r="K19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O17" i="1"/>
  <c r="K17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O15" i="1"/>
  <c r="K15" i="1"/>
  <c r="O13" i="1"/>
  <c r="K13" i="1"/>
  <c r="O12" i="1"/>
  <c r="O11" i="1"/>
  <c r="O10" i="1"/>
  <c r="AR9" i="1"/>
  <c r="AQ9" i="1"/>
  <c r="AQ13" i="1" s="1"/>
  <c r="AP9" i="1"/>
  <c r="AO9" i="1"/>
  <c r="AN9" i="1"/>
  <c r="AN13" i="1" s="1"/>
  <c r="AM9" i="1"/>
  <c r="AL9" i="1"/>
  <c r="AK9" i="1"/>
  <c r="AJ9" i="1"/>
  <c r="AI9" i="1"/>
  <c r="AH9" i="1"/>
  <c r="AG9" i="1"/>
  <c r="AF9" i="1"/>
  <c r="AE9" i="1"/>
  <c r="AE13" i="1" s="1"/>
  <c r="AD9" i="1"/>
  <c r="AD13" i="1" s="1"/>
  <c r="AC9" i="1"/>
  <c r="AC13" i="1" s="1"/>
  <c r="AB9" i="1"/>
  <c r="AA9" i="1"/>
  <c r="AA13" i="1" s="1"/>
  <c r="Z9" i="1"/>
  <c r="Y9" i="1"/>
  <c r="X9" i="1"/>
  <c r="X13" i="1" s="1"/>
  <c r="W9" i="1"/>
  <c r="W13" i="1" s="1"/>
  <c r="V9" i="1"/>
  <c r="V13" i="1" s="1"/>
  <c r="U9" i="1"/>
  <c r="U13" i="1" s="1"/>
  <c r="T9" i="1"/>
  <c r="S9" i="1"/>
  <c r="R9" i="1"/>
  <c r="Q9" i="1"/>
  <c r="O9" i="1" s="1"/>
  <c r="J9" i="1"/>
  <c r="K9" i="1" s="1"/>
  <c r="O7" i="1"/>
  <c r="O6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Z5" i="1"/>
  <c r="Y5" i="1"/>
  <c r="X5" i="1"/>
  <c r="W5" i="1"/>
  <c r="V5" i="1"/>
  <c r="U5" i="1"/>
  <c r="T5" i="1"/>
  <c r="S5" i="1"/>
  <c r="R5" i="1"/>
  <c r="Q5" i="1"/>
  <c r="K5" i="1" s="1"/>
  <c r="J5" i="1"/>
  <c r="O5" i="1" s="1"/>
  <c r="AM13" i="1" l="1"/>
  <c r="AM45" i="1"/>
  <c r="AL13" i="1"/>
  <c r="AL45" i="1"/>
  <c r="AK45" i="1"/>
  <c r="AJ60" i="1"/>
  <c r="AJ45" i="1"/>
  <c r="AJ81" i="1"/>
  <c r="AJ84" i="1"/>
  <c r="AI45" i="1"/>
  <c r="AI81" i="1"/>
  <c r="AI83" i="1"/>
  <c r="AI84" i="1"/>
  <c r="AI60" i="1"/>
  <c r="AI13" i="1"/>
  <c r="S60" i="1"/>
  <c r="AH60" i="1"/>
  <c r="AH45" i="1"/>
  <c r="AH83" i="1"/>
  <c r="AG60" i="1"/>
  <c r="AD60" i="1"/>
  <c r="AG45" i="1"/>
  <c r="AG82" i="1"/>
  <c r="AF45" i="1"/>
  <c r="AF81" i="1"/>
  <c r="AF60" i="1"/>
  <c r="Y13" i="1"/>
  <c r="AO13" i="1"/>
  <c r="W82" i="1"/>
  <c r="AE82" i="1"/>
  <c r="Y84" i="1"/>
  <c r="AG84" i="1"/>
  <c r="AO84" i="1"/>
  <c r="V81" i="1"/>
  <c r="AD81" i="1"/>
  <c r="AL81" i="1"/>
  <c r="S82" i="1"/>
  <c r="S80" i="1" s="1"/>
  <c r="AA82" i="1"/>
  <c r="AI82" i="1"/>
  <c r="AQ82" i="1"/>
  <c r="X83" i="1"/>
  <c r="X80" i="1" s="1"/>
  <c r="AF83" i="1"/>
  <c r="AN83" i="1"/>
  <c r="U84" i="1"/>
  <c r="AC84" i="1"/>
  <c r="AK84" i="1"/>
  <c r="AK80" i="1" s="1"/>
  <c r="R13" i="1"/>
  <c r="Z13" i="1"/>
  <c r="AP13" i="1"/>
  <c r="X82" i="1"/>
  <c r="AF82" i="1"/>
  <c r="AN82" i="1"/>
  <c r="R84" i="1"/>
  <c r="R80" i="1" s="1"/>
  <c r="Z84" i="1"/>
  <c r="AH84" i="1"/>
  <c r="AP84" i="1"/>
  <c r="W81" i="1"/>
  <c r="W80" i="1" s="1"/>
  <c r="AE81" i="1"/>
  <c r="AM81" i="1"/>
  <c r="T82" i="1"/>
  <c r="AB82" i="1"/>
  <c r="AJ82" i="1"/>
  <c r="AR82" i="1"/>
  <c r="Y83" i="1"/>
  <c r="AG83" i="1"/>
  <c r="AO83" i="1"/>
  <c r="V84" i="1"/>
  <c r="AD84" i="1"/>
  <c r="AL84" i="1"/>
  <c r="S13" i="1"/>
  <c r="T13" i="1"/>
  <c r="AB13" i="1"/>
  <c r="AR13" i="1"/>
  <c r="U60" i="1"/>
  <c r="U45" i="1"/>
  <c r="AC45" i="1"/>
  <c r="T45" i="1"/>
  <c r="AB45" i="1"/>
  <c r="V45" i="1"/>
  <c r="AD45" i="1"/>
  <c r="V82" i="1"/>
  <c r="AD82" i="1"/>
  <c r="AL82" i="1"/>
  <c r="X84" i="1"/>
  <c r="AF84" i="1"/>
  <c r="AN84" i="1"/>
  <c r="AK13" i="1"/>
  <c r="AJ13" i="1"/>
  <c r="AH13" i="1"/>
  <c r="AG13" i="1"/>
  <c r="AF13" i="1"/>
  <c r="AE80" i="1"/>
  <c r="AA80" i="1"/>
  <c r="T80" i="1"/>
  <c r="U80" i="1"/>
  <c r="AC80" i="1"/>
  <c r="AN60" i="1"/>
  <c r="Y81" i="1"/>
  <c r="AG81" i="1"/>
  <c r="AO81" i="1"/>
  <c r="AO80" i="1" s="1"/>
  <c r="X60" i="1"/>
  <c r="Z81" i="1"/>
  <c r="Z80" i="1" s="1"/>
  <c r="AH81" i="1"/>
  <c r="AP81" i="1"/>
  <c r="AP80" i="1" s="1"/>
  <c r="T83" i="1"/>
  <c r="AB83" i="1"/>
  <c r="AJ83" i="1"/>
  <c r="AR83" i="1"/>
  <c r="AB80" i="1" l="1"/>
  <c r="AM80" i="1"/>
  <c r="AL80" i="1"/>
  <c r="AJ80" i="1"/>
  <c r="AI80" i="1"/>
  <c r="AH80" i="1"/>
  <c r="AG80" i="1"/>
  <c r="AF80" i="1"/>
  <c r="Y80" i="1"/>
  <c r="AD80" i="1"/>
  <c r="V80" i="1"/>
</calcChain>
</file>

<file path=xl/sharedStrings.xml><?xml version="1.0" encoding="utf-8"?>
<sst xmlns="http://schemas.openxmlformats.org/spreadsheetml/2006/main" count="418" uniqueCount="120">
  <si>
    <t xml:space="preserve">INDICADORES DE GESTIÓN / DIRECCIÓN DE PLANIFICACIÓN
MATERIA CIVIL
Juzgado Civil de Heredia
</t>
  </si>
  <si>
    <t>Detalle</t>
  </si>
  <si>
    <t>Rangos</t>
  </si>
  <si>
    <t>OBSERVACIONES</t>
  </si>
  <si>
    <t>Categoría</t>
  </si>
  <si>
    <t>N°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</si>
  <si>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</si>
  <si>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</si>
  <si>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</si>
  <si>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</si>
  <si>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</si>
  <si>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</si>
  <si>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</si>
  <si>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</si>
  <si>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</si>
  <si>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</t>
  </si>
  <si>
    <t>ENTRADA TOTAL</t>
  </si>
  <si>
    <t>Mensual</t>
  </si>
  <si>
    <t>Coordinadora o Coordinador Judicial</t>
  </si>
  <si>
    <t xml:space="preserve">Este datos se obtiene del informe de estadística. </t>
  </si>
  <si>
    <t>&gt;</t>
  </si>
  <si>
    <t>&lt;=</t>
  </si>
  <si>
    <t>X</t>
  </si>
  <si>
    <t>&lt;</t>
  </si>
  <si>
    <t>Casos Entrados</t>
  </si>
  <si>
    <t>Casos Reentrados</t>
  </si>
  <si>
    <t>Casos Reactivados</t>
  </si>
  <si>
    <t>Salida</t>
  </si>
  <si>
    <t>SALIDA TOTAL</t>
  </si>
  <si>
    <t>Casos Terminados</t>
  </si>
  <si>
    <t>Casos Inactivos</t>
  </si>
  <si>
    <t>Circulante</t>
  </si>
  <si>
    <t>(Circulante Inicial + Entradas+Reentrados) - Terminados-Inactivos</t>
  </si>
  <si>
    <t>Este datos se obtiene del informe de estadística.</t>
  </si>
  <si>
    <t>Relación salida / entrada</t>
  </si>
  <si>
    <t>(Salidas/Entradas)*100</t>
  </si>
  <si>
    <t xml:space="preserve">Los datos de entradas y salidas se obtienen del informe de estadística. </t>
  </si>
  <si>
    <t>Plazos</t>
  </si>
  <si>
    <t>Análisis de Plazos</t>
  </si>
  <si>
    <t>Fecha actual</t>
  </si>
  <si>
    <t>Plazo espera de dictado de sentencia</t>
  </si>
  <si>
    <t>Fecha actual - fecha del expediente más antiguo pendiente de fallar</t>
  </si>
  <si>
    <t>Este dato se obtiene del libro de pase a fallo</t>
  </si>
  <si>
    <t>Fecha expediente más antiguo pendiente de fallo</t>
  </si>
  <si>
    <t>Plazo espera para realización audiencia</t>
  </si>
  <si>
    <t xml:space="preserve">Fecha del ultimo señalamiento - fecha actual </t>
  </si>
  <si>
    <t>Este dato se obtiene de la Agenda Cronos</t>
  </si>
  <si>
    <t>Fecha ultimo señalamiento</t>
  </si>
  <si>
    <t>Plazo para resolver demandas nuevas</t>
  </si>
  <si>
    <t>Fecha actual - fecha de la demanda más antigua pendiente de la primera resolución</t>
  </si>
  <si>
    <t xml:space="preserve">Este dato se obtiene del Escritorio Virtual. </t>
  </si>
  <si>
    <t>Fecha demanda más antigua pendiente de resolver</t>
  </si>
  <si>
    <t>Plazo para resolver escritos</t>
  </si>
  <si>
    <r>
      <rPr>
        <sz val="7"/>
        <rFont val="Arial"/>
        <family val="2"/>
      </rPr>
      <t>Fecha actual - fecha del escrito más antiguo pendiente de resolver de expedientes</t>
    </r>
    <r>
      <rPr>
        <b/>
        <sz val="8"/>
        <rFont val="Arial"/>
        <family val="2"/>
      </rPr>
      <t xml:space="preserve"> que se encuentran fuera del despacho</t>
    </r>
  </si>
  <si>
    <r>
      <rPr>
        <sz val="8"/>
        <rFont val="Arial"/>
        <family val="2"/>
      </rPr>
      <t xml:space="preserve">Fecha escrito más antiguo pendiente de resolver </t>
    </r>
    <r>
      <rPr>
        <b/>
        <sz val="8"/>
        <rFont val="Arial"/>
        <family val="2"/>
      </rPr>
      <t>de expedientes que se encuentran archivados, en el Superior, suspendidos,  etc</t>
    </r>
  </si>
  <si>
    <r>
      <rPr>
        <sz val="7"/>
        <rFont val="Arial"/>
        <family val="2"/>
      </rPr>
      <t xml:space="preserve">Fecha actual - fecha del escrito más antiguo pendiente de resolver de los </t>
    </r>
    <r>
      <rPr>
        <b/>
        <sz val="8"/>
        <rFont val="Arial"/>
        <family val="2"/>
      </rPr>
      <t>que están en el despacho</t>
    </r>
  </si>
  <si>
    <r>
      <rPr>
        <sz val="8"/>
        <rFont val="Arial"/>
        <family val="2"/>
      </rPr>
      <t xml:space="preserve">Fecha escrito más antiguo pendiente de resolver </t>
    </r>
    <r>
      <rPr>
        <b/>
        <sz val="8"/>
        <rFont val="Arial"/>
        <family val="2"/>
      </rPr>
      <t>(expedientes en estado de trámite)</t>
    </r>
  </si>
  <si>
    <t>Operacional</t>
  </si>
  <si>
    <t>Porcentaje de efectividad de realización audiencias</t>
  </si>
  <si>
    <t>(Audiencias realizadas / Audiencias programadas)*100</t>
  </si>
  <si>
    <t>Cantidad de audiencias programadas en el mes</t>
  </si>
  <si>
    <t>Cantidad de audiencias realizadas en el mes</t>
  </si>
  <si>
    <t>Cantidad de audiencias pendientes de realización</t>
  </si>
  <si>
    <t>Audiencias pendientes de realización</t>
  </si>
  <si>
    <t>Agenda Cronos</t>
  </si>
  <si>
    <t>Cantidad de escritos pendientes de resolver</t>
  </si>
  <si>
    <t>Cantidad TOTAL de escritos pendientes de resolver (consulta tramitándose+consulta sin asignar)</t>
  </si>
  <si>
    <t>Cantidad de escritos pendientes de resolver en estado de Trámite</t>
  </si>
  <si>
    <t>Cantidad de expedientes pendientes de fallo</t>
  </si>
  <si>
    <t>Expedientes pendientes de fallo</t>
  </si>
  <si>
    <t>Cantidad de resoluciones pasados a firmar por Técnico o Técnica</t>
  </si>
  <si>
    <t>Este dato se obtiene del escritorio virtual</t>
  </si>
  <si>
    <t>Este dato se obtiene del módulo estadístico del Escritorio Virtual</t>
  </si>
  <si>
    <t>Técnico 1</t>
  </si>
  <si>
    <t>Técnico 2</t>
  </si>
  <si>
    <t>Técnico 3</t>
  </si>
  <si>
    <t>Técnico 4</t>
  </si>
  <si>
    <t>Técnico 5</t>
  </si>
  <si>
    <t>Técnico 6</t>
  </si>
  <si>
    <t>Técnico 7</t>
  </si>
  <si>
    <t>Técnico 8</t>
  </si>
  <si>
    <t>Técnico 9</t>
  </si>
  <si>
    <t>Técnico 10</t>
  </si>
  <si>
    <t>Técnico 11</t>
  </si>
  <si>
    <t>Técnico 12</t>
  </si>
  <si>
    <t>Técnico (a) Cajera</t>
  </si>
  <si>
    <t>Porcentaje de rendimiento por Técnico o Técnica</t>
  </si>
  <si>
    <t>(Cantidad de resoluciones pasadas a firmar / Cantidad de resoluciones a realizar)</t>
  </si>
  <si>
    <t>Cantidad de giros realizados por el Técnico o Técnica (Cajero)</t>
  </si>
  <si>
    <t>Este dato se obtiene del SDJ</t>
  </si>
  <si>
    <r>
      <rPr>
        <sz val="8"/>
        <rFont val="Arial"/>
        <family val="2"/>
      </rPr>
      <t xml:space="preserve">Porcentaje de rendimiento por Técnico o Técnica </t>
    </r>
    <r>
      <rPr>
        <b/>
        <sz val="8"/>
        <rFont val="Arial"/>
        <family val="2"/>
      </rPr>
      <t>(Cajero)</t>
    </r>
  </si>
  <si>
    <t>Cantidad Personas Juzgadoras del despacho</t>
  </si>
  <si>
    <t>Cantidad de sentencias dictadas por juez o jueza</t>
  </si>
  <si>
    <t>Cuota mensual por persona Juzgadora</t>
  </si>
  <si>
    <t>Este dato se obtiene libro de sentencias</t>
  </si>
  <si>
    <t>Total de sentencias</t>
  </si>
  <si>
    <t>Juez 1</t>
  </si>
  <si>
    <t xml:space="preserve">Principales en Procesos Contenciosos </t>
  </si>
  <si>
    <t>Resoluciones elaboradas por persona Juzgadora</t>
  </si>
  <si>
    <t>Juez 2</t>
  </si>
  <si>
    <t>Juez 3</t>
  </si>
  <si>
    <t>Juez 4</t>
  </si>
  <si>
    <t>Juez Itinerante</t>
  </si>
  <si>
    <r>
      <rPr>
        <sz val="8"/>
        <rFont val="Arial"/>
        <family val="2"/>
      </rPr>
      <t>Cantidad de sentencias dictadas</t>
    </r>
    <r>
      <rPr>
        <b/>
        <sz val="8"/>
        <rFont val="Arial"/>
        <family val="2"/>
      </rPr>
      <t xml:space="preserve"> por apoyo de jueces del Centro de Apoyo, Coordinación y Mejoramiento de la Función Jurisdiccional (CACMFJ)</t>
    </r>
  </si>
  <si>
    <t xml:space="preserve">Juez </t>
  </si>
  <si>
    <t>Porcentaje de rendimiento por Juez o Jueza</t>
  </si>
  <si>
    <t>(Cantidad de sentencias dictadas/ Cantidad de sentencias necesarios)</t>
  </si>
  <si>
    <t>Cantidad de resoluciones firmadas por Jueza o Juez</t>
  </si>
  <si>
    <t>CUOTA DE TRABAJO: Cantidad de días Laborales del mes</t>
  </si>
  <si>
    <r>
      <rPr>
        <sz val="8"/>
        <rFont val="Arial"/>
        <family val="2"/>
      </rPr>
      <t xml:space="preserve">Cantidad de días </t>
    </r>
    <r>
      <rPr>
        <b/>
        <sz val="8"/>
        <rFont val="Arial"/>
        <family val="2"/>
      </rPr>
      <t>NO laborados</t>
    </r>
    <r>
      <rPr>
        <sz val="8"/>
        <rFont val="Arial"/>
        <family val="2"/>
      </rPr>
      <t xml:space="preserve"> en el mes por Funcionario</t>
    </r>
  </si>
  <si>
    <t>Días fuera del Despacho sin Sustitución o en labores de manifestación o apoyo</t>
  </si>
  <si>
    <t>Cuota Diaria</t>
  </si>
  <si>
    <t>Coord. Judicial</t>
  </si>
  <si>
    <t>Juez 1 (días)</t>
  </si>
  <si>
    <t>Juez 2 (días)</t>
  </si>
  <si>
    <t>Juez 3 (días)</t>
  </si>
  <si>
    <t>Juez 4 (días)</t>
  </si>
  <si>
    <t>Versión N°4 de Matriz de Indicadores: Vigente a partir del 7 de enero de 2020 (se incluyen los indicadores de reactivados y cantidad de escritos pendientes de resolver). </t>
  </si>
  <si>
    <t>Versión N°5 de Matriz de Indicadores: Vigente a partir del 15 de enero 2020 (modificación del indicador #8, #17 y #20 para cumplimiento de las cuotas establecidas). </t>
  </si>
  <si>
    <t>Indicadores Materia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</si>
</sst>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₡-140A]\ #,##0.00;[Red]\-[$₡-140A]\ #,##0.00"/>
    <numFmt numFmtId="165" formatCode="0\ %"/>
    <numFmt numFmtId="166" formatCode="mm/yy"/>
    <numFmt numFmtId="167" formatCode="0.0%"/>
    <numFmt numFmtId="168" formatCode="0.0\ %"/>
    <numFmt numFmtId="169" formatCode="0.000"/>
    <numFmt numFmtId="170" formatCode="0.0"/>
  </numFmts>
  <fonts count="32" x14ac:knownFonts="1">
    <font>
      <sz val="10"/>
      <name val="Verdana"/>
      <family val="2"/>
    </font>
    <font>
      <b/>
      <i/>
      <u/>
      <sz val="10"/>
      <name val="Verdana"/>
      <family val="2"/>
    </font>
    <font>
      <b/>
      <i/>
      <sz val="16"/>
      <name val="Verdana"/>
      <family val="2"/>
    </font>
    <font>
      <b/>
      <sz val="24"/>
      <color rgb="FF000000"/>
      <name val="Verdana"/>
      <family val="2"/>
    </font>
    <font>
      <sz val="18"/>
      <color rgb="FF000000"/>
      <name val="Verdana"/>
      <family val="2"/>
    </font>
    <font>
      <sz val="12"/>
      <color rgb="FF000000"/>
      <name val="Verdana"/>
      <family val="2"/>
    </font>
    <font>
      <sz val="10"/>
      <color rgb="FF333333"/>
      <name val="Verdana"/>
      <family val="2"/>
    </font>
    <font>
      <i/>
      <sz val="10"/>
      <color rgb="FF808080"/>
      <name val="Verdana"/>
      <family val="2"/>
    </font>
    <font>
      <u/>
      <sz val="10"/>
      <color rgb="FF0000EE"/>
      <name val="Verdana"/>
      <family val="2"/>
    </font>
    <font>
      <sz val="10"/>
      <color rgb="FF006600"/>
      <name val="Verdana"/>
      <family val="2"/>
    </font>
    <font>
      <sz val="10"/>
      <color rgb="FF996600"/>
      <name val="Verdana"/>
      <family val="2"/>
    </font>
    <font>
      <sz val="10"/>
      <color rgb="FFCC0000"/>
      <name val="Verdana"/>
      <family val="2"/>
    </font>
    <font>
      <b/>
      <sz val="10"/>
      <color rgb="FFFFFFFF"/>
      <name val="Verdana"/>
      <family val="2"/>
    </font>
    <font>
      <b/>
      <sz val="10"/>
      <color rgb="FF000000"/>
      <name val="Verdana"/>
      <family val="2"/>
    </font>
    <font>
      <sz val="10"/>
      <color rgb="FFFFFFFF"/>
      <name val="Verdana"/>
      <family val="2"/>
    </font>
    <font>
      <sz val="11"/>
      <color rgb="FF9933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6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20"/>
      <color rgb="FFFFFFFF"/>
      <name val="Verdana"/>
      <family val="2"/>
    </font>
    <font>
      <sz val="10"/>
      <name val="Verdana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003366"/>
        <bgColor rgb="FF333399"/>
      </patternFill>
    </fill>
    <fill>
      <patternFill patternType="solid">
        <fgColor rgb="FFC0C0C0"/>
        <bgColor rgb="FFDDDDDD"/>
      </patternFill>
    </fill>
    <fill>
      <patternFill patternType="solid">
        <fgColor rgb="FFFF0000"/>
        <bgColor rgb="FFCC0000"/>
      </patternFill>
    </fill>
    <fill>
      <patternFill patternType="solid">
        <fgColor rgb="FFFFCC00"/>
        <bgColor rgb="FFFFC000"/>
      </patternFill>
    </fill>
    <fill>
      <patternFill patternType="solid">
        <fgColor rgb="FF008000"/>
        <bgColor rgb="FF006600"/>
      </patternFill>
    </fill>
    <fill>
      <patternFill patternType="solid">
        <fgColor rgb="FF969696"/>
        <bgColor rgb="FF808080"/>
      </patternFill>
    </fill>
    <fill>
      <patternFill patternType="solid">
        <fgColor rgb="FFFFFF00"/>
        <bgColor rgb="FFFFCC00"/>
      </patternFill>
    </fill>
    <fill>
      <patternFill patternType="solid">
        <fgColor rgb="FF99CC00"/>
        <bgColor rgb="FFFFCC00"/>
      </patternFill>
    </fill>
    <fill>
      <patternFill patternType="solid">
        <fgColor rgb="FF33CCCC"/>
        <bgColor rgb="FF00CCFF"/>
      </patternFill>
    </fill>
    <fill>
      <patternFill patternType="solid">
        <fgColor rgb="FF99CCFF"/>
        <bgColor rgb="FFC0C0C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rgb="FF808080"/>
      </patternFill>
    </fill>
    <fill>
      <patternFill patternType="solid">
        <fgColor rgb="FFFF0000"/>
        <bgColor rgb="FF000080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49">
    <xf numFmtId="0" fontId="0" fillId="0" borderId="0"/>
    <xf numFmtId="165" fontId="31" fillId="0" borderId="0" applyBorder="0" applyAlignment="0" applyProtection="0"/>
    <xf numFmtId="0" fontId="1" fillId="0" borderId="0" applyBorder="0" applyAlignment="0" applyProtection="0"/>
    <xf numFmtId="164" fontId="1" fillId="0" borderId="0" applyBorder="0" applyAlignment="0" applyProtection="0"/>
    <xf numFmtId="0" fontId="2" fillId="0" borderId="0" applyBorder="0" applyProtection="0">
      <alignment horizontal="center"/>
    </xf>
    <xf numFmtId="0" fontId="2" fillId="0" borderId="0" applyBorder="0" applyProtection="0">
      <alignment horizontal="center" textRotation="90"/>
    </xf>
    <xf numFmtId="0" fontId="3" fillId="0" borderId="0" applyBorder="0" applyAlignment="0" applyProtection="0"/>
    <xf numFmtId="0" fontId="4" fillId="0" borderId="0" applyBorder="0" applyAlignment="0" applyProtection="0"/>
    <xf numFmtId="0" fontId="5" fillId="0" borderId="0" applyBorder="0" applyAlignment="0" applyProtection="0"/>
    <xf numFmtId="0" fontId="31" fillId="0" borderId="0" applyBorder="0" applyAlignment="0" applyProtection="0"/>
    <xf numFmtId="0" fontId="6" fillId="2" borderId="1" applyAlignment="0" applyProtection="0"/>
    <xf numFmtId="0" fontId="7" fillId="0" borderId="0" applyBorder="0" applyAlignment="0" applyProtection="0"/>
    <xf numFmtId="0" fontId="8" fillId="0" borderId="0" applyBorder="0" applyAlignment="0" applyProtection="0"/>
    <xf numFmtId="0" fontId="31" fillId="0" borderId="0" applyBorder="0" applyAlignment="0" applyProtection="0"/>
    <xf numFmtId="0" fontId="9" fillId="3" borderId="0" applyBorder="0" applyAlignment="0" applyProtection="0"/>
    <xf numFmtId="0" fontId="10" fillId="2" borderId="0" applyBorder="0" applyAlignment="0" applyProtection="0"/>
    <xf numFmtId="0" fontId="11" fillId="4" borderId="0" applyBorder="0" applyAlignment="0" applyProtection="0"/>
    <xf numFmtId="0" fontId="11" fillId="0" borderId="0" applyBorder="0" applyAlignment="0" applyProtection="0"/>
    <xf numFmtId="0" fontId="12" fillId="5" borderId="0" applyBorder="0" applyAlignment="0" applyProtection="0"/>
    <xf numFmtId="0" fontId="13" fillId="0" borderId="0" applyBorder="0" applyAlignment="0" applyProtection="0"/>
    <xf numFmtId="0" fontId="14" fillId="6" borderId="0" applyBorder="0" applyAlignment="0" applyProtection="0"/>
    <xf numFmtId="0" fontId="14" fillId="7" borderId="0" applyBorder="0" applyAlignment="0" applyProtection="0"/>
    <xf numFmtId="0" fontId="13" fillId="8" borderId="0" applyBorder="0" applyAlignment="0" applyProtection="0"/>
    <xf numFmtId="0" fontId="14" fillId="6" borderId="0" applyBorder="0" applyAlignment="0" applyProtection="0"/>
    <xf numFmtId="0" fontId="14" fillId="7" borderId="0" applyBorder="0" applyAlignment="0" applyProtection="0"/>
    <xf numFmtId="0" fontId="13" fillId="8" borderId="0" applyBorder="0" applyAlignment="0" applyProtection="0"/>
    <xf numFmtId="0" fontId="13" fillId="0" borderId="0" applyBorder="0" applyAlignment="0" applyProtection="0"/>
    <xf numFmtId="0" fontId="11" fillId="4" borderId="0" applyBorder="0" applyAlignment="0" applyProtection="0"/>
    <xf numFmtId="0" fontId="12" fillId="5" borderId="0" applyBorder="0" applyAlignment="0" applyProtection="0"/>
    <xf numFmtId="0" fontId="7" fillId="0" borderId="0" applyBorder="0" applyAlignment="0" applyProtection="0"/>
    <xf numFmtId="0" fontId="9" fillId="3" borderId="0" applyBorder="0" applyAlignment="0" applyProtection="0"/>
    <xf numFmtId="0" fontId="4" fillId="0" borderId="0" applyBorder="0" applyAlignment="0" applyProtection="0"/>
    <xf numFmtId="0" fontId="5" fillId="0" borderId="0" applyBorder="0" applyAlignment="0" applyProtection="0"/>
    <xf numFmtId="0" fontId="3" fillId="0" borderId="0" applyBorder="0" applyAlignment="0" applyProtection="0"/>
    <xf numFmtId="0" fontId="8" fillId="0" borderId="0" applyBorder="0" applyAlignment="0" applyProtection="0"/>
    <xf numFmtId="0" fontId="15" fillId="9" borderId="0" applyBorder="0" applyAlignment="0" applyProtection="0"/>
    <xf numFmtId="0" fontId="16" fillId="0" borderId="0"/>
    <xf numFmtId="0" fontId="16" fillId="0" borderId="0"/>
    <xf numFmtId="0" fontId="31" fillId="0" borderId="0"/>
    <xf numFmtId="0" fontId="17" fillId="0" borderId="0"/>
    <xf numFmtId="0" fontId="31" fillId="0" borderId="0"/>
    <xf numFmtId="0" fontId="16" fillId="0" borderId="0"/>
    <xf numFmtId="0" fontId="16" fillId="0" borderId="0"/>
    <xf numFmtId="0" fontId="18" fillId="0" borderId="0"/>
    <xf numFmtId="0" fontId="6" fillId="2" borderId="1" applyAlignment="0" applyProtection="0"/>
    <xf numFmtId="165" fontId="31" fillId="0" borderId="0" applyBorder="0" applyAlignment="0" applyProtection="0"/>
    <xf numFmtId="0" fontId="31" fillId="0" borderId="0" applyBorder="0" applyAlignment="0" applyProtection="0"/>
    <xf numFmtId="0" fontId="31" fillId="0" borderId="0" applyBorder="0" applyAlignment="0" applyProtection="0"/>
    <xf numFmtId="0" fontId="11" fillId="0" borderId="0" applyBorder="0" applyAlignment="0" applyProtection="0"/>
  </cellStyleXfs>
  <cellXfs count="212">
    <xf numFmtId="0" fontId="0" fillId="0" borderId="0" xfId="0"/>
    <xf numFmtId="0" fontId="16" fillId="10" borderId="0" xfId="0" applyFont="1" applyFill="1" applyProtection="1">
      <protection locked="0"/>
    </xf>
    <xf numFmtId="0" fontId="19" fillId="10" borderId="0" xfId="0" applyFont="1" applyFill="1" applyProtection="1">
      <protection locked="0"/>
    </xf>
    <xf numFmtId="0" fontId="16" fillId="10" borderId="0" xfId="0" applyFont="1" applyFill="1" applyAlignment="1" applyProtection="1">
      <alignment horizontal="left"/>
      <protection locked="0"/>
    </xf>
    <xf numFmtId="0" fontId="20" fillId="10" borderId="0" xfId="0" applyFont="1" applyFill="1" applyAlignment="1" applyProtection="1">
      <alignment horizontal="center"/>
      <protection locked="0"/>
    </xf>
    <xf numFmtId="0" fontId="21" fillId="10" borderId="0" xfId="0" applyFont="1" applyFill="1" applyAlignment="1" applyProtection="1">
      <alignment horizontal="center" vertical="center"/>
      <protection locked="0"/>
    </xf>
    <xf numFmtId="0" fontId="16" fillId="10" borderId="0" xfId="0" applyFont="1" applyFill="1" applyAlignment="1" applyProtection="1">
      <alignment horizontal="center" vertical="center"/>
      <protection locked="0"/>
    </xf>
    <xf numFmtId="166" fontId="23" fillId="12" borderId="2" xfId="0" applyNumberFormat="1" applyFont="1" applyFill="1" applyBorder="1" applyAlignment="1" applyProtection="1">
      <alignment horizontal="center" vertical="center"/>
    </xf>
    <xf numFmtId="0" fontId="24" fillId="12" borderId="3" xfId="0" applyFont="1" applyFill="1" applyBorder="1" applyAlignment="1" applyProtection="1">
      <alignment horizontal="center" vertical="center"/>
    </xf>
    <xf numFmtId="0" fontId="24" fillId="12" borderId="3" xfId="0" applyFont="1" applyFill="1" applyBorder="1" applyAlignment="1" applyProtection="1">
      <alignment horizontal="left" vertical="center"/>
    </xf>
    <xf numFmtId="0" fontId="25" fillId="12" borderId="3" xfId="0" applyFont="1" applyFill="1" applyBorder="1" applyAlignment="1" applyProtection="1">
      <alignment horizontal="center" vertical="center"/>
    </xf>
    <xf numFmtId="166" fontId="23" fillId="12" borderId="3" xfId="0" applyNumberFormat="1" applyFont="1" applyFill="1" applyBorder="1" applyAlignment="1" applyProtection="1">
      <alignment horizontal="center" vertical="center"/>
    </xf>
    <xf numFmtId="0" fontId="27" fillId="10" borderId="5" xfId="0" applyFont="1" applyFill="1" applyBorder="1" applyAlignment="1" applyProtection="1">
      <alignment horizontal="center" vertical="center" wrapText="1"/>
    </xf>
    <xf numFmtId="4" fontId="25" fillId="16" borderId="5" xfId="0" applyNumberFormat="1" applyFont="1" applyFill="1" applyBorder="1" applyAlignment="1" applyProtection="1">
      <alignment horizontal="center" vertical="center" wrapText="1"/>
    </xf>
    <xf numFmtId="4" fontId="27" fillId="10" borderId="5" xfId="0" applyNumberFormat="1" applyFont="1" applyFill="1" applyBorder="1" applyAlignment="1" applyProtection="1">
      <alignment horizontal="center" vertical="center" wrapText="1"/>
    </xf>
    <xf numFmtId="167" fontId="27" fillId="10" borderId="5" xfId="0" applyNumberFormat="1" applyFont="1" applyFill="1" applyBorder="1" applyAlignment="1" applyProtection="1">
      <alignment horizontal="left" vertical="center" wrapText="1"/>
    </xf>
    <xf numFmtId="167" fontId="21" fillId="13" borderId="2" xfId="0" applyNumberFormat="1" applyFont="1" applyFill="1" applyBorder="1" applyAlignment="1" applyProtection="1">
      <alignment horizontal="center" vertical="center" wrapText="1"/>
    </xf>
    <xf numFmtId="1" fontId="27" fillId="13" borderId="2" xfId="0" applyNumberFormat="1" applyFont="1" applyFill="1" applyBorder="1" applyAlignment="1" applyProtection="1">
      <alignment horizontal="center" vertical="center" wrapText="1"/>
    </xf>
    <xf numFmtId="1" fontId="27" fillId="17" borderId="2" xfId="0" applyNumberFormat="1" applyFont="1" applyFill="1" applyBorder="1" applyAlignment="1" applyProtection="1">
      <alignment horizontal="center" vertical="center" wrapText="1"/>
    </xf>
    <xf numFmtId="1" fontId="21" fillId="17" borderId="2" xfId="0" applyNumberFormat="1" applyFont="1" applyFill="1" applyBorder="1" applyAlignment="1" applyProtection="1">
      <alignment horizontal="center" vertical="center" wrapText="1"/>
    </xf>
    <xf numFmtId="167" fontId="21" fillId="18" borderId="2" xfId="0" applyNumberFormat="1" applyFont="1" applyFill="1" applyBorder="1" applyAlignment="1" applyProtection="1">
      <alignment horizontal="center" vertical="center" wrapText="1"/>
    </xf>
    <xf numFmtId="1" fontId="27" fillId="18" borderId="2" xfId="0" applyNumberFormat="1" applyFont="1" applyFill="1" applyBorder="1" applyAlignment="1" applyProtection="1">
      <alignment horizontal="center" vertical="center" wrapText="1"/>
    </xf>
    <xf numFmtId="0" fontId="16" fillId="0" borderId="6" xfId="0" applyFont="1" applyBorder="1" applyAlignment="1" applyProtection="1">
      <alignment horizontal="center" vertical="center"/>
    </xf>
    <xf numFmtId="0" fontId="16" fillId="10" borderId="7" xfId="0" applyFont="1" applyFill="1" applyBorder="1" applyProtection="1">
      <protection locked="0"/>
    </xf>
    <xf numFmtId="4" fontId="20" fillId="10" borderId="8" xfId="0" applyNumberFormat="1" applyFont="1" applyFill="1" applyBorder="1" applyAlignment="1" applyProtection="1">
      <alignment horizontal="center" vertical="center" wrapText="1"/>
    </xf>
    <xf numFmtId="4" fontId="27" fillId="10" borderId="8" xfId="0" applyNumberFormat="1" applyFont="1" applyFill="1" applyBorder="1" applyAlignment="1" applyProtection="1">
      <alignment horizontal="center" vertical="center" wrapText="1"/>
    </xf>
    <xf numFmtId="0" fontId="27" fillId="10" borderId="8" xfId="0" applyFont="1" applyFill="1" applyBorder="1" applyAlignment="1" applyProtection="1">
      <alignment horizontal="center" vertical="center" wrapText="1"/>
    </xf>
    <xf numFmtId="167" fontId="27" fillId="10" borderId="8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18" borderId="2" xfId="0" applyFont="1" applyFill="1" applyBorder="1" applyAlignment="1" applyProtection="1">
      <alignment horizontal="center" vertical="center"/>
    </xf>
    <xf numFmtId="0" fontId="16" fillId="10" borderId="9" xfId="0" applyFont="1" applyFill="1" applyBorder="1" applyProtection="1">
      <protection locked="0"/>
    </xf>
    <xf numFmtId="4" fontId="25" fillId="16" borderId="2" xfId="0" applyNumberFormat="1" applyFont="1" applyFill="1" applyBorder="1" applyAlignment="1" applyProtection="1">
      <alignment horizontal="center" vertical="center" wrapText="1"/>
    </xf>
    <xf numFmtId="3" fontId="24" fillId="10" borderId="2" xfId="0" applyNumberFormat="1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 applyProtection="1">
      <alignment horizontal="center" vertical="center" wrapText="1"/>
    </xf>
    <xf numFmtId="4" fontId="27" fillId="10" borderId="2" xfId="0" applyNumberFormat="1" applyFont="1" applyFill="1" applyBorder="1" applyAlignment="1" applyProtection="1">
      <alignment horizontal="center" vertical="center" wrapText="1"/>
    </xf>
    <xf numFmtId="167" fontId="27" fillId="10" borderId="2" xfId="0" applyNumberFormat="1" applyFont="1" applyFill="1" applyBorder="1" applyAlignment="1" applyProtection="1">
      <alignment horizontal="left" vertical="center" wrapText="1"/>
    </xf>
    <xf numFmtId="0" fontId="16" fillId="0" borderId="2" xfId="0" applyFont="1" applyBorder="1" applyAlignment="1" applyProtection="1">
      <alignment horizontal="center" vertical="center"/>
    </xf>
    <xf numFmtId="0" fontId="16" fillId="10" borderId="10" xfId="0" applyFont="1" applyFill="1" applyBorder="1" applyProtection="1">
      <protection locked="0"/>
    </xf>
    <xf numFmtId="4" fontId="20" fillId="10" borderId="2" xfId="0" applyNumberFormat="1" applyFont="1" applyFill="1" applyBorder="1" applyAlignment="1" applyProtection="1">
      <alignment horizontal="center" vertical="center" wrapText="1"/>
    </xf>
    <xf numFmtId="1" fontId="21" fillId="18" borderId="2" xfId="0" applyNumberFormat="1" applyFont="1" applyFill="1" applyBorder="1" applyAlignment="1" applyProtection="1">
      <alignment horizontal="center" vertical="center" wrapText="1"/>
    </xf>
    <xf numFmtId="3" fontId="24" fillId="12" borderId="11" xfId="0" applyNumberFormat="1" applyFont="1" applyFill="1" applyBorder="1" applyAlignment="1" applyProtection="1">
      <alignment horizontal="center" vertical="center" wrapText="1"/>
    </xf>
    <xf numFmtId="0" fontId="27" fillId="12" borderId="11" xfId="0" applyFont="1" applyFill="1" applyBorder="1" applyAlignment="1" applyProtection="1">
      <alignment horizontal="center" vertical="center" wrapText="1"/>
    </xf>
    <xf numFmtId="4" fontId="20" fillId="12" borderId="11" xfId="0" applyNumberFormat="1" applyFont="1" applyFill="1" applyBorder="1" applyAlignment="1" applyProtection="1">
      <alignment horizontal="center" vertical="center" wrapText="1"/>
    </xf>
    <xf numFmtId="4" fontId="27" fillId="10" borderId="11" xfId="0" applyNumberFormat="1" applyFont="1" applyFill="1" applyBorder="1" applyAlignment="1" applyProtection="1">
      <alignment horizontal="center" vertical="center" wrapText="1"/>
    </xf>
    <xf numFmtId="0" fontId="27" fillId="10" borderId="11" xfId="0" applyFont="1" applyFill="1" applyBorder="1" applyAlignment="1" applyProtection="1">
      <alignment horizontal="center" vertical="center" wrapText="1"/>
    </xf>
    <xf numFmtId="167" fontId="27" fillId="10" borderId="11" xfId="0" applyNumberFormat="1" applyFont="1" applyFill="1" applyBorder="1" applyAlignment="1" applyProtection="1">
      <alignment horizontal="left" vertical="center" wrapText="1"/>
    </xf>
    <xf numFmtId="167" fontId="21" fillId="13" borderId="11" xfId="0" applyNumberFormat="1" applyFont="1" applyFill="1" applyBorder="1" applyAlignment="1" applyProtection="1">
      <alignment horizontal="center" vertical="center" wrapText="1"/>
    </xf>
    <xf numFmtId="165" fontId="27" fillId="13" borderId="11" xfId="1" applyFont="1" applyFill="1" applyBorder="1" applyAlignment="1" applyProtection="1">
      <alignment horizontal="center" vertical="center" wrapText="1"/>
    </xf>
    <xf numFmtId="165" fontId="27" fillId="17" borderId="11" xfId="1" applyFont="1" applyFill="1" applyBorder="1" applyAlignment="1" applyProtection="1">
      <alignment horizontal="center" vertical="center" wrapText="1"/>
    </xf>
    <xf numFmtId="1" fontId="21" fillId="17" borderId="11" xfId="0" applyNumberFormat="1" applyFont="1" applyFill="1" applyBorder="1" applyAlignment="1" applyProtection="1">
      <alignment horizontal="center" vertical="center" wrapText="1"/>
    </xf>
    <xf numFmtId="165" fontId="27" fillId="17" borderId="11" xfId="1" applyFont="1" applyFill="1" applyBorder="1" applyAlignment="1" applyProtection="1">
      <alignment horizontal="center" vertical="center" wrapText="1"/>
    </xf>
    <xf numFmtId="167" fontId="21" fillId="18" borderId="11" xfId="0" applyNumberFormat="1" applyFont="1" applyFill="1" applyBorder="1" applyAlignment="1" applyProtection="1">
      <alignment horizontal="center" vertical="center" wrapText="1"/>
    </xf>
    <xf numFmtId="165" fontId="27" fillId="18" borderId="11" xfId="1" applyFont="1" applyFill="1" applyBorder="1" applyAlignment="1" applyProtection="1">
      <alignment horizontal="center" vertical="center" wrapText="1"/>
    </xf>
    <xf numFmtId="168" fontId="31" fillId="0" borderId="2" xfId="1" applyNumberFormat="1" applyBorder="1" applyAlignment="1" applyProtection="1">
      <alignment horizontal="center" vertical="center"/>
    </xf>
    <xf numFmtId="168" fontId="0" fillId="0" borderId="2" xfId="1" applyNumberFormat="1" applyFont="1" applyBorder="1" applyAlignment="1" applyProtection="1">
      <alignment horizontal="center" vertical="center"/>
    </xf>
    <xf numFmtId="0" fontId="16" fillId="10" borderId="12" xfId="0" applyFont="1" applyFill="1" applyBorder="1" applyProtection="1">
      <protection locked="0"/>
    </xf>
    <xf numFmtId="14" fontId="16" fillId="10" borderId="0" xfId="0" applyNumberFormat="1" applyFont="1" applyFill="1" applyProtection="1">
      <protection locked="0"/>
    </xf>
    <xf numFmtId="14" fontId="28" fillId="0" borderId="5" xfId="0" applyNumberFormat="1" applyFont="1" applyBorder="1" applyAlignment="1" applyProtection="1">
      <alignment horizontal="center" vertical="center"/>
      <protection locked="0"/>
    </xf>
    <xf numFmtId="14" fontId="16" fillId="0" borderId="5" xfId="0" applyNumberFormat="1" applyFont="1" applyBorder="1" applyAlignment="1" applyProtection="1">
      <alignment horizontal="center" vertical="center"/>
      <protection locked="0"/>
    </xf>
    <xf numFmtId="14" fontId="16" fillId="10" borderId="7" xfId="0" applyNumberFormat="1" applyFont="1" applyFill="1" applyBorder="1" applyProtection="1">
      <protection locked="0"/>
    </xf>
    <xf numFmtId="0" fontId="27" fillId="10" borderId="2" xfId="0" applyFont="1" applyFill="1" applyBorder="1" applyAlignment="1" applyProtection="1">
      <alignment horizontal="left" vertical="center" wrapText="1"/>
    </xf>
    <xf numFmtId="1" fontId="27" fillId="13" borderId="2" xfId="1" applyNumberFormat="1" applyFont="1" applyFill="1" applyBorder="1" applyAlignment="1" applyProtection="1">
      <alignment horizontal="center" vertical="center" wrapText="1"/>
    </xf>
    <xf numFmtId="1" fontId="27" fillId="18" borderId="2" xfId="1" applyNumberFormat="1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 applyProtection="1">
      <alignment horizontal="center"/>
      <protection locked="0"/>
    </xf>
    <xf numFmtId="14" fontId="28" fillId="0" borderId="2" xfId="0" applyNumberFormat="1" applyFont="1" applyBorder="1" applyAlignment="1" applyProtection="1">
      <alignment horizontal="center" vertical="center"/>
      <protection locked="0"/>
    </xf>
    <xf numFmtId="14" fontId="16" fillId="0" borderId="2" xfId="0" applyNumberFormat="1" applyFont="1" applyBorder="1" applyAlignment="1" applyProtection="1">
      <alignment horizontal="center" vertical="center"/>
      <protection locked="0"/>
    </xf>
    <xf numFmtId="14" fontId="28" fillId="0" borderId="3" xfId="0" applyNumberFormat="1" applyFont="1" applyBorder="1" applyAlignment="1" applyProtection="1">
      <alignment horizontal="center" vertical="center"/>
      <protection locked="0"/>
    </xf>
    <xf numFmtId="14" fontId="16" fillId="0" borderId="3" xfId="0" applyNumberFormat="1" applyFont="1" applyBorder="1" applyAlignment="1" applyProtection="1">
      <alignment horizontal="center" vertical="center"/>
      <protection locked="0"/>
    </xf>
    <xf numFmtId="14" fontId="28" fillId="0" borderId="11" xfId="0" applyNumberFormat="1" applyFont="1" applyBorder="1" applyAlignment="1" applyProtection="1">
      <alignment horizontal="center" vertical="center"/>
      <protection locked="0"/>
    </xf>
    <xf numFmtId="14" fontId="16" fillId="0" borderId="11" xfId="0" applyNumberFormat="1" applyFont="1" applyBorder="1" applyAlignment="1" applyProtection="1">
      <alignment horizontal="center" vertical="center"/>
      <protection locked="0"/>
    </xf>
    <xf numFmtId="167" fontId="21" fillId="13" borderId="5" xfId="0" applyNumberFormat="1" applyFont="1" applyFill="1" applyBorder="1" applyAlignment="1" applyProtection="1">
      <alignment horizontal="center" vertical="center" wrapText="1"/>
    </xf>
    <xf numFmtId="165" fontId="27" fillId="13" borderId="5" xfId="1" applyFont="1" applyFill="1" applyBorder="1" applyAlignment="1" applyProtection="1">
      <alignment horizontal="center" vertical="center" wrapText="1"/>
    </xf>
    <xf numFmtId="165" fontId="27" fillId="17" borderId="5" xfId="1" applyFont="1" applyFill="1" applyBorder="1" applyAlignment="1" applyProtection="1">
      <alignment horizontal="center" vertical="center" wrapText="1"/>
    </xf>
    <xf numFmtId="1" fontId="21" fillId="17" borderId="5" xfId="0" applyNumberFormat="1" applyFont="1" applyFill="1" applyBorder="1" applyAlignment="1" applyProtection="1">
      <alignment horizontal="center" vertical="center" wrapText="1"/>
    </xf>
    <xf numFmtId="167" fontId="21" fillId="18" borderId="5" xfId="0" applyNumberFormat="1" applyFont="1" applyFill="1" applyBorder="1" applyAlignment="1" applyProtection="1">
      <alignment horizontal="center" vertical="center" wrapText="1"/>
    </xf>
    <xf numFmtId="165" fontId="27" fillId="18" borderId="5" xfId="1" applyFont="1" applyFill="1" applyBorder="1" applyAlignment="1" applyProtection="1">
      <alignment horizontal="center" vertical="center" wrapText="1"/>
    </xf>
    <xf numFmtId="168" fontId="31" fillId="0" borderId="5" xfId="1" applyNumberFormat="1" applyBorder="1" applyAlignment="1" applyProtection="1">
      <alignment horizontal="center" vertical="center"/>
    </xf>
    <xf numFmtId="168" fontId="0" fillId="0" borderId="5" xfId="1" applyNumberFormat="1" applyFont="1" applyBorder="1" applyAlignment="1" applyProtection="1">
      <alignment horizontal="center" vertical="center"/>
    </xf>
    <xf numFmtId="0" fontId="16" fillId="10" borderId="7" xfId="0" applyFont="1" applyFill="1" applyBorder="1" applyAlignment="1" applyProtection="1">
      <alignment horizontal="center"/>
      <protection locked="0"/>
    </xf>
    <xf numFmtId="1" fontId="28" fillId="0" borderId="2" xfId="0" applyNumberFormat="1" applyFont="1" applyBorder="1" applyAlignment="1" applyProtection="1">
      <alignment horizontal="center" vertical="center"/>
      <protection locked="0"/>
    </xf>
    <xf numFmtId="1" fontId="16" fillId="0" borderId="2" xfId="0" applyNumberFormat="1" applyFont="1" applyBorder="1" applyAlignment="1" applyProtection="1">
      <alignment horizontal="center" vertical="center"/>
      <protection locked="0"/>
    </xf>
    <xf numFmtId="0" fontId="29" fillId="10" borderId="16" xfId="0" applyFont="1" applyFill="1" applyBorder="1" applyAlignment="1">
      <alignment horizontal="center" vertical="center" wrapText="1"/>
    </xf>
    <xf numFmtId="0" fontId="20" fillId="16" borderId="3" xfId="0" applyFont="1" applyFill="1" applyBorder="1" applyAlignment="1" applyProtection="1">
      <alignment horizontal="center" vertical="center" wrapText="1"/>
    </xf>
    <xf numFmtId="0" fontId="29" fillId="10" borderId="17" xfId="0" applyFont="1" applyFill="1" applyBorder="1" applyAlignment="1">
      <alignment horizontal="center" vertical="center" wrapText="1"/>
    </xf>
    <xf numFmtId="1" fontId="27" fillId="0" borderId="2" xfId="0" applyNumberFormat="1" applyFont="1" applyBorder="1" applyAlignment="1" applyProtection="1">
      <alignment horizontal="center" vertical="center"/>
      <protection locked="0"/>
    </xf>
    <xf numFmtId="165" fontId="27" fillId="13" borderId="2" xfId="1" applyFont="1" applyFill="1" applyBorder="1" applyAlignment="1" applyProtection="1">
      <alignment horizontal="center" vertical="center" wrapText="1"/>
    </xf>
    <xf numFmtId="165" fontId="27" fillId="17" borderId="2" xfId="1" applyFont="1" applyFill="1" applyBorder="1" applyAlignment="1" applyProtection="1">
      <alignment horizontal="center" vertical="center" wrapText="1"/>
    </xf>
    <xf numFmtId="165" fontId="27" fillId="18" borderId="2" xfId="1" applyFont="1" applyFill="1" applyBorder="1" applyAlignment="1" applyProtection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wrapText="1"/>
    </xf>
    <xf numFmtId="165" fontId="16" fillId="0" borderId="2" xfId="0" applyNumberFormat="1" applyFont="1" applyBorder="1" applyAlignment="1" applyProtection="1">
      <alignment horizontal="center" vertical="center"/>
      <protection locked="0"/>
    </xf>
    <xf numFmtId="0" fontId="24" fillId="10" borderId="3" xfId="0" applyFont="1" applyFill="1" applyBorder="1" applyAlignment="1" applyProtection="1">
      <alignment horizontal="center" vertical="center" wrapText="1"/>
    </xf>
    <xf numFmtId="0" fontId="27" fillId="0" borderId="3" xfId="0" applyFont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0" fontId="24" fillId="16" borderId="3" xfId="0" applyFont="1" applyFill="1" applyBorder="1" applyAlignment="1" applyProtection="1">
      <alignment horizontal="center" vertical="center" wrapText="1"/>
    </xf>
    <xf numFmtId="0" fontId="27" fillId="16" borderId="3" xfId="0" applyFont="1" applyFill="1" applyBorder="1" applyAlignment="1" applyProtection="1">
      <alignment horizontal="center" vertical="center" wrapText="1"/>
    </xf>
    <xf numFmtId="165" fontId="27" fillId="18" borderId="2" xfId="1" applyFont="1" applyFill="1" applyBorder="1" applyAlignment="1" applyProtection="1">
      <alignment horizontal="center" vertical="center" wrapText="1"/>
    </xf>
    <xf numFmtId="0" fontId="20" fillId="0" borderId="3" xfId="0" applyFont="1" applyBorder="1" applyAlignment="1" applyProtection="1">
      <alignment horizontal="center" vertical="center" wrapText="1"/>
    </xf>
    <xf numFmtId="4" fontId="20" fillId="10" borderId="3" xfId="0" applyNumberFormat="1" applyFont="1" applyFill="1" applyBorder="1" applyAlignment="1" applyProtection="1">
      <alignment horizontal="center" vertical="center" wrapText="1"/>
    </xf>
    <xf numFmtId="0" fontId="27" fillId="10" borderId="3" xfId="0" applyFont="1" applyFill="1" applyBorder="1" applyAlignment="1" applyProtection="1">
      <alignment vertical="center" wrapText="1"/>
    </xf>
    <xf numFmtId="167" fontId="21" fillId="13" borderId="3" xfId="0" applyNumberFormat="1" applyFont="1" applyFill="1" applyBorder="1" applyAlignment="1" applyProtection="1">
      <alignment horizontal="center" vertical="center" wrapText="1"/>
    </xf>
    <xf numFmtId="1" fontId="27" fillId="13" borderId="3" xfId="0" applyNumberFormat="1" applyFont="1" applyFill="1" applyBorder="1" applyAlignment="1" applyProtection="1">
      <alignment horizontal="center" vertical="center" wrapText="1"/>
    </xf>
    <xf numFmtId="1" fontId="27" fillId="17" borderId="3" xfId="0" applyNumberFormat="1" applyFont="1" applyFill="1" applyBorder="1" applyAlignment="1" applyProtection="1">
      <alignment horizontal="center" vertical="center" wrapText="1"/>
    </xf>
    <xf numFmtId="1" fontId="21" fillId="17" borderId="3" xfId="0" applyNumberFormat="1" applyFont="1" applyFill="1" applyBorder="1" applyAlignment="1" applyProtection="1">
      <alignment horizontal="center" vertical="center" wrapText="1"/>
    </xf>
    <xf numFmtId="167" fontId="21" fillId="18" borderId="3" xfId="0" applyNumberFormat="1" applyFont="1" applyFill="1" applyBorder="1" applyAlignment="1" applyProtection="1">
      <alignment horizontal="center" vertical="center" wrapText="1"/>
    </xf>
    <xf numFmtId="1" fontId="27" fillId="18" borderId="3" xfId="0" applyNumberFormat="1" applyFont="1" applyFill="1" applyBorder="1" applyAlignment="1" applyProtection="1">
      <alignment horizontal="center" vertical="center" wrapText="1"/>
    </xf>
    <xf numFmtId="4" fontId="25" fillId="20" borderId="20" xfId="0" applyNumberFormat="1" applyFont="1" applyFill="1" applyBorder="1" applyAlignment="1" applyProtection="1">
      <alignment horizontal="center" vertical="center" wrapText="1"/>
    </xf>
    <xf numFmtId="0" fontId="24" fillId="20" borderId="21" xfId="0" applyFont="1" applyFill="1" applyBorder="1" applyAlignment="1" applyProtection="1">
      <alignment vertical="center" wrapText="1"/>
    </xf>
    <xf numFmtId="0" fontId="16" fillId="0" borderId="23" xfId="0" applyFont="1" applyBorder="1" applyAlignment="1" applyProtection="1">
      <alignment horizontal="center" vertical="center"/>
    </xf>
    <xf numFmtId="4" fontId="20" fillId="10" borderId="20" xfId="0" applyNumberFormat="1" applyFont="1" applyFill="1" applyBorder="1" applyAlignment="1" applyProtection="1">
      <alignment horizontal="center" vertical="center" wrapText="1"/>
    </xf>
    <xf numFmtId="0" fontId="27" fillId="10" borderId="21" xfId="0" applyFont="1" applyFill="1" applyBorder="1" applyAlignment="1" applyProtection="1">
      <alignment vertical="center" wrapText="1"/>
    </xf>
    <xf numFmtId="167" fontId="21" fillId="13" borderId="21" xfId="0" applyNumberFormat="1" applyFont="1" applyFill="1" applyBorder="1" applyAlignment="1" applyProtection="1">
      <alignment horizontal="center" vertical="center" wrapText="1"/>
    </xf>
    <xf numFmtId="1" fontId="27" fillId="13" borderId="21" xfId="0" applyNumberFormat="1" applyFont="1" applyFill="1" applyBorder="1" applyAlignment="1" applyProtection="1">
      <alignment horizontal="center" vertical="center" wrapText="1"/>
    </xf>
    <xf numFmtId="1" fontId="27" fillId="17" borderId="21" xfId="0" applyNumberFormat="1" applyFont="1" applyFill="1" applyBorder="1" applyAlignment="1" applyProtection="1">
      <alignment horizontal="center" vertical="center" wrapText="1"/>
    </xf>
    <xf numFmtId="1" fontId="21" fillId="17" borderId="21" xfId="0" applyNumberFormat="1" applyFont="1" applyFill="1" applyBorder="1" applyAlignment="1" applyProtection="1">
      <alignment horizontal="center" vertical="center" wrapText="1"/>
    </xf>
    <xf numFmtId="167" fontId="21" fillId="18" borderId="21" xfId="0" applyNumberFormat="1" applyFont="1" applyFill="1" applyBorder="1" applyAlignment="1" applyProtection="1">
      <alignment horizontal="center" vertical="center" wrapText="1"/>
    </xf>
    <xf numFmtId="1" fontId="27" fillId="18" borderId="22" xfId="0" applyNumberFormat="1" applyFont="1" applyFill="1" applyBorder="1" applyAlignment="1" applyProtection="1">
      <alignment horizontal="center" vertical="center" wrapText="1"/>
    </xf>
    <xf numFmtId="1" fontId="16" fillId="6" borderId="23" xfId="0" applyNumberFormat="1" applyFont="1" applyFill="1" applyBorder="1" applyAlignment="1" applyProtection="1">
      <alignment horizontal="center" vertical="center"/>
      <protection locked="0"/>
    </xf>
    <xf numFmtId="1" fontId="28" fillId="6" borderId="2" xfId="0" applyNumberFormat="1" applyFont="1" applyFill="1" applyBorder="1" applyAlignment="1" applyProtection="1">
      <alignment horizontal="center" vertical="center"/>
      <protection locked="0"/>
    </xf>
    <xf numFmtId="0" fontId="27" fillId="10" borderId="21" xfId="0" applyFont="1" applyFill="1" applyBorder="1" applyAlignment="1" applyProtection="1">
      <alignment horizontal="center" vertical="center" wrapText="1"/>
    </xf>
    <xf numFmtId="0" fontId="24" fillId="20" borderId="21" xfId="0" applyFont="1" applyFill="1" applyBorder="1" applyAlignment="1" applyProtection="1">
      <alignment horizontal="center" vertical="center" wrapText="1"/>
    </xf>
    <xf numFmtId="1" fontId="16" fillId="16" borderId="23" xfId="0" applyNumberFormat="1" applyFont="1" applyFill="1" applyBorder="1" applyAlignment="1" applyProtection="1">
      <alignment horizontal="center" vertical="center"/>
      <protection locked="0"/>
    </xf>
    <xf numFmtId="1" fontId="28" fillId="16" borderId="2" xfId="0" applyNumberFormat="1" applyFont="1" applyFill="1" applyBorder="1" applyAlignment="1" applyProtection="1">
      <alignment horizontal="center" vertical="center"/>
      <protection locked="0"/>
    </xf>
    <xf numFmtId="1" fontId="16" fillId="16" borderId="2" xfId="0" applyNumberFormat="1" applyFont="1" applyFill="1" applyBorder="1" applyAlignment="1" applyProtection="1">
      <alignment horizontal="center" vertical="center"/>
      <protection locked="0"/>
    </xf>
    <xf numFmtId="167" fontId="21" fillId="13" borderId="8" xfId="0" applyNumberFormat="1" applyFont="1" applyFill="1" applyBorder="1" applyAlignment="1" applyProtection="1">
      <alignment horizontal="center" vertical="center" wrapText="1"/>
    </xf>
    <xf numFmtId="165" fontId="27" fillId="13" borderId="8" xfId="1" applyFont="1" applyFill="1" applyBorder="1" applyAlignment="1" applyProtection="1">
      <alignment horizontal="center" vertical="center" wrapText="1"/>
    </xf>
    <xf numFmtId="165" fontId="27" fillId="17" borderId="8" xfId="1" applyFont="1" applyFill="1" applyBorder="1" applyAlignment="1" applyProtection="1">
      <alignment horizontal="center" vertical="center" wrapText="1"/>
    </xf>
    <xf numFmtId="1" fontId="21" fillId="17" borderId="8" xfId="0" applyNumberFormat="1" applyFont="1" applyFill="1" applyBorder="1" applyAlignment="1" applyProtection="1">
      <alignment horizontal="center" vertical="center" wrapText="1"/>
    </xf>
    <xf numFmtId="167" fontId="21" fillId="18" borderId="8" xfId="0" applyNumberFormat="1" applyFont="1" applyFill="1" applyBorder="1" applyAlignment="1" applyProtection="1">
      <alignment horizontal="center" vertical="center" wrapText="1"/>
    </xf>
    <xf numFmtId="165" fontId="27" fillId="18" borderId="8" xfId="1" applyFont="1" applyFill="1" applyBorder="1" applyAlignment="1" applyProtection="1">
      <alignment horizontal="center" vertical="center" wrapText="1"/>
    </xf>
    <xf numFmtId="167" fontId="21" fillId="16" borderId="2" xfId="0" applyNumberFormat="1" applyFont="1" applyFill="1" applyBorder="1" applyAlignment="1" applyProtection="1">
      <alignment horizontal="center" vertical="center" wrapText="1"/>
    </xf>
    <xf numFmtId="1" fontId="27" fillId="13" borderId="8" xfId="1" applyNumberFormat="1" applyFont="1" applyFill="1" applyBorder="1" applyAlignment="1" applyProtection="1">
      <alignment horizontal="center" vertical="center" wrapText="1"/>
    </xf>
    <xf numFmtId="1" fontId="27" fillId="17" borderId="8" xfId="1" applyNumberFormat="1" applyFont="1" applyFill="1" applyBorder="1" applyAlignment="1" applyProtection="1">
      <alignment horizontal="center" vertical="center" wrapText="1"/>
    </xf>
    <xf numFmtId="1" fontId="27" fillId="18" borderId="8" xfId="1" applyNumberFormat="1" applyFont="1" applyFill="1" applyBorder="1" applyAlignment="1" applyProtection="1">
      <alignment horizontal="center" vertical="center" wrapText="1"/>
    </xf>
    <xf numFmtId="1" fontId="16" fillId="0" borderId="2" xfId="0" applyNumberFormat="1" applyFont="1" applyBorder="1" applyAlignment="1" applyProtection="1">
      <alignment horizontal="center" vertical="center"/>
    </xf>
    <xf numFmtId="1" fontId="27" fillId="17" borderId="2" xfId="0" applyNumberFormat="1" applyFont="1" applyFill="1" applyBorder="1" applyAlignment="1" applyProtection="1">
      <alignment horizontal="center" vertical="center"/>
      <protection locked="0"/>
    </xf>
    <xf numFmtId="1" fontId="16" fillId="17" borderId="2" xfId="0" applyNumberFormat="1" applyFont="1" applyFill="1" applyBorder="1" applyAlignment="1" applyProtection="1">
      <alignment horizontal="center" vertical="center"/>
      <protection locked="0"/>
    </xf>
    <xf numFmtId="3" fontId="24" fillId="10" borderId="0" xfId="0" applyNumberFormat="1" applyFont="1" applyFill="1" applyBorder="1" applyAlignment="1" applyProtection="1">
      <alignment horizontal="center" vertical="center" textRotation="90" wrapText="1"/>
    </xf>
    <xf numFmtId="0" fontId="24" fillId="10" borderId="0" xfId="0" applyFont="1" applyFill="1" applyBorder="1" applyAlignment="1" applyProtection="1">
      <alignment horizontal="center" vertical="center" wrapText="1"/>
    </xf>
    <xf numFmtId="0" fontId="27" fillId="10" borderId="0" xfId="0" applyFont="1" applyFill="1" applyBorder="1" applyAlignment="1" applyProtection="1">
      <alignment horizontal="center" vertical="center" wrapText="1"/>
    </xf>
    <xf numFmtId="0" fontId="20" fillId="10" borderId="0" xfId="0" applyFont="1" applyFill="1" applyBorder="1" applyAlignment="1" applyProtection="1">
      <alignment horizontal="center" vertical="center" wrapText="1"/>
    </xf>
    <xf numFmtId="165" fontId="27" fillId="19" borderId="0" xfId="1" applyFont="1" applyFill="1" applyBorder="1" applyAlignment="1" applyProtection="1">
      <alignment horizontal="center" vertical="center" wrapText="1"/>
    </xf>
    <xf numFmtId="170" fontId="27" fillId="12" borderId="0" xfId="1" applyNumberFormat="1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/>
      <protection locked="0"/>
    </xf>
    <xf numFmtId="165" fontId="27" fillId="10" borderId="0" xfId="1" applyFont="1" applyFill="1" applyBorder="1" applyAlignment="1" applyProtection="1">
      <alignment horizontal="center" vertical="center" wrapText="1"/>
    </xf>
    <xf numFmtId="1" fontId="27" fillId="0" borderId="0" xfId="0" applyNumberFormat="1" applyFont="1" applyBorder="1" applyAlignment="1" applyProtection="1">
      <alignment horizontal="center" vertical="center"/>
      <protection locked="0"/>
    </xf>
    <xf numFmtId="1" fontId="16" fillId="0" borderId="0" xfId="0" applyNumberFormat="1" applyFont="1" applyBorder="1" applyAlignment="1" applyProtection="1">
      <alignment horizontal="center" vertical="center"/>
      <protection locked="0"/>
    </xf>
    <xf numFmtId="1" fontId="28" fillId="21" borderId="2" xfId="0" applyNumberFormat="1" applyFont="1" applyFill="1" applyBorder="1" applyAlignment="1" applyProtection="1">
      <alignment horizontal="center" vertical="center"/>
      <protection locked="0"/>
    </xf>
    <xf numFmtId="0" fontId="20" fillId="22" borderId="3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1" fontId="16" fillId="23" borderId="23" xfId="0" applyNumberFormat="1" applyFont="1" applyFill="1" applyBorder="1" applyAlignment="1" applyProtection="1">
      <alignment horizontal="center" vertical="center"/>
      <protection locked="0"/>
    </xf>
    <xf numFmtId="1" fontId="28" fillId="24" borderId="2" xfId="0" applyNumberFormat="1" applyFont="1" applyFill="1" applyBorder="1" applyAlignment="1" applyProtection="1">
      <alignment horizontal="center" vertical="center"/>
      <protection locked="0"/>
    </xf>
    <xf numFmtId="1" fontId="16" fillId="24" borderId="2" xfId="0" applyNumberFormat="1" applyFont="1" applyFill="1" applyBorder="1" applyAlignment="1" applyProtection="1">
      <alignment horizontal="center" vertical="center"/>
      <protection locked="0"/>
    </xf>
    <xf numFmtId="165" fontId="27" fillId="19" borderId="3" xfId="1" applyFont="1" applyFill="1" applyBorder="1" applyAlignment="1" applyProtection="1">
      <alignment horizontal="center" vertical="center" wrapText="1"/>
    </xf>
    <xf numFmtId="170" fontId="27" fillId="12" borderId="3" xfId="1" applyNumberFormat="1" applyFont="1" applyFill="1" applyBorder="1" applyAlignment="1" applyProtection="1">
      <alignment horizontal="center" vertical="center" wrapText="1"/>
    </xf>
    <xf numFmtId="165" fontId="27" fillId="17" borderId="3" xfId="1" applyFont="1" applyFill="1" applyBorder="1" applyAlignment="1" applyProtection="1">
      <alignment horizontal="center" vertical="center" wrapText="1"/>
    </xf>
    <xf numFmtId="1" fontId="24" fillId="0" borderId="17" xfId="0" applyNumberFormat="1" applyFont="1" applyBorder="1" applyAlignment="1" applyProtection="1">
      <alignment horizontal="left" vertical="center"/>
    </xf>
    <xf numFmtId="165" fontId="27" fillId="19" borderId="2" xfId="1" applyFont="1" applyFill="1" applyBorder="1" applyAlignment="1" applyProtection="1">
      <alignment horizontal="center" vertical="center" wrapText="1"/>
    </xf>
    <xf numFmtId="169" fontId="27" fillId="12" borderId="2" xfId="1" applyNumberFormat="1" applyFont="1" applyFill="1" applyBorder="1" applyAlignment="1" applyProtection="1">
      <alignment horizontal="center" vertical="center" wrapText="1"/>
    </xf>
    <xf numFmtId="165" fontId="27" fillId="10" borderId="2" xfId="1" applyFont="1" applyFill="1" applyBorder="1" applyAlignment="1" applyProtection="1">
      <alignment horizontal="center" vertical="center" wrapText="1"/>
    </xf>
    <xf numFmtId="3" fontId="24" fillId="10" borderId="15" xfId="0" applyNumberFormat="1" applyFont="1" applyFill="1" applyBorder="1" applyAlignment="1" applyProtection="1">
      <alignment horizontal="center" vertical="center" textRotation="90" wrapText="1"/>
    </xf>
    <xf numFmtId="0" fontId="24" fillId="10" borderId="5" xfId="0" applyFont="1" applyFill="1" applyBorder="1" applyAlignment="1" applyProtection="1">
      <alignment horizontal="center" vertical="center" wrapText="1"/>
    </xf>
    <xf numFmtId="0" fontId="27" fillId="10" borderId="5" xfId="0" applyFont="1" applyFill="1" applyBorder="1" applyAlignment="1" applyProtection="1">
      <alignment horizontal="center" vertical="center" wrapText="1"/>
    </xf>
    <xf numFmtId="0" fontId="20" fillId="10" borderId="5" xfId="0" applyFont="1" applyFill="1" applyBorder="1" applyAlignment="1" applyProtection="1">
      <alignment horizontal="center" vertical="center" wrapText="1"/>
    </xf>
    <xf numFmtId="1" fontId="27" fillId="12" borderId="2" xfId="1" applyNumberFormat="1" applyFont="1" applyFill="1" applyBorder="1" applyAlignment="1" applyProtection="1">
      <alignment horizontal="center" vertical="center" wrapText="1"/>
    </xf>
    <xf numFmtId="0" fontId="16" fillId="10" borderId="10" xfId="0" applyFont="1" applyFill="1" applyBorder="1" applyAlignment="1" applyProtection="1">
      <alignment horizontal="center"/>
      <protection locked="0"/>
    </xf>
    <xf numFmtId="0" fontId="27" fillId="14" borderId="2" xfId="0" applyFont="1" applyFill="1" applyBorder="1" applyAlignment="1" applyProtection="1">
      <alignment horizontal="center" vertical="center" wrapText="1"/>
    </xf>
    <xf numFmtId="0" fontId="24" fillId="10" borderId="3" xfId="0" applyFont="1" applyFill="1" applyBorder="1" applyAlignment="1" applyProtection="1">
      <alignment horizontal="center" vertical="center" wrapText="1"/>
    </xf>
    <xf numFmtId="0" fontId="27" fillId="10" borderId="3" xfId="0" applyFont="1" applyFill="1" applyBorder="1" applyAlignment="1" applyProtection="1">
      <alignment horizontal="center" vertical="center" wrapText="1"/>
    </xf>
    <xf numFmtId="0" fontId="20" fillId="10" borderId="3" xfId="0" applyFont="1" applyFill="1" applyBorder="1" applyAlignment="1" applyProtection="1">
      <alignment horizontal="center" vertical="center" wrapText="1"/>
    </xf>
    <xf numFmtId="165" fontId="27" fillId="16" borderId="2" xfId="1" applyFont="1" applyFill="1" applyBorder="1" applyAlignment="1" applyProtection="1">
      <alignment horizontal="center" vertical="center" wrapText="1"/>
    </xf>
    <xf numFmtId="3" fontId="24" fillId="16" borderId="2" xfId="0" applyNumberFormat="1" applyFont="1" applyFill="1" applyBorder="1" applyAlignment="1" applyProtection="1">
      <alignment horizontal="center" vertical="center" wrapText="1"/>
    </xf>
    <xf numFmtId="0" fontId="27" fillId="16" borderId="2" xfId="0" applyFont="1" applyFill="1" applyBorder="1" applyAlignment="1" applyProtection="1">
      <alignment horizontal="center" vertical="center" wrapText="1"/>
    </xf>
    <xf numFmtId="0" fontId="20" fillId="16" borderId="2" xfId="0" applyFont="1" applyFill="1" applyBorder="1" applyAlignment="1" applyProtection="1">
      <alignment horizontal="center" vertical="center" wrapText="1"/>
    </xf>
    <xf numFmtId="0" fontId="27" fillId="10" borderId="8" xfId="0" applyFont="1" applyFill="1" applyBorder="1" applyAlignment="1" applyProtection="1">
      <alignment horizontal="center" vertical="center" wrapText="1"/>
    </xf>
    <xf numFmtId="3" fontId="24" fillId="10" borderId="2" xfId="0" applyNumberFormat="1" applyFont="1" applyFill="1" applyBorder="1" applyAlignment="1" applyProtection="1">
      <alignment horizontal="center" vertical="center" wrapText="1"/>
    </xf>
    <xf numFmtId="0" fontId="27" fillId="10" borderId="19" xfId="0" applyFont="1" applyFill="1" applyBorder="1" applyAlignment="1" applyProtection="1">
      <alignment horizontal="center" vertical="center" wrapText="1"/>
    </xf>
    <xf numFmtId="165" fontId="24" fillId="20" borderId="22" xfId="1" applyFont="1" applyFill="1" applyBorder="1" applyAlignment="1" applyProtection="1">
      <alignment horizontal="center" vertical="center" wrapText="1"/>
    </xf>
    <xf numFmtId="0" fontId="20" fillId="16" borderId="8" xfId="0" applyFont="1" applyFill="1" applyBorder="1" applyAlignment="1" applyProtection="1">
      <alignment horizontal="center" vertical="center" wrapText="1"/>
    </xf>
    <xf numFmtId="1" fontId="23" fillId="0" borderId="2" xfId="0" applyNumberFormat="1" applyFont="1" applyBorder="1" applyAlignment="1" applyProtection="1">
      <alignment horizontal="center" vertical="center"/>
    </xf>
    <xf numFmtId="165" fontId="29" fillId="10" borderId="17" xfId="1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 applyProtection="1">
      <alignment horizontal="center" vertical="center" wrapText="1"/>
    </xf>
    <xf numFmtId="0" fontId="20" fillId="10" borderId="2" xfId="0" applyFont="1" applyFill="1" applyBorder="1" applyAlignment="1" applyProtection="1">
      <alignment horizontal="center" vertical="center" wrapText="1"/>
    </xf>
    <xf numFmtId="0" fontId="24" fillId="16" borderId="2" xfId="0" applyFont="1" applyFill="1" applyBorder="1" applyAlignment="1" applyProtection="1">
      <alignment horizontal="center" vertical="center" wrapText="1"/>
    </xf>
    <xf numFmtId="14" fontId="27" fillId="19" borderId="2" xfId="1" applyNumberFormat="1" applyFont="1" applyFill="1" applyBorder="1" applyAlignment="1" applyProtection="1">
      <alignment horizontal="center" vertical="center" wrapText="1"/>
    </xf>
    <xf numFmtId="3" fontId="24" fillId="10" borderId="11" xfId="0" applyNumberFormat="1" applyFont="1" applyFill="1" applyBorder="1" applyAlignment="1" applyProtection="1">
      <alignment horizontal="center" vertical="center" wrapText="1"/>
    </xf>
    <xf numFmtId="0" fontId="27" fillId="10" borderId="11" xfId="0" applyFont="1" applyFill="1" applyBorder="1" applyAlignment="1" applyProtection="1">
      <alignment horizontal="center" vertical="center" wrapText="1"/>
    </xf>
    <xf numFmtId="0" fontId="20" fillId="10" borderId="13" xfId="0" applyFont="1" applyFill="1" applyBorder="1" applyAlignment="1" applyProtection="1">
      <alignment horizontal="center" vertical="center" wrapText="1"/>
    </xf>
    <xf numFmtId="4" fontId="27" fillId="10" borderId="11" xfId="0" applyNumberFormat="1" applyFont="1" applyFill="1" applyBorder="1" applyAlignment="1" applyProtection="1">
      <alignment horizontal="center" vertical="center" wrapText="1"/>
    </xf>
    <xf numFmtId="167" fontId="27" fillId="10" borderId="11" xfId="0" applyNumberFormat="1" applyFont="1" applyFill="1" applyBorder="1" applyAlignment="1" applyProtection="1">
      <alignment horizontal="center" vertical="center" wrapText="1"/>
    </xf>
    <xf numFmtId="0" fontId="16" fillId="10" borderId="14" xfId="0" applyFont="1" applyFill="1" applyBorder="1" applyAlignment="1" applyProtection="1">
      <alignment horizontal="center"/>
      <protection locked="0"/>
    </xf>
    <xf numFmtId="0" fontId="16" fillId="10" borderId="12" xfId="0" applyFont="1" applyFill="1" applyBorder="1" applyAlignment="1" applyProtection="1">
      <alignment horizontal="center"/>
      <protection locked="0"/>
    </xf>
    <xf numFmtId="14" fontId="27" fillId="19" borderId="11" xfId="1" applyNumberFormat="1" applyFont="1" applyFill="1" applyBorder="1" applyAlignment="1" applyProtection="1">
      <alignment horizontal="center" vertical="center" wrapText="1"/>
    </xf>
    <xf numFmtId="1" fontId="27" fillId="19" borderId="2" xfId="1" applyNumberFormat="1" applyFont="1" applyFill="1" applyBorder="1" applyAlignment="1" applyProtection="1">
      <alignment horizontal="center" vertical="center" wrapText="1"/>
    </xf>
    <xf numFmtId="0" fontId="29" fillId="10" borderId="16" xfId="0" applyFont="1" applyFill="1" applyBorder="1" applyAlignment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 wrapText="1"/>
    </xf>
    <xf numFmtId="0" fontId="27" fillId="10" borderId="2" xfId="0" applyFont="1" applyFill="1" applyBorder="1" applyAlignment="1" applyProtection="1">
      <alignment horizontal="left" vertical="center" wrapText="1"/>
    </xf>
    <xf numFmtId="4" fontId="27" fillId="10" borderId="2" xfId="0" applyNumberFormat="1" applyFont="1" applyFill="1" applyBorder="1" applyAlignment="1" applyProtection="1">
      <alignment horizontal="center" vertical="center" wrapText="1"/>
    </xf>
    <xf numFmtId="167" fontId="27" fillId="10" borderId="2" xfId="0" applyNumberFormat="1" applyFont="1" applyFill="1" applyBorder="1" applyAlignment="1" applyProtection="1">
      <alignment horizontal="center" vertical="center" wrapText="1"/>
    </xf>
    <xf numFmtId="3" fontId="24" fillId="10" borderId="4" xfId="0" applyNumberFormat="1" applyFont="1" applyFill="1" applyBorder="1" applyAlignment="1" applyProtection="1">
      <alignment horizontal="center" vertical="center" textRotation="90" wrapText="1"/>
    </xf>
    <xf numFmtId="3" fontId="24" fillId="12" borderId="5" xfId="0" applyNumberFormat="1" applyFont="1" applyFill="1" applyBorder="1" applyAlignment="1" applyProtection="1">
      <alignment horizontal="center" vertical="center" wrapText="1"/>
    </xf>
    <xf numFmtId="1" fontId="27" fillId="19" borderId="5" xfId="1" applyNumberFormat="1" applyFont="1" applyFill="1" applyBorder="1" applyAlignment="1" applyProtection="1">
      <alignment horizontal="center" vertical="center" wrapText="1"/>
    </xf>
    <xf numFmtId="4" fontId="20" fillId="10" borderId="2" xfId="0" applyNumberFormat="1" applyFont="1" applyFill="1" applyBorder="1" applyAlignment="1" applyProtection="1">
      <alignment horizontal="center" vertical="center" wrapText="1"/>
    </xf>
    <xf numFmtId="0" fontId="22" fillId="11" borderId="2" xfId="0" applyFont="1" applyFill="1" applyBorder="1" applyAlignment="1" applyProtection="1">
      <alignment horizontal="center" vertical="center" wrapText="1"/>
    </xf>
    <xf numFmtId="0" fontId="23" fillId="12" borderId="2" xfId="0" applyFont="1" applyFill="1" applyBorder="1" applyAlignment="1" applyProtection="1">
      <alignment horizontal="center" vertical="center"/>
    </xf>
    <xf numFmtId="0" fontId="23" fillId="12" borderId="2" xfId="0" applyFont="1" applyFill="1" applyBorder="1" applyAlignment="1" applyProtection="1">
      <alignment horizontal="center" vertical="center" wrapText="1"/>
    </xf>
    <xf numFmtId="0" fontId="23" fillId="12" borderId="3" xfId="0" applyFont="1" applyFill="1" applyBorder="1" applyAlignment="1" applyProtection="1">
      <alignment horizontal="center" vertical="center"/>
    </xf>
    <xf numFmtId="0" fontId="26" fillId="13" borderId="3" xfId="0" applyFont="1" applyFill="1" applyBorder="1" applyAlignment="1" applyProtection="1">
      <alignment horizontal="center" vertical="center"/>
    </xf>
    <xf numFmtId="0" fontId="24" fillId="14" borderId="3" xfId="0" applyFont="1" applyFill="1" applyBorder="1" applyAlignment="1" applyProtection="1">
      <alignment horizontal="center" vertical="center"/>
    </xf>
    <xf numFmtId="0" fontId="26" fillId="15" borderId="3" xfId="0" applyFont="1" applyFill="1" applyBorder="1" applyAlignment="1" applyProtection="1">
      <alignment horizontal="center" vertical="center"/>
    </xf>
    <xf numFmtId="3" fontId="24" fillId="10" borderId="5" xfId="0" applyNumberFormat="1" applyFont="1" applyFill="1" applyBorder="1" applyAlignment="1" applyProtection="1">
      <alignment horizontal="center" vertical="center" wrapText="1"/>
    </xf>
    <xf numFmtId="0" fontId="30" fillId="11" borderId="0" xfId="0" applyFont="1" applyFill="1" applyBorder="1" applyAlignment="1">
      <alignment horizontal="center" vertical="center"/>
    </xf>
  </cellXfs>
  <cellStyles count="49">
    <cellStyle name="Accent" xfId="19" xr:uid="{00000000-0005-0000-0000-000017000000}"/>
    <cellStyle name="Accent 1" xfId="20" xr:uid="{00000000-0005-0000-0000-000018000000}"/>
    <cellStyle name="Accent 1 1" xfId="23" xr:uid="{00000000-0005-0000-0000-00001B000000}"/>
    <cellStyle name="Accent 2" xfId="21" xr:uid="{00000000-0005-0000-0000-000019000000}"/>
    <cellStyle name="Accent 2 1" xfId="24" xr:uid="{00000000-0005-0000-0000-00001C000000}"/>
    <cellStyle name="Accent 3" xfId="22" xr:uid="{00000000-0005-0000-0000-00001A000000}"/>
    <cellStyle name="Accent 3 1" xfId="25" xr:uid="{00000000-0005-0000-0000-00001D000000}"/>
    <cellStyle name="Accent 4" xfId="26" xr:uid="{00000000-0005-0000-0000-00001E000000}"/>
    <cellStyle name="Bad" xfId="16" xr:uid="{00000000-0005-0000-0000-000014000000}"/>
    <cellStyle name="Bad 1" xfId="27" xr:uid="{00000000-0005-0000-0000-00001F000000}"/>
    <cellStyle name="Error" xfId="18" xr:uid="{00000000-0005-0000-0000-000016000000}"/>
    <cellStyle name="Error 1" xfId="28" xr:uid="{00000000-0005-0000-0000-000020000000}"/>
    <cellStyle name="Footnote" xfId="11" xr:uid="{00000000-0005-0000-0000-00000F000000}"/>
    <cellStyle name="Footnote 1" xfId="29" xr:uid="{00000000-0005-0000-0000-000021000000}"/>
    <cellStyle name="Good" xfId="14" xr:uid="{00000000-0005-0000-0000-000012000000}"/>
    <cellStyle name="Good 1" xfId="30" xr:uid="{00000000-0005-0000-0000-000022000000}"/>
    <cellStyle name="Heading" xfId="6" xr:uid="{00000000-0005-0000-0000-00000A000000}"/>
    <cellStyle name="Heading 1" xfId="7" xr:uid="{00000000-0005-0000-0000-00000B000000}"/>
    <cellStyle name="Heading 1 1" xfId="31" xr:uid="{00000000-0005-0000-0000-000023000000}"/>
    <cellStyle name="Heading 2" xfId="8" xr:uid="{00000000-0005-0000-0000-00000C000000}"/>
    <cellStyle name="Heading 2 1" xfId="32" xr:uid="{00000000-0005-0000-0000-000024000000}"/>
    <cellStyle name="Heading 3" xfId="33" xr:uid="{00000000-0005-0000-0000-000025000000}"/>
    <cellStyle name="Hyperlink" xfId="12" xr:uid="{00000000-0005-0000-0000-000010000000}"/>
    <cellStyle name="Hyperlink 1" xfId="34" xr:uid="{00000000-0005-0000-0000-000026000000}"/>
    <cellStyle name="Neutral" xfId="15" xr:uid="{00000000-0005-0000-0000-000013000000}"/>
    <cellStyle name="Neutral 1" xfId="35" xr:uid="{00000000-0005-0000-0000-000027000000}"/>
    <cellStyle name="Normal" xfId="0" builtinId="0"/>
    <cellStyle name="Normal 2" xfId="36" xr:uid="{00000000-0005-0000-0000-000028000000}"/>
    <cellStyle name="Normal 2 2" xfId="37" xr:uid="{00000000-0005-0000-0000-000029000000}"/>
    <cellStyle name="Normal 2 3" xfId="38" xr:uid="{00000000-0005-0000-0000-00002A000000}"/>
    <cellStyle name="Normal 2 4" xfId="39" xr:uid="{00000000-0005-0000-0000-00002B000000}"/>
    <cellStyle name="Normal 3" xfId="40" xr:uid="{00000000-0005-0000-0000-00002C000000}"/>
    <cellStyle name="Normal 3 2" xfId="41" xr:uid="{00000000-0005-0000-0000-00002D000000}"/>
    <cellStyle name="Normal 3 3" xfId="42" xr:uid="{00000000-0005-0000-0000-00002E000000}"/>
    <cellStyle name="Normal 4" xfId="43" xr:uid="{00000000-0005-0000-0000-00002F000000}"/>
    <cellStyle name="Note" xfId="10" xr:uid="{00000000-0005-0000-0000-00000E000000}"/>
    <cellStyle name="Note 1" xfId="44" xr:uid="{00000000-0005-0000-0000-000030000000}"/>
    <cellStyle name="Porcentaje" xfId="1" builtinId="5"/>
    <cellStyle name="Porcentual 3" xfId="45" xr:uid="{00000000-0005-0000-0000-000031000000}"/>
    <cellStyle name="Resultado" xfId="2" xr:uid="{00000000-0005-0000-0000-000006000000}"/>
    <cellStyle name="Resultado2" xfId="3" xr:uid="{00000000-0005-0000-0000-000007000000}"/>
    <cellStyle name="Status" xfId="13" xr:uid="{00000000-0005-0000-0000-000011000000}"/>
    <cellStyle name="Status 1" xfId="46" xr:uid="{00000000-0005-0000-0000-000032000000}"/>
    <cellStyle name="Text" xfId="9" xr:uid="{00000000-0005-0000-0000-00000D000000}"/>
    <cellStyle name="Text 1" xfId="47" xr:uid="{00000000-0005-0000-0000-000033000000}"/>
    <cellStyle name="Título" xfId="4" xr:uid="{00000000-0005-0000-0000-000008000000}"/>
    <cellStyle name="Título1" xfId="5" xr:uid="{00000000-0005-0000-0000-000009000000}"/>
    <cellStyle name="Warning" xfId="17" xr:uid="{00000000-0005-0000-0000-000015000000}"/>
    <cellStyle name="Warning 1" xfId="48" xr:uid="{00000000-0005-0000-0000-000034000000}"/>
  </cellStyles>
  <dxfs count="203"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color rgb="FF000000"/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C0C0C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FFFF00"/>
        </patternFill>
      </fill>
    </dxf>
    <dxf>
      <font>
        <name val="Verdana"/>
        <family val="2"/>
      </font>
      <fill>
        <patternFill>
          <bgColor rgb="FFFF0000"/>
        </patternFill>
      </fill>
    </dxf>
    <dxf>
      <font>
        <name val="Verdana"/>
        <family val="2"/>
      </font>
      <fill>
        <patternFill>
          <bgColor rgb="FF99CC00"/>
        </patternFill>
      </fill>
    </dxf>
    <dxf>
      <font>
        <name val="Verdana"/>
        <family val="2"/>
      </font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DDDDD"/>
      <rgbColor rgb="FF000080"/>
      <rgbColor rgb="FFFF00FF"/>
      <rgbColor rgb="FFFFC0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CC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66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</a:rPr>
              <a:t>Entrada vs Salida de asuntos</a:t>
            </a:r>
          </a:p>
        </c:rich>
      </c:tx>
      <c:layout>
        <c:manualLayout>
          <c:xMode val="edge"/>
          <c:yMode val="edge"/>
          <c:x val="0.21928034371643401"/>
          <c:y val="1.4159111744932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309344790547802E-2"/>
          <c:y val="0.47260134446934199"/>
          <c:w val="0.83104189044038701"/>
          <c:h val="0.42890609085353398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666699"/>
              </a:solidFill>
              <a:round/>
            </a:ln>
          </c:spPr>
          <c:marker>
            <c:symbol val="diamond"/>
            <c:size val="9"/>
            <c:spPr>
              <a:solidFill>
                <a:srgbClr val="66669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Indicadores!$R$5:$AR$5</c:f>
              <c:numCache>
                <c:formatCode>General</c:formatCode>
                <c:ptCount val="27"/>
                <c:pt idx="0">
                  <c:v>114</c:v>
                </c:pt>
                <c:pt idx="1">
                  <c:v>278</c:v>
                </c:pt>
                <c:pt idx="2">
                  <c:v>116</c:v>
                </c:pt>
                <c:pt idx="3">
                  <c:v>249</c:v>
                </c:pt>
                <c:pt idx="4">
                  <c:v>427</c:v>
                </c:pt>
                <c:pt idx="5">
                  <c:v>176</c:v>
                </c:pt>
                <c:pt idx="6">
                  <c:v>86</c:v>
                </c:pt>
                <c:pt idx="7">
                  <c:v>290</c:v>
                </c:pt>
                <c:pt idx="8">
                  <c:v>128</c:v>
                </c:pt>
                <c:pt idx="9">
                  <c:v>121</c:v>
                </c:pt>
                <c:pt idx="10">
                  <c:v>236</c:v>
                </c:pt>
                <c:pt idx="11">
                  <c:v>200</c:v>
                </c:pt>
                <c:pt idx="12">
                  <c:v>227</c:v>
                </c:pt>
                <c:pt idx="13">
                  <c:v>243</c:v>
                </c:pt>
                <c:pt idx="14">
                  <c:v>139</c:v>
                </c:pt>
                <c:pt idx="15">
                  <c:v>239</c:v>
                </c:pt>
                <c:pt idx="16">
                  <c:v>244</c:v>
                </c:pt>
                <c:pt idx="17">
                  <c:v>211</c:v>
                </c:pt>
                <c:pt idx="18">
                  <c:v>240</c:v>
                </c:pt>
                <c:pt idx="19">
                  <c:v>257</c:v>
                </c:pt>
                <c:pt idx="20">
                  <c:v>187</c:v>
                </c:pt>
                <c:pt idx="21">
                  <c:v>238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AF-4E58-A5C7-EDDEA3C92D09}"/>
            </c:ext>
          </c:extLst>
        </c:ser>
        <c:ser>
          <c:idx val="1"/>
          <c:order val="1"/>
          <c:spPr>
            <a:ln w="37800">
              <a:solidFill>
                <a:srgbClr val="993366"/>
              </a:solidFill>
              <a:round/>
            </a:ln>
          </c:spPr>
          <c:marker>
            <c:symbol val="square"/>
            <c:size val="8"/>
            <c:spPr>
              <a:solidFill>
                <a:srgbClr val="99336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Indicadores!$R$9:$AR$9</c:f>
              <c:numCache>
                <c:formatCode>General</c:formatCode>
                <c:ptCount val="27"/>
                <c:pt idx="0">
                  <c:v>16</c:v>
                </c:pt>
                <c:pt idx="1">
                  <c:v>83</c:v>
                </c:pt>
                <c:pt idx="2">
                  <c:v>50</c:v>
                </c:pt>
                <c:pt idx="3">
                  <c:v>224</c:v>
                </c:pt>
                <c:pt idx="4">
                  <c:v>200</c:v>
                </c:pt>
                <c:pt idx="5">
                  <c:v>72</c:v>
                </c:pt>
                <c:pt idx="6">
                  <c:v>182</c:v>
                </c:pt>
                <c:pt idx="7">
                  <c:v>132</c:v>
                </c:pt>
                <c:pt idx="8">
                  <c:v>93</c:v>
                </c:pt>
                <c:pt idx="9">
                  <c:v>3006</c:v>
                </c:pt>
                <c:pt idx="10">
                  <c:v>351</c:v>
                </c:pt>
                <c:pt idx="11">
                  <c:v>366</c:v>
                </c:pt>
                <c:pt idx="12">
                  <c:v>123</c:v>
                </c:pt>
                <c:pt idx="13">
                  <c:v>434</c:v>
                </c:pt>
                <c:pt idx="14">
                  <c:v>67</c:v>
                </c:pt>
                <c:pt idx="15">
                  <c:v>233</c:v>
                </c:pt>
                <c:pt idx="16">
                  <c:v>267</c:v>
                </c:pt>
                <c:pt idx="17">
                  <c:v>68</c:v>
                </c:pt>
                <c:pt idx="18">
                  <c:v>235</c:v>
                </c:pt>
                <c:pt idx="19">
                  <c:v>256</c:v>
                </c:pt>
                <c:pt idx="20">
                  <c:v>325</c:v>
                </c:pt>
                <c:pt idx="21">
                  <c:v>302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F-4E58-A5C7-EDDEA3C92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45661964"/>
        <c:axId val="15757567"/>
      </c:lineChart>
      <c:dateAx>
        <c:axId val="45661964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5757567"/>
        <c:crosses val="autoZero"/>
        <c:auto val="1"/>
        <c:lblOffset val="100"/>
        <c:baseTimeUnit val="months"/>
      </c:dateAx>
      <c:valAx>
        <c:axId val="15757567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45661964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234867608357055"/>
          <c:h val="5.73494957726393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800" b="1" strike="noStrike" spc="-1">
                <a:solidFill>
                  <a:srgbClr val="000000"/>
                </a:solidFill>
                <a:latin typeface="Calibri"/>
              </a:rPr>
              <a:t>Cantidad de Sentencias Dictadas</a:t>
            </a:r>
          </a:p>
        </c:rich>
      </c:tx>
      <c:layout>
        <c:manualLayout>
          <c:xMode val="edge"/>
          <c:yMode val="edge"/>
          <c:x val="0.183634581881533"/>
          <c:y val="2.4788795020008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883710801393701E-2"/>
          <c:y val="0.43452645620275698"/>
          <c:w val="0.65880879790940805"/>
          <c:h val="0.4992218763895059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7800">
              <a:solidFill>
                <a:srgbClr val="666699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Indicadores!$R$60:$AR$60</c:f>
              <c:numCache>
                <c:formatCode>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13</c:v>
                </c:pt>
                <c:pt idx="3">
                  <c:v>38</c:v>
                </c:pt>
                <c:pt idx="4">
                  <c:v>40</c:v>
                </c:pt>
                <c:pt idx="5">
                  <c:v>29</c:v>
                </c:pt>
                <c:pt idx="6">
                  <c:v>26</c:v>
                </c:pt>
                <c:pt idx="7">
                  <c:v>45</c:v>
                </c:pt>
                <c:pt idx="8">
                  <c:v>39</c:v>
                </c:pt>
                <c:pt idx="9">
                  <c:v>41</c:v>
                </c:pt>
                <c:pt idx="10">
                  <c:v>40</c:v>
                </c:pt>
                <c:pt idx="11">
                  <c:v>46</c:v>
                </c:pt>
                <c:pt idx="12">
                  <c:v>47</c:v>
                </c:pt>
                <c:pt idx="13">
                  <c:v>38</c:v>
                </c:pt>
                <c:pt idx="14">
                  <c:v>43</c:v>
                </c:pt>
                <c:pt idx="15">
                  <c:v>33</c:v>
                </c:pt>
                <c:pt idx="16">
                  <c:v>32</c:v>
                </c:pt>
                <c:pt idx="17">
                  <c:v>35</c:v>
                </c:pt>
                <c:pt idx="18">
                  <c:v>32</c:v>
                </c:pt>
                <c:pt idx="19">
                  <c:v>38</c:v>
                </c:pt>
                <c:pt idx="20">
                  <c:v>41</c:v>
                </c:pt>
                <c:pt idx="21">
                  <c:v>32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2-4C9F-B08F-262B841A0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142799"/>
        <c:axId val="19850579"/>
      </c:barChart>
      <c:dateAx>
        <c:axId val="51142799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9850579"/>
        <c:crosses val="autoZero"/>
        <c:auto val="1"/>
        <c:lblOffset val="100"/>
        <c:baseTimeUnit val="months"/>
      </c:dateAx>
      <c:valAx>
        <c:axId val="19850579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51142799"/>
        <c:crossesAt val="1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32645505526215501"/>
          <c:h val="6.2590327959977807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600" b="1" strike="noStrike" spc="-1">
                <a:solidFill>
                  <a:srgbClr val="000000"/>
                </a:solidFill>
                <a:latin typeface="Calibri"/>
              </a:rPr>
              <a:t>Porcentaje de Rendimiento Global del Personal Técnico</a:t>
            </a:r>
          </a:p>
        </c:rich>
      </c:tx>
      <c:layout>
        <c:manualLayout>
          <c:xMode val="edge"/>
          <c:yMode val="edge"/>
          <c:x val="6.2801156440732406E-2"/>
          <c:y val="2.33820921985815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089731234607603E-2"/>
          <c:y val="0.47185283687943302"/>
          <c:w val="0.58170039618802905"/>
          <c:h val="0.462101063829787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003366"/>
              </a:solidFill>
              <a:round/>
            </a:ln>
          </c:spPr>
          <c:marker>
            <c:symbol val="square"/>
            <c:size val="9"/>
            <c:spPr>
              <a:solidFill>
                <a:srgbClr val="00336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Indicadores!$R$45:$AR$45</c:f>
              <c:numCache>
                <c:formatCode>0\ %</c:formatCode>
                <c:ptCount val="27"/>
                <c:pt idx="0">
                  <c:v>0.18840579710144931</c:v>
                </c:pt>
                <c:pt idx="1">
                  <c:v>0.57903451969923703</c:v>
                </c:pt>
                <c:pt idx="2">
                  <c:v>0.48981100770574454</c:v>
                </c:pt>
                <c:pt idx="3">
                  <c:v>0.49481700761112529</c:v>
                </c:pt>
                <c:pt idx="4">
                  <c:v>0.44866560340244549</c:v>
                </c:pt>
                <c:pt idx="5">
                  <c:v>0.64524445855715207</c:v>
                </c:pt>
                <c:pt idx="6">
                  <c:v>0.82239538239538235</c:v>
                </c:pt>
                <c:pt idx="7">
                  <c:v>0.59126671774504591</c:v>
                </c:pt>
                <c:pt idx="8">
                  <c:v>0.47348732794553228</c:v>
                </c:pt>
                <c:pt idx="9">
                  <c:v>0.56169968519039726</c:v>
                </c:pt>
                <c:pt idx="10">
                  <c:v>0.44851642624088456</c:v>
                </c:pt>
                <c:pt idx="11">
                  <c:v>0.46309284798448885</c:v>
                </c:pt>
                <c:pt idx="12">
                  <c:v>0.48467633730791621</c:v>
                </c:pt>
                <c:pt idx="13">
                  <c:v>0.45523970353691728</c:v>
                </c:pt>
                <c:pt idx="14">
                  <c:v>0.56005106005105998</c:v>
                </c:pt>
                <c:pt idx="15">
                  <c:v>0.48373192711428009</c:v>
                </c:pt>
                <c:pt idx="16">
                  <c:v>0.4812062836830639</c:v>
                </c:pt>
                <c:pt idx="17">
                  <c:v>0.30575985418090679</c:v>
                </c:pt>
                <c:pt idx="18">
                  <c:v>0.35247602071131484</c:v>
                </c:pt>
                <c:pt idx="19">
                  <c:v>0.31242424242424244</c:v>
                </c:pt>
                <c:pt idx="20">
                  <c:v>0.43290043290043295</c:v>
                </c:pt>
                <c:pt idx="21">
                  <c:v>0.35873015873015873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1-4D97-9E8D-5AA2FB19E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37733430"/>
        <c:axId val="58173698"/>
      </c:lineChart>
      <c:dateAx>
        <c:axId val="37733430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58173698"/>
        <c:crosses val="autoZero"/>
        <c:auto val="1"/>
        <c:lblOffset val="100"/>
        <c:baseTimeUnit val="months"/>
      </c:dateAx>
      <c:valAx>
        <c:axId val="58173698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\ %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37733430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56470525244953695"/>
          <c:h val="6.2396098858472797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600" b="1" strike="noStrike" spc="-1">
                <a:solidFill>
                  <a:srgbClr val="000000"/>
                </a:solidFill>
                <a:latin typeface="Calibri"/>
              </a:rPr>
              <a:t>Porcentaje de Rendimiento Global Personas Juzgadoras</a:t>
            </a:r>
          </a:p>
        </c:rich>
      </c:tx>
      <c:layout>
        <c:manualLayout>
          <c:xMode val="edge"/>
          <c:yMode val="edge"/>
          <c:x val="6.2391114982578398E-2"/>
          <c:y val="2.345226186506610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325348432055705E-2"/>
          <c:y val="0.47226853395576301"/>
          <c:w val="0.56712761324041805"/>
          <c:h val="0.40402356341002599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666699"/>
              </a:solidFill>
              <a:round/>
            </a:ln>
          </c:spPr>
          <c:marker>
            <c:symbol val="triangle"/>
            <c:size val="8"/>
            <c:spPr>
              <a:solidFill>
                <a:srgbClr val="66669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Indicadores!$R$3:$AR$4</c:f>
              <c:strCache>
                <c:ptCount val="27"/>
                <c:pt idx="0">
                  <c:v>10/18</c:v>
                </c:pt>
                <c:pt idx="1">
                  <c:v>11/18</c:v>
                </c:pt>
                <c:pt idx="2">
                  <c:v>12/18</c:v>
                </c:pt>
                <c:pt idx="3">
                  <c:v>01/19</c:v>
                </c:pt>
                <c:pt idx="4">
                  <c:v>02/19</c:v>
                </c:pt>
                <c:pt idx="5">
                  <c:v>03/19</c:v>
                </c:pt>
                <c:pt idx="6">
                  <c:v>04/19</c:v>
                </c:pt>
                <c:pt idx="7">
                  <c:v>05/19</c:v>
                </c:pt>
                <c:pt idx="8">
                  <c:v>06/19</c:v>
                </c:pt>
                <c:pt idx="9">
                  <c:v>07/19</c:v>
                </c:pt>
                <c:pt idx="10">
                  <c:v>08/19</c:v>
                </c:pt>
                <c:pt idx="11">
                  <c:v>09/19</c:v>
                </c:pt>
                <c:pt idx="12">
                  <c:v>10/19</c:v>
                </c:pt>
                <c:pt idx="13">
                  <c:v>11/19</c:v>
                </c:pt>
                <c:pt idx="14">
                  <c:v>12/19</c:v>
                </c:pt>
                <c:pt idx="15">
                  <c:v>01/20</c:v>
                </c:pt>
                <c:pt idx="16">
                  <c:v>02/20</c:v>
                </c:pt>
                <c:pt idx="17">
                  <c:v>03/20</c:v>
                </c:pt>
                <c:pt idx="18">
                  <c:v>04/20</c:v>
                </c:pt>
                <c:pt idx="19">
                  <c:v>05/20</c:v>
                </c:pt>
                <c:pt idx="20">
                  <c:v>06/20</c:v>
                </c:pt>
                <c:pt idx="21">
                  <c:v>07/20</c:v>
                </c:pt>
                <c:pt idx="22">
                  <c:v>08/20</c:v>
                </c:pt>
                <c:pt idx="23">
                  <c:v>09/20</c:v>
                </c:pt>
                <c:pt idx="24">
                  <c:v>10/20</c:v>
                </c:pt>
                <c:pt idx="25">
                  <c:v>11/20</c:v>
                </c:pt>
                <c:pt idx="26">
                  <c:v>12/20</c:v>
                </c:pt>
              </c:strCache>
            </c:strRef>
          </c:cat>
          <c:val>
            <c:numRef>
              <c:f>Indicadores!$R$80:$AR$80</c:f>
              <c:numCache>
                <c:formatCode>0\ %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0.60563708362450519</c:v>
                </c:pt>
                <c:pt idx="3">
                  <c:v>1.0482180293501049</c:v>
                </c:pt>
                <c:pt idx="4">
                  <c:v>0.99830288509533793</c:v>
                </c:pt>
                <c:pt idx="5">
                  <c:v>0.75995807127882598</c:v>
                </c:pt>
                <c:pt idx="6">
                  <c:v>2.068982729360088</c:v>
                </c:pt>
                <c:pt idx="7">
                  <c:v>1.332734351602276</c:v>
                </c:pt>
                <c:pt idx="8">
                  <c:v>1.1071802935010482</c:v>
                </c:pt>
                <c:pt idx="9">
                  <c:v>1.0482180293501049</c:v>
                </c:pt>
                <c:pt idx="10">
                  <c:v>1.0482180293501049</c:v>
                </c:pt>
                <c:pt idx="11">
                  <c:v>1.3065289008685237</c:v>
                </c:pt>
                <c:pt idx="12">
                  <c:v>1.5589944462834238</c:v>
                </c:pt>
                <c:pt idx="13">
                  <c:v>1.0349936068435981</c:v>
                </c:pt>
                <c:pt idx="14">
                  <c:v>1.5024458420684836</c:v>
                </c:pt>
                <c:pt idx="15">
                  <c:v>0.93625666089010906</c:v>
                </c:pt>
                <c:pt idx="16">
                  <c:v>0.96901347430729978</c:v>
                </c:pt>
                <c:pt idx="17">
                  <c:v>0.88349805330937414</c:v>
                </c:pt>
                <c:pt idx="18">
                  <c:v>0.98655814527068686</c:v>
                </c:pt>
                <c:pt idx="19">
                  <c:v>0.99580712788259962</c:v>
                </c:pt>
                <c:pt idx="20">
                  <c:v>1.1718117477799703</c:v>
                </c:pt>
                <c:pt idx="21">
                  <c:v>1.0705751271789008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38-41A8-B3A8-74D148729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85306375"/>
        <c:axId val="68973340"/>
      </c:lineChart>
      <c:dateAx>
        <c:axId val="8530637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68973340"/>
        <c:crosses val="autoZero"/>
        <c:auto val="1"/>
        <c:lblOffset val="100"/>
        <c:baseTimeUnit val="months"/>
      </c:dateAx>
      <c:valAx>
        <c:axId val="68973340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\ %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85306375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57423640224315398"/>
          <c:h val="6.258337038683860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4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CR" sz="1400" b="1" strike="noStrike" spc="-1">
                <a:solidFill>
                  <a:srgbClr val="000000"/>
                </a:solidFill>
                <a:latin typeface="Calibri"/>
              </a:rPr>
              <a:t>Movimiento del Circulante y Relación Salida/Entrada</a:t>
            </a:r>
          </a:p>
        </c:rich>
      </c:tx>
      <c:layout>
        <c:manualLayout>
          <c:xMode val="edge"/>
          <c:yMode val="edge"/>
          <c:x val="4.5277717743678399E-2"/>
          <c:y val="1.45045965270683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570996325913099E-2"/>
          <c:y val="0.42007966499846799"/>
          <c:w val="0.61832720985519796"/>
          <c:h val="0.5342661628025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Verdana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Indicadores!$R$12:$AR$12</c:f>
              <c:numCache>
                <c:formatCode>General</c:formatCode>
                <c:ptCount val="27"/>
                <c:pt idx="0">
                  <c:v>3354</c:v>
                </c:pt>
                <c:pt idx="1">
                  <c:v>5032</c:v>
                </c:pt>
                <c:pt idx="2">
                  <c:v>5098</c:v>
                </c:pt>
                <c:pt idx="3">
                  <c:v>5129</c:v>
                </c:pt>
                <c:pt idx="4">
                  <c:v>5355</c:v>
                </c:pt>
                <c:pt idx="5">
                  <c:v>5427</c:v>
                </c:pt>
                <c:pt idx="6">
                  <c:v>4984</c:v>
                </c:pt>
                <c:pt idx="7">
                  <c:v>5146</c:v>
                </c:pt>
                <c:pt idx="8">
                  <c:v>5081</c:v>
                </c:pt>
                <c:pt idx="9">
                  <c:v>2919</c:v>
                </c:pt>
                <c:pt idx="10">
                  <c:v>2804</c:v>
                </c:pt>
                <c:pt idx="11">
                  <c:v>2638</c:v>
                </c:pt>
                <c:pt idx="12">
                  <c:v>2773</c:v>
                </c:pt>
                <c:pt idx="13">
                  <c:v>2582</c:v>
                </c:pt>
                <c:pt idx="14">
                  <c:v>2654</c:v>
                </c:pt>
                <c:pt idx="15">
                  <c:v>2643</c:v>
                </c:pt>
                <c:pt idx="16">
                  <c:v>2617</c:v>
                </c:pt>
                <c:pt idx="17">
                  <c:v>2760</c:v>
                </c:pt>
                <c:pt idx="18">
                  <c:v>2764</c:v>
                </c:pt>
                <c:pt idx="19">
                  <c:v>2765</c:v>
                </c:pt>
                <c:pt idx="20">
                  <c:v>2625</c:v>
                </c:pt>
                <c:pt idx="21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F-4B73-9067-1D0F5D3B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647659"/>
        <c:axId val="26976578"/>
      </c:barChart>
      <c:lineChart>
        <c:grouping val="standard"/>
        <c:varyColors val="0"/>
        <c:ser>
          <c:idx val="1"/>
          <c:order val="1"/>
          <c:spPr>
            <a:ln w="37800">
              <a:solidFill>
                <a:srgbClr val="99CC00"/>
              </a:solidFill>
              <a:round/>
            </a:ln>
          </c:spPr>
          <c:marker>
            <c:symbol val="triangle"/>
            <c:size val="6"/>
            <c:spPr>
              <a:solidFill>
                <a:srgbClr val="99CC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Verdana"/>
                  </a:defRPr>
                </a:pPr>
                <a:endParaRPr lang="es-C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Indicadores!$R$13:$AR$13</c:f>
              <c:numCache>
                <c:formatCode>0.0\ %</c:formatCode>
                <c:ptCount val="27"/>
                <c:pt idx="0">
                  <c:v>0.14035087719298245</c:v>
                </c:pt>
                <c:pt idx="1">
                  <c:v>0.29856115107913667</c:v>
                </c:pt>
                <c:pt idx="2">
                  <c:v>0.43103448275862066</c:v>
                </c:pt>
                <c:pt idx="3">
                  <c:v>0.89959839357429716</c:v>
                </c:pt>
                <c:pt idx="4">
                  <c:v>0.46838407494145201</c:v>
                </c:pt>
                <c:pt idx="5">
                  <c:v>0.40909090909090912</c:v>
                </c:pt>
                <c:pt idx="6">
                  <c:v>2.1162790697674421</c:v>
                </c:pt>
                <c:pt idx="7">
                  <c:v>0.45517241379310347</c:v>
                </c:pt>
                <c:pt idx="8">
                  <c:v>0.7265625</c:v>
                </c:pt>
                <c:pt idx="9">
                  <c:v>24.84297520661157</c:v>
                </c:pt>
                <c:pt idx="10">
                  <c:v>1.4872881355932204</c:v>
                </c:pt>
                <c:pt idx="11">
                  <c:v>1.83</c:v>
                </c:pt>
                <c:pt idx="12">
                  <c:v>0.54185022026431717</c:v>
                </c:pt>
                <c:pt idx="13">
                  <c:v>1.786008230452675</c:v>
                </c:pt>
                <c:pt idx="14">
                  <c:v>0.48201438848920863</c:v>
                </c:pt>
                <c:pt idx="15">
                  <c:v>0.97489539748953979</c:v>
                </c:pt>
                <c:pt idx="16">
                  <c:v>1.0942622950819672</c:v>
                </c:pt>
                <c:pt idx="17">
                  <c:v>0.32227488151658767</c:v>
                </c:pt>
                <c:pt idx="18">
                  <c:v>0.97916666666666663</c:v>
                </c:pt>
                <c:pt idx="19">
                  <c:v>0.99610894941634243</c:v>
                </c:pt>
                <c:pt idx="20">
                  <c:v>1.7379679144385027</c:v>
                </c:pt>
                <c:pt idx="21">
                  <c:v>1.26890756302521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F-4B73-9067-1D0F5D3B9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43549720"/>
        <c:axId val="67633717"/>
      </c:lineChart>
      <c:dateAx>
        <c:axId val="3647659"/>
        <c:scaling>
          <c:orientation val="minMax"/>
        </c:scaling>
        <c:delete val="0"/>
        <c:axPos val="b"/>
        <c:numFmt formatCode="mm/yy" sourceLinked="1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26976578"/>
        <c:crosses val="autoZero"/>
        <c:auto val="1"/>
        <c:lblOffset val="100"/>
        <c:baseTimeUnit val="months"/>
      </c:dateAx>
      <c:valAx>
        <c:axId val="26976578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3647659"/>
        <c:crossesAt val="1"/>
        <c:crossBetween val="between"/>
      </c:valAx>
      <c:dateAx>
        <c:axId val="43549720"/>
        <c:scaling>
          <c:orientation val="minMax"/>
        </c:scaling>
        <c:delete val="1"/>
        <c:axPos val="b"/>
        <c:numFmt formatCode="mm/yy" sourceLinked="1"/>
        <c:majorTickMark val="out"/>
        <c:minorTickMark val="none"/>
        <c:tickLblPos val="nextTo"/>
        <c:crossAx val="67633717"/>
        <c:crosses val="autoZero"/>
        <c:auto val="1"/>
        <c:lblOffset val="100"/>
        <c:baseTimeUnit val="months"/>
      </c:dateAx>
      <c:valAx>
        <c:axId val="67633717"/>
        <c:scaling>
          <c:orientation val="minMax"/>
        </c:scaling>
        <c:delete val="0"/>
        <c:axPos val="r"/>
        <c:numFmt formatCode="0.0%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43549720"/>
        <c:crosses val="max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7457718701031998"/>
          <c:h val="5.75076608784474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</a:rPr>
              <a:t>Plazo de espera de dictado de sentencia</a:t>
            </a:r>
          </a:p>
        </c:rich>
      </c:tx>
      <c:layout>
        <c:manualLayout>
          <c:xMode val="edge"/>
          <c:yMode val="edge"/>
          <c:x val="0.114626833708106"/>
          <c:y val="2.416047877646020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613341899560999E-2"/>
          <c:y val="0.43666186412501401"/>
          <c:w val="0.66029553485383896"/>
          <c:h val="0.497284716834756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FFCC99"/>
              </a:solidFill>
              <a:round/>
            </a:ln>
          </c:spPr>
          <c:marker>
            <c:symbol val="square"/>
            <c:size val="8"/>
            <c:spPr>
              <a:solidFill>
                <a:srgbClr val="FFCC99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Indicadores!$R$15:$AR$15</c:f>
              <c:numCache>
                <c:formatCode>General</c:formatCode>
                <c:ptCount val="27"/>
                <c:pt idx="0">
                  <c:v>36</c:v>
                </c:pt>
                <c:pt idx="1">
                  <c:v>23</c:v>
                </c:pt>
                <c:pt idx="2">
                  <c:v>6</c:v>
                </c:pt>
                <c:pt idx="3">
                  <c:v>34</c:v>
                </c:pt>
                <c:pt idx="4">
                  <c:v>63</c:v>
                </c:pt>
                <c:pt idx="5">
                  <c:v>103</c:v>
                </c:pt>
                <c:pt idx="6">
                  <c:v>126</c:v>
                </c:pt>
                <c:pt idx="7">
                  <c:v>113</c:v>
                </c:pt>
                <c:pt idx="8">
                  <c:v>126</c:v>
                </c:pt>
                <c:pt idx="9">
                  <c:v>148</c:v>
                </c:pt>
                <c:pt idx="10">
                  <c:v>112</c:v>
                </c:pt>
                <c:pt idx="11">
                  <c:v>81</c:v>
                </c:pt>
                <c:pt idx="12">
                  <c:v>65</c:v>
                </c:pt>
                <c:pt idx="13">
                  <c:v>67</c:v>
                </c:pt>
                <c:pt idx="14">
                  <c:v>92</c:v>
                </c:pt>
                <c:pt idx="15">
                  <c:v>69</c:v>
                </c:pt>
                <c:pt idx="16">
                  <c:v>96</c:v>
                </c:pt>
                <c:pt idx="17">
                  <c:v>102</c:v>
                </c:pt>
                <c:pt idx="18">
                  <c:v>97</c:v>
                </c:pt>
                <c:pt idx="19">
                  <c:v>20</c:v>
                </c:pt>
                <c:pt idx="20">
                  <c:v>43</c:v>
                </c:pt>
                <c:pt idx="21">
                  <c:v>32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AA-46D3-95C0-84B64674D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4027049"/>
        <c:axId val="2734944"/>
      </c:lineChart>
      <c:dateAx>
        <c:axId val="24027049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2734944"/>
        <c:crosses val="autoZero"/>
        <c:auto val="1"/>
        <c:lblOffset val="100"/>
        <c:baseTimeUnit val="months"/>
      </c:dateAx>
      <c:valAx>
        <c:axId val="273494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24027049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2303367778551199"/>
          <c:h val="6.240301485258260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s-CR" sz="1800" b="1" strike="noStrike" spc="-1">
                <a:solidFill>
                  <a:srgbClr val="000000"/>
                </a:solidFill>
                <a:latin typeface="Calibri"/>
              </a:rPr>
              <a:t>Plazo de espera para la realización de audiencias</a:t>
            </a:r>
          </a:p>
        </c:rich>
      </c:tx>
      <c:layout>
        <c:manualLayout>
          <c:xMode val="edge"/>
          <c:yMode val="edge"/>
          <c:x val="2.2403809729963701E-2"/>
          <c:y val="2.4160478776460201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729855511661902E-2"/>
          <c:y val="0.499501274520669"/>
          <c:w val="0.58736944639861499"/>
          <c:h val="0.37714729025822902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FF0000"/>
              </a:solidFill>
              <a:round/>
            </a:ln>
          </c:spPr>
          <c:marker>
            <c:symbol val="circle"/>
            <c:size val="8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Indicadores!$R$3:$AR$4</c:f>
              <c:strCache>
                <c:ptCount val="27"/>
                <c:pt idx="0">
                  <c:v>10/18</c:v>
                </c:pt>
                <c:pt idx="1">
                  <c:v>11/18</c:v>
                </c:pt>
                <c:pt idx="2">
                  <c:v>12/18</c:v>
                </c:pt>
                <c:pt idx="3">
                  <c:v>01/19</c:v>
                </c:pt>
                <c:pt idx="4">
                  <c:v>02/19</c:v>
                </c:pt>
                <c:pt idx="5">
                  <c:v>03/19</c:v>
                </c:pt>
                <c:pt idx="6">
                  <c:v>04/19</c:v>
                </c:pt>
                <c:pt idx="7">
                  <c:v>05/19</c:v>
                </c:pt>
                <c:pt idx="8">
                  <c:v>06/19</c:v>
                </c:pt>
                <c:pt idx="9">
                  <c:v>07/19</c:v>
                </c:pt>
                <c:pt idx="10">
                  <c:v>08/19</c:v>
                </c:pt>
                <c:pt idx="11">
                  <c:v>09/19</c:v>
                </c:pt>
                <c:pt idx="12">
                  <c:v>10/19</c:v>
                </c:pt>
                <c:pt idx="13">
                  <c:v>11/19</c:v>
                </c:pt>
                <c:pt idx="14">
                  <c:v>12/19</c:v>
                </c:pt>
                <c:pt idx="15">
                  <c:v>01/20</c:v>
                </c:pt>
                <c:pt idx="16">
                  <c:v>02/20</c:v>
                </c:pt>
                <c:pt idx="17">
                  <c:v>03/20</c:v>
                </c:pt>
                <c:pt idx="18">
                  <c:v>04/20</c:v>
                </c:pt>
                <c:pt idx="19">
                  <c:v>05/20</c:v>
                </c:pt>
                <c:pt idx="20">
                  <c:v>06/20</c:v>
                </c:pt>
                <c:pt idx="21">
                  <c:v>07/20</c:v>
                </c:pt>
                <c:pt idx="22">
                  <c:v>08/20</c:v>
                </c:pt>
                <c:pt idx="23">
                  <c:v>09/20</c:v>
                </c:pt>
                <c:pt idx="24">
                  <c:v>10/20</c:v>
                </c:pt>
                <c:pt idx="25">
                  <c:v>11/20</c:v>
                </c:pt>
                <c:pt idx="26">
                  <c:v>12/20</c:v>
                </c:pt>
              </c:strCache>
            </c:strRef>
          </c:cat>
          <c:val>
            <c:numRef>
              <c:f>Indicadores!$R$17:$AR$17</c:f>
              <c:numCache>
                <c:formatCode>General</c:formatCode>
                <c:ptCount val="27"/>
                <c:pt idx="0">
                  <c:v>71</c:v>
                </c:pt>
                <c:pt idx="1">
                  <c:v>104</c:v>
                </c:pt>
                <c:pt idx="2">
                  <c:v>108</c:v>
                </c:pt>
                <c:pt idx="3">
                  <c:v>110</c:v>
                </c:pt>
                <c:pt idx="4">
                  <c:v>117</c:v>
                </c:pt>
                <c:pt idx="5">
                  <c:v>84</c:v>
                </c:pt>
                <c:pt idx="6">
                  <c:v>96</c:v>
                </c:pt>
                <c:pt idx="7">
                  <c:v>89</c:v>
                </c:pt>
                <c:pt idx="8">
                  <c:v>84</c:v>
                </c:pt>
                <c:pt idx="9">
                  <c:v>76</c:v>
                </c:pt>
                <c:pt idx="10">
                  <c:v>76</c:v>
                </c:pt>
                <c:pt idx="11">
                  <c:v>54</c:v>
                </c:pt>
                <c:pt idx="12">
                  <c:v>60</c:v>
                </c:pt>
                <c:pt idx="13">
                  <c:v>99</c:v>
                </c:pt>
                <c:pt idx="14">
                  <c:v>69</c:v>
                </c:pt>
                <c:pt idx="15">
                  <c:v>40</c:v>
                </c:pt>
                <c:pt idx="16">
                  <c:v>50</c:v>
                </c:pt>
                <c:pt idx="17">
                  <c:v>54</c:v>
                </c:pt>
                <c:pt idx="18">
                  <c:v>83</c:v>
                </c:pt>
                <c:pt idx="19">
                  <c:v>55</c:v>
                </c:pt>
                <c:pt idx="20">
                  <c:v>41</c:v>
                </c:pt>
                <c:pt idx="21">
                  <c:v>61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62-43F8-B35B-D1F619F25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11103959"/>
        <c:axId val="71407859"/>
      </c:lineChart>
      <c:dateAx>
        <c:axId val="11103959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1407859"/>
        <c:crosses val="autoZero"/>
        <c:auto val="1"/>
        <c:lblOffset val="100"/>
        <c:baseTimeUnit val="months"/>
      </c:dateAx>
      <c:valAx>
        <c:axId val="71407859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1103959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50584478839701297"/>
          <c:h val="6.2403014852582601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800" b="1" strike="noStrike" spc="-1">
                <a:solidFill>
                  <a:srgbClr val="000000"/>
                </a:solidFill>
                <a:latin typeface="Calibri"/>
              </a:rPr>
              <a:t>Plazo para resolver demandas nuevas</a:t>
            </a:r>
          </a:p>
        </c:rich>
      </c:tx>
      <c:layout>
        <c:manualLayout>
          <c:xMode val="edge"/>
          <c:yMode val="edge"/>
          <c:x val="0.121640432594496"/>
          <c:y val="2.40549828178694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314808866045597E-2"/>
          <c:y val="0.50022168033695402"/>
          <c:w val="0.61162865403148103"/>
          <c:h val="0.376302371979604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8080"/>
                </a:gs>
                <a:gs pos="100000">
                  <a:srgbClr val="FF8080"/>
                </a:gs>
              </a:gsLst>
              <a:lin ang="16200000"/>
            </a:gradFill>
            <a:ln w="37800">
              <a:solidFill>
                <a:srgbClr val="FFCC00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Indicadores!$R$3:$AR$4</c:f>
              <c:strCache>
                <c:ptCount val="27"/>
                <c:pt idx="0">
                  <c:v>10/18</c:v>
                </c:pt>
                <c:pt idx="1">
                  <c:v>11/18</c:v>
                </c:pt>
                <c:pt idx="2">
                  <c:v>12/18</c:v>
                </c:pt>
                <c:pt idx="3">
                  <c:v>01/19</c:v>
                </c:pt>
                <c:pt idx="4">
                  <c:v>02/19</c:v>
                </c:pt>
                <c:pt idx="5">
                  <c:v>03/19</c:v>
                </c:pt>
                <c:pt idx="6">
                  <c:v>04/19</c:v>
                </c:pt>
                <c:pt idx="7">
                  <c:v>05/19</c:v>
                </c:pt>
                <c:pt idx="8">
                  <c:v>06/19</c:v>
                </c:pt>
                <c:pt idx="9">
                  <c:v>07/19</c:v>
                </c:pt>
                <c:pt idx="10">
                  <c:v>08/19</c:v>
                </c:pt>
                <c:pt idx="11">
                  <c:v>09/19</c:v>
                </c:pt>
                <c:pt idx="12">
                  <c:v>10/19</c:v>
                </c:pt>
                <c:pt idx="13">
                  <c:v>11/19</c:v>
                </c:pt>
                <c:pt idx="14">
                  <c:v>12/19</c:v>
                </c:pt>
                <c:pt idx="15">
                  <c:v>01/20</c:v>
                </c:pt>
                <c:pt idx="16">
                  <c:v>02/20</c:v>
                </c:pt>
                <c:pt idx="17">
                  <c:v>03/20</c:v>
                </c:pt>
                <c:pt idx="18">
                  <c:v>04/20</c:v>
                </c:pt>
                <c:pt idx="19">
                  <c:v>05/20</c:v>
                </c:pt>
                <c:pt idx="20">
                  <c:v>06/20</c:v>
                </c:pt>
                <c:pt idx="21">
                  <c:v>07/20</c:v>
                </c:pt>
                <c:pt idx="22">
                  <c:v>08/20</c:v>
                </c:pt>
                <c:pt idx="23">
                  <c:v>09/20</c:v>
                </c:pt>
                <c:pt idx="24">
                  <c:v>10/20</c:v>
                </c:pt>
                <c:pt idx="25">
                  <c:v>11/20</c:v>
                </c:pt>
                <c:pt idx="26">
                  <c:v>12/20</c:v>
                </c:pt>
              </c:strCache>
            </c:strRef>
          </c:cat>
          <c:val>
            <c:numRef>
              <c:f>Indicadores!$R$19:$AR$19</c:f>
              <c:numCache>
                <c:formatCode>General</c:formatCode>
                <c:ptCount val="27"/>
                <c:pt idx="0">
                  <c:v>34</c:v>
                </c:pt>
                <c:pt idx="1">
                  <c:v>24</c:v>
                </c:pt>
                <c:pt idx="2">
                  <c:v>7</c:v>
                </c:pt>
                <c:pt idx="3">
                  <c:v>3</c:v>
                </c:pt>
                <c:pt idx="4">
                  <c:v>23</c:v>
                </c:pt>
                <c:pt idx="5">
                  <c:v>16</c:v>
                </c:pt>
                <c:pt idx="6">
                  <c:v>7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7-40B3-BCD8-0F9204F4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63982"/>
        <c:axId val="33476106"/>
      </c:barChart>
      <c:dateAx>
        <c:axId val="88863982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33476106"/>
        <c:crosses val="autoZero"/>
        <c:auto val="1"/>
        <c:lblOffset val="100"/>
        <c:baseTimeUnit val="months"/>
      </c:dateAx>
      <c:valAx>
        <c:axId val="33476106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88863982"/>
        <c:crossesAt val="1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37013438989130998"/>
          <c:h val="6.2299079924620297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6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600" b="1" strike="noStrike" spc="-1">
                <a:solidFill>
                  <a:srgbClr val="000000"/>
                </a:solidFill>
                <a:latin typeface="Calibri"/>
              </a:rPr>
              <a:t>Plazo para resolver escritos de expedientes en trámite</a:t>
            </a:r>
          </a:p>
        </c:rich>
      </c:tx>
      <c:layout>
        <c:manualLayout>
          <c:xMode val="edge"/>
          <c:yMode val="edge"/>
          <c:x val="6.65436387320886E-2"/>
          <c:y val="2.31681631748143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661311333044E-2"/>
          <c:y val="0.47783196630458902"/>
          <c:w val="0.84210811984368195"/>
          <c:h val="0.39858124584349403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FF9900"/>
              </a:solidFill>
              <a:round/>
            </a:ln>
          </c:spPr>
          <c:marker>
            <c:symbol val="diamond"/>
            <c:size val="13"/>
            <c:spPr>
              <a:solidFill>
                <a:srgbClr val="FF99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Indicadores!$R$23:$AR$23</c:f>
              <c:numCache>
                <c:formatCode>General</c:formatCode>
                <c:ptCount val="27"/>
                <c:pt idx="0">
                  <c:v>149</c:v>
                </c:pt>
                <c:pt idx="1">
                  <c:v>122</c:v>
                </c:pt>
                <c:pt idx="2">
                  <c:v>84</c:v>
                </c:pt>
                <c:pt idx="3">
                  <c:v>126</c:v>
                </c:pt>
                <c:pt idx="4">
                  <c:v>53</c:v>
                </c:pt>
                <c:pt idx="5">
                  <c:v>62</c:v>
                </c:pt>
                <c:pt idx="6">
                  <c:v>60</c:v>
                </c:pt>
                <c:pt idx="7">
                  <c:v>53</c:v>
                </c:pt>
                <c:pt idx="8">
                  <c:v>42</c:v>
                </c:pt>
                <c:pt idx="9">
                  <c:v>24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12</c:v>
                </c:pt>
                <c:pt idx="14">
                  <c:v>8</c:v>
                </c:pt>
                <c:pt idx="15">
                  <c:v>9</c:v>
                </c:pt>
                <c:pt idx="16">
                  <c:v>9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14</c:v>
                </c:pt>
                <c:pt idx="21">
                  <c:v>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4-49E7-AA15-CA68C1C89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99334217"/>
        <c:axId val="11149427"/>
      </c:lineChart>
      <c:dateAx>
        <c:axId val="99334217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 rot="-2700000"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11149427"/>
        <c:crosses val="autoZero"/>
        <c:auto val="1"/>
        <c:lblOffset val="100"/>
        <c:baseTimeUnit val="months"/>
      </c:dateAx>
      <c:valAx>
        <c:axId val="11149427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99334217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122455626119525"/>
          <c:h val="6.2299079924620297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800" b="1" strike="noStrike" spc="-1">
                <a:solidFill>
                  <a:srgbClr val="000000"/>
                </a:solidFill>
                <a:latin typeface="Calibri"/>
              </a:rPr>
              <a:t>Porcentaje de Efectividad de las Audiencias</a:t>
            </a:r>
          </a:p>
        </c:rich>
      </c:tx>
      <c:layout>
        <c:manualLayout>
          <c:xMode val="edge"/>
          <c:yMode val="edge"/>
          <c:x val="7.7952671592247599E-2"/>
          <c:y val="2.4232992441084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61419852232602E-2"/>
          <c:y val="0.43458930754696001"/>
          <c:w val="0.63668486990041795"/>
          <c:h val="0.49894409247527"/>
        </c:manualLayout>
      </c:layout>
      <c:lineChart>
        <c:grouping val="standard"/>
        <c:varyColors val="0"/>
        <c:ser>
          <c:idx val="0"/>
          <c:order val="0"/>
          <c:spPr>
            <a:ln w="37800">
              <a:solidFill>
                <a:srgbClr val="33CCCC"/>
              </a:solidFill>
              <a:round/>
            </a:ln>
          </c:spPr>
          <c:marker>
            <c:symbol val="square"/>
            <c:size val="9"/>
            <c:spPr>
              <a:solidFill>
                <a:srgbClr val="33CCCC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Indicadores!$R$25:$AR$25</c:f>
              <c:numCache>
                <c:formatCode>0.0\ %</c:formatCode>
                <c:ptCount val="27"/>
                <c:pt idx="0">
                  <c:v>0</c:v>
                </c:pt>
                <c:pt idx="1">
                  <c:v>0.6470588235294118</c:v>
                </c:pt>
                <c:pt idx="2">
                  <c:v>0.52380952380952384</c:v>
                </c:pt>
                <c:pt idx="3">
                  <c:v>0.70833333333333337</c:v>
                </c:pt>
                <c:pt idx="4">
                  <c:v>0.63888888888888884</c:v>
                </c:pt>
                <c:pt idx="5">
                  <c:v>0.65</c:v>
                </c:pt>
                <c:pt idx="6">
                  <c:v>0.65384615384615385</c:v>
                </c:pt>
                <c:pt idx="7">
                  <c:v>0.5714285714285714</c:v>
                </c:pt>
                <c:pt idx="8">
                  <c:v>0.52777777777777779</c:v>
                </c:pt>
                <c:pt idx="9">
                  <c:v>0.65116279069767447</c:v>
                </c:pt>
                <c:pt idx="10">
                  <c:v>0.46</c:v>
                </c:pt>
                <c:pt idx="11">
                  <c:v>0.51351351351351349</c:v>
                </c:pt>
                <c:pt idx="12">
                  <c:v>0.62222222222222223</c:v>
                </c:pt>
                <c:pt idx="13">
                  <c:v>0.4838709677419355</c:v>
                </c:pt>
                <c:pt idx="14">
                  <c:v>0.65217391304347827</c:v>
                </c:pt>
                <c:pt idx="15">
                  <c:v>0.6785714285714286</c:v>
                </c:pt>
                <c:pt idx="16">
                  <c:v>0.57692307692307687</c:v>
                </c:pt>
                <c:pt idx="17">
                  <c:v>0.33333333333333331</c:v>
                </c:pt>
                <c:pt idx="18">
                  <c:v>0</c:v>
                </c:pt>
                <c:pt idx="19">
                  <c:v>0.125</c:v>
                </c:pt>
                <c:pt idx="20">
                  <c:v>0.64</c:v>
                </c:pt>
                <c:pt idx="21">
                  <c:v>0.36666666666666664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B4-4695-A7BB-D2AE67DB3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37207115"/>
        <c:axId val="78778424"/>
      </c:lineChart>
      <c:dateAx>
        <c:axId val="37207115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8778424"/>
        <c:crosses val="autoZero"/>
        <c:auto val="1"/>
        <c:lblOffset val="100"/>
        <c:baseTimeUnit val="months"/>
      </c:dateAx>
      <c:valAx>
        <c:axId val="78778424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\ %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37207115"/>
        <c:crossesAt val="1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5135728436044298"/>
          <c:h val="6.2583370386838602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800" b="1" strike="noStrike" spc="-1">
                <a:solidFill>
                  <a:srgbClr val="000000"/>
                </a:solidFill>
                <a:latin typeface="Calibri"/>
              </a:rPr>
              <a:t>Cantidad de Audiencias Pendientes de Realizar</a:t>
            </a:r>
          </a:p>
        </c:rich>
      </c:tx>
      <c:layout>
        <c:manualLayout>
          <c:xMode val="edge"/>
          <c:yMode val="edge"/>
          <c:x val="3.3318815331010401E-2"/>
          <c:y val="2.3411371237458199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700348432055698E-2"/>
          <c:y val="0.43433667781493901"/>
          <c:w val="0.59451219512195097"/>
          <c:h val="0.4988851727982159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808000"/>
                </a:gs>
                <a:gs pos="100000">
                  <a:srgbClr val="99CC00"/>
                </a:gs>
              </a:gsLst>
              <a:lin ang="16200000"/>
            </a:gra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Indicadores!$R$28:$AR$28</c:f>
              <c:numCache>
                <c:formatCode>0</c:formatCode>
                <c:ptCount val="27"/>
                <c:pt idx="0">
                  <c:v>30</c:v>
                </c:pt>
                <c:pt idx="1">
                  <c:v>72</c:v>
                </c:pt>
                <c:pt idx="2">
                  <c:v>90</c:v>
                </c:pt>
                <c:pt idx="3">
                  <c:v>97</c:v>
                </c:pt>
                <c:pt idx="4">
                  <c:v>72</c:v>
                </c:pt>
                <c:pt idx="5">
                  <c:v>71</c:v>
                </c:pt>
                <c:pt idx="6">
                  <c:v>69</c:v>
                </c:pt>
                <c:pt idx="7">
                  <c:v>60</c:v>
                </c:pt>
                <c:pt idx="8">
                  <c:v>65</c:v>
                </c:pt>
                <c:pt idx="9">
                  <c:v>63</c:v>
                </c:pt>
                <c:pt idx="10">
                  <c:v>49</c:v>
                </c:pt>
                <c:pt idx="11">
                  <c:v>49</c:v>
                </c:pt>
                <c:pt idx="12">
                  <c:v>39</c:v>
                </c:pt>
                <c:pt idx="13">
                  <c:v>22</c:v>
                </c:pt>
                <c:pt idx="14">
                  <c:v>25</c:v>
                </c:pt>
                <c:pt idx="15">
                  <c:v>23</c:v>
                </c:pt>
                <c:pt idx="16">
                  <c:v>29</c:v>
                </c:pt>
                <c:pt idx="17">
                  <c:v>16</c:v>
                </c:pt>
                <c:pt idx="18">
                  <c:v>10</c:v>
                </c:pt>
                <c:pt idx="19">
                  <c:v>31</c:v>
                </c:pt>
                <c:pt idx="20">
                  <c:v>24</c:v>
                </c:pt>
                <c:pt idx="2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64-45DE-AC2C-41322AE01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62066"/>
        <c:axId val="74071382"/>
      </c:barChart>
      <c:dateAx>
        <c:axId val="77362066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4071382"/>
        <c:crosses val="autoZero"/>
        <c:auto val="1"/>
        <c:lblOffset val="100"/>
        <c:baseTimeUnit val="months"/>
      </c:dateAx>
      <c:valAx>
        <c:axId val="74071382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77362066"/>
        <c:crossesAt val="1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6088092775085798"/>
          <c:h val="6.2771769428029894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 rot="0"/>
          <a:lstStyle/>
          <a:p>
            <a:pPr>
              <a:defRPr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sz="1800" b="1" strike="noStrike" spc="-1">
                <a:solidFill>
                  <a:srgbClr val="000000"/>
                </a:solidFill>
                <a:latin typeface="Calibri"/>
              </a:rPr>
              <a:t>Cantidad de Expedientes pendientes de fallo</a:t>
            </a:r>
          </a:p>
        </c:rich>
      </c:tx>
      <c:layout>
        <c:manualLayout>
          <c:xMode val="edge"/>
          <c:yMode val="edge"/>
          <c:x val="6.6174108576935398E-2"/>
          <c:y val="2.3857302118171698E-2"/>
        </c:manualLayout>
      </c:layout>
      <c:overlay val="0"/>
      <c:spPr>
        <a:noFill/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433665274654697E-2"/>
          <c:y val="0.43451120276446298"/>
          <c:w val="0.59615590534318497"/>
          <c:h val="0.499052502508081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37800">
              <a:solidFill>
                <a:srgbClr val="003366"/>
              </a:solidFill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1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Indicadores!$R$3:$AR$3</c:f>
              <c:numCache>
                <c:formatCode>mm/yy</c:formatCode>
                <c:ptCount val="27"/>
                <c:pt idx="0">
                  <c:v>43374</c:v>
                </c:pt>
                <c:pt idx="1">
                  <c:v>43405</c:v>
                </c:pt>
                <c:pt idx="2">
                  <c:v>43435</c:v>
                </c:pt>
                <c:pt idx="3">
                  <c:v>43466</c:v>
                </c:pt>
                <c:pt idx="4">
                  <c:v>43497</c:v>
                </c:pt>
                <c:pt idx="5">
                  <c:v>43525</c:v>
                </c:pt>
                <c:pt idx="6">
                  <c:v>43556</c:v>
                </c:pt>
                <c:pt idx="7">
                  <c:v>43586</c:v>
                </c:pt>
                <c:pt idx="8">
                  <c:v>43617</c:v>
                </c:pt>
                <c:pt idx="9">
                  <c:v>43647</c:v>
                </c:pt>
                <c:pt idx="10">
                  <c:v>43678</c:v>
                </c:pt>
                <c:pt idx="11">
                  <c:v>43709</c:v>
                </c:pt>
                <c:pt idx="12">
                  <c:v>43739</c:v>
                </c:pt>
                <c:pt idx="13">
                  <c:v>43770</c:v>
                </c:pt>
                <c:pt idx="14">
                  <c:v>43800</c:v>
                </c:pt>
                <c:pt idx="15">
                  <c:v>43831</c:v>
                </c:pt>
                <c:pt idx="16">
                  <c:v>43862</c:v>
                </c:pt>
                <c:pt idx="17">
                  <c:v>43891</c:v>
                </c:pt>
                <c:pt idx="18">
                  <c:v>43922</c:v>
                </c:pt>
                <c:pt idx="19">
                  <c:v>43952</c:v>
                </c:pt>
                <c:pt idx="20">
                  <c:v>43983</c:v>
                </c:pt>
                <c:pt idx="21">
                  <c:v>44013</c:v>
                </c:pt>
                <c:pt idx="22">
                  <c:v>44044</c:v>
                </c:pt>
                <c:pt idx="23">
                  <c:v>44075</c:v>
                </c:pt>
                <c:pt idx="24">
                  <c:v>44105</c:v>
                </c:pt>
                <c:pt idx="25">
                  <c:v>44136</c:v>
                </c:pt>
                <c:pt idx="26">
                  <c:v>44166</c:v>
                </c:pt>
              </c:numCache>
            </c:numRef>
          </c:cat>
          <c:val>
            <c:numRef>
              <c:f>Indicadores!$R$31:$AR$31</c:f>
              <c:numCache>
                <c:formatCode>0</c:formatCode>
                <c:ptCount val="27"/>
                <c:pt idx="0">
                  <c:v>18</c:v>
                </c:pt>
                <c:pt idx="1">
                  <c:v>20</c:v>
                </c:pt>
                <c:pt idx="2">
                  <c:v>47</c:v>
                </c:pt>
                <c:pt idx="3">
                  <c:v>32</c:v>
                </c:pt>
                <c:pt idx="4">
                  <c:v>36</c:v>
                </c:pt>
                <c:pt idx="5">
                  <c:v>33</c:v>
                </c:pt>
                <c:pt idx="6">
                  <c:v>37</c:v>
                </c:pt>
                <c:pt idx="7">
                  <c:v>43</c:v>
                </c:pt>
                <c:pt idx="8">
                  <c:v>41</c:v>
                </c:pt>
                <c:pt idx="9">
                  <c:v>59</c:v>
                </c:pt>
                <c:pt idx="10">
                  <c:v>53</c:v>
                </c:pt>
                <c:pt idx="11">
                  <c:v>64</c:v>
                </c:pt>
                <c:pt idx="12">
                  <c:v>80</c:v>
                </c:pt>
                <c:pt idx="13">
                  <c:v>66</c:v>
                </c:pt>
                <c:pt idx="14">
                  <c:v>57</c:v>
                </c:pt>
                <c:pt idx="15">
                  <c:v>53</c:v>
                </c:pt>
                <c:pt idx="16">
                  <c:v>61</c:v>
                </c:pt>
                <c:pt idx="17">
                  <c:v>39</c:v>
                </c:pt>
                <c:pt idx="18">
                  <c:v>33</c:v>
                </c:pt>
                <c:pt idx="19">
                  <c:v>16</c:v>
                </c:pt>
                <c:pt idx="20">
                  <c:v>23</c:v>
                </c:pt>
                <c:pt idx="2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A-40E2-A14F-E0FCF150E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76820"/>
        <c:axId val="91481977"/>
      </c:barChart>
      <c:dateAx>
        <c:axId val="55976820"/>
        <c:scaling>
          <c:orientation val="minMax"/>
        </c:scaling>
        <c:delete val="0"/>
        <c:axPos val="b"/>
        <c:numFmt formatCode="mm/yy" sourceLinked="1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91481977"/>
        <c:crosses val="autoZero"/>
        <c:auto val="1"/>
        <c:lblOffset val="100"/>
        <c:baseTimeUnit val="months"/>
      </c:dateAx>
      <c:valAx>
        <c:axId val="91481977"/>
        <c:scaling>
          <c:orientation val="minMax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es-CR"/>
          </a:p>
        </c:txPr>
        <c:crossAx val="55976820"/>
        <c:crossesAt val="1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"/>
          <c:y val="0"/>
          <c:w val="0.43245703271403302"/>
          <c:h val="6.2764771460423599E-2"/>
        </c:manualLayout>
      </c:layout>
      <c:overlay val="1"/>
      <c:spPr>
        <a:noFill/>
        <a:ln>
          <a:noFill/>
        </a:ln>
      </c:spPr>
      <c:txPr>
        <a:bodyPr/>
        <a:lstStyle/>
        <a:p>
          <a:pPr>
            <a:defRPr sz="460" b="0" strike="noStrike" spc="-1">
              <a:solidFill>
                <a:srgbClr val="000000"/>
              </a:solidFill>
              <a:latin typeface="Calibri"/>
            </a:defRPr>
          </a:pPr>
          <a:endParaRPr lang="es-CR"/>
        </a:p>
      </c:txPr>
    </c:legend>
    <c:plotVisOnly val="1"/>
    <c:dispBlanksAs val="gap"/>
    <c:showDLblsOverMax val="1"/>
  </c:chart>
  <c:spPr>
    <a:blipFill rotWithShape="0">
      <a:blip xmlns:r="http://schemas.openxmlformats.org/officeDocument/2006/relationships" r:embed="rId1"/>
      <a:tile/>
    </a:blip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35640</xdr:rowOff>
    </xdr:from>
    <xdr:to>
      <xdr:col>7</xdr:col>
      <xdr:colOff>466560</xdr:colOff>
      <xdr:row>22</xdr:row>
      <xdr:rowOff>156960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465480</xdr:colOff>
      <xdr:row>1</xdr:row>
      <xdr:rowOff>35640</xdr:rowOff>
    </xdr:from>
    <xdr:to>
      <xdr:col>15</xdr:col>
      <xdr:colOff>720</xdr:colOff>
      <xdr:row>22</xdr:row>
      <xdr:rowOff>147240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22</xdr:row>
      <xdr:rowOff>133560</xdr:rowOff>
    </xdr:from>
    <xdr:to>
      <xdr:col>7</xdr:col>
      <xdr:colOff>487440</xdr:colOff>
      <xdr:row>42</xdr:row>
      <xdr:rowOff>142920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7</xdr:col>
      <xdr:colOff>465480</xdr:colOff>
      <xdr:row>22</xdr:row>
      <xdr:rowOff>124200</xdr:rowOff>
    </xdr:from>
    <xdr:to>
      <xdr:col>14</xdr:col>
      <xdr:colOff>881280</xdr:colOff>
      <xdr:row>42</xdr:row>
      <xdr:rowOff>133560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42</xdr:row>
      <xdr:rowOff>142920</xdr:rowOff>
    </xdr:from>
    <xdr:to>
      <xdr:col>7</xdr:col>
      <xdr:colOff>487440</xdr:colOff>
      <xdr:row>62</xdr:row>
      <xdr:rowOff>157680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7</xdr:col>
      <xdr:colOff>465480</xdr:colOff>
      <xdr:row>42</xdr:row>
      <xdr:rowOff>133560</xdr:rowOff>
    </xdr:from>
    <xdr:to>
      <xdr:col>14</xdr:col>
      <xdr:colOff>861480</xdr:colOff>
      <xdr:row>62</xdr:row>
      <xdr:rowOff>148320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63</xdr:row>
      <xdr:rowOff>16920</xdr:rowOff>
    </xdr:from>
    <xdr:to>
      <xdr:col>7</xdr:col>
      <xdr:colOff>487440</xdr:colOff>
      <xdr:row>82</xdr:row>
      <xdr:rowOff>160920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7</xdr:col>
      <xdr:colOff>465480</xdr:colOff>
      <xdr:row>63</xdr:row>
      <xdr:rowOff>16920</xdr:rowOff>
    </xdr:from>
    <xdr:to>
      <xdr:col>14</xdr:col>
      <xdr:colOff>841320</xdr:colOff>
      <xdr:row>82</xdr:row>
      <xdr:rowOff>154800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83</xdr:row>
      <xdr:rowOff>35640</xdr:rowOff>
    </xdr:from>
    <xdr:to>
      <xdr:col>7</xdr:col>
      <xdr:colOff>487440</xdr:colOff>
      <xdr:row>103</xdr:row>
      <xdr:rowOff>14040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7</xdr:col>
      <xdr:colOff>465480</xdr:colOff>
      <xdr:row>83</xdr:row>
      <xdr:rowOff>16920</xdr:rowOff>
    </xdr:from>
    <xdr:to>
      <xdr:col>14</xdr:col>
      <xdr:colOff>841320</xdr:colOff>
      <xdr:row>103</xdr:row>
      <xdr:rowOff>1440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103</xdr:row>
      <xdr:rowOff>0</xdr:rowOff>
    </xdr:from>
    <xdr:to>
      <xdr:col>7</xdr:col>
      <xdr:colOff>487440</xdr:colOff>
      <xdr:row>123</xdr:row>
      <xdr:rowOff>9720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7</xdr:col>
      <xdr:colOff>465480</xdr:colOff>
      <xdr:row>103</xdr:row>
      <xdr:rowOff>0</xdr:rowOff>
    </xdr:from>
    <xdr:to>
      <xdr:col>14</xdr:col>
      <xdr:colOff>841320</xdr:colOff>
      <xdr:row>122</xdr:row>
      <xdr:rowOff>161640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L116"/>
  <sheetViews>
    <sheetView tabSelected="1" topLeftCell="B62" zoomScale="160" zoomScaleNormal="160" zoomScalePageLayoutView="85" workbookViewId="0">
      <pane xSplit="16" topLeftCell="AL1" activePane="topRight" state="frozen"/>
      <selection activeCell="B41" sqref="B41"/>
      <selection pane="topRight" activeCell="AM70" sqref="AM70"/>
    </sheetView>
  </sheetViews>
  <sheetFormatPr baseColWidth="10" defaultColWidth="10.125" defaultRowHeight="14.25" outlineLevelRow="1" x14ac:dyDescent="0.2"/>
  <cols>
    <col min="1" max="1" width="8.875" style="1" hidden="1" customWidth="1"/>
    <col min="2" max="2" width="8.125" style="2" customWidth="1"/>
    <col min="3" max="3" width="4.25" style="2" customWidth="1"/>
    <col min="4" max="4" width="18" style="3" customWidth="1"/>
    <col min="5" max="5" width="21.25" style="4" customWidth="1"/>
    <col min="6" max="8" width="8.875" style="1" hidden="1" customWidth="1"/>
    <col min="9" max="9" width="2.5" style="5" customWidth="1"/>
    <col min="10" max="10" width="5" style="1" customWidth="1"/>
    <col min="11" max="11" width="4.75" style="1" customWidth="1"/>
    <col min="12" max="14" width="3.375" style="1" customWidth="1"/>
    <col min="15" max="15" width="4.875" style="1" customWidth="1"/>
    <col min="16" max="16" width="2.875" style="1" customWidth="1"/>
    <col min="17" max="17" width="4.875" style="1" customWidth="1"/>
    <col min="18" max="28" width="9.625" style="6" customWidth="1"/>
    <col min="29" max="29" width="10.875" style="6" customWidth="1"/>
    <col min="30" max="30" width="9.375" style="6" customWidth="1"/>
    <col min="31" max="31" width="12" style="6" customWidth="1"/>
    <col min="32" max="32" width="11.75" style="6" customWidth="1"/>
    <col min="33" max="33" width="11.875" style="6" customWidth="1"/>
    <col min="34" max="34" width="11.75" style="6" customWidth="1"/>
    <col min="35" max="35" width="11" style="6" customWidth="1"/>
    <col min="36" max="36" width="9.625" style="6" customWidth="1"/>
    <col min="37" max="37" width="12.5" style="6" customWidth="1"/>
    <col min="38" max="38" width="9.75" style="6" customWidth="1"/>
    <col min="39" max="39" width="10.375" style="6" customWidth="1"/>
    <col min="40" max="44" width="8.875" style="6" customWidth="1"/>
    <col min="45" max="45" width="36.375" style="1" customWidth="1"/>
    <col min="46" max="64" width="8.875" style="1" customWidth="1"/>
  </cols>
  <sheetData>
    <row r="1" spans="1:64" ht="38.25" customHeight="1" x14ac:dyDescent="0.2">
      <c r="A1" s="1">
        <v>21</v>
      </c>
      <c r="B1" s="203" t="s">
        <v>0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</row>
    <row r="2" spans="1:64" ht="27" customHeight="1" x14ac:dyDescent="0.2"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</row>
    <row r="3" spans="1:64" ht="25.5" customHeight="1" x14ac:dyDescent="0.2">
      <c r="B3" s="204" t="s">
        <v>1</v>
      </c>
      <c r="C3" s="204"/>
      <c r="D3" s="204"/>
      <c r="E3" s="204"/>
      <c r="F3" s="204"/>
      <c r="G3" s="204"/>
      <c r="H3" s="204"/>
      <c r="I3" s="205" t="s">
        <v>2</v>
      </c>
      <c r="J3" s="205"/>
      <c r="K3" s="205"/>
      <c r="L3" s="205"/>
      <c r="M3" s="205"/>
      <c r="N3" s="205"/>
      <c r="O3" s="205"/>
      <c r="P3" s="205"/>
      <c r="Q3" s="205"/>
      <c r="R3" s="7">
        <v>43374</v>
      </c>
      <c r="S3" s="7">
        <v>43405</v>
      </c>
      <c r="T3" s="7">
        <v>43435</v>
      </c>
      <c r="U3" s="7">
        <v>43466</v>
      </c>
      <c r="V3" s="7">
        <v>43497</v>
      </c>
      <c r="W3" s="7">
        <v>43525</v>
      </c>
      <c r="X3" s="7">
        <v>43556</v>
      </c>
      <c r="Y3" s="7">
        <v>43586</v>
      </c>
      <c r="Z3" s="7">
        <v>43617</v>
      </c>
      <c r="AA3" s="7">
        <v>43647</v>
      </c>
      <c r="AB3" s="7">
        <v>43678</v>
      </c>
      <c r="AC3" s="7">
        <v>43709</v>
      </c>
      <c r="AD3" s="7">
        <v>43739</v>
      </c>
      <c r="AE3" s="7">
        <v>43770</v>
      </c>
      <c r="AF3" s="7">
        <v>43800</v>
      </c>
      <c r="AG3" s="7">
        <v>43831</v>
      </c>
      <c r="AH3" s="7">
        <v>43862</v>
      </c>
      <c r="AI3" s="7">
        <v>43891</v>
      </c>
      <c r="AJ3" s="7">
        <v>43922</v>
      </c>
      <c r="AK3" s="7">
        <v>43952</v>
      </c>
      <c r="AL3" s="7">
        <v>43983</v>
      </c>
      <c r="AM3" s="7">
        <v>44013</v>
      </c>
      <c r="AN3" s="7">
        <v>44044</v>
      </c>
      <c r="AO3" s="7">
        <v>44075</v>
      </c>
      <c r="AP3" s="7">
        <v>44105</v>
      </c>
      <c r="AQ3" s="7">
        <v>44136</v>
      </c>
      <c r="AR3" s="7">
        <v>44166</v>
      </c>
      <c r="AS3" s="206" t="s">
        <v>3</v>
      </c>
    </row>
    <row r="4" spans="1:64" ht="13.5" customHeight="1" x14ac:dyDescent="0.2">
      <c r="B4" s="8" t="s">
        <v>4</v>
      </c>
      <c r="C4" s="8" t="s">
        <v>5</v>
      </c>
      <c r="D4" s="9" t="s">
        <v>6</v>
      </c>
      <c r="E4" s="10" t="s">
        <v>7</v>
      </c>
      <c r="F4" s="8" t="s">
        <v>8</v>
      </c>
      <c r="G4" s="8" t="s">
        <v>9</v>
      </c>
      <c r="H4" s="8" t="s">
        <v>10</v>
      </c>
      <c r="I4" s="207" t="s">
        <v>11</v>
      </c>
      <c r="J4" s="207"/>
      <c r="K4" s="208" t="s">
        <v>12</v>
      </c>
      <c r="L4" s="208"/>
      <c r="M4" s="208"/>
      <c r="N4" s="208"/>
      <c r="O4" s="208"/>
      <c r="P4" s="209" t="s">
        <v>13</v>
      </c>
      <c r="Q4" s="209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206"/>
    </row>
    <row r="5" spans="1:64" ht="29.1" customHeight="1" x14ac:dyDescent="0.2">
      <c r="B5" s="199" t="s">
        <v>14</v>
      </c>
      <c r="C5" s="210">
        <v>1</v>
      </c>
      <c r="D5" s="162" t="s">
        <v>15</v>
      </c>
      <c r="E5" s="13" t="s">
        <v>16</v>
      </c>
      <c r="F5" s="14" t="s">
        <v>17</v>
      </c>
      <c r="G5" s="12" t="s">
        <v>18</v>
      </c>
      <c r="H5" s="15" t="s">
        <v>19</v>
      </c>
      <c r="I5" s="16" t="s">
        <v>20</v>
      </c>
      <c r="J5" s="17">
        <f>J6+J7</f>
        <v>214</v>
      </c>
      <c r="K5" s="18">
        <f>Q5</f>
        <v>193</v>
      </c>
      <c r="L5" s="19" t="s">
        <v>21</v>
      </c>
      <c r="M5" s="19" t="s">
        <v>22</v>
      </c>
      <c r="N5" s="19" t="s">
        <v>21</v>
      </c>
      <c r="O5" s="18">
        <f>J5</f>
        <v>214</v>
      </c>
      <c r="P5" s="20" t="s">
        <v>23</v>
      </c>
      <c r="Q5" s="21">
        <f t="shared" ref="Q5:Z5" si="0">Q6+Q7</f>
        <v>193</v>
      </c>
      <c r="R5" s="22">
        <f t="shared" si="0"/>
        <v>114</v>
      </c>
      <c r="S5" s="22">
        <f t="shared" si="0"/>
        <v>278</v>
      </c>
      <c r="T5" s="22">
        <f t="shared" si="0"/>
        <v>116</v>
      </c>
      <c r="U5" s="22">
        <f t="shared" si="0"/>
        <v>249</v>
      </c>
      <c r="V5" s="22">
        <f t="shared" si="0"/>
        <v>427</v>
      </c>
      <c r="W5" s="22">
        <f t="shared" si="0"/>
        <v>176</v>
      </c>
      <c r="X5" s="22">
        <f t="shared" si="0"/>
        <v>86</v>
      </c>
      <c r="Y5" s="22">
        <f t="shared" si="0"/>
        <v>290</v>
      </c>
      <c r="Z5" s="22">
        <f t="shared" si="0"/>
        <v>128</v>
      </c>
      <c r="AA5" s="22">
        <v>121</v>
      </c>
      <c r="AB5" s="22">
        <f>AB6+AB7</f>
        <v>236</v>
      </c>
      <c r="AC5" s="22">
        <f>AC6+AC7</f>
        <v>200</v>
      </c>
      <c r="AD5" s="22">
        <f>AD6+AD7</f>
        <v>227</v>
      </c>
      <c r="AE5" s="22">
        <f>AE6+AE7</f>
        <v>243</v>
      </c>
      <c r="AF5" s="22">
        <f t="shared" ref="AF5:AR5" si="1">AF6+AF7+AF8</f>
        <v>139</v>
      </c>
      <c r="AG5" s="22">
        <f t="shared" si="1"/>
        <v>239</v>
      </c>
      <c r="AH5" s="22">
        <f t="shared" si="1"/>
        <v>244</v>
      </c>
      <c r="AI5" s="22">
        <f t="shared" si="1"/>
        <v>211</v>
      </c>
      <c r="AJ5" s="22">
        <f t="shared" si="1"/>
        <v>240</v>
      </c>
      <c r="AK5" s="22">
        <f t="shared" si="1"/>
        <v>257</v>
      </c>
      <c r="AL5" s="22">
        <f t="shared" si="1"/>
        <v>187</v>
      </c>
      <c r="AM5" s="22">
        <f t="shared" si="1"/>
        <v>238</v>
      </c>
      <c r="AN5" s="22">
        <f t="shared" si="1"/>
        <v>0</v>
      </c>
      <c r="AO5" s="22">
        <f t="shared" si="1"/>
        <v>0</v>
      </c>
      <c r="AP5" s="22">
        <f t="shared" si="1"/>
        <v>0</v>
      </c>
      <c r="AQ5" s="22">
        <f t="shared" si="1"/>
        <v>0</v>
      </c>
      <c r="AR5" s="22">
        <f t="shared" si="1"/>
        <v>0</v>
      </c>
      <c r="AS5" s="23"/>
    </row>
    <row r="6" spans="1:64" ht="29.1" customHeight="1" outlineLevel="1" x14ac:dyDescent="0.2">
      <c r="B6" s="199"/>
      <c r="C6" s="210"/>
      <c r="D6" s="162"/>
      <c r="E6" s="24" t="s">
        <v>24</v>
      </c>
      <c r="F6" s="25"/>
      <c r="G6" s="26"/>
      <c r="H6" s="27"/>
      <c r="I6" s="16" t="s">
        <v>20</v>
      </c>
      <c r="J6" s="17">
        <v>128</v>
      </c>
      <c r="K6" s="18">
        <v>122</v>
      </c>
      <c r="L6" s="19" t="s">
        <v>21</v>
      </c>
      <c r="M6" s="19" t="s">
        <v>22</v>
      </c>
      <c r="N6" s="19" t="s">
        <v>21</v>
      </c>
      <c r="O6" s="18">
        <f>J6</f>
        <v>128</v>
      </c>
      <c r="P6" s="20" t="s">
        <v>23</v>
      </c>
      <c r="Q6" s="21">
        <v>116</v>
      </c>
      <c r="R6" s="28">
        <v>108</v>
      </c>
      <c r="S6" s="28">
        <v>130</v>
      </c>
      <c r="T6" s="28">
        <v>82</v>
      </c>
      <c r="U6" s="28">
        <v>106</v>
      </c>
      <c r="V6" s="28">
        <v>136</v>
      </c>
      <c r="W6" s="28">
        <v>135</v>
      </c>
      <c r="X6" s="28">
        <v>79</v>
      </c>
      <c r="Y6" s="28">
        <v>137</v>
      </c>
      <c r="Z6" s="28">
        <v>109</v>
      </c>
      <c r="AA6" s="28">
        <v>110</v>
      </c>
      <c r="AB6" s="29">
        <v>117</v>
      </c>
      <c r="AC6" s="28">
        <v>111</v>
      </c>
      <c r="AD6" s="28">
        <v>127</v>
      </c>
      <c r="AE6" s="28">
        <v>109</v>
      </c>
      <c r="AF6" s="149">
        <v>84</v>
      </c>
      <c r="AG6" s="149">
        <v>100</v>
      </c>
      <c r="AH6" s="149">
        <v>126</v>
      </c>
      <c r="AI6" s="149">
        <v>141</v>
      </c>
      <c r="AJ6" s="149">
        <v>86</v>
      </c>
      <c r="AK6" s="149">
        <v>111</v>
      </c>
      <c r="AL6" s="149">
        <v>131</v>
      </c>
      <c r="AM6" s="149">
        <v>117</v>
      </c>
      <c r="AN6" s="149"/>
      <c r="AO6" s="149"/>
      <c r="AP6" s="149"/>
      <c r="AQ6" s="149"/>
      <c r="AR6" s="149"/>
      <c r="AS6" s="30"/>
    </row>
    <row r="7" spans="1:64" ht="29.1" customHeight="1" x14ac:dyDescent="0.2">
      <c r="B7" s="199"/>
      <c r="C7" s="210"/>
      <c r="D7" s="162"/>
      <c r="E7" s="24" t="s">
        <v>25</v>
      </c>
      <c r="F7" s="25"/>
      <c r="G7" s="26"/>
      <c r="H7" s="27"/>
      <c r="I7" s="16" t="s">
        <v>20</v>
      </c>
      <c r="J7" s="17">
        <v>86</v>
      </c>
      <c r="K7" s="18">
        <v>81</v>
      </c>
      <c r="L7" s="19" t="s">
        <v>21</v>
      </c>
      <c r="M7" s="19" t="s">
        <v>22</v>
      </c>
      <c r="N7" s="19" t="s">
        <v>21</v>
      </c>
      <c r="O7" s="18">
        <f>J7</f>
        <v>86</v>
      </c>
      <c r="P7" s="20" t="s">
        <v>23</v>
      </c>
      <c r="Q7" s="21">
        <v>77</v>
      </c>
      <c r="R7" s="28">
        <v>6</v>
      </c>
      <c r="S7" s="28">
        <v>148</v>
      </c>
      <c r="T7" s="28">
        <v>34</v>
      </c>
      <c r="U7" s="28">
        <v>143</v>
      </c>
      <c r="V7" s="28">
        <v>291</v>
      </c>
      <c r="W7" s="28">
        <v>41</v>
      </c>
      <c r="X7" s="28">
        <v>7</v>
      </c>
      <c r="Y7" s="28">
        <v>153</v>
      </c>
      <c r="Z7" s="28">
        <v>19</v>
      </c>
      <c r="AA7" s="28">
        <v>0</v>
      </c>
      <c r="AB7" s="28">
        <v>119</v>
      </c>
      <c r="AC7" s="28">
        <v>89</v>
      </c>
      <c r="AD7" s="28">
        <v>100</v>
      </c>
      <c r="AE7" s="28">
        <v>134</v>
      </c>
      <c r="AF7" s="149">
        <v>55</v>
      </c>
      <c r="AG7" s="149">
        <v>115</v>
      </c>
      <c r="AH7" s="149">
        <v>93</v>
      </c>
      <c r="AI7" s="149">
        <v>48</v>
      </c>
      <c r="AJ7" s="149">
        <v>102</v>
      </c>
      <c r="AK7" s="149">
        <v>122</v>
      </c>
      <c r="AL7" s="149">
        <v>51</v>
      </c>
      <c r="AM7" s="149">
        <v>106</v>
      </c>
      <c r="AN7" s="149"/>
      <c r="AO7" s="149"/>
      <c r="AP7" s="149"/>
      <c r="AQ7" s="149"/>
      <c r="AR7" s="149"/>
      <c r="AS7" s="30"/>
    </row>
    <row r="8" spans="1:64" ht="29.1" customHeight="1" x14ac:dyDescent="0.2">
      <c r="B8" s="199"/>
      <c r="C8" s="210"/>
      <c r="D8" s="162"/>
      <c r="E8" s="24" t="s">
        <v>26</v>
      </c>
      <c r="F8" s="25"/>
      <c r="G8" s="26"/>
      <c r="H8" s="27"/>
      <c r="I8" s="16" t="s">
        <v>20</v>
      </c>
      <c r="J8" s="17"/>
      <c r="K8" s="18"/>
      <c r="L8" s="19" t="s">
        <v>21</v>
      </c>
      <c r="M8" s="19" t="s">
        <v>22</v>
      </c>
      <c r="N8" s="19" t="s">
        <v>21</v>
      </c>
      <c r="O8" s="18"/>
      <c r="P8" s="20" t="s">
        <v>23</v>
      </c>
      <c r="Q8" s="2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149">
        <v>0</v>
      </c>
      <c r="AG8" s="149">
        <v>24</v>
      </c>
      <c r="AH8" s="149">
        <v>25</v>
      </c>
      <c r="AI8" s="149">
        <v>22</v>
      </c>
      <c r="AJ8" s="149">
        <v>52</v>
      </c>
      <c r="AK8" s="149">
        <v>24</v>
      </c>
      <c r="AL8" s="149">
        <v>5</v>
      </c>
      <c r="AM8" s="149">
        <v>15</v>
      </c>
      <c r="AN8" s="149"/>
      <c r="AO8" s="149"/>
      <c r="AP8" s="149"/>
      <c r="AQ8" s="149"/>
      <c r="AR8" s="149"/>
      <c r="AS8" s="30"/>
    </row>
    <row r="9" spans="1:64" ht="29.1" customHeight="1" x14ac:dyDescent="0.2">
      <c r="B9" s="199"/>
      <c r="C9" s="175">
        <v>2</v>
      </c>
      <c r="D9" s="181" t="s">
        <v>27</v>
      </c>
      <c r="E9" s="31" t="s">
        <v>28</v>
      </c>
      <c r="F9" s="34" t="s">
        <v>17</v>
      </c>
      <c r="G9" s="33" t="s">
        <v>18</v>
      </c>
      <c r="H9" s="35" t="s">
        <v>19</v>
      </c>
      <c r="I9" s="16" t="s">
        <v>23</v>
      </c>
      <c r="J9" s="17">
        <f>J10+J11</f>
        <v>128</v>
      </c>
      <c r="K9" s="18">
        <f>J9</f>
        <v>128</v>
      </c>
      <c r="L9" s="19" t="s">
        <v>21</v>
      </c>
      <c r="M9" s="19" t="s">
        <v>22</v>
      </c>
      <c r="N9" s="19" t="s">
        <v>21</v>
      </c>
      <c r="O9" s="18">
        <f>Q9</f>
        <v>127</v>
      </c>
      <c r="P9" s="20" t="s">
        <v>20</v>
      </c>
      <c r="Q9" s="21">
        <f t="shared" ref="Q9:AR9" si="2">Q10+Q11</f>
        <v>127</v>
      </c>
      <c r="R9" s="36">
        <f t="shared" si="2"/>
        <v>16</v>
      </c>
      <c r="S9" s="36">
        <f t="shared" si="2"/>
        <v>83</v>
      </c>
      <c r="T9" s="36">
        <f t="shared" si="2"/>
        <v>50</v>
      </c>
      <c r="U9" s="36">
        <f t="shared" si="2"/>
        <v>224</v>
      </c>
      <c r="V9" s="36">
        <f t="shared" si="2"/>
        <v>200</v>
      </c>
      <c r="W9" s="36">
        <f t="shared" si="2"/>
        <v>72</v>
      </c>
      <c r="X9" s="36">
        <f t="shared" si="2"/>
        <v>182</v>
      </c>
      <c r="Y9" s="36">
        <f t="shared" si="2"/>
        <v>132</v>
      </c>
      <c r="Z9" s="36">
        <f t="shared" si="2"/>
        <v>93</v>
      </c>
      <c r="AA9" s="36">
        <f t="shared" si="2"/>
        <v>3006</v>
      </c>
      <c r="AB9" s="36">
        <f t="shared" si="2"/>
        <v>351</v>
      </c>
      <c r="AC9" s="36">
        <f t="shared" si="2"/>
        <v>366</v>
      </c>
      <c r="AD9" s="36">
        <f t="shared" si="2"/>
        <v>123</v>
      </c>
      <c r="AE9" s="36">
        <f t="shared" si="2"/>
        <v>434</v>
      </c>
      <c r="AF9" s="36">
        <f t="shared" si="2"/>
        <v>67</v>
      </c>
      <c r="AG9" s="36">
        <f t="shared" si="2"/>
        <v>233</v>
      </c>
      <c r="AH9" s="36">
        <f t="shared" si="2"/>
        <v>267</v>
      </c>
      <c r="AI9" s="36">
        <f t="shared" si="2"/>
        <v>68</v>
      </c>
      <c r="AJ9" s="36">
        <f t="shared" si="2"/>
        <v>235</v>
      </c>
      <c r="AK9" s="36">
        <f t="shared" si="2"/>
        <v>256</v>
      </c>
      <c r="AL9" s="36">
        <f t="shared" si="2"/>
        <v>325</v>
      </c>
      <c r="AM9" s="36">
        <f t="shared" si="2"/>
        <v>302</v>
      </c>
      <c r="AN9" s="36">
        <f t="shared" si="2"/>
        <v>0</v>
      </c>
      <c r="AO9" s="36">
        <f t="shared" si="2"/>
        <v>0</v>
      </c>
      <c r="AP9" s="36">
        <f t="shared" si="2"/>
        <v>0</v>
      </c>
      <c r="AQ9" s="36">
        <f t="shared" si="2"/>
        <v>0</v>
      </c>
      <c r="AR9" s="36">
        <f t="shared" si="2"/>
        <v>0</v>
      </c>
      <c r="AS9" s="37"/>
    </row>
    <row r="10" spans="1:64" ht="29.1" customHeight="1" x14ac:dyDescent="0.2">
      <c r="B10" s="199"/>
      <c r="C10" s="175"/>
      <c r="D10" s="181"/>
      <c r="E10" s="38" t="s">
        <v>29</v>
      </c>
      <c r="F10" s="34"/>
      <c r="G10" s="33"/>
      <c r="H10" s="35"/>
      <c r="I10" s="16" t="s">
        <v>23</v>
      </c>
      <c r="J10" s="17">
        <v>52</v>
      </c>
      <c r="K10" s="18">
        <v>55</v>
      </c>
      <c r="L10" s="19" t="s">
        <v>21</v>
      </c>
      <c r="M10" s="19" t="s">
        <v>22</v>
      </c>
      <c r="N10" s="19" t="s">
        <v>21</v>
      </c>
      <c r="O10" s="18">
        <f>Q10</f>
        <v>58</v>
      </c>
      <c r="P10" s="20" t="s">
        <v>20</v>
      </c>
      <c r="Q10" s="21">
        <v>58</v>
      </c>
      <c r="R10" s="28">
        <v>16</v>
      </c>
      <c r="S10" s="28">
        <v>83</v>
      </c>
      <c r="T10" s="28">
        <v>50</v>
      </c>
      <c r="U10" s="28">
        <v>224</v>
      </c>
      <c r="V10" s="28">
        <v>200</v>
      </c>
      <c r="W10" s="28">
        <v>72</v>
      </c>
      <c r="X10" s="28">
        <v>182</v>
      </c>
      <c r="Y10" s="28">
        <v>132</v>
      </c>
      <c r="Z10" s="28">
        <v>93</v>
      </c>
      <c r="AA10" s="28">
        <v>159</v>
      </c>
      <c r="AB10" s="28">
        <v>117</v>
      </c>
      <c r="AC10" s="28">
        <v>97</v>
      </c>
      <c r="AD10" s="28">
        <v>114</v>
      </c>
      <c r="AE10" s="28">
        <v>95</v>
      </c>
      <c r="AF10" s="149">
        <v>65</v>
      </c>
      <c r="AG10" s="149">
        <v>88</v>
      </c>
      <c r="AH10" s="149">
        <v>111</v>
      </c>
      <c r="AI10" s="149">
        <v>66</v>
      </c>
      <c r="AJ10" s="149">
        <v>72</v>
      </c>
      <c r="AK10" s="149">
        <v>161</v>
      </c>
      <c r="AL10" s="149">
        <v>23</v>
      </c>
      <c r="AM10" s="149">
        <v>69</v>
      </c>
      <c r="AN10" s="149"/>
      <c r="AO10" s="149"/>
      <c r="AP10" s="149"/>
      <c r="AQ10" s="149"/>
      <c r="AR10" s="149"/>
      <c r="AS10" s="37"/>
    </row>
    <row r="11" spans="1:64" ht="29.1" customHeight="1" x14ac:dyDescent="0.2">
      <c r="B11" s="199"/>
      <c r="C11" s="175"/>
      <c r="D11" s="181"/>
      <c r="E11" s="38" t="s">
        <v>30</v>
      </c>
      <c r="F11" s="34"/>
      <c r="G11" s="33"/>
      <c r="H11" s="35"/>
      <c r="I11" s="16" t="s">
        <v>23</v>
      </c>
      <c r="J11" s="17">
        <v>76</v>
      </c>
      <c r="K11" s="18">
        <v>73</v>
      </c>
      <c r="L11" s="19" t="s">
        <v>21</v>
      </c>
      <c r="M11" s="19" t="s">
        <v>22</v>
      </c>
      <c r="N11" s="19" t="s">
        <v>21</v>
      </c>
      <c r="O11" s="18">
        <f>Q11</f>
        <v>69</v>
      </c>
      <c r="P11" s="20" t="s">
        <v>20</v>
      </c>
      <c r="Q11" s="21">
        <v>69</v>
      </c>
      <c r="R11" s="28">
        <v>0</v>
      </c>
      <c r="S11" s="28">
        <v>0</v>
      </c>
      <c r="T11" s="28">
        <v>0</v>
      </c>
      <c r="U11" s="28">
        <v>0</v>
      </c>
      <c r="V11" s="28">
        <v>0</v>
      </c>
      <c r="W11" s="28">
        <v>0</v>
      </c>
      <c r="X11" s="28">
        <v>0</v>
      </c>
      <c r="Y11" s="28">
        <v>0</v>
      </c>
      <c r="Z11" s="28">
        <v>0</v>
      </c>
      <c r="AA11" s="28">
        <v>2847</v>
      </c>
      <c r="AB11" s="28">
        <v>234</v>
      </c>
      <c r="AC11" s="28">
        <v>269</v>
      </c>
      <c r="AD11" s="28">
        <v>9</v>
      </c>
      <c r="AE11" s="28">
        <v>339</v>
      </c>
      <c r="AF11" s="149">
        <v>2</v>
      </c>
      <c r="AG11" s="149">
        <v>145</v>
      </c>
      <c r="AH11" s="149">
        <v>156</v>
      </c>
      <c r="AI11" s="149">
        <v>2</v>
      </c>
      <c r="AJ11" s="149">
        <v>163</v>
      </c>
      <c r="AK11" s="149">
        <v>95</v>
      </c>
      <c r="AL11" s="149">
        <v>302</v>
      </c>
      <c r="AM11" s="149">
        <v>233</v>
      </c>
      <c r="AN11" s="149"/>
      <c r="AO11" s="149"/>
      <c r="AP11" s="149"/>
      <c r="AQ11" s="149"/>
      <c r="AR11" s="149"/>
      <c r="AS11" s="37"/>
    </row>
    <row r="12" spans="1:64" ht="36.75" customHeight="1" x14ac:dyDescent="0.2">
      <c r="B12" s="199"/>
      <c r="C12" s="32">
        <v>3</v>
      </c>
      <c r="D12" s="33" t="s">
        <v>31</v>
      </c>
      <c r="E12" s="38" t="s">
        <v>32</v>
      </c>
      <c r="F12" s="34" t="s">
        <v>17</v>
      </c>
      <c r="G12" s="33" t="s">
        <v>18</v>
      </c>
      <c r="H12" s="35" t="s">
        <v>33</v>
      </c>
      <c r="I12" s="16" t="s">
        <v>20</v>
      </c>
      <c r="J12" s="17">
        <v>3277</v>
      </c>
      <c r="K12" s="18">
        <v>3261</v>
      </c>
      <c r="L12" s="19" t="s">
        <v>21</v>
      </c>
      <c r="M12" s="19" t="s">
        <v>22</v>
      </c>
      <c r="N12" s="19" t="s">
        <v>21</v>
      </c>
      <c r="O12" s="18">
        <f>Q12</f>
        <v>3245</v>
      </c>
      <c r="P12" s="39" t="s">
        <v>23</v>
      </c>
      <c r="Q12" s="21">
        <v>3245</v>
      </c>
      <c r="R12" s="28">
        <v>3354</v>
      </c>
      <c r="S12" s="28">
        <v>5032</v>
      </c>
      <c r="T12" s="28">
        <v>5098</v>
      </c>
      <c r="U12" s="28">
        <v>5129</v>
      </c>
      <c r="V12" s="28">
        <v>5355</v>
      </c>
      <c r="W12" s="28">
        <v>5427</v>
      </c>
      <c r="X12" s="28">
        <v>4984</v>
      </c>
      <c r="Y12" s="28">
        <v>5146</v>
      </c>
      <c r="Z12" s="28">
        <v>5081</v>
      </c>
      <c r="AA12" s="28">
        <v>2919</v>
      </c>
      <c r="AB12" s="28">
        <v>2804</v>
      </c>
      <c r="AC12" s="28">
        <v>2638</v>
      </c>
      <c r="AD12" s="28">
        <v>2773</v>
      </c>
      <c r="AE12" s="28">
        <v>2582</v>
      </c>
      <c r="AF12" s="149">
        <v>2654</v>
      </c>
      <c r="AG12" s="149">
        <v>2643</v>
      </c>
      <c r="AH12" s="149">
        <v>2617</v>
      </c>
      <c r="AI12" s="149">
        <v>2760</v>
      </c>
      <c r="AJ12" s="149">
        <v>2764</v>
      </c>
      <c r="AK12" s="149">
        <v>2765</v>
      </c>
      <c r="AL12" s="149">
        <v>2625</v>
      </c>
      <c r="AM12" s="149">
        <v>2559</v>
      </c>
      <c r="AN12" s="149"/>
      <c r="AO12" s="149"/>
      <c r="AP12" s="149"/>
      <c r="AQ12" s="149"/>
      <c r="AR12" s="149"/>
      <c r="AS12" s="37"/>
    </row>
    <row r="13" spans="1:64" ht="29.1" customHeight="1" x14ac:dyDescent="0.2">
      <c r="B13" s="199"/>
      <c r="C13" s="40">
        <v>4</v>
      </c>
      <c r="D13" s="41" t="s">
        <v>34</v>
      </c>
      <c r="E13" s="42" t="s">
        <v>35</v>
      </c>
      <c r="F13" s="43" t="s">
        <v>17</v>
      </c>
      <c r="G13" s="44" t="s">
        <v>18</v>
      </c>
      <c r="H13" s="45" t="s">
        <v>36</v>
      </c>
      <c r="I13" s="46" t="s">
        <v>23</v>
      </c>
      <c r="J13" s="47">
        <v>0.9</v>
      </c>
      <c r="K13" s="48">
        <f>J13</f>
        <v>0.9</v>
      </c>
      <c r="L13" s="49" t="s">
        <v>21</v>
      </c>
      <c r="M13" s="49" t="s">
        <v>22</v>
      </c>
      <c r="N13" s="49" t="s">
        <v>21</v>
      </c>
      <c r="O13" s="50">
        <f>Q13</f>
        <v>1</v>
      </c>
      <c r="P13" s="51" t="s">
        <v>20</v>
      </c>
      <c r="Q13" s="52">
        <v>1</v>
      </c>
      <c r="R13" s="53">
        <f t="shared" ref="R13:AR13" si="3">R9/R5</f>
        <v>0.14035087719298245</v>
      </c>
      <c r="S13" s="53">
        <f t="shared" si="3"/>
        <v>0.29856115107913667</v>
      </c>
      <c r="T13" s="53">
        <f t="shared" si="3"/>
        <v>0.43103448275862066</v>
      </c>
      <c r="U13" s="53">
        <f t="shared" si="3"/>
        <v>0.89959839357429716</v>
      </c>
      <c r="V13" s="53">
        <f t="shared" si="3"/>
        <v>0.46838407494145201</v>
      </c>
      <c r="W13" s="53">
        <f t="shared" si="3"/>
        <v>0.40909090909090912</v>
      </c>
      <c r="X13" s="53">
        <f t="shared" si="3"/>
        <v>2.1162790697674421</v>
      </c>
      <c r="Y13" s="53">
        <f t="shared" si="3"/>
        <v>0.45517241379310347</v>
      </c>
      <c r="Z13" s="53">
        <f t="shared" si="3"/>
        <v>0.7265625</v>
      </c>
      <c r="AA13" s="53">
        <f t="shared" si="3"/>
        <v>24.84297520661157</v>
      </c>
      <c r="AB13" s="53">
        <f t="shared" si="3"/>
        <v>1.4872881355932204</v>
      </c>
      <c r="AC13" s="54">
        <f t="shared" si="3"/>
        <v>1.83</v>
      </c>
      <c r="AD13" s="54">
        <f t="shared" si="3"/>
        <v>0.54185022026431717</v>
      </c>
      <c r="AE13" s="53">
        <f t="shared" si="3"/>
        <v>1.786008230452675</v>
      </c>
      <c r="AF13" s="53">
        <f t="shared" si="3"/>
        <v>0.48201438848920863</v>
      </c>
      <c r="AG13" s="53">
        <f t="shared" si="3"/>
        <v>0.97489539748953979</v>
      </c>
      <c r="AH13" s="53">
        <f t="shared" si="3"/>
        <v>1.0942622950819672</v>
      </c>
      <c r="AI13" s="53">
        <f t="shared" si="3"/>
        <v>0.32227488151658767</v>
      </c>
      <c r="AJ13" s="53">
        <f t="shared" si="3"/>
        <v>0.97916666666666663</v>
      </c>
      <c r="AK13" s="53">
        <f t="shared" si="3"/>
        <v>0.99610894941634243</v>
      </c>
      <c r="AL13" s="53">
        <f t="shared" si="3"/>
        <v>1.7379679144385027</v>
      </c>
      <c r="AM13" s="53">
        <f t="shared" si="3"/>
        <v>1.26890756302521</v>
      </c>
      <c r="AN13" s="53" t="e">
        <f t="shared" si="3"/>
        <v>#DIV/0!</v>
      </c>
      <c r="AO13" s="53" t="e">
        <f t="shared" si="3"/>
        <v>#DIV/0!</v>
      </c>
      <c r="AP13" s="53" t="e">
        <f t="shared" si="3"/>
        <v>#DIV/0!</v>
      </c>
      <c r="AQ13" s="53" t="e">
        <f t="shared" si="3"/>
        <v>#DIV/0!</v>
      </c>
      <c r="AR13" s="53" t="e">
        <f t="shared" si="3"/>
        <v>#DIV/0!</v>
      </c>
      <c r="AS13" s="55"/>
    </row>
    <row r="14" spans="1:64" ht="12.75" customHeight="1" x14ac:dyDescent="0.2">
      <c r="A14" s="56"/>
      <c r="B14" s="199" t="s">
        <v>37</v>
      </c>
      <c r="C14" s="200" t="s">
        <v>38</v>
      </c>
      <c r="D14" s="200"/>
      <c r="E14" s="200"/>
      <c r="F14" s="200"/>
      <c r="G14" s="200"/>
      <c r="H14" s="200"/>
      <c r="I14" s="201" t="s">
        <v>39</v>
      </c>
      <c r="J14" s="201"/>
      <c r="K14" s="201"/>
      <c r="L14" s="201"/>
      <c r="M14" s="201"/>
      <c r="N14" s="201"/>
      <c r="O14" s="201"/>
      <c r="P14" s="201"/>
      <c r="Q14" s="201"/>
      <c r="R14" s="57">
        <v>43404</v>
      </c>
      <c r="S14" s="57">
        <v>43447</v>
      </c>
      <c r="T14" s="58">
        <v>43482</v>
      </c>
      <c r="U14" s="58">
        <v>43510</v>
      </c>
      <c r="V14" s="58">
        <v>43539</v>
      </c>
      <c r="W14" s="58">
        <v>43579</v>
      </c>
      <c r="X14" s="58">
        <v>43602</v>
      </c>
      <c r="Y14" s="58">
        <v>43630</v>
      </c>
      <c r="Z14" s="58">
        <v>43663</v>
      </c>
      <c r="AA14" s="58">
        <v>43699</v>
      </c>
      <c r="AB14" s="58">
        <v>43727</v>
      </c>
      <c r="AC14" s="58">
        <v>43756</v>
      </c>
      <c r="AD14" s="58">
        <v>43784</v>
      </c>
      <c r="AE14" s="58">
        <v>43816</v>
      </c>
      <c r="AF14" s="58">
        <v>43846</v>
      </c>
      <c r="AG14" s="58">
        <v>43881</v>
      </c>
      <c r="AH14" s="58">
        <v>43908</v>
      </c>
      <c r="AI14" s="58">
        <v>43938</v>
      </c>
      <c r="AJ14" s="58">
        <v>43965</v>
      </c>
      <c r="AK14" s="58">
        <v>44000</v>
      </c>
      <c r="AL14" s="58">
        <v>44035</v>
      </c>
      <c r="AM14" s="58">
        <v>44064</v>
      </c>
      <c r="AN14" s="58"/>
      <c r="AO14" s="58"/>
      <c r="AP14" s="58"/>
      <c r="AQ14" s="58"/>
      <c r="AR14" s="58"/>
      <c r="AS14" s="59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</row>
    <row r="15" spans="1:64" ht="14.25" customHeight="1" x14ac:dyDescent="0.2">
      <c r="B15" s="199"/>
      <c r="C15" s="175">
        <v>5</v>
      </c>
      <c r="D15" s="196" t="s">
        <v>40</v>
      </c>
      <c r="E15" s="202" t="s">
        <v>41</v>
      </c>
      <c r="F15" s="197" t="s">
        <v>17</v>
      </c>
      <c r="G15" s="181" t="s">
        <v>18</v>
      </c>
      <c r="H15" s="198" t="s">
        <v>42</v>
      </c>
      <c r="I15" s="16" t="s">
        <v>20</v>
      </c>
      <c r="J15" s="61">
        <v>45</v>
      </c>
      <c r="K15" s="18">
        <f>Q15</f>
        <v>30</v>
      </c>
      <c r="L15" s="19" t="s">
        <v>21</v>
      </c>
      <c r="M15" s="19" t="s">
        <v>22</v>
      </c>
      <c r="N15" s="19" t="s">
        <v>21</v>
      </c>
      <c r="O15" s="18">
        <f>J15</f>
        <v>45</v>
      </c>
      <c r="P15" s="39" t="s">
        <v>23</v>
      </c>
      <c r="Q15" s="62">
        <v>30</v>
      </c>
      <c r="R15" s="36">
        <f t="shared" ref="R15:AR15" si="4">IF(R16&lt;&gt;""&amp;R14&lt;&gt;"",R14-R16,"")</f>
        <v>36</v>
      </c>
      <c r="S15" s="36">
        <f t="shared" si="4"/>
        <v>23</v>
      </c>
      <c r="T15" s="36">
        <f t="shared" si="4"/>
        <v>6</v>
      </c>
      <c r="U15" s="36">
        <f t="shared" si="4"/>
        <v>34</v>
      </c>
      <c r="V15" s="36">
        <f t="shared" si="4"/>
        <v>63</v>
      </c>
      <c r="W15" s="36">
        <f t="shared" si="4"/>
        <v>103</v>
      </c>
      <c r="X15" s="36">
        <f t="shared" si="4"/>
        <v>126</v>
      </c>
      <c r="Y15" s="36">
        <f t="shared" si="4"/>
        <v>113</v>
      </c>
      <c r="Z15" s="36">
        <f t="shared" si="4"/>
        <v>126</v>
      </c>
      <c r="AA15" s="36">
        <f t="shared" si="4"/>
        <v>148</v>
      </c>
      <c r="AB15" s="36">
        <f t="shared" si="4"/>
        <v>112</v>
      </c>
      <c r="AC15" s="36">
        <f t="shared" si="4"/>
        <v>81</v>
      </c>
      <c r="AD15" s="36">
        <f t="shared" si="4"/>
        <v>65</v>
      </c>
      <c r="AE15" s="36">
        <f t="shared" si="4"/>
        <v>67</v>
      </c>
      <c r="AF15" s="36">
        <f t="shared" si="4"/>
        <v>92</v>
      </c>
      <c r="AG15" s="36">
        <f t="shared" si="4"/>
        <v>69</v>
      </c>
      <c r="AH15" s="36">
        <f t="shared" si="4"/>
        <v>96</v>
      </c>
      <c r="AI15" s="36">
        <f t="shared" si="4"/>
        <v>102</v>
      </c>
      <c r="AJ15" s="36">
        <f t="shared" si="4"/>
        <v>97</v>
      </c>
      <c r="AK15" s="36">
        <f t="shared" si="4"/>
        <v>20</v>
      </c>
      <c r="AL15" s="36">
        <f t="shared" si="4"/>
        <v>43</v>
      </c>
      <c r="AM15" s="36">
        <f t="shared" si="4"/>
        <v>32</v>
      </c>
      <c r="AN15" s="36">
        <f t="shared" si="4"/>
        <v>0</v>
      </c>
      <c r="AO15" s="36">
        <f t="shared" si="4"/>
        <v>0</v>
      </c>
      <c r="AP15" s="36">
        <f t="shared" si="4"/>
        <v>0</v>
      </c>
      <c r="AQ15" s="36">
        <f t="shared" si="4"/>
        <v>0</v>
      </c>
      <c r="AR15" s="36">
        <f t="shared" si="4"/>
        <v>0</v>
      </c>
      <c r="AS15" s="165"/>
    </row>
    <row r="16" spans="1:64" ht="14.1" customHeight="1" x14ac:dyDescent="0.2">
      <c r="B16" s="199"/>
      <c r="C16" s="175"/>
      <c r="D16" s="196"/>
      <c r="E16" s="202"/>
      <c r="F16" s="197"/>
      <c r="G16" s="181"/>
      <c r="H16" s="198"/>
      <c r="I16" s="193" t="s">
        <v>43</v>
      </c>
      <c r="J16" s="193"/>
      <c r="K16" s="193"/>
      <c r="L16" s="193"/>
      <c r="M16" s="193"/>
      <c r="N16" s="193"/>
      <c r="O16" s="193"/>
      <c r="P16" s="193"/>
      <c r="Q16" s="193"/>
      <c r="R16" s="64">
        <v>43368</v>
      </c>
      <c r="S16" s="64">
        <v>43424</v>
      </c>
      <c r="T16" s="64">
        <v>43476</v>
      </c>
      <c r="U16" s="64">
        <v>43476</v>
      </c>
      <c r="V16" s="64">
        <v>43476</v>
      </c>
      <c r="W16" s="64">
        <v>43476</v>
      </c>
      <c r="X16" s="64">
        <v>43476</v>
      </c>
      <c r="Y16" s="64">
        <v>43517</v>
      </c>
      <c r="Z16" s="64">
        <v>43537</v>
      </c>
      <c r="AA16" s="64">
        <v>43551</v>
      </c>
      <c r="AB16" s="64">
        <v>43615</v>
      </c>
      <c r="AC16" s="65">
        <v>43675</v>
      </c>
      <c r="AD16" s="65">
        <v>43719</v>
      </c>
      <c r="AE16" s="64">
        <v>43749</v>
      </c>
      <c r="AF16" s="64">
        <v>43754</v>
      </c>
      <c r="AG16" s="64">
        <v>43812</v>
      </c>
      <c r="AH16" s="64">
        <v>43812</v>
      </c>
      <c r="AI16" s="64">
        <v>43836</v>
      </c>
      <c r="AJ16" s="64">
        <v>43868</v>
      </c>
      <c r="AK16" s="64">
        <v>43980</v>
      </c>
      <c r="AL16" s="64">
        <v>43992</v>
      </c>
      <c r="AM16" s="64">
        <v>44032</v>
      </c>
      <c r="AN16" s="64"/>
      <c r="AO16" s="64"/>
      <c r="AP16" s="64"/>
      <c r="AQ16" s="64"/>
      <c r="AR16" s="64"/>
      <c r="AS16" s="165"/>
    </row>
    <row r="17" spans="1:64" ht="15" customHeight="1" x14ac:dyDescent="0.2">
      <c r="B17" s="199"/>
      <c r="C17" s="175">
        <v>6</v>
      </c>
      <c r="D17" s="196" t="s">
        <v>44</v>
      </c>
      <c r="E17" s="182" t="s">
        <v>45</v>
      </c>
      <c r="F17" s="197" t="s">
        <v>17</v>
      </c>
      <c r="G17" s="181" t="s">
        <v>18</v>
      </c>
      <c r="H17" s="198" t="s">
        <v>46</v>
      </c>
      <c r="I17" s="16" t="s">
        <v>20</v>
      </c>
      <c r="J17" s="61">
        <v>120</v>
      </c>
      <c r="K17" s="18">
        <f>Q17</f>
        <v>90</v>
      </c>
      <c r="L17" s="19" t="s">
        <v>21</v>
      </c>
      <c r="M17" s="19" t="s">
        <v>22</v>
      </c>
      <c r="N17" s="19" t="s">
        <v>21</v>
      </c>
      <c r="O17" s="18">
        <f>J17</f>
        <v>120</v>
      </c>
      <c r="P17" s="39" t="s">
        <v>23</v>
      </c>
      <c r="Q17" s="62">
        <v>90</v>
      </c>
      <c r="R17" s="36">
        <f t="shared" ref="R17:AR17" si="5">IF(R18&lt;&gt;""&amp;R14&lt;&gt;"",R18-R14,"")</f>
        <v>71</v>
      </c>
      <c r="S17" s="36">
        <f t="shared" si="5"/>
        <v>104</v>
      </c>
      <c r="T17" s="36">
        <f t="shared" si="5"/>
        <v>108</v>
      </c>
      <c r="U17" s="36">
        <f t="shared" si="5"/>
        <v>110</v>
      </c>
      <c r="V17" s="36">
        <f t="shared" si="5"/>
        <v>117</v>
      </c>
      <c r="W17" s="36">
        <f t="shared" si="5"/>
        <v>84</v>
      </c>
      <c r="X17" s="36">
        <f t="shared" si="5"/>
        <v>96</v>
      </c>
      <c r="Y17" s="36">
        <f t="shared" si="5"/>
        <v>89</v>
      </c>
      <c r="Z17" s="36">
        <f t="shared" si="5"/>
        <v>84</v>
      </c>
      <c r="AA17" s="36">
        <f t="shared" si="5"/>
        <v>76</v>
      </c>
      <c r="AB17" s="36">
        <f t="shared" si="5"/>
        <v>76</v>
      </c>
      <c r="AC17" s="36">
        <f t="shared" si="5"/>
        <v>54</v>
      </c>
      <c r="AD17" s="36">
        <f t="shared" si="5"/>
        <v>60</v>
      </c>
      <c r="AE17" s="36">
        <f t="shared" si="5"/>
        <v>99</v>
      </c>
      <c r="AF17" s="36">
        <f t="shared" si="5"/>
        <v>69</v>
      </c>
      <c r="AG17" s="36">
        <f t="shared" si="5"/>
        <v>40</v>
      </c>
      <c r="AH17" s="36">
        <f t="shared" si="5"/>
        <v>50</v>
      </c>
      <c r="AI17" s="36">
        <f t="shared" si="5"/>
        <v>54</v>
      </c>
      <c r="AJ17" s="36">
        <f t="shared" si="5"/>
        <v>83</v>
      </c>
      <c r="AK17" s="36">
        <f t="shared" si="5"/>
        <v>55</v>
      </c>
      <c r="AL17" s="36">
        <f t="shared" si="5"/>
        <v>41</v>
      </c>
      <c r="AM17" s="36">
        <f t="shared" si="5"/>
        <v>61</v>
      </c>
      <c r="AN17" s="36">
        <f t="shared" si="5"/>
        <v>0</v>
      </c>
      <c r="AO17" s="36">
        <f t="shared" si="5"/>
        <v>0</v>
      </c>
      <c r="AP17" s="36">
        <f t="shared" si="5"/>
        <v>0</v>
      </c>
      <c r="AQ17" s="36">
        <f t="shared" si="5"/>
        <v>0</v>
      </c>
      <c r="AR17" s="36">
        <f t="shared" si="5"/>
        <v>0</v>
      </c>
      <c r="AS17" s="165"/>
    </row>
    <row r="18" spans="1:64" ht="12.75" customHeight="1" x14ac:dyDescent="0.2">
      <c r="B18" s="199"/>
      <c r="C18" s="175"/>
      <c r="D18" s="196"/>
      <c r="E18" s="182"/>
      <c r="F18" s="197"/>
      <c r="G18" s="181"/>
      <c r="H18" s="198"/>
      <c r="I18" s="193" t="s">
        <v>47</v>
      </c>
      <c r="J18" s="193"/>
      <c r="K18" s="193"/>
      <c r="L18" s="193"/>
      <c r="M18" s="193"/>
      <c r="N18" s="193"/>
      <c r="O18" s="193"/>
      <c r="P18" s="193"/>
      <c r="Q18" s="193"/>
      <c r="R18" s="64">
        <v>43475</v>
      </c>
      <c r="S18" s="64">
        <v>43551</v>
      </c>
      <c r="T18" s="64">
        <v>43590</v>
      </c>
      <c r="U18" s="64">
        <v>43620</v>
      </c>
      <c r="V18" s="64">
        <v>43656</v>
      </c>
      <c r="W18" s="64">
        <v>43663</v>
      </c>
      <c r="X18" s="64">
        <v>43698</v>
      </c>
      <c r="Y18" s="64">
        <v>43719</v>
      </c>
      <c r="Z18" s="64">
        <v>43747</v>
      </c>
      <c r="AA18" s="64">
        <v>43775</v>
      </c>
      <c r="AB18" s="64">
        <v>43803</v>
      </c>
      <c r="AC18" s="65">
        <v>43810</v>
      </c>
      <c r="AD18" s="65">
        <v>43844</v>
      </c>
      <c r="AE18" s="64">
        <v>43915</v>
      </c>
      <c r="AF18" s="64">
        <v>43915</v>
      </c>
      <c r="AG18" s="64">
        <v>43921</v>
      </c>
      <c r="AH18" s="64">
        <v>43958</v>
      </c>
      <c r="AI18" s="64">
        <v>43992</v>
      </c>
      <c r="AJ18" s="64">
        <v>44048</v>
      </c>
      <c r="AK18" s="64">
        <v>44055</v>
      </c>
      <c r="AL18" s="64">
        <v>44076</v>
      </c>
      <c r="AM18" s="64">
        <v>44125</v>
      </c>
      <c r="AN18" s="64"/>
      <c r="AO18" s="64"/>
      <c r="AP18" s="64"/>
      <c r="AQ18" s="64"/>
      <c r="AR18" s="64"/>
      <c r="AS18" s="165"/>
    </row>
    <row r="19" spans="1:64" ht="22.5" customHeight="1" x14ac:dyDescent="0.2">
      <c r="B19" s="199"/>
      <c r="C19" s="175">
        <v>7</v>
      </c>
      <c r="D19" s="196" t="s">
        <v>48</v>
      </c>
      <c r="E19" s="182" t="s">
        <v>49</v>
      </c>
      <c r="F19" s="197" t="s">
        <v>17</v>
      </c>
      <c r="G19" s="181" t="s">
        <v>18</v>
      </c>
      <c r="H19" s="198" t="s">
        <v>50</v>
      </c>
      <c r="I19" s="16" t="s">
        <v>20</v>
      </c>
      <c r="J19" s="61">
        <v>7</v>
      </c>
      <c r="K19" s="18">
        <f>Q19</f>
        <v>5</v>
      </c>
      <c r="L19" s="19" t="s">
        <v>21</v>
      </c>
      <c r="M19" s="19" t="s">
        <v>22</v>
      </c>
      <c r="N19" s="19" t="s">
        <v>21</v>
      </c>
      <c r="O19" s="18">
        <f>J19</f>
        <v>7</v>
      </c>
      <c r="P19" s="39" t="s">
        <v>23</v>
      </c>
      <c r="Q19" s="62">
        <v>5</v>
      </c>
      <c r="R19" s="36">
        <f t="shared" ref="R19:AR19" si="6">IF(R20&lt;&gt;""&amp;R14&lt;&gt;"",R14-R20,"")</f>
        <v>34</v>
      </c>
      <c r="S19" s="36">
        <f t="shared" si="6"/>
        <v>24</v>
      </c>
      <c r="T19" s="36">
        <f t="shared" si="6"/>
        <v>7</v>
      </c>
      <c r="U19" s="36">
        <f t="shared" si="6"/>
        <v>3</v>
      </c>
      <c r="V19" s="36">
        <f t="shared" si="6"/>
        <v>23</v>
      </c>
      <c r="W19" s="36">
        <f t="shared" si="6"/>
        <v>16</v>
      </c>
      <c r="X19" s="36">
        <f t="shared" si="6"/>
        <v>7</v>
      </c>
      <c r="Y19" s="36">
        <f t="shared" si="6"/>
        <v>1</v>
      </c>
      <c r="Z19" s="36">
        <f t="shared" si="6"/>
        <v>0</v>
      </c>
      <c r="AA19" s="36">
        <f t="shared" si="6"/>
        <v>3</v>
      </c>
      <c r="AB19" s="36">
        <f t="shared" si="6"/>
        <v>3</v>
      </c>
      <c r="AC19" s="36">
        <f t="shared" si="6"/>
        <v>1</v>
      </c>
      <c r="AD19" s="36">
        <f t="shared" si="6"/>
        <v>1</v>
      </c>
      <c r="AE19" s="36">
        <f t="shared" si="6"/>
        <v>1</v>
      </c>
      <c r="AF19" s="36">
        <f t="shared" si="6"/>
        <v>1</v>
      </c>
      <c r="AG19" s="36">
        <f t="shared" si="6"/>
        <v>1</v>
      </c>
      <c r="AH19" s="36">
        <f t="shared" si="6"/>
        <v>1</v>
      </c>
      <c r="AI19" s="36">
        <f t="shared" si="6"/>
        <v>0</v>
      </c>
      <c r="AJ19" s="36">
        <f t="shared" si="6"/>
        <v>3</v>
      </c>
      <c r="AK19" s="36">
        <f t="shared" si="6"/>
        <v>2</v>
      </c>
      <c r="AL19" s="36">
        <f t="shared" si="6"/>
        <v>3</v>
      </c>
      <c r="AM19" s="36">
        <f t="shared" si="6"/>
        <v>2</v>
      </c>
      <c r="AN19" s="36">
        <f t="shared" si="6"/>
        <v>0</v>
      </c>
      <c r="AO19" s="36">
        <f t="shared" si="6"/>
        <v>0</v>
      </c>
      <c r="AP19" s="36">
        <f t="shared" si="6"/>
        <v>0</v>
      </c>
      <c r="AQ19" s="36">
        <f t="shared" si="6"/>
        <v>0</v>
      </c>
      <c r="AR19" s="36">
        <f t="shared" si="6"/>
        <v>0</v>
      </c>
      <c r="AS19" s="165"/>
    </row>
    <row r="20" spans="1:64" ht="12.75" customHeight="1" x14ac:dyDescent="0.2">
      <c r="A20" s="56"/>
      <c r="B20" s="199"/>
      <c r="C20" s="175"/>
      <c r="D20" s="196"/>
      <c r="E20" s="182"/>
      <c r="F20" s="197"/>
      <c r="G20" s="197"/>
      <c r="H20" s="197"/>
      <c r="I20" s="184" t="s">
        <v>51</v>
      </c>
      <c r="J20" s="184"/>
      <c r="K20" s="184"/>
      <c r="L20" s="184"/>
      <c r="M20" s="184"/>
      <c r="N20" s="184"/>
      <c r="O20" s="184"/>
      <c r="P20" s="184"/>
      <c r="Q20" s="184"/>
      <c r="R20" s="64">
        <v>43370</v>
      </c>
      <c r="S20" s="64">
        <v>43423</v>
      </c>
      <c r="T20" s="64">
        <v>43475</v>
      </c>
      <c r="U20" s="64">
        <v>43507</v>
      </c>
      <c r="V20" s="64">
        <v>43516</v>
      </c>
      <c r="W20" s="64">
        <v>43563</v>
      </c>
      <c r="X20" s="64">
        <v>43595</v>
      </c>
      <c r="Y20" s="64">
        <v>43629</v>
      </c>
      <c r="Z20" s="64">
        <v>43663</v>
      </c>
      <c r="AA20" s="64">
        <v>43696</v>
      </c>
      <c r="AB20" s="64">
        <v>43724</v>
      </c>
      <c r="AC20" s="65">
        <v>43755</v>
      </c>
      <c r="AD20" s="65">
        <v>43783</v>
      </c>
      <c r="AE20" s="64">
        <v>43815</v>
      </c>
      <c r="AF20" s="64">
        <v>43845</v>
      </c>
      <c r="AG20" s="64">
        <v>43880</v>
      </c>
      <c r="AH20" s="64">
        <v>43907</v>
      </c>
      <c r="AI20" s="64">
        <v>43938</v>
      </c>
      <c r="AJ20" s="64">
        <v>43962</v>
      </c>
      <c r="AK20" s="64">
        <v>43998</v>
      </c>
      <c r="AL20" s="64">
        <v>44032</v>
      </c>
      <c r="AM20" s="64">
        <v>44062</v>
      </c>
      <c r="AN20" s="64"/>
      <c r="AO20" s="64"/>
      <c r="AP20" s="64"/>
      <c r="AQ20" s="64"/>
      <c r="AR20" s="64"/>
      <c r="AS20" s="165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</row>
    <row r="21" spans="1:64" ht="22.5" customHeight="1" x14ac:dyDescent="0.2">
      <c r="B21" s="199"/>
      <c r="C21" s="185">
        <v>8</v>
      </c>
      <c r="D21" s="186" t="s">
        <v>52</v>
      </c>
      <c r="E21" s="187" t="s">
        <v>53</v>
      </c>
      <c r="F21" s="188" t="s">
        <v>17</v>
      </c>
      <c r="G21" s="186" t="s">
        <v>18</v>
      </c>
      <c r="H21" s="189" t="s">
        <v>50</v>
      </c>
      <c r="I21" s="16" t="s">
        <v>20</v>
      </c>
      <c r="J21" s="61">
        <v>30</v>
      </c>
      <c r="K21" s="18">
        <v>25</v>
      </c>
      <c r="L21" s="19" t="s">
        <v>21</v>
      </c>
      <c r="M21" s="19" t="s">
        <v>22</v>
      </c>
      <c r="N21" s="19" t="s">
        <v>21</v>
      </c>
      <c r="O21" s="18">
        <v>30</v>
      </c>
      <c r="P21" s="39" t="s">
        <v>23</v>
      </c>
      <c r="Q21" s="62">
        <v>25</v>
      </c>
      <c r="R21" s="36">
        <f t="shared" ref="R21:AR21" si="7">IF(R22&lt;&gt;""&amp;R14&lt;&gt;"",R14-R22,"")</f>
        <v>226</v>
      </c>
      <c r="S21" s="36">
        <f t="shared" si="7"/>
        <v>161</v>
      </c>
      <c r="T21" s="36">
        <f t="shared" si="7"/>
        <v>196</v>
      </c>
      <c r="U21" s="36">
        <f t="shared" si="7"/>
        <v>154</v>
      </c>
      <c r="V21" s="36">
        <f t="shared" si="7"/>
        <v>183</v>
      </c>
      <c r="W21" s="36">
        <f t="shared" si="7"/>
        <v>203</v>
      </c>
      <c r="X21" s="36">
        <f t="shared" si="7"/>
        <v>66</v>
      </c>
      <c r="Y21" s="36">
        <f t="shared" si="7"/>
        <v>80</v>
      </c>
      <c r="Z21" s="36">
        <f t="shared" si="7"/>
        <v>82</v>
      </c>
      <c r="AA21" s="36">
        <f t="shared" si="7"/>
        <v>78</v>
      </c>
      <c r="AB21" s="36">
        <f t="shared" si="7"/>
        <v>237</v>
      </c>
      <c r="AC21" s="36">
        <f t="shared" si="7"/>
        <v>135</v>
      </c>
      <c r="AD21" s="36">
        <f t="shared" si="7"/>
        <v>126</v>
      </c>
      <c r="AE21" s="36">
        <f t="shared" si="7"/>
        <v>158</v>
      </c>
      <c r="AF21" s="36">
        <f t="shared" si="7"/>
        <v>188</v>
      </c>
      <c r="AG21" s="36">
        <f t="shared" si="7"/>
        <v>223</v>
      </c>
      <c r="AH21" s="36">
        <f t="shared" si="7"/>
        <v>250</v>
      </c>
      <c r="AI21" s="36">
        <f t="shared" si="7"/>
        <v>280</v>
      </c>
      <c r="AJ21" s="36">
        <f t="shared" si="7"/>
        <v>209</v>
      </c>
      <c r="AK21" s="36">
        <f t="shared" si="7"/>
        <v>244</v>
      </c>
      <c r="AL21" s="36">
        <f t="shared" si="7"/>
        <v>279</v>
      </c>
      <c r="AM21" s="36">
        <f t="shared" si="7"/>
        <v>308</v>
      </c>
      <c r="AN21" s="36">
        <f t="shared" si="7"/>
        <v>0</v>
      </c>
      <c r="AO21" s="36">
        <f t="shared" si="7"/>
        <v>0</v>
      </c>
      <c r="AP21" s="36">
        <f t="shared" si="7"/>
        <v>0</v>
      </c>
      <c r="AQ21" s="36">
        <f t="shared" si="7"/>
        <v>0</v>
      </c>
      <c r="AR21" s="36">
        <f t="shared" si="7"/>
        <v>0</v>
      </c>
      <c r="AS21" s="190"/>
    </row>
    <row r="22" spans="1:64" ht="41.25" customHeight="1" x14ac:dyDescent="0.2">
      <c r="A22" s="56"/>
      <c r="B22" s="199"/>
      <c r="C22" s="185"/>
      <c r="D22" s="186"/>
      <c r="E22" s="187"/>
      <c r="F22" s="188"/>
      <c r="G22" s="188"/>
      <c r="H22" s="188"/>
      <c r="I22" s="184" t="s">
        <v>54</v>
      </c>
      <c r="J22" s="184"/>
      <c r="K22" s="184"/>
      <c r="L22" s="184"/>
      <c r="M22" s="184"/>
      <c r="N22" s="184"/>
      <c r="O22" s="184"/>
      <c r="P22" s="184"/>
      <c r="Q22" s="184"/>
      <c r="R22" s="64">
        <v>43178</v>
      </c>
      <c r="S22" s="64">
        <v>43286</v>
      </c>
      <c r="T22" s="64">
        <v>43286</v>
      </c>
      <c r="U22" s="64">
        <v>43356</v>
      </c>
      <c r="V22" s="64">
        <v>43356</v>
      </c>
      <c r="W22" s="64">
        <v>43376</v>
      </c>
      <c r="X22" s="66">
        <v>43536</v>
      </c>
      <c r="Y22" s="66">
        <v>43550</v>
      </c>
      <c r="Z22" s="66">
        <v>43581</v>
      </c>
      <c r="AA22" s="66">
        <v>43621</v>
      </c>
      <c r="AB22" s="66">
        <v>43490</v>
      </c>
      <c r="AC22" s="67">
        <v>43621</v>
      </c>
      <c r="AD22" s="67">
        <v>43658</v>
      </c>
      <c r="AE22" s="66">
        <v>43658</v>
      </c>
      <c r="AF22" s="66">
        <v>43658</v>
      </c>
      <c r="AG22" s="66">
        <v>43658</v>
      </c>
      <c r="AH22" s="66">
        <v>43658</v>
      </c>
      <c r="AI22" s="66">
        <v>43658</v>
      </c>
      <c r="AJ22" s="66">
        <v>43756</v>
      </c>
      <c r="AK22" s="66">
        <v>43756</v>
      </c>
      <c r="AL22" s="66">
        <v>43756</v>
      </c>
      <c r="AM22" s="66">
        <v>43756</v>
      </c>
      <c r="AN22" s="66"/>
      <c r="AO22" s="66"/>
      <c r="AP22" s="66"/>
      <c r="AQ22" s="66"/>
      <c r="AR22" s="66"/>
      <c r="AS22" s="190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</row>
    <row r="23" spans="1:64" ht="19.5" customHeight="1" x14ac:dyDescent="0.2">
      <c r="B23" s="199"/>
      <c r="C23" s="185"/>
      <c r="D23" s="186"/>
      <c r="E23" s="187" t="s">
        <v>55</v>
      </c>
      <c r="F23" s="188" t="s">
        <v>17</v>
      </c>
      <c r="G23" s="186" t="s">
        <v>18</v>
      </c>
      <c r="H23" s="189" t="s">
        <v>50</v>
      </c>
      <c r="I23" s="16" t="s">
        <v>20</v>
      </c>
      <c r="J23" s="61">
        <v>15</v>
      </c>
      <c r="K23" s="18">
        <f>Q23</f>
        <v>10</v>
      </c>
      <c r="L23" s="19" t="s">
        <v>21</v>
      </c>
      <c r="M23" s="19" t="s">
        <v>22</v>
      </c>
      <c r="N23" s="19" t="s">
        <v>21</v>
      </c>
      <c r="O23" s="18">
        <f>J23</f>
        <v>15</v>
      </c>
      <c r="P23" s="39" t="s">
        <v>23</v>
      </c>
      <c r="Q23" s="62">
        <v>10</v>
      </c>
      <c r="R23" s="36">
        <f t="shared" ref="R23:AR23" si="8">IF(R24&lt;&gt;""&amp;R14&lt;&gt;"",R14-R24,"")</f>
        <v>149</v>
      </c>
      <c r="S23" s="36">
        <f t="shared" si="8"/>
        <v>122</v>
      </c>
      <c r="T23" s="36">
        <f t="shared" si="8"/>
        <v>84</v>
      </c>
      <c r="U23" s="36">
        <f t="shared" si="8"/>
        <v>126</v>
      </c>
      <c r="V23" s="36">
        <f t="shared" si="8"/>
        <v>53</v>
      </c>
      <c r="W23" s="36">
        <f t="shared" si="8"/>
        <v>62</v>
      </c>
      <c r="X23" s="36">
        <f t="shared" si="8"/>
        <v>60</v>
      </c>
      <c r="Y23" s="36">
        <f t="shared" si="8"/>
        <v>53</v>
      </c>
      <c r="Z23" s="36">
        <f t="shared" si="8"/>
        <v>42</v>
      </c>
      <c r="AA23" s="36">
        <f t="shared" si="8"/>
        <v>24</v>
      </c>
      <c r="AB23" s="36">
        <f t="shared" si="8"/>
        <v>13</v>
      </c>
      <c r="AC23" s="36">
        <f t="shared" si="8"/>
        <v>11</v>
      </c>
      <c r="AD23" s="36">
        <f t="shared" si="8"/>
        <v>10</v>
      </c>
      <c r="AE23" s="36">
        <f t="shared" si="8"/>
        <v>12</v>
      </c>
      <c r="AF23" s="36">
        <f t="shared" si="8"/>
        <v>8</v>
      </c>
      <c r="AG23" s="36">
        <f t="shared" si="8"/>
        <v>9</v>
      </c>
      <c r="AH23" s="36">
        <f t="shared" si="8"/>
        <v>9</v>
      </c>
      <c r="AI23" s="36">
        <f t="shared" si="8"/>
        <v>5</v>
      </c>
      <c r="AJ23" s="36">
        <f t="shared" si="8"/>
        <v>3</v>
      </c>
      <c r="AK23" s="36">
        <f t="shared" si="8"/>
        <v>8</v>
      </c>
      <c r="AL23" s="36">
        <f t="shared" si="8"/>
        <v>14</v>
      </c>
      <c r="AM23" s="36">
        <f t="shared" si="8"/>
        <v>9</v>
      </c>
      <c r="AN23" s="36">
        <f t="shared" si="8"/>
        <v>0</v>
      </c>
      <c r="AO23" s="36">
        <f t="shared" si="8"/>
        <v>0</v>
      </c>
      <c r="AP23" s="36">
        <f t="shared" si="8"/>
        <v>0</v>
      </c>
      <c r="AQ23" s="36">
        <f t="shared" si="8"/>
        <v>0</v>
      </c>
      <c r="AR23" s="36">
        <f t="shared" si="8"/>
        <v>0</v>
      </c>
      <c r="AS23" s="191"/>
    </row>
    <row r="24" spans="1:64" ht="29.25" customHeight="1" x14ac:dyDescent="0.2">
      <c r="A24" s="56"/>
      <c r="B24" s="199"/>
      <c r="C24" s="185"/>
      <c r="D24" s="186"/>
      <c r="E24" s="187"/>
      <c r="F24" s="188"/>
      <c r="G24" s="188"/>
      <c r="H24" s="188"/>
      <c r="I24" s="192" t="s">
        <v>56</v>
      </c>
      <c r="J24" s="192"/>
      <c r="K24" s="192"/>
      <c r="L24" s="192"/>
      <c r="M24" s="192"/>
      <c r="N24" s="192"/>
      <c r="O24" s="192"/>
      <c r="P24" s="192"/>
      <c r="Q24" s="192"/>
      <c r="R24" s="68">
        <v>43255</v>
      </c>
      <c r="S24" s="68">
        <v>43325</v>
      </c>
      <c r="T24" s="68">
        <v>43398</v>
      </c>
      <c r="U24" s="68">
        <v>43384</v>
      </c>
      <c r="V24" s="68">
        <v>43486</v>
      </c>
      <c r="W24" s="68">
        <v>43517</v>
      </c>
      <c r="X24" s="68">
        <v>43542</v>
      </c>
      <c r="Y24" s="68">
        <v>43577</v>
      </c>
      <c r="Z24" s="68">
        <v>43621</v>
      </c>
      <c r="AA24" s="68">
        <v>43675</v>
      </c>
      <c r="AB24" s="68">
        <v>43714</v>
      </c>
      <c r="AC24" s="69">
        <v>43745</v>
      </c>
      <c r="AD24" s="69">
        <v>43774</v>
      </c>
      <c r="AE24" s="68">
        <v>43804</v>
      </c>
      <c r="AF24" s="68">
        <v>43838</v>
      </c>
      <c r="AG24" s="68">
        <v>43872</v>
      </c>
      <c r="AH24" s="68">
        <v>43899</v>
      </c>
      <c r="AI24" s="68">
        <v>43933</v>
      </c>
      <c r="AJ24" s="68">
        <v>43962</v>
      </c>
      <c r="AK24" s="68">
        <v>43992</v>
      </c>
      <c r="AL24" s="68">
        <v>44021</v>
      </c>
      <c r="AM24" s="68">
        <v>44055</v>
      </c>
      <c r="AN24" s="68"/>
      <c r="AO24" s="68"/>
      <c r="AP24" s="68"/>
      <c r="AQ24" s="68"/>
      <c r="AR24" s="68"/>
      <c r="AS24" s="191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</row>
    <row r="25" spans="1:64" ht="12.75" customHeight="1" x14ac:dyDescent="0.2">
      <c r="B25" s="160" t="s">
        <v>57</v>
      </c>
      <c r="C25" s="161">
        <v>9</v>
      </c>
      <c r="D25" s="162" t="s">
        <v>58</v>
      </c>
      <c r="E25" s="163" t="s">
        <v>59</v>
      </c>
      <c r="F25" s="162" t="s">
        <v>17</v>
      </c>
      <c r="G25" s="162" t="s">
        <v>18</v>
      </c>
      <c r="H25" s="162" t="s">
        <v>46</v>
      </c>
      <c r="I25" s="70" t="s">
        <v>23</v>
      </c>
      <c r="J25" s="71">
        <v>0.36</v>
      </c>
      <c r="K25" s="72">
        <v>0.36</v>
      </c>
      <c r="L25" s="73" t="s">
        <v>21</v>
      </c>
      <c r="M25" s="73" t="s">
        <v>22</v>
      </c>
      <c r="N25" s="73" t="s">
        <v>21</v>
      </c>
      <c r="O25" s="72">
        <v>0.44</v>
      </c>
      <c r="P25" s="74" t="s">
        <v>20</v>
      </c>
      <c r="Q25" s="75">
        <v>0.44</v>
      </c>
      <c r="R25" s="76">
        <f t="shared" ref="R25:AR25" si="9">IF(R26=0,0,(R27/R26))</f>
        <v>0</v>
      </c>
      <c r="S25" s="76">
        <f t="shared" si="9"/>
        <v>0.6470588235294118</v>
      </c>
      <c r="T25" s="76">
        <f t="shared" si="9"/>
        <v>0.52380952380952384</v>
      </c>
      <c r="U25" s="76">
        <f t="shared" si="9"/>
        <v>0.70833333333333337</v>
      </c>
      <c r="V25" s="76">
        <f t="shared" si="9"/>
        <v>0.63888888888888884</v>
      </c>
      <c r="W25" s="76">
        <f t="shared" si="9"/>
        <v>0.65</v>
      </c>
      <c r="X25" s="76">
        <f t="shared" si="9"/>
        <v>0.65384615384615385</v>
      </c>
      <c r="Y25" s="76">
        <f t="shared" si="9"/>
        <v>0.5714285714285714</v>
      </c>
      <c r="Z25" s="76">
        <f t="shared" si="9"/>
        <v>0.52777777777777779</v>
      </c>
      <c r="AA25" s="76">
        <f t="shared" si="9"/>
        <v>0.65116279069767447</v>
      </c>
      <c r="AB25" s="76">
        <f t="shared" si="9"/>
        <v>0.46</v>
      </c>
      <c r="AC25" s="77">
        <f t="shared" si="9"/>
        <v>0.51351351351351349</v>
      </c>
      <c r="AD25" s="77">
        <f t="shared" si="9"/>
        <v>0.62222222222222223</v>
      </c>
      <c r="AE25" s="76">
        <f t="shared" si="9"/>
        <v>0.4838709677419355</v>
      </c>
      <c r="AF25" s="76">
        <f t="shared" si="9"/>
        <v>0.65217391304347827</v>
      </c>
      <c r="AG25" s="76">
        <f t="shared" si="9"/>
        <v>0.6785714285714286</v>
      </c>
      <c r="AH25" s="76">
        <f t="shared" si="9"/>
        <v>0.57692307692307687</v>
      </c>
      <c r="AI25" s="76">
        <f t="shared" si="9"/>
        <v>0.33333333333333331</v>
      </c>
      <c r="AJ25" s="76">
        <f t="shared" si="9"/>
        <v>0</v>
      </c>
      <c r="AK25" s="76">
        <f t="shared" si="9"/>
        <v>0.125</v>
      </c>
      <c r="AL25" s="76">
        <f t="shared" si="9"/>
        <v>0.64</v>
      </c>
      <c r="AM25" s="76">
        <f t="shared" si="9"/>
        <v>0.36666666666666664</v>
      </c>
      <c r="AN25" s="76">
        <f t="shared" si="9"/>
        <v>0</v>
      </c>
      <c r="AO25" s="76">
        <f t="shared" si="9"/>
        <v>0</v>
      </c>
      <c r="AP25" s="76">
        <f t="shared" si="9"/>
        <v>0</v>
      </c>
      <c r="AQ25" s="76">
        <f t="shared" si="9"/>
        <v>0</v>
      </c>
      <c r="AR25" s="76">
        <f t="shared" si="9"/>
        <v>0</v>
      </c>
      <c r="AS25" s="78"/>
    </row>
    <row r="26" spans="1:64" ht="12.75" customHeight="1" x14ac:dyDescent="0.2">
      <c r="B26" s="160"/>
      <c r="C26" s="161"/>
      <c r="D26" s="162"/>
      <c r="E26" s="163"/>
      <c r="F26" s="162"/>
      <c r="G26" s="162"/>
      <c r="H26" s="162"/>
      <c r="I26" s="193" t="s">
        <v>60</v>
      </c>
      <c r="J26" s="193"/>
      <c r="K26" s="193"/>
      <c r="L26" s="193"/>
      <c r="M26" s="193"/>
      <c r="N26" s="193"/>
      <c r="O26" s="193"/>
      <c r="P26" s="193"/>
      <c r="Q26" s="193"/>
      <c r="R26" s="79">
        <v>0</v>
      </c>
      <c r="S26" s="79">
        <v>17</v>
      </c>
      <c r="T26" s="79">
        <v>21</v>
      </c>
      <c r="U26" s="79">
        <v>24</v>
      </c>
      <c r="V26" s="79">
        <v>36</v>
      </c>
      <c r="W26" s="79">
        <v>40</v>
      </c>
      <c r="X26" s="79">
        <v>26</v>
      </c>
      <c r="Y26" s="79">
        <v>35</v>
      </c>
      <c r="Z26" s="79">
        <v>36</v>
      </c>
      <c r="AA26" s="79">
        <v>43</v>
      </c>
      <c r="AB26" s="79">
        <v>50</v>
      </c>
      <c r="AC26" s="80">
        <v>37</v>
      </c>
      <c r="AD26" s="80">
        <v>45</v>
      </c>
      <c r="AE26" s="79">
        <v>31</v>
      </c>
      <c r="AF26" s="79">
        <v>23</v>
      </c>
      <c r="AG26" s="79">
        <v>28</v>
      </c>
      <c r="AH26" s="79">
        <v>26</v>
      </c>
      <c r="AI26" s="79">
        <v>30</v>
      </c>
      <c r="AJ26" s="79">
        <v>9</v>
      </c>
      <c r="AK26" s="79">
        <v>8</v>
      </c>
      <c r="AL26" s="79">
        <v>25</v>
      </c>
      <c r="AM26" s="79">
        <v>30</v>
      </c>
      <c r="AN26" s="79"/>
      <c r="AO26" s="79"/>
      <c r="AP26" s="79"/>
      <c r="AQ26" s="79"/>
      <c r="AR26" s="79"/>
      <c r="AS26" s="63"/>
    </row>
    <row r="27" spans="1:64" ht="12.75" customHeight="1" x14ac:dyDescent="0.2">
      <c r="B27" s="160"/>
      <c r="C27" s="161"/>
      <c r="D27" s="162"/>
      <c r="E27" s="163"/>
      <c r="F27" s="162"/>
      <c r="G27" s="162"/>
      <c r="H27" s="162"/>
      <c r="I27" s="193" t="s">
        <v>61</v>
      </c>
      <c r="J27" s="193"/>
      <c r="K27" s="193"/>
      <c r="L27" s="193"/>
      <c r="M27" s="193"/>
      <c r="N27" s="193"/>
      <c r="O27" s="193"/>
      <c r="P27" s="193"/>
      <c r="Q27" s="193"/>
      <c r="R27" s="79">
        <v>0</v>
      </c>
      <c r="S27" s="79">
        <v>11</v>
      </c>
      <c r="T27" s="79">
        <v>11</v>
      </c>
      <c r="U27" s="79">
        <v>17</v>
      </c>
      <c r="V27" s="79">
        <v>23</v>
      </c>
      <c r="W27" s="79">
        <v>26</v>
      </c>
      <c r="X27" s="79">
        <v>17</v>
      </c>
      <c r="Y27" s="79">
        <v>20</v>
      </c>
      <c r="Z27" s="79">
        <v>19</v>
      </c>
      <c r="AA27" s="79">
        <v>28</v>
      </c>
      <c r="AB27" s="79">
        <v>23</v>
      </c>
      <c r="AC27" s="80">
        <v>19</v>
      </c>
      <c r="AD27" s="80">
        <v>28</v>
      </c>
      <c r="AE27" s="79">
        <v>15</v>
      </c>
      <c r="AF27" s="79">
        <v>15</v>
      </c>
      <c r="AG27" s="79">
        <v>19</v>
      </c>
      <c r="AH27" s="79">
        <v>15</v>
      </c>
      <c r="AI27" s="79">
        <v>10</v>
      </c>
      <c r="AJ27" s="79">
        <v>0</v>
      </c>
      <c r="AK27" s="79">
        <v>1</v>
      </c>
      <c r="AL27" s="79">
        <v>16</v>
      </c>
      <c r="AM27" s="79">
        <v>11</v>
      </c>
      <c r="AN27" s="79"/>
      <c r="AO27" s="79"/>
      <c r="AP27" s="79"/>
      <c r="AQ27" s="79"/>
      <c r="AR27" s="79"/>
      <c r="AS27" s="63"/>
    </row>
    <row r="28" spans="1:64" ht="38.85" customHeight="1" x14ac:dyDescent="0.2">
      <c r="B28" s="160"/>
      <c r="C28" s="32">
        <v>10</v>
      </c>
      <c r="D28" s="60" t="s">
        <v>62</v>
      </c>
      <c r="E28" s="38" t="s">
        <v>63</v>
      </c>
      <c r="F28" s="34" t="s">
        <v>17</v>
      </c>
      <c r="G28" s="33" t="s">
        <v>18</v>
      </c>
      <c r="H28" s="35" t="s">
        <v>64</v>
      </c>
      <c r="I28" s="16" t="s">
        <v>20</v>
      </c>
      <c r="J28" s="61">
        <v>72</v>
      </c>
      <c r="K28" s="18">
        <v>24</v>
      </c>
      <c r="L28" s="73" t="s">
        <v>21</v>
      </c>
      <c r="M28" s="19" t="s">
        <v>22</v>
      </c>
      <c r="N28" s="19" t="s">
        <v>21</v>
      </c>
      <c r="O28" s="18">
        <f>J28</f>
        <v>72</v>
      </c>
      <c r="P28" s="39" t="s">
        <v>23</v>
      </c>
      <c r="Q28" s="62">
        <v>24</v>
      </c>
      <c r="R28" s="79">
        <v>30</v>
      </c>
      <c r="S28" s="79">
        <v>72</v>
      </c>
      <c r="T28" s="79">
        <v>90</v>
      </c>
      <c r="U28" s="79">
        <v>97</v>
      </c>
      <c r="V28" s="79">
        <v>72</v>
      </c>
      <c r="W28" s="79">
        <v>71</v>
      </c>
      <c r="X28" s="79">
        <v>69</v>
      </c>
      <c r="Y28" s="79">
        <v>60</v>
      </c>
      <c r="Z28" s="79">
        <v>65</v>
      </c>
      <c r="AA28" s="79">
        <v>63</v>
      </c>
      <c r="AB28" s="79">
        <v>49</v>
      </c>
      <c r="AC28" s="80">
        <v>49</v>
      </c>
      <c r="AD28" s="80">
        <v>39</v>
      </c>
      <c r="AE28" s="79">
        <v>22</v>
      </c>
      <c r="AF28" s="79">
        <v>25</v>
      </c>
      <c r="AG28" s="79">
        <v>23</v>
      </c>
      <c r="AH28" s="79">
        <v>29</v>
      </c>
      <c r="AI28" s="79">
        <v>16</v>
      </c>
      <c r="AJ28" s="79">
        <v>10</v>
      </c>
      <c r="AK28" s="79">
        <v>31</v>
      </c>
      <c r="AL28" s="79">
        <v>24</v>
      </c>
      <c r="AM28" s="79">
        <v>34</v>
      </c>
      <c r="AN28" s="79"/>
      <c r="AO28" s="79"/>
      <c r="AP28" s="79"/>
      <c r="AQ28" s="79"/>
      <c r="AR28" s="79"/>
      <c r="AS28" s="63"/>
    </row>
    <row r="29" spans="1:64" ht="38.85" customHeight="1" x14ac:dyDescent="0.2">
      <c r="B29" s="160"/>
      <c r="C29" s="175">
        <v>11</v>
      </c>
      <c r="D29" s="194" t="s">
        <v>65</v>
      </c>
      <c r="E29" s="81" t="s">
        <v>66</v>
      </c>
      <c r="F29" s="34"/>
      <c r="G29" s="33"/>
      <c r="H29" s="35"/>
      <c r="I29" s="16" t="s">
        <v>20</v>
      </c>
      <c r="J29" s="61">
        <v>159</v>
      </c>
      <c r="K29" s="18">
        <v>151</v>
      </c>
      <c r="L29" s="73" t="s">
        <v>21</v>
      </c>
      <c r="M29" s="19" t="s">
        <v>22</v>
      </c>
      <c r="N29" s="19" t="s">
        <v>21</v>
      </c>
      <c r="O29" s="18">
        <v>159</v>
      </c>
      <c r="P29" s="39" t="s">
        <v>23</v>
      </c>
      <c r="Q29" s="62">
        <v>151</v>
      </c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79">
        <v>82</v>
      </c>
      <c r="AG29" s="79">
        <v>147</v>
      </c>
      <c r="AH29" s="79">
        <v>115</v>
      </c>
      <c r="AI29" s="79">
        <v>132</v>
      </c>
      <c r="AJ29" s="79">
        <v>79</v>
      </c>
      <c r="AK29" s="79">
        <v>148</v>
      </c>
      <c r="AL29" s="79">
        <v>113</v>
      </c>
      <c r="AM29" s="79">
        <v>200</v>
      </c>
      <c r="AN29" s="79"/>
      <c r="AO29" s="79"/>
      <c r="AP29" s="79"/>
      <c r="AQ29" s="79"/>
      <c r="AR29" s="79"/>
      <c r="AS29" s="63"/>
    </row>
    <row r="30" spans="1:64" ht="38.85" customHeight="1" x14ac:dyDescent="0.2">
      <c r="B30" s="160"/>
      <c r="C30" s="175"/>
      <c r="D30" s="194"/>
      <c r="E30" s="83" t="s">
        <v>67</v>
      </c>
      <c r="F30" s="34"/>
      <c r="G30" s="33"/>
      <c r="H30" s="35"/>
      <c r="I30" s="16" t="s">
        <v>20</v>
      </c>
      <c r="J30" s="61">
        <v>145</v>
      </c>
      <c r="K30" s="18">
        <v>138</v>
      </c>
      <c r="L30" s="73" t="s">
        <v>21</v>
      </c>
      <c r="M30" s="19" t="s">
        <v>22</v>
      </c>
      <c r="N30" s="19" t="s">
        <v>21</v>
      </c>
      <c r="O30" s="18">
        <v>145</v>
      </c>
      <c r="P30" s="39" t="s">
        <v>23</v>
      </c>
      <c r="Q30" s="62">
        <v>138</v>
      </c>
      <c r="R30" s="147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79">
        <v>11</v>
      </c>
      <c r="AG30" s="79">
        <v>125</v>
      </c>
      <c r="AH30" s="79">
        <v>105</v>
      </c>
      <c r="AI30" s="79">
        <v>124</v>
      </c>
      <c r="AJ30" s="79">
        <v>68</v>
      </c>
      <c r="AK30" s="79">
        <v>144</v>
      </c>
      <c r="AL30" s="79">
        <v>95</v>
      </c>
      <c r="AM30" s="79">
        <v>175</v>
      </c>
      <c r="AN30" s="79"/>
      <c r="AO30" s="79"/>
      <c r="AP30" s="79"/>
      <c r="AQ30" s="79"/>
      <c r="AR30" s="79"/>
      <c r="AS30" s="63"/>
    </row>
    <row r="31" spans="1:64" ht="51.75" customHeight="1" x14ac:dyDescent="0.2">
      <c r="B31" s="160"/>
      <c r="C31" s="32">
        <v>12</v>
      </c>
      <c r="D31" s="60" t="s">
        <v>68</v>
      </c>
      <c r="E31" s="38" t="s">
        <v>69</v>
      </c>
      <c r="F31" s="34" t="s">
        <v>17</v>
      </c>
      <c r="G31" s="33" t="s">
        <v>18</v>
      </c>
      <c r="H31" s="35" t="s">
        <v>42</v>
      </c>
      <c r="I31" s="16" t="s">
        <v>20</v>
      </c>
      <c r="J31" s="61">
        <v>21</v>
      </c>
      <c r="K31" s="18">
        <f>Q31</f>
        <v>14</v>
      </c>
      <c r="L31" s="19" t="s">
        <v>21</v>
      </c>
      <c r="M31" s="19" t="s">
        <v>22</v>
      </c>
      <c r="N31" s="19" t="s">
        <v>21</v>
      </c>
      <c r="O31" s="18">
        <f>J31</f>
        <v>21</v>
      </c>
      <c r="P31" s="39" t="s">
        <v>23</v>
      </c>
      <c r="Q31" s="62">
        <v>14</v>
      </c>
      <c r="R31" s="79">
        <v>18</v>
      </c>
      <c r="S31" s="79">
        <v>20</v>
      </c>
      <c r="T31" s="79">
        <v>47</v>
      </c>
      <c r="U31" s="79">
        <v>32</v>
      </c>
      <c r="V31" s="79">
        <v>36</v>
      </c>
      <c r="W31" s="79">
        <v>33</v>
      </c>
      <c r="X31" s="79">
        <v>37</v>
      </c>
      <c r="Y31" s="79">
        <v>43</v>
      </c>
      <c r="Z31" s="79">
        <v>41</v>
      </c>
      <c r="AA31" s="79">
        <v>59</v>
      </c>
      <c r="AB31" s="79">
        <v>53</v>
      </c>
      <c r="AC31" s="80">
        <v>64</v>
      </c>
      <c r="AD31" s="80">
        <v>80</v>
      </c>
      <c r="AE31" s="79">
        <v>66</v>
      </c>
      <c r="AF31" s="79">
        <v>57</v>
      </c>
      <c r="AG31" s="79">
        <v>53</v>
      </c>
      <c r="AH31" s="79">
        <v>61</v>
      </c>
      <c r="AI31" s="79">
        <v>39</v>
      </c>
      <c r="AJ31" s="79">
        <v>33</v>
      </c>
      <c r="AK31" s="79">
        <v>16</v>
      </c>
      <c r="AL31" s="79">
        <v>23</v>
      </c>
      <c r="AM31" s="79">
        <v>29</v>
      </c>
      <c r="AN31" s="79"/>
      <c r="AO31" s="79"/>
      <c r="AP31" s="79"/>
      <c r="AQ31" s="79"/>
      <c r="AR31" s="79"/>
      <c r="AS31" s="63"/>
    </row>
    <row r="32" spans="1:64" ht="15.75" customHeight="1" x14ac:dyDescent="0.2">
      <c r="B32" s="160"/>
      <c r="C32" s="195">
        <v>13</v>
      </c>
      <c r="D32" s="181" t="s">
        <v>70</v>
      </c>
      <c r="E32" s="182" t="s">
        <v>71</v>
      </c>
      <c r="F32" s="181" t="s">
        <v>17</v>
      </c>
      <c r="G32" s="181" t="s">
        <v>18</v>
      </c>
      <c r="H32" s="181" t="s">
        <v>72</v>
      </c>
      <c r="I32" s="159" t="s">
        <v>73</v>
      </c>
      <c r="J32" s="159"/>
      <c r="K32" s="159"/>
      <c r="L32" s="159"/>
      <c r="M32" s="159"/>
      <c r="N32" s="159"/>
      <c r="O32" s="159"/>
      <c r="P32" s="159"/>
      <c r="Q32" s="159"/>
      <c r="R32" s="84">
        <v>79</v>
      </c>
      <c r="S32" s="84">
        <v>175</v>
      </c>
      <c r="T32" s="84">
        <v>90</v>
      </c>
      <c r="U32" s="84">
        <v>119</v>
      </c>
      <c r="V32" s="84">
        <v>134</v>
      </c>
      <c r="W32" s="84">
        <v>151</v>
      </c>
      <c r="X32" s="84">
        <v>72</v>
      </c>
      <c r="Y32" s="84">
        <v>139</v>
      </c>
      <c r="Z32" s="80">
        <v>100</v>
      </c>
      <c r="AA32" s="80">
        <v>141</v>
      </c>
      <c r="AB32" s="80">
        <v>77</v>
      </c>
      <c r="AC32" s="80">
        <v>145</v>
      </c>
      <c r="AD32" s="80">
        <v>121</v>
      </c>
      <c r="AE32" s="80">
        <v>113</v>
      </c>
      <c r="AF32" s="80">
        <v>77</v>
      </c>
      <c r="AG32" s="80">
        <v>95</v>
      </c>
      <c r="AH32" s="80">
        <v>130</v>
      </c>
      <c r="AI32" s="80">
        <v>75</v>
      </c>
      <c r="AJ32" s="80">
        <v>88</v>
      </c>
      <c r="AK32" s="80">
        <v>76</v>
      </c>
      <c r="AL32" s="80">
        <v>79</v>
      </c>
      <c r="AM32" s="80">
        <v>101</v>
      </c>
      <c r="AN32" s="80"/>
      <c r="AO32" s="80"/>
      <c r="AP32" s="80"/>
      <c r="AQ32" s="80"/>
      <c r="AR32" s="80"/>
      <c r="AS32" s="165"/>
    </row>
    <row r="33" spans="2:45" ht="15.75" customHeight="1" x14ac:dyDescent="0.2">
      <c r="B33" s="160"/>
      <c r="C33" s="195"/>
      <c r="D33" s="181"/>
      <c r="E33" s="182"/>
      <c r="F33" s="181"/>
      <c r="G33" s="181"/>
      <c r="H33" s="181"/>
      <c r="I33" s="159" t="s">
        <v>74</v>
      </c>
      <c r="J33" s="159"/>
      <c r="K33" s="159"/>
      <c r="L33" s="159"/>
      <c r="M33" s="159"/>
      <c r="N33" s="159"/>
      <c r="O33" s="159"/>
      <c r="P33" s="159"/>
      <c r="Q33" s="159"/>
      <c r="R33" s="84">
        <v>73</v>
      </c>
      <c r="S33" s="84">
        <v>129</v>
      </c>
      <c r="T33" s="80">
        <v>91</v>
      </c>
      <c r="U33" s="80">
        <v>90</v>
      </c>
      <c r="V33" s="84">
        <v>109</v>
      </c>
      <c r="W33" s="80">
        <v>152</v>
      </c>
      <c r="X33" s="80">
        <v>57</v>
      </c>
      <c r="Y33" s="84">
        <v>149</v>
      </c>
      <c r="Z33" s="80">
        <v>136</v>
      </c>
      <c r="AA33" s="80">
        <v>152</v>
      </c>
      <c r="AB33" s="80">
        <v>133</v>
      </c>
      <c r="AC33" s="80">
        <v>112</v>
      </c>
      <c r="AD33" s="80">
        <v>141</v>
      </c>
      <c r="AE33" s="80">
        <v>126</v>
      </c>
      <c r="AF33" s="80">
        <v>90</v>
      </c>
      <c r="AG33" s="80">
        <v>108</v>
      </c>
      <c r="AH33" s="80">
        <v>163</v>
      </c>
      <c r="AI33" s="80">
        <v>85</v>
      </c>
      <c r="AJ33" s="80">
        <v>67</v>
      </c>
      <c r="AK33" s="80">
        <v>86</v>
      </c>
      <c r="AL33" s="80">
        <v>78</v>
      </c>
      <c r="AM33" s="80">
        <v>108</v>
      </c>
      <c r="AN33" s="80"/>
      <c r="AO33" s="80"/>
      <c r="AP33" s="80"/>
      <c r="AQ33" s="80"/>
      <c r="AR33" s="80"/>
      <c r="AS33" s="165"/>
    </row>
    <row r="34" spans="2:45" ht="15.75" customHeight="1" x14ac:dyDescent="0.2">
      <c r="B34" s="160"/>
      <c r="C34" s="195"/>
      <c r="D34" s="181"/>
      <c r="E34" s="182"/>
      <c r="F34" s="181"/>
      <c r="G34" s="181"/>
      <c r="H34" s="181"/>
      <c r="I34" s="159" t="s">
        <v>75</v>
      </c>
      <c r="J34" s="159"/>
      <c r="K34" s="159"/>
      <c r="L34" s="159"/>
      <c r="M34" s="159"/>
      <c r="N34" s="159"/>
      <c r="O34" s="159"/>
      <c r="P34" s="159"/>
      <c r="Q34" s="159"/>
      <c r="R34" s="84">
        <v>50</v>
      </c>
      <c r="S34" s="84">
        <v>205</v>
      </c>
      <c r="T34" s="80">
        <v>89</v>
      </c>
      <c r="U34" s="80">
        <v>104</v>
      </c>
      <c r="V34" s="84">
        <v>102</v>
      </c>
      <c r="W34" s="80">
        <v>188</v>
      </c>
      <c r="X34" s="80">
        <v>38</v>
      </c>
      <c r="Y34" s="84">
        <v>211</v>
      </c>
      <c r="Z34" s="80">
        <v>111</v>
      </c>
      <c r="AA34" s="80">
        <v>153</v>
      </c>
      <c r="AB34" s="80">
        <v>120</v>
      </c>
      <c r="AC34" s="80">
        <v>123</v>
      </c>
      <c r="AD34" s="80">
        <v>135</v>
      </c>
      <c r="AE34" s="80">
        <v>105</v>
      </c>
      <c r="AF34" s="80">
        <v>97</v>
      </c>
      <c r="AG34" s="80">
        <v>122</v>
      </c>
      <c r="AH34" s="80">
        <v>128</v>
      </c>
      <c r="AI34" s="80">
        <v>69</v>
      </c>
      <c r="AJ34" s="80">
        <v>92</v>
      </c>
      <c r="AK34" s="80">
        <v>108</v>
      </c>
      <c r="AL34" s="80">
        <v>102</v>
      </c>
      <c r="AM34" s="80">
        <v>118</v>
      </c>
      <c r="AN34" s="80"/>
      <c r="AO34" s="80"/>
      <c r="AP34" s="80"/>
      <c r="AQ34" s="80"/>
      <c r="AR34" s="80"/>
      <c r="AS34" s="165"/>
    </row>
    <row r="35" spans="2:45" ht="15.75" customHeight="1" x14ac:dyDescent="0.2">
      <c r="B35" s="160"/>
      <c r="C35" s="195"/>
      <c r="D35" s="181"/>
      <c r="E35" s="182"/>
      <c r="F35" s="181"/>
      <c r="G35" s="181"/>
      <c r="H35" s="181"/>
      <c r="I35" s="159" t="s">
        <v>76</v>
      </c>
      <c r="J35" s="159"/>
      <c r="K35" s="159"/>
      <c r="L35" s="159"/>
      <c r="M35" s="159"/>
      <c r="N35" s="159"/>
      <c r="O35" s="159"/>
      <c r="P35" s="159"/>
      <c r="Q35" s="159"/>
      <c r="R35" s="84">
        <v>55</v>
      </c>
      <c r="S35" s="84">
        <v>185</v>
      </c>
      <c r="T35" s="80">
        <v>96</v>
      </c>
      <c r="U35" s="80">
        <v>127</v>
      </c>
      <c r="V35" s="84">
        <v>146</v>
      </c>
      <c r="W35" s="80">
        <v>171</v>
      </c>
      <c r="X35" s="80">
        <v>47</v>
      </c>
      <c r="Y35" s="84">
        <v>162</v>
      </c>
      <c r="Z35" s="80">
        <v>133</v>
      </c>
      <c r="AA35" s="80">
        <v>149</v>
      </c>
      <c r="AB35" s="80">
        <v>126</v>
      </c>
      <c r="AC35" s="80">
        <v>140</v>
      </c>
      <c r="AD35" s="80">
        <v>129</v>
      </c>
      <c r="AE35" s="80">
        <v>152</v>
      </c>
      <c r="AF35" s="80">
        <v>68</v>
      </c>
      <c r="AG35" s="80">
        <v>94</v>
      </c>
      <c r="AH35" s="80">
        <v>119</v>
      </c>
      <c r="AI35" s="80">
        <v>80</v>
      </c>
      <c r="AJ35" s="80">
        <v>75</v>
      </c>
      <c r="AK35" s="80">
        <v>110</v>
      </c>
      <c r="AL35" s="80">
        <v>93</v>
      </c>
      <c r="AM35" s="80">
        <v>109</v>
      </c>
      <c r="AN35" s="80"/>
      <c r="AO35" s="80"/>
      <c r="AP35" s="80"/>
      <c r="AQ35" s="80"/>
      <c r="AR35" s="80"/>
      <c r="AS35" s="63"/>
    </row>
    <row r="36" spans="2:45" ht="15.75" customHeight="1" x14ac:dyDescent="0.2">
      <c r="B36" s="160"/>
      <c r="C36" s="195"/>
      <c r="D36" s="181"/>
      <c r="E36" s="182"/>
      <c r="F36" s="181"/>
      <c r="G36" s="181"/>
      <c r="H36" s="181"/>
      <c r="I36" s="159" t="s">
        <v>77</v>
      </c>
      <c r="J36" s="159"/>
      <c r="K36" s="159"/>
      <c r="L36" s="159"/>
      <c r="M36" s="159"/>
      <c r="N36" s="159"/>
      <c r="O36" s="159"/>
      <c r="P36" s="159"/>
      <c r="Q36" s="159"/>
      <c r="R36" s="84">
        <v>62</v>
      </c>
      <c r="S36" s="84">
        <v>170</v>
      </c>
      <c r="T36" s="80">
        <v>95</v>
      </c>
      <c r="U36" s="80">
        <v>120</v>
      </c>
      <c r="V36" s="84">
        <v>153</v>
      </c>
      <c r="W36" s="80">
        <v>184</v>
      </c>
      <c r="X36" s="80">
        <v>66</v>
      </c>
      <c r="Y36" s="84">
        <v>181</v>
      </c>
      <c r="Z36" s="80">
        <v>109</v>
      </c>
      <c r="AA36" s="80">
        <v>87</v>
      </c>
      <c r="AB36" s="80">
        <v>144</v>
      </c>
      <c r="AC36" s="80">
        <v>91</v>
      </c>
      <c r="AD36" s="80">
        <v>144</v>
      </c>
      <c r="AE36" s="80">
        <v>96</v>
      </c>
      <c r="AF36" s="80">
        <v>75</v>
      </c>
      <c r="AG36" s="80">
        <v>142</v>
      </c>
      <c r="AH36" s="80">
        <v>130</v>
      </c>
      <c r="AI36" s="80">
        <v>94</v>
      </c>
      <c r="AJ36" s="80">
        <v>86</v>
      </c>
      <c r="AK36" s="80">
        <v>95</v>
      </c>
      <c r="AL36" s="80">
        <v>83</v>
      </c>
      <c r="AM36" s="80">
        <v>113</v>
      </c>
      <c r="AN36" s="80"/>
      <c r="AO36" s="80"/>
      <c r="AP36" s="80"/>
      <c r="AQ36" s="80"/>
      <c r="AR36" s="80"/>
      <c r="AS36" s="63"/>
    </row>
    <row r="37" spans="2:45" ht="15.75" customHeight="1" x14ac:dyDescent="0.2">
      <c r="B37" s="160"/>
      <c r="C37" s="195"/>
      <c r="D37" s="181"/>
      <c r="E37" s="182"/>
      <c r="F37" s="181"/>
      <c r="G37" s="181"/>
      <c r="H37" s="181"/>
      <c r="I37" s="159" t="s">
        <v>78</v>
      </c>
      <c r="J37" s="159"/>
      <c r="K37" s="159"/>
      <c r="L37" s="159"/>
      <c r="M37" s="159"/>
      <c r="N37" s="159"/>
      <c r="O37" s="159"/>
      <c r="P37" s="159"/>
      <c r="Q37" s="159"/>
      <c r="R37" s="84">
        <v>71</v>
      </c>
      <c r="S37" s="84">
        <v>161</v>
      </c>
      <c r="T37" s="80">
        <v>79</v>
      </c>
      <c r="U37" s="80">
        <v>155</v>
      </c>
      <c r="V37" s="84">
        <v>141</v>
      </c>
      <c r="W37" s="80">
        <v>105</v>
      </c>
      <c r="X37" s="80">
        <v>78</v>
      </c>
      <c r="Y37" s="84">
        <v>154</v>
      </c>
      <c r="Z37" s="80">
        <v>113</v>
      </c>
      <c r="AA37" s="80">
        <v>163</v>
      </c>
      <c r="AB37" s="80">
        <v>127</v>
      </c>
      <c r="AC37" s="80">
        <v>100</v>
      </c>
      <c r="AD37" s="80">
        <v>115</v>
      </c>
      <c r="AE37" s="80">
        <v>97</v>
      </c>
      <c r="AF37" s="80">
        <v>73</v>
      </c>
      <c r="AG37" s="80">
        <v>91</v>
      </c>
      <c r="AH37" s="80">
        <v>111</v>
      </c>
      <c r="AI37" s="80">
        <v>62</v>
      </c>
      <c r="AJ37" s="80">
        <v>46</v>
      </c>
      <c r="AK37" s="80">
        <v>104</v>
      </c>
      <c r="AL37" s="80">
        <v>81</v>
      </c>
      <c r="AM37" s="80">
        <v>100</v>
      </c>
      <c r="AN37" s="80"/>
      <c r="AO37" s="80"/>
      <c r="AP37" s="80"/>
      <c r="AQ37" s="80"/>
      <c r="AR37" s="80"/>
      <c r="AS37" s="63"/>
    </row>
    <row r="38" spans="2:45" ht="15.75" customHeight="1" x14ac:dyDescent="0.2">
      <c r="B38" s="160"/>
      <c r="C38" s="195"/>
      <c r="D38" s="181"/>
      <c r="E38" s="182"/>
      <c r="F38" s="181"/>
      <c r="G38" s="181"/>
      <c r="H38" s="181"/>
      <c r="I38" s="159" t="s">
        <v>79</v>
      </c>
      <c r="J38" s="159"/>
      <c r="K38" s="159"/>
      <c r="L38" s="159"/>
      <c r="M38" s="159"/>
      <c r="N38" s="159"/>
      <c r="O38" s="159"/>
      <c r="P38" s="159"/>
      <c r="Q38" s="159"/>
      <c r="R38" s="84">
        <v>48</v>
      </c>
      <c r="S38" s="84">
        <v>136</v>
      </c>
      <c r="T38" s="80">
        <v>88</v>
      </c>
      <c r="U38" s="80">
        <v>127</v>
      </c>
      <c r="V38" s="84">
        <v>131</v>
      </c>
      <c r="W38" s="80">
        <v>134</v>
      </c>
      <c r="X38" s="80">
        <v>49</v>
      </c>
      <c r="Y38" s="84">
        <v>149</v>
      </c>
      <c r="Z38" s="80">
        <v>131</v>
      </c>
      <c r="AA38" s="80">
        <v>136</v>
      </c>
      <c r="AB38" s="80">
        <v>103</v>
      </c>
      <c r="AC38" s="80">
        <v>108</v>
      </c>
      <c r="AD38" s="80">
        <v>95</v>
      </c>
      <c r="AE38" s="80">
        <v>115</v>
      </c>
      <c r="AF38" s="80">
        <v>89</v>
      </c>
      <c r="AG38" s="80">
        <v>143</v>
      </c>
      <c r="AH38" s="80">
        <v>96</v>
      </c>
      <c r="AI38" s="80">
        <v>76</v>
      </c>
      <c r="AJ38" s="80">
        <v>90</v>
      </c>
      <c r="AK38" s="80">
        <v>70</v>
      </c>
      <c r="AL38" s="80">
        <v>92</v>
      </c>
      <c r="AM38" s="80">
        <v>71</v>
      </c>
      <c r="AN38" s="80"/>
      <c r="AO38" s="80"/>
      <c r="AP38" s="80"/>
      <c r="AQ38" s="80"/>
      <c r="AR38" s="80"/>
      <c r="AS38" s="63"/>
    </row>
    <row r="39" spans="2:45" ht="15.75" customHeight="1" x14ac:dyDescent="0.2">
      <c r="B39" s="160"/>
      <c r="C39" s="195"/>
      <c r="D39" s="181"/>
      <c r="E39" s="182"/>
      <c r="F39" s="181"/>
      <c r="G39" s="181"/>
      <c r="H39" s="181"/>
      <c r="I39" s="159" t="s">
        <v>80</v>
      </c>
      <c r="J39" s="159"/>
      <c r="K39" s="159"/>
      <c r="L39" s="159"/>
      <c r="M39" s="159"/>
      <c r="N39" s="159"/>
      <c r="O39" s="159"/>
      <c r="P39" s="159"/>
      <c r="Q39" s="159"/>
      <c r="R39" s="84">
        <v>45</v>
      </c>
      <c r="S39" s="84">
        <v>134</v>
      </c>
      <c r="T39" s="80">
        <v>97</v>
      </c>
      <c r="U39" s="80">
        <v>130</v>
      </c>
      <c r="V39" s="84">
        <v>181</v>
      </c>
      <c r="W39" s="80">
        <v>205</v>
      </c>
      <c r="X39" s="80">
        <v>85</v>
      </c>
      <c r="Y39" s="84">
        <v>184</v>
      </c>
      <c r="Z39" s="80">
        <v>192</v>
      </c>
      <c r="AA39" s="80">
        <v>191</v>
      </c>
      <c r="AB39" s="80">
        <v>146</v>
      </c>
      <c r="AC39" s="80">
        <v>150</v>
      </c>
      <c r="AD39" s="80">
        <v>157</v>
      </c>
      <c r="AE39" s="80">
        <v>169</v>
      </c>
      <c r="AF39" s="80">
        <v>196</v>
      </c>
      <c r="AG39" s="80">
        <v>148</v>
      </c>
      <c r="AH39" s="80">
        <v>133</v>
      </c>
      <c r="AI39" s="80">
        <v>84</v>
      </c>
      <c r="AJ39" s="80">
        <v>118</v>
      </c>
      <c r="AK39" s="80">
        <v>72</v>
      </c>
      <c r="AL39" s="80">
        <v>73</v>
      </c>
      <c r="AM39" s="80">
        <v>129</v>
      </c>
      <c r="AN39" s="80"/>
      <c r="AO39" s="80"/>
      <c r="AP39" s="80"/>
      <c r="AQ39" s="80"/>
      <c r="AR39" s="80"/>
      <c r="AS39" s="63"/>
    </row>
    <row r="40" spans="2:45" ht="15.75" customHeight="1" x14ac:dyDescent="0.2">
      <c r="B40" s="160"/>
      <c r="C40" s="195"/>
      <c r="D40" s="181"/>
      <c r="E40" s="182"/>
      <c r="F40" s="181"/>
      <c r="G40" s="181"/>
      <c r="H40" s="181"/>
      <c r="I40" s="159" t="s">
        <v>81</v>
      </c>
      <c r="J40" s="159"/>
      <c r="K40" s="159"/>
      <c r="L40" s="159"/>
      <c r="M40" s="159"/>
      <c r="N40" s="159"/>
      <c r="O40" s="159"/>
      <c r="P40" s="159"/>
      <c r="Q40" s="159"/>
      <c r="R40" s="84">
        <v>75</v>
      </c>
      <c r="S40" s="84">
        <v>173</v>
      </c>
      <c r="T40" s="80">
        <v>108</v>
      </c>
      <c r="U40" s="80">
        <v>144</v>
      </c>
      <c r="V40" s="84">
        <v>130</v>
      </c>
      <c r="W40" s="80">
        <v>174</v>
      </c>
      <c r="X40" s="80">
        <v>74</v>
      </c>
      <c r="Y40" s="84">
        <v>142</v>
      </c>
      <c r="Z40" s="80">
        <v>119</v>
      </c>
      <c r="AA40" s="80">
        <v>132</v>
      </c>
      <c r="AB40" s="80">
        <v>112</v>
      </c>
      <c r="AC40" s="80">
        <v>132</v>
      </c>
      <c r="AD40" s="80">
        <v>148</v>
      </c>
      <c r="AE40" s="80">
        <v>143</v>
      </c>
      <c r="AF40" s="80">
        <v>102</v>
      </c>
      <c r="AG40" s="80">
        <v>117</v>
      </c>
      <c r="AH40" s="80">
        <v>128</v>
      </c>
      <c r="AI40" s="80">
        <v>94</v>
      </c>
      <c r="AJ40" s="80">
        <v>71</v>
      </c>
      <c r="AK40" s="80">
        <v>124</v>
      </c>
      <c r="AL40" s="80">
        <v>101</v>
      </c>
      <c r="AM40" s="80">
        <v>104</v>
      </c>
      <c r="AN40" s="80"/>
      <c r="AO40" s="80"/>
      <c r="AP40" s="80"/>
      <c r="AQ40" s="80"/>
      <c r="AR40" s="80"/>
      <c r="AS40" s="63"/>
    </row>
    <row r="41" spans="2:45" ht="15.75" customHeight="1" x14ac:dyDescent="0.2">
      <c r="B41" s="160"/>
      <c r="C41" s="195"/>
      <c r="D41" s="181"/>
      <c r="E41" s="182"/>
      <c r="F41" s="181"/>
      <c r="G41" s="181"/>
      <c r="H41" s="181"/>
      <c r="I41" s="159" t="s">
        <v>82</v>
      </c>
      <c r="J41" s="159"/>
      <c r="K41" s="159"/>
      <c r="L41" s="159"/>
      <c r="M41" s="159"/>
      <c r="N41" s="159"/>
      <c r="O41" s="159"/>
      <c r="P41" s="159"/>
      <c r="Q41" s="159"/>
      <c r="R41" s="84">
        <v>56</v>
      </c>
      <c r="S41" s="84">
        <v>246</v>
      </c>
      <c r="T41" s="80">
        <v>129</v>
      </c>
      <c r="U41" s="80">
        <v>131</v>
      </c>
      <c r="V41" s="84">
        <v>73</v>
      </c>
      <c r="W41" s="80">
        <v>116</v>
      </c>
      <c r="X41" s="80">
        <v>57</v>
      </c>
      <c r="Y41" s="84">
        <v>140</v>
      </c>
      <c r="Z41" s="80">
        <v>117</v>
      </c>
      <c r="AA41" s="80">
        <v>116</v>
      </c>
      <c r="AB41" s="80">
        <v>106</v>
      </c>
      <c r="AC41" s="80">
        <v>142</v>
      </c>
      <c r="AD41" s="80">
        <v>183</v>
      </c>
      <c r="AE41" s="80">
        <v>151</v>
      </c>
      <c r="AF41" s="80">
        <v>35</v>
      </c>
      <c r="AG41" s="80">
        <v>134</v>
      </c>
      <c r="AH41" s="80">
        <v>142</v>
      </c>
      <c r="AI41" s="80">
        <v>93</v>
      </c>
      <c r="AJ41" s="80">
        <v>86</v>
      </c>
      <c r="AK41" s="80">
        <v>108</v>
      </c>
      <c r="AL41" s="80">
        <v>107</v>
      </c>
      <c r="AM41" s="80">
        <v>147</v>
      </c>
      <c r="AN41" s="80"/>
      <c r="AO41" s="80"/>
      <c r="AP41" s="80"/>
      <c r="AQ41" s="80"/>
      <c r="AR41" s="80"/>
      <c r="AS41" s="63"/>
    </row>
    <row r="42" spans="2:45" ht="15.75" customHeight="1" x14ac:dyDescent="0.2">
      <c r="B42" s="160"/>
      <c r="C42" s="195"/>
      <c r="D42" s="181"/>
      <c r="E42" s="182"/>
      <c r="F42" s="181"/>
      <c r="G42" s="181"/>
      <c r="H42" s="181"/>
      <c r="I42" s="159" t="s">
        <v>83</v>
      </c>
      <c r="J42" s="159"/>
      <c r="K42" s="159"/>
      <c r="L42" s="159"/>
      <c r="M42" s="159"/>
      <c r="N42" s="159"/>
      <c r="O42" s="159"/>
      <c r="P42" s="159"/>
      <c r="Q42" s="159"/>
      <c r="R42" s="84">
        <v>101</v>
      </c>
      <c r="S42" s="84">
        <v>216</v>
      </c>
      <c r="T42" s="80">
        <v>91</v>
      </c>
      <c r="U42" s="80">
        <v>142</v>
      </c>
      <c r="V42" s="84">
        <v>119</v>
      </c>
      <c r="W42" s="80">
        <v>175</v>
      </c>
      <c r="X42" s="80">
        <v>99</v>
      </c>
      <c r="Y42" s="84">
        <v>189</v>
      </c>
      <c r="Z42" s="80">
        <v>150</v>
      </c>
      <c r="AA42" s="80">
        <v>178</v>
      </c>
      <c r="AB42" s="80">
        <v>112</v>
      </c>
      <c r="AC42" s="80">
        <v>166</v>
      </c>
      <c r="AD42" s="80">
        <v>150</v>
      </c>
      <c r="AE42" s="80">
        <v>133</v>
      </c>
      <c r="AF42" s="80">
        <v>118</v>
      </c>
      <c r="AG42" s="80">
        <v>162</v>
      </c>
      <c r="AH42" s="80">
        <v>120</v>
      </c>
      <c r="AI42" s="80">
        <v>115</v>
      </c>
      <c r="AJ42" s="80">
        <v>127</v>
      </c>
      <c r="AK42" s="80">
        <v>78</v>
      </c>
      <c r="AL42" s="80">
        <v>111</v>
      </c>
      <c r="AM42" s="80">
        <v>143</v>
      </c>
      <c r="AN42" s="80"/>
      <c r="AO42" s="80"/>
      <c r="AP42" s="80"/>
      <c r="AQ42" s="80"/>
      <c r="AR42" s="80"/>
      <c r="AS42" s="63"/>
    </row>
    <row r="43" spans="2:45" ht="12.75" hidden="1" customHeight="1" x14ac:dyDescent="0.2">
      <c r="B43" s="160"/>
      <c r="C43" s="195"/>
      <c r="D43" s="181"/>
      <c r="E43" s="182"/>
      <c r="F43" s="181"/>
      <c r="G43" s="181"/>
      <c r="H43" s="181"/>
      <c r="I43" s="159" t="s">
        <v>84</v>
      </c>
      <c r="J43" s="159"/>
      <c r="K43" s="159"/>
      <c r="L43" s="159"/>
      <c r="M43" s="159"/>
      <c r="N43" s="159"/>
      <c r="O43" s="159"/>
      <c r="P43" s="159"/>
      <c r="Q43" s="159"/>
      <c r="R43" s="84"/>
      <c r="S43" s="84"/>
      <c r="T43" s="80"/>
      <c r="U43" s="80"/>
      <c r="V43" s="84"/>
      <c r="W43" s="80"/>
      <c r="X43" s="80"/>
      <c r="Y43" s="84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63"/>
    </row>
    <row r="44" spans="2:45" ht="15.75" customHeight="1" x14ac:dyDescent="0.2">
      <c r="B44" s="160"/>
      <c r="C44" s="195"/>
      <c r="D44" s="181"/>
      <c r="E44" s="182"/>
      <c r="F44" s="181"/>
      <c r="G44" s="181"/>
      <c r="H44" s="181"/>
      <c r="I44" s="159" t="s">
        <v>85</v>
      </c>
      <c r="J44" s="159"/>
      <c r="K44" s="159"/>
      <c r="L44" s="159"/>
      <c r="M44" s="159"/>
      <c r="N44" s="159"/>
      <c r="O44" s="159"/>
      <c r="P44" s="159"/>
      <c r="Q44" s="159"/>
      <c r="R44" s="84">
        <v>0</v>
      </c>
      <c r="S44" s="84">
        <v>0</v>
      </c>
      <c r="T44" s="80">
        <v>0</v>
      </c>
      <c r="U44" s="80">
        <v>0</v>
      </c>
      <c r="V44" s="84">
        <v>0</v>
      </c>
      <c r="W44" s="80">
        <v>0</v>
      </c>
      <c r="X44" s="80">
        <v>0</v>
      </c>
      <c r="Y44" s="84">
        <v>0</v>
      </c>
      <c r="Z44" s="80">
        <v>0</v>
      </c>
      <c r="AA44" s="80">
        <v>0</v>
      </c>
      <c r="AB44" s="80">
        <v>0</v>
      </c>
      <c r="AC44" s="80">
        <v>0</v>
      </c>
      <c r="AD44" s="80">
        <v>0</v>
      </c>
      <c r="AE44" s="80">
        <v>0</v>
      </c>
      <c r="AF44" s="80">
        <v>0</v>
      </c>
      <c r="AG44" s="80">
        <v>0</v>
      </c>
      <c r="AH44" s="80">
        <v>0</v>
      </c>
      <c r="AI44" s="80">
        <v>0</v>
      </c>
      <c r="AJ44" s="80">
        <v>0</v>
      </c>
      <c r="AK44" s="80">
        <v>0</v>
      </c>
      <c r="AL44" s="80">
        <v>0</v>
      </c>
      <c r="AM44" s="80">
        <v>0</v>
      </c>
      <c r="AN44" s="80"/>
      <c r="AO44" s="80"/>
      <c r="AP44" s="80"/>
      <c r="AQ44" s="80"/>
      <c r="AR44" s="80"/>
      <c r="AS44" s="63"/>
    </row>
    <row r="45" spans="2:45" ht="32.25" customHeight="1" x14ac:dyDescent="0.2">
      <c r="B45" s="160"/>
      <c r="C45" s="183">
        <v>14</v>
      </c>
      <c r="D45" s="172" t="s">
        <v>86</v>
      </c>
      <c r="E45" s="173" t="s">
        <v>87</v>
      </c>
      <c r="F45" s="181" t="s">
        <v>17</v>
      </c>
      <c r="G45" s="181" t="s">
        <v>18</v>
      </c>
      <c r="H45" s="181" t="s">
        <v>50</v>
      </c>
      <c r="I45" s="16" t="s">
        <v>23</v>
      </c>
      <c r="J45" s="85">
        <v>0.95</v>
      </c>
      <c r="K45" s="86">
        <f>J45</f>
        <v>0.95</v>
      </c>
      <c r="L45" s="19" t="s">
        <v>21</v>
      </c>
      <c r="M45" s="19" t="s">
        <v>22</v>
      </c>
      <c r="N45" s="19" t="s">
        <v>21</v>
      </c>
      <c r="O45" s="86">
        <f>Q45</f>
        <v>1</v>
      </c>
      <c r="P45" s="20" t="s">
        <v>20</v>
      </c>
      <c r="Q45" s="87">
        <v>1</v>
      </c>
      <c r="R45" s="88">
        <f t="shared" ref="R45:AR45" ca="1" si="10">AVERAGEIF(R46:R56,"&lt;&gt;0",R46:R50)</f>
        <v>0.18840579710144931</v>
      </c>
      <c r="S45" s="88">
        <f t="shared" ca="1" si="10"/>
        <v>0.57903451969923703</v>
      </c>
      <c r="T45" s="88">
        <f t="shared" ca="1" si="10"/>
        <v>0.48981100770574454</v>
      </c>
      <c r="U45" s="88">
        <f t="shared" ca="1" si="10"/>
        <v>0.49481700761112529</v>
      </c>
      <c r="V45" s="88">
        <f t="shared" ca="1" si="10"/>
        <v>0.44866560340244549</v>
      </c>
      <c r="W45" s="88">
        <f t="shared" ca="1" si="10"/>
        <v>0.64524445855715207</v>
      </c>
      <c r="X45" s="88">
        <f t="shared" ca="1" si="10"/>
        <v>0.82239538239538235</v>
      </c>
      <c r="Y45" s="88">
        <f t="shared" ca="1" si="10"/>
        <v>0.59126671774504591</v>
      </c>
      <c r="Z45" s="88">
        <f t="shared" ca="1" si="10"/>
        <v>0.47348732794553228</v>
      </c>
      <c r="AA45" s="88">
        <f t="shared" ca="1" si="10"/>
        <v>0.56169968519039726</v>
      </c>
      <c r="AB45" s="88">
        <f t="shared" ca="1" si="10"/>
        <v>0.44851642624088456</v>
      </c>
      <c r="AC45" s="88">
        <f t="shared" ca="1" si="10"/>
        <v>0.46309284798448885</v>
      </c>
      <c r="AD45" s="88">
        <f t="shared" ca="1" si="10"/>
        <v>0.48467633730791621</v>
      </c>
      <c r="AE45" s="88">
        <f t="shared" ca="1" si="10"/>
        <v>0.45523970353691728</v>
      </c>
      <c r="AF45" s="88">
        <f t="shared" ca="1" si="10"/>
        <v>0.56005106005105998</v>
      </c>
      <c r="AG45" s="88">
        <f t="shared" ca="1" si="10"/>
        <v>0.48373192711428009</v>
      </c>
      <c r="AH45" s="88">
        <f t="shared" ca="1" si="10"/>
        <v>0.4812062836830639</v>
      </c>
      <c r="AI45" s="88">
        <f t="shared" ca="1" si="10"/>
        <v>0.30575985418090679</v>
      </c>
      <c r="AJ45" s="88">
        <f t="shared" ca="1" si="10"/>
        <v>0.35247602071131484</v>
      </c>
      <c r="AK45" s="88">
        <f t="shared" ca="1" si="10"/>
        <v>0.31242424242424244</v>
      </c>
      <c r="AL45" s="88">
        <f t="shared" ca="1" si="10"/>
        <v>0.43290043290043295</v>
      </c>
      <c r="AM45" s="88">
        <f t="shared" ca="1" si="10"/>
        <v>0.35873015873015873</v>
      </c>
      <c r="AN45" s="88" t="e">
        <f t="shared" ca="1" si="10"/>
        <v>#DIV/0!</v>
      </c>
      <c r="AO45" s="88" t="e">
        <f t="shared" ca="1" si="10"/>
        <v>#DIV/0!</v>
      </c>
      <c r="AP45" s="88" t="e">
        <f t="shared" ca="1" si="10"/>
        <v>#DIV/0!</v>
      </c>
      <c r="AQ45" s="88" t="e">
        <f t="shared" ca="1" si="10"/>
        <v>#DIV/0!</v>
      </c>
      <c r="AR45" s="88" t="e">
        <f t="shared" ca="1" si="10"/>
        <v>#DIV/0!</v>
      </c>
      <c r="AS45" s="165"/>
    </row>
    <row r="46" spans="2:45" ht="14.25" customHeight="1" x14ac:dyDescent="0.2">
      <c r="B46" s="160"/>
      <c r="C46" s="183"/>
      <c r="D46" s="172"/>
      <c r="E46" s="173"/>
      <c r="F46" s="181"/>
      <c r="G46" s="181"/>
      <c r="H46" s="181"/>
      <c r="I46" s="170" t="s">
        <v>73</v>
      </c>
      <c r="J46" s="170"/>
      <c r="K46" s="170"/>
      <c r="L46" s="170"/>
      <c r="M46" s="170"/>
      <c r="N46" s="170"/>
      <c r="O46" s="170"/>
      <c r="P46" s="170"/>
      <c r="Q46" s="170"/>
      <c r="R46" s="88">
        <f>(R32/(($R$91-R92)*$M$92))</f>
        <v>0.22898550724637681</v>
      </c>
      <c r="S46" s="88">
        <f>(S32/(($S$91-S92)*$M$92))</f>
        <v>0.58333333333333337</v>
      </c>
      <c r="T46" s="88">
        <f t="shared" ref="T46:AR46" si="11">(T32/((T91-T92)*$M$92))</f>
        <v>0.46153846153846156</v>
      </c>
      <c r="U46" s="88">
        <f t="shared" si="11"/>
        <v>0.49583333333333335</v>
      </c>
      <c r="V46" s="88">
        <f t="shared" si="11"/>
        <v>0.44666666666666666</v>
      </c>
      <c r="W46" s="88">
        <f t="shared" si="11"/>
        <v>0.55925925925925923</v>
      </c>
      <c r="X46" s="88">
        <f t="shared" si="11"/>
        <v>0.68571428571428572</v>
      </c>
      <c r="Y46" s="88">
        <f t="shared" si="11"/>
        <v>0.51481481481481484</v>
      </c>
      <c r="Z46" s="88">
        <f t="shared" si="11"/>
        <v>0.37037037037037035</v>
      </c>
      <c r="AA46" s="88">
        <f t="shared" si="11"/>
        <v>0.55294117647058827</v>
      </c>
      <c r="AB46" s="88">
        <f t="shared" si="11"/>
        <v>0.32083333333333336</v>
      </c>
      <c r="AC46" s="88">
        <f t="shared" si="11"/>
        <v>0.50877192982456143</v>
      </c>
      <c r="AD46" s="88">
        <f t="shared" si="11"/>
        <v>0.42456140350877192</v>
      </c>
      <c r="AE46" s="88">
        <f t="shared" si="11"/>
        <v>0.39649122807017545</v>
      </c>
      <c r="AF46" s="88">
        <f t="shared" si="11"/>
        <v>0.51333333333333331</v>
      </c>
      <c r="AG46" s="88">
        <f t="shared" si="11"/>
        <v>0.37254901960784315</v>
      </c>
      <c r="AH46" s="88">
        <f t="shared" si="11"/>
        <v>0.48148148148148145</v>
      </c>
      <c r="AI46" s="88">
        <f t="shared" si="11"/>
        <v>0.23809523809523808</v>
      </c>
      <c r="AJ46" s="88">
        <f t="shared" si="11"/>
        <v>0.34509803921568627</v>
      </c>
      <c r="AK46" s="88">
        <f t="shared" si="11"/>
        <v>0.25333333333333335</v>
      </c>
      <c r="AL46" s="88">
        <f t="shared" si="11"/>
        <v>0.37619047619047619</v>
      </c>
      <c r="AM46" s="88">
        <f t="shared" si="11"/>
        <v>0.32063492063492066</v>
      </c>
      <c r="AN46" s="88" t="e">
        <f t="shared" si="11"/>
        <v>#DIV/0!</v>
      </c>
      <c r="AO46" s="88" t="e">
        <f t="shared" si="11"/>
        <v>#DIV/0!</v>
      </c>
      <c r="AP46" s="88" t="e">
        <f t="shared" si="11"/>
        <v>#DIV/0!</v>
      </c>
      <c r="AQ46" s="88" t="e">
        <f t="shared" si="11"/>
        <v>#DIV/0!</v>
      </c>
      <c r="AR46" s="88" t="e">
        <f t="shared" si="11"/>
        <v>#DIV/0!</v>
      </c>
      <c r="AS46" s="165"/>
    </row>
    <row r="47" spans="2:45" ht="14.25" customHeight="1" x14ac:dyDescent="0.2">
      <c r="B47" s="160"/>
      <c r="C47" s="183"/>
      <c r="D47" s="172"/>
      <c r="E47" s="173"/>
      <c r="F47" s="181"/>
      <c r="G47" s="181"/>
      <c r="H47" s="181"/>
      <c r="I47" s="170" t="s">
        <v>74</v>
      </c>
      <c r="J47" s="170"/>
      <c r="K47" s="170"/>
      <c r="L47" s="170"/>
      <c r="M47" s="170"/>
      <c r="N47" s="170"/>
      <c r="O47" s="170"/>
      <c r="P47" s="170"/>
      <c r="Q47" s="170"/>
      <c r="R47" s="88">
        <f>(R33/(($R$91-R93)*$M$93))</f>
        <v>0.21159420289855072</v>
      </c>
      <c r="S47" s="88">
        <f>(S33/(($S$91-S93)*$M$93))</f>
        <v>0.45989304812834225</v>
      </c>
      <c r="T47" s="88">
        <f t="shared" ref="T47:AR47" si="12">(T33/((T91-T93)*$M$93))</f>
        <v>0.43333333333333335</v>
      </c>
      <c r="U47" s="88">
        <f t="shared" si="12"/>
        <v>0.35294117647058826</v>
      </c>
      <c r="V47" s="88">
        <f t="shared" si="12"/>
        <v>0.36333333333333334</v>
      </c>
      <c r="W47" s="88">
        <f t="shared" si="12"/>
        <v>0.59607843137254901</v>
      </c>
      <c r="X47" s="88">
        <f t="shared" si="12"/>
        <v>0.54285714285714282</v>
      </c>
      <c r="Y47" s="88">
        <f t="shared" si="12"/>
        <v>0.49666666666666665</v>
      </c>
      <c r="Z47" s="88">
        <f t="shared" si="12"/>
        <v>0.53333333333333333</v>
      </c>
      <c r="AA47" s="88">
        <f t="shared" si="12"/>
        <v>0.53333333333333333</v>
      </c>
      <c r="AB47" s="88">
        <f t="shared" si="12"/>
        <v>0.5541666666666667</v>
      </c>
      <c r="AC47" s="88">
        <f t="shared" si="12"/>
        <v>0.39298245614035088</v>
      </c>
      <c r="AD47" s="88">
        <f t="shared" si="12"/>
        <v>0.44761904761904764</v>
      </c>
      <c r="AE47" s="88">
        <f t="shared" si="12"/>
        <v>0.49411764705882355</v>
      </c>
      <c r="AF47" s="88">
        <f t="shared" si="12"/>
        <v>0.5</v>
      </c>
      <c r="AG47" s="88">
        <f t="shared" si="12"/>
        <v>0.42352941176470588</v>
      </c>
      <c r="AH47" s="88">
        <f t="shared" si="12"/>
        <v>0.63921568627450975</v>
      </c>
      <c r="AI47" s="88">
        <f t="shared" si="12"/>
        <v>0.40476190476190477</v>
      </c>
      <c r="AJ47" s="88">
        <f t="shared" si="12"/>
        <v>0.31904761904761902</v>
      </c>
      <c r="AK47" s="88">
        <f t="shared" si="12"/>
        <v>0.28666666666666668</v>
      </c>
      <c r="AL47" s="88">
        <f t="shared" si="12"/>
        <v>0.37142857142857144</v>
      </c>
      <c r="AM47" s="88">
        <f t="shared" si="12"/>
        <v>0.34285714285714286</v>
      </c>
      <c r="AN47" s="88" t="e">
        <f t="shared" si="12"/>
        <v>#DIV/0!</v>
      </c>
      <c r="AO47" s="88" t="e">
        <f t="shared" si="12"/>
        <v>#DIV/0!</v>
      </c>
      <c r="AP47" s="88" t="e">
        <f t="shared" si="12"/>
        <v>#DIV/0!</v>
      </c>
      <c r="AQ47" s="88" t="e">
        <f t="shared" si="12"/>
        <v>#DIV/0!</v>
      </c>
      <c r="AR47" s="88" t="e">
        <f t="shared" si="12"/>
        <v>#DIV/0!</v>
      </c>
      <c r="AS47" s="165"/>
    </row>
    <row r="48" spans="2:45" ht="14.25" customHeight="1" x14ac:dyDescent="0.2">
      <c r="B48" s="160"/>
      <c r="C48" s="183"/>
      <c r="D48" s="172"/>
      <c r="E48" s="173"/>
      <c r="F48" s="181"/>
      <c r="G48" s="181"/>
      <c r="H48" s="181"/>
      <c r="I48" s="170" t="s">
        <v>75</v>
      </c>
      <c r="J48" s="170"/>
      <c r="K48" s="170"/>
      <c r="L48" s="170"/>
      <c r="M48" s="170"/>
      <c r="N48" s="170"/>
      <c r="O48" s="170"/>
      <c r="P48" s="170"/>
      <c r="Q48" s="170"/>
      <c r="R48" s="88">
        <f>(R34/(($R$91-R94)*$M$94))</f>
        <v>0.14492753623188406</v>
      </c>
      <c r="S48" s="88">
        <f>(S34/(($S$91-S94)*$M$94))</f>
        <v>0.70085470085470081</v>
      </c>
      <c r="T48" s="88">
        <f t="shared" ref="T48:AR48" si="13">(T34/((T91-T94)*$M$94))</f>
        <v>0.4238095238095238</v>
      </c>
      <c r="U48" s="88">
        <f t="shared" si="13"/>
        <v>0.40784313725490196</v>
      </c>
      <c r="V48" s="88">
        <f t="shared" si="13"/>
        <v>0.37777777777777777</v>
      </c>
      <c r="W48" s="88">
        <f t="shared" si="13"/>
        <v>0.6962962962962963</v>
      </c>
      <c r="X48" s="88">
        <f t="shared" si="13"/>
        <v>0.50666666666666671</v>
      </c>
      <c r="Y48" s="88">
        <f t="shared" si="13"/>
        <v>0.70333333333333337</v>
      </c>
      <c r="Z48" s="88">
        <f t="shared" si="13"/>
        <v>0.41111111111111109</v>
      </c>
      <c r="AA48" s="88">
        <f t="shared" si="13"/>
        <v>0.56666666666666665</v>
      </c>
      <c r="AB48" s="88">
        <f t="shared" si="13"/>
        <v>0.44444444444444442</v>
      </c>
      <c r="AC48" s="88">
        <f t="shared" si="13"/>
        <v>0.43157894736842106</v>
      </c>
      <c r="AD48" s="88">
        <f t="shared" si="13"/>
        <v>0.45</v>
      </c>
      <c r="AE48" s="88">
        <f t="shared" si="13"/>
        <v>0.41176470588235292</v>
      </c>
      <c r="AF48" s="88">
        <f t="shared" si="13"/>
        <v>0.53888888888888886</v>
      </c>
      <c r="AG48" s="88">
        <f t="shared" si="13"/>
        <v>0.47843137254901963</v>
      </c>
      <c r="AH48" s="88">
        <f t="shared" si="13"/>
        <v>0.47407407407407409</v>
      </c>
      <c r="AI48" s="88">
        <f t="shared" si="13"/>
        <v>0.24210526315789474</v>
      </c>
      <c r="AJ48" s="88">
        <f t="shared" si="13"/>
        <v>0.40888888888888891</v>
      </c>
      <c r="AK48" s="88">
        <f t="shared" si="13"/>
        <v>0.36</v>
      </c>
      <c r="AL48" s="88">
        <f t="shared" si="13"/>
        <v>0.48571428571428571</v>
      </c>
      <c r="AM48" s="88">
        <f t="shared" si="13"/>
        <v>0.3746031746031746</v>
      </c>
      <c r="AN48" s="88" t="e">
        <f t="shared" si="13"/>
        <v>#DIV/0!</v>
      </c>
      <c r="AO48" s="88" t="e">
        <f t="shared" si="13"/>
        <v>#DIV/0!</v>
      </c>
      <c r="AP48" s="88" t="e">
        <f t="shared" si="13"/>
        <v>#DIV/0!</v>
      </c>
      <c r="AQ48" s="88" t="e">
        <f t="shared" si="13"/>
        <v>#DIV/0!</v>
      </c>
      <c r="AR48" s="88" t="e">
        <f t="shared" si="13"/>
        <v>#DIV/0!</v>
      </c>
      <c r="AS48" s="165"/>
    </row>
    <row r="49" spans="2:45" ht="14.25" customHeight="1" x14ac:dyDescent="0.2">
      <c r="B49" s="160"/>
      <c r="C49" s="183"/>
      <c r="D49" s="172"/>
      <c r="E49" s="173"/>
      <c r="F49" s="181"/>
      <c r="G49" s="181"/>
      <c r="H49" s="181"/>
      <c r="I49" s="170" t="s">
        <v>76</v>
      </c>
      <c r="J49" s="170"/>
      <c r="K49" s="170"/>
      <c r="L49" s="170"/>
      <c r="M49" s="170"/>
      <c r="N49" s="170"/>
      <c r="O49" s="170"/>
      <c r="P49" s="170"/>
      <c r="Q49" s="170"/>
      <c r="R49" s="88">
        <f>(R35/(($R$91-R95)*$M$95))</f>
        <v>0.15942028985507245</v>
      </c>
      <c r="S49" s="88">
        <f>(S35/(($S$91-S95)*$M$95))</f>
        <v>0.58730158730158732</v>
      </c>
      <c r="T49" s="88">
        <f t="shared" ref="T49:AR49" si="14">(T35/((T91-T95)*$M$95))</f>
        <v>0.67368421052631577</v>
      </c>
      <c r="U49" s="88">
        <f t="shared" si="14"/>
        <v>0.4838095238095238</v>
      </c>
      <c r="V49" s="88">
        <f t="shared" si="14"/>
        <v>0.512280701754386</v>
      </c>
      <c r="W49" s="88">
        <f t="shared" si="14"/>
        <v>0.6333333333333333</v>
      </c>
      <c r="X49" s="88">
        <f t="shared" si="14"/>
        <v>0.78333333333333333</v>
      </c>
      <c r="Y49" s="88">
        <f t="shared" si="14"/>
        <v>0.63529411764705879</v>
      </c>
      <c r="Z49" s="88">
        <f t="shared" si="14"/>
        <v>0.52156862745098043</v>
      </c>
      <c r="AA49" s="88">
        <f t="shared" si="14"/>
        <v>0.52280701754385961</v>
      </c>
      <c r="AB49" s="88">
        <f t="shared" si="14"/>
        <v>0.46666666666666667</v>
      </c>
      <c r="AC49" s="88">
        <f t="shared" si="14"/>
        <v>0.46666666666666667</v>
      </c>
      <c r="AD49" s="88">
        <f t="shared" si="14"/>
        <v>0.43</v>
      </c>
      <c r="AE49" s="88">
        <f t="shared" si="14"/>
        <v>0.53333333333333333</v>
      </c>
      <c r="AF49" s="88">
        <f t="shared" si="14"/>
        <v>0.32380952380952382</v>
      </c>
      <c r="AG49" s="88">
        <f t="shared" si="14"/>
        <v>0.39166666666666666</v>
      </c>
      <c r="AH49" s="88">
        <f t="shared" si="14"/>
        <v>0.44074074074074077</v>
      </c>
      <c r="AI49" s="88">
        <f t="shared" si="14"/>
        <v>0.38095238095238093</v>
      </c>
      <c r="AJ49" s="88">
        <f t="shared" si="14"/>
        <v>0.35714285714285715</v>
      </c>
      <c r="AK49" s="88">
        <f t="shared" si="14"/>
        <v>0.36666666666666664</v>
      </c>
      <c r="AL49" s="88">
        <f t="shared" si="14"/>
        <v>0.44285714285714284</v>
      </c>
      <c r="AM49" s="88">
        <f t="shared" si="14"/>
        <v>0.34603174603174602</v>
      </c>
      <c r="AN49" s="88" t="e">
        <f t="shared" si="14"/>
        <v>#DIV/0!</v>
      </c>
      <c r="AO49" s="88" t="e">
        <f t="shared" si="14"/>
        <v>#DIV/0!</v>
      </c>
      <c r="AP49" s="88" t="e">
        <f t="shared" si="14"/>
        <v>#DIV/0!</v>
      </c>
      <c r="AQ49" s="88" t="e">
        <f t="shared" si="14"/>
        <v>#DIV/0!</v>
      </c>
      <c r="AR49" s="88" t="e">
        <f t="shared" si="14"/>
        <v>#DIV/0!</v>
      </c>
      <c r="AS49" s="165"/>
    </row>
    <row r="50" spans="2:45" ht="14.25" customHeight="1" x14ac:dyDescent="0.2">
      <c r="B50" s="160"/>
      <c r="C50" s="183"/>
      <c r="D50" s="172"/>
      <c r="E50" s="173"/>
      <c r="F50" s="181"/>
      <c r="G50" s="181"/>
      <c r="H50" s="181"/>
      <c r="I50" s="170" t="s">
        <v>77</v>
      </c>
      <c r="J50" s="170"/>
      <c r="K50" s="170"/>
      <c r="L50" s="170"/>
      <c r="M50" s="170"/>
      <c r="N50" s="170"/>
      <c r="O50" s="170"/>
      <c r="P50" s="170"/>
      <c r="Q50" s="170"/>
      <c r="R50" s="88">
        <f t="shared" ref="R50:AR50" si="15">(R36/((R91-R96)*$M$96))</f>
        <v>0.17971014492753623</v>
      </c>
      <c r="S50" s="88">
        <f t="shared" si="15"/>
        <v>0.53968253968253965</v>
      </c>
      <c r="T50" s="88">
        <f t="shared" si="15"/>
        <v>0.50666666666666671</v>
      </c>
      <c r="U50" s="88">
        <f t="shared" si="15"/>
        <v>0.44444444444444442</v>
      </c>
      <c r="V50" s="88">
        <f t="shared" si="15"/>
        <v>0.5368421052631579</v>
      </c>
      <c r="W50" s="88">
        <f t="shared" si="15"/>
        <v>0.94358974358974357</v>
      </c>
      <c r="X50" s="88">
        <f t="shared" si="15"/>
        <v>0.73333333333333328</v>
      </c>
      <c r="Y50" s="88">
        <f t="shared" si="15"/>
        <v>0.67037037037037039</v>
      </c>
      <c r="Z50" s="88">
        <f t="shared" si="15"/>
        <v>0.38245614035087722</v>
      </c>
      <c r="AA50" s="88">
        <f t="shared" si="15"/>
        <v>0.30526315789473685</v>
      </c>
      <c r="AB50" s="88">
        <f t="shared" si="15"/>
        <v>0.56470588235294117</v>
      </c>
      <c r="AC50" s="88">
        <f t="shared" si="15"/>
        <v>0.40444444444444444</v>
      </c>
      <c r="AD50" s="88">
        <f t="shared" si="15"/>
        <v>0.53333333333333333</v>
      </c>
      <c r="AE50" s="88">
        <f t="shared" si="15"/>
        <v>0.33684210526315789</v>
      </c>
      <c r="AF50" s="88">
        <f t="shared" si="15"/>
        <v>0.55555555555555558</v>
      </c>
      <c r="AG50" s="88">
        <f t="shared" si="15"/>
        <v>0.55686274509803924</v>
      </c>
      <c r="AH50" s="88">
        <f t="shared" si="15"/>
        <v>0.50980392156862742</v>
      </c>
      <c r="AI50" s="88">
        <f t="shared" si="15"/>
        <v>0.3298245614035088</v>
      </c>
      <c r="AJ50" s="88">
        <f t="shared" si="15"/>
        <v>0.33725490196078434</v>
      </c>
      <c r="AK50" s="88">
        <f t="shared" si="15"/>
        <v>0.31666666666666665</v>
      </c>
      <c r="AL50" s="88">
        <f t="shared" si="15"/>
        <v>0.39523809523809522</v>
      </c>
      <c r="AM50" s="88">
        <f t="shared" si="15"/>
        <v>0.35873015873015873</v>
      </c>
      <c r="AN50" s="88" t="e">
        <f t="shared" si="15"/>
        <v>#DIV/0!</v>
      </c>
      <c r="AO50" s="88" t="e">
        <f t="shared" si="15"/>
        <v>#DIV/0!</v>
      </c>
      <c r="AP50" s="88" t="e">
        <f t="shared" si="15"/>
        <v>#DIV/0!</v>
      </c>
      <c r="AQ50" s="88" t="e">
        <f t="shared" si="15"/>
        <v>#DIV/0!</v>
      </c>
      <c r="AR50" s="88" t="e">
        <f t="shared" si="15"/>
        <v>#DIV/0!</v>
      </c>
      <c r="AS50" s="165"/>
    </row>
    <row r="51" spans="2:45" ht="14.25" customHeight="1" x14ac:dyDescent="0.2">
      <c r="B51" s="160"/>
      <c r="C51" s="183"/>
      <c r="D51" s="172"/>
      <c r="E51" s="173"/>
      <c r="F51" s="181"/>
      <c r="G51" s="181"/>
      <c r="H51" s="181"/>
      <c r="I51" s="170" t="s">
        <v>78</v>
      </c>
      <c r="J51" s="170"/>
      <c r="K51" s="170"/>
      <c r="L51" s="170"/>
      <c r="M51" s="170"/>
      <c r="N51" s="170"/>
      <c r="O51" s="170"/>
      <c r="P51" s="170"/>
      <c r="Q51" s="170"/>
      <c r="R51" s="88">
        <f t="shared" ref="R51:AR51" si="16">(R37/((R91-R97)*$M$97))</f>
        <v>0.20579710144927535</v>
      </c>
      <c r="S51" s="88">
        <f t="shared" si="16"/>
        <v>0.52614379084967322</v>
      </c>
      <c r="T51" s="88">
        <f t="shared" si="16"/>
        <v>0.39012345679012345</v>
      </c>
      <c r="U51" s="88">
        <f t="shared" si="16"/>
        <v>0.60784313725490191</v>
      </c>
      <c r="V51" s="88">
        <f t="shared" si="16"/>
        <v>0.49473684210526314</v>
      </c>
      <c r="W51" s="88">
        <f t="shared" si="16"/>
        <v>0.7</v>
      </c>
      <c r="X51" s="88">
        <f t="shared" si="16"/>
        <v>0.8666666666666667</v>
      </c>
      <c r="Y51" s="88">
        <f t="shared" si="16"/>
        <v>0.51333333333333331</v>
      </c>
      <c r="Z51" s="88">
        <f t="shared" si="16"/>
        <v>0.43047619047619046</v>
      </c>
      <c r="AA51" s="88">
        <f t="shared" si="16"/>
        <v>0.6791666666666667</v>
      </c>
      <c r="AB51" s="88">
        <f t="shared" si="16"/>
        <v>0.4456140350877193</v>
      </c>
      <c r="AC51" s="88">
        <f t="shared" si="16"/>
        <v>0.35087719298245612</v>
      </c>
      <c r="AD51" s="88">
        <f t="shared" si="16"/>
        <v>0.38333333333333336</v>
      </c>
      <c r="AE51" s="88">
        <f t="shared" si="16"/>
        <v>0.34035087719298246</v>
      </c>
      <c r="AF51" s="88">
        <f t="shared" si="16"/>
        <v>0.37435897435897436</v>
      </c>
      <c r="AG51" s="88">
        <f t="shared" si="16"/>
        <v>0.35686274509803922</v>
      </c>
      <c r="AH51" s="88">
        <f t="shared" si="16"/>
        <v>0.41111111111111109</v>
      </c>
      <c r="AI51" s="88">
        <f t="shared" si="16"/>
        <v>0.27555555555555555</v>
      </c>
      <c r="AJ51" s="88">
        <f t="shared" si="16"/>
        <v>0.1803921568627451</v>
      </c>
      <c r="AK51" s="88">
        <f t="shared" si="16"/>
        <v>0.34666666666666668</v>
      </c>
      <c r="AL51" s="88">
        <f t="shared" si="16"/>
        <v>0.38571428571428573</v>
      </c>
      <c r="AM51" s="88">
        <f t="shared" si="16"/>
        <v>0.31746031746031744</v>
      </c>
      <c r="AN51" s="88" t="e">
        <f t="shared" si="16"/>
        <v>#DIV/0!</v>
      </c>
      <c r="AO51" s="88" t="e">
        <f t="shared" si="16"/>
        <v>#DIV/0!</v>
      </c>
      <c r="AP51" s="88" t="e">
        <f t="shared" si="16"/>
        <v>#DIV/0!</v>
      </c>
      <c r="AQ51" s="88" t="e">
        <f t="shared" si="16"/>
        <v>#DIV/0!</v>
      </c>
      <c r="AR51" s="88" t="e">
        <f t="shared" si="16"/>
        <v>#DIV/0!</v>
      </c>
      <c r="AS51" s="165"/>
    </row>
    <row r="52" spans="2:45" ht="14.25" customHeight="1" x14ac:dyDescent="0.2">
      <c r="B52" s="160"/>
      <c r="C52" s="183"/>
      <c r="D52" s="172"/>
      <c r="E52" s="173"/>
      <c r="F52" s="33"/>
      <c r="G52" s="33"/>
      <c r="H52" s="33"/>
      <c r="I52" s="170" t="s">
        <v>79</v>
      </c>
      <c r="J52" s="170"/>
      <c r="K52" s="170"/>
      <c r="L52" s="170"/>
      <c r="M52" s="170"/>
      <c r="N52" s="170"/>
      <c r="O52" s="170"/>
      <c r="P52" s="170"/>
      <c r="Q52" s="170"/>
      <c r="R52" s="88">
        <f t="shared" ref="R52:AR52" si="17">(R38/((R91-R98)*$M$98))</f>
        <v>0.1391304347826087</v>
      </c>
      <c r="S52" s="88">
        <f t="shared" si="17"/>
        <v>0.44227642276422763</v>
      </c>
      <c r="T52" s="88">
        <f t="shared" si="17"/>
        <v>0.41904761904761906</v>
      </c>
      <c r="U52" s="88">
        <f t="shared" si="17"/>
        <v>0.47037037037037038</v>
      </c>
      <c r="V52" s="88">
        <f t="shared" si="17"/>
        <v>0.45964912280701753</v>
      </c>
      <c r="W52" s="88">
        <f t="shared" si="17"/>
        <v>0.49629629629629629</v>
      </c>
      <c r="X52" s="88">
        <f t="shared" si="17"/>
        <v>0.5444444444444444</v>
      </c>
      <c r="Y52" s="88">
        <f t="shared" si="17"/>
        <v>0.62083333333333335</v>
      </c>
      <c r="Z52" s="88">
        <f t="shared" si="17"/>
        <v>0.48518518518518516</v>
      </c>
      <c r="AA52" s="88">
        <f t="shared" si="17"/>
        <v>0.50370370370370365</v>
      </c>
      <c r="AB52" s="88">
        <f t="shared" si="17"/>
        <v>0.39238095238095239</v>
      </c>
      <c r="AC52" s="88">
        <f t="shared" si="17"/>
        <v>0.4</v>
      </c>
      <c r="AD52" s="88">
        <f t="shared" si="17"/>
        <v>0.42222222222222222</v>
      </c>
      <c r="AE52" s="88">
        <f t="shared" si="17"/>
        <v>0.40350877192982454</v>
      </c>
      <c r="AF52" s="88">
        <f t="shared" si="17"/>
        <v>0.4564102564102564</v>
      </c>
      <c r="AG52" s="88">
        <f t="shared" si="17"/>
        <v>0.59583333333333333</v>
      </c>
      <c r="AH52" s="88">
        <f t="shared" si="17"/>
        <v>0.33684210526315789</v>
      </c>
      <c r="AI52" s="88">
        <f t="shared" si="17"/>
        <v>0.25333333333333335</v>
      </c>
      <c r="AJ52" s="88">
        <f t="shared" si="17"/>
        <v>0.35294117647058826</v>
      </c>
      <c r="AK52" s="88">
        <f t="shared" si="17"/>
        <v>0.23333333333333334</v>
      </c>
      <c r="AL52" s="88">
        <f t="shared" si="17"/>
        <v>0.43809523809523809</v>
      </c>
      <c r="AM52" s="88">
        <f t="shared" si="17"/>
        <v>0.2253968253968254</v>
      </c>
      <c r="AN52" s="88" t="e">
        <f t="shared" si="17"/>
        <v>#DIV/0!</v>
      </c>
      <c r="AO52" s="88" t="e">
        <f t="shared" si="17"/>
        <v>#DIV/0!</v>
      </c>
      <c r="AP52" s="88" t="e">
        <f t="shared" si="17"/>
        <v>#DIV/0!</v>
      </c>
      <c r="AQ52" s="88" t="e">
        <f t="shared" si="17"/>
        <v>#DIV/0!</v>
      </c>
      <c r="AR52" s="88" t="e">
        <f t="shared" si="17"/>
        <v>#DIV/0!</v>
      </c>
      <c r="AS52" s="63"/>
    </row>
    <row r="53" spans="2:45" ht="14.25" customHeight="1" x14ac:dyDescent="0.2">
      <c r="B53" s="160"/>
      <c r="C53" s="183"/>
      <c r="D53" s="172"/>
      <c r="E53" s="173"/>
      <c r="F53" s="33"/>
      <c r="G53" s="33"/>
      <c r="H53" s="33"/>
      <c r="I53" s="170" t="s">
        <v>80</v>
      </c>
      <c r="J53" s="170"/>
      <c r="K53" s="170"/>
      <c r="L53" s="170"/>
      <c r="M53" s="170"/>
      <c r="N53" s="170"/>
      <c r="O53" s="170"/>
      <c r="P53" s="170"/>
      <c r="Q53" s="170"/>
      <c r="R53" s="88">
        <f t="shared" ref="R53:AR53" si="18">(R39/((R91-R99)*$M$99))</f>
        <v>0.13043478260869565</v>
      </c>
      <c r="S53" s="88">
        <f t="shared" si="18"/>
        <v>0.44666666666666666</v>
      </c>
      <c r="T53" s="88">
        <f t="shared" si="18"/>
        <v>0.47901234567901235</v>
      </c>
      <c r="U53" s="88">
        <f t="shared" si="18"/>
        <v>0.50980392156862742</v>
      </c>
      <c r="V53" s="88">
        <f t="shared" si="18"/>
        <v>0.63508771929824559</v>
      </c>
      <c r="W53" s="88">
        <f t="shared" si="18"/>
        <v>0.7592592592592593</v>
      </c>
      <c r="X53" s="88">
        <f t="shared" si="18"/>
        <v>1.4166666666666667</v>
      </c>
      <c r="Y53" s="88">
        <f t="shared" si="18"/>
        <v>0.72156862745098038</v>
      </c>
      <c r="Z53" s="88">
        <f t="shared" si="18"/>
        <v>0.71111111111111114</v>
      </c>
      <c r="AA53" s="88">
        <f t="shared" si="18"/>
        <v>0.70740740740740737</v>
      </c>
      <c r="AB53" s="88">
        <f t="shared" si="18"/>
        <v>0.54074074074074074</v>
      </c>
      <c r="AC53" s="88">
        <f t="shared" si="18"/>
        <v>0.52631578947368418</v>
      </c>
      <c r="AD53" s="88">
        <f t="shared" si="18"/>
        <v>0.58148148148148149</v>
      </c>
      <c r="AE53" s="88">
        <f t="shared" si="18"/>
        <v>0.59298245614035083</v>
      </c>
      <c r="AF53" s="88">
        <f t="shared" si="18"/>
        <v>1.0051282051282051</v>
      </c>
      <c r="AG53" s="88">
        <f t="shared" si="18"/>
        <v>0.58039215686274515</v>
      </c>
      <c r="AH53" s="88">
        <f t="shared" si="18"/>
        <v>0.46666666666666667</v>
      </c>
      <c r="AI53" s="88">
        <f t="shared" si="18"/>
        <v>0.28000000000000003</v>
      </c>
      <c r="AJ53" s="88">
        <f t="shared" si="18"/>
        <v>0.46274509803921571</v>
      </c>
      <c r="AK53" s="88">
        <f t="shared" si="18"/>
        <v>0.24</v>
      </c>
      <c r="AL53" s="88">
        <f t="shared" si="18"/>
        <v>0.34761904761904761</v>
      </c>
      <c r="AM53" s="88">
        <f t="shared" si="18"/>
        <v>0.40952380952380951</v>
      </c>
      <c r="AN53" s="88" t="e">
        <f t="shared" si="18"/>
        <v>#DIV/0!</v>
      </c>
      <c r="AO53" s="88" t="e">
        <f t="shared" si="18"/>
        <v>#DIV/0!</v>
      </c>
      <c r="AP53" s="88" t="e">
        <f t="shared" si="18"/>
        <v>#DIV/0!</v>
      </c>
      <c r="AQ53" s="88" t="e">
        <f t="shared" si="18"/>
        <v>#DIV/0!</v>
      </c>
      <c r="AR53" s="88" t="e">
        <f t="shared" si="18"/>
        <v>#DIV/0!</v>
      </c>
      <c r="AS53" s="63"/>
    </row>
    <row r="54" spans="2:45" ht="14.25" customHeight="1" x14ac:dyDescent="0.2">
      <c r="B54" s="160"/>
      <c r="C54" s="183"/>
      <c r="D54" s="172"/>
      <c r="E54" s="173"/>
      <c r="F54" s="33"/>
      <c r="G54" s="33"/>
      <c r="H54" s="33"/>
      <c r="I54" s="170" t="s">
        <v>81</v>
      </c>
      <c r="J54" s="170"/>
      <c r="K54" s="170"/>
      <c r="L54" s="170"/>
      <c r="M54" s="170"/>
      <c r="N54" s="170"/>
      <c r="O54" s="170"/>
      <c r="P54" s="170"/>
      <c r="Q54" s="170"/>
      <c r="R54" s="88">
        <f t="shared" ref="R54:AR54" si="19">(R40/((R91-R100)*$M$100))</f>
        <v>0.21739130434782608</v>
      </c>
      <c r="S54" s="88">
        <f t="shared" si="19"/>
        <v>0.57095709570957098</v>
      </c>
      <c r="T54" s="88">
        <f t="shared" si="19"/>
        <v>0.51428571428571423</v>
      </c>
      <c r="U54" s="88">
        <f t="shared" si="19"/>
        <v>0.56470588235294117</v>
      </c>
      <c r="V54" s="88">
        <f t="shared" si="19"/>
        <v>0.45614035087719296</v>
      </c>
      <c r="W54" s="88">
        <f t="shared" si="19"/>
        <v>0.61052631578947369</v>
      </c>
      <c r="X54" s="88">
        <f t="shared" si="19"/>
        <v>1.2333333333333334</v>
      </c>
      <c r="Y54" s="88">
        <f t="shared" si="19"/>
        <v>0.47333333333333333</v>
      </c>
      <c r="Z54" s="88">
        <f t="shared" si="19"/>
        <v>0.39666666666666667</v>
      </c>
      <c r="AA54" s="88">
        <f t="shared" si="19"/>
        <v>0.58666666666666667</v>
      </c>
      <c r="AB54" s="88">
        <f t="shared" si="19"/>
        <v>0.4392156862745098</v>
      </c>
      <c r="AC54" s="88">
        <f t="shared" si="19"/>
        <v>0.4631578947368421</v>
      </c>
      <c r="AD54" s="88">
        <f t="shared" si="19"/>
        <v>0.49333333333333335</v>
      </c>
      <c r="AE54" s="88">
        <f t="shared" si="19"/>
        <v>0.50175438596491229</v>
      </c>
      <c r="AF54" s="88">
        <f t="shared" si="19"/>
        <v>0.52307692307692311</v>
      </c>
      <c r="AG54" s="88">
        <f t="shared" si="19"/>
        <v>0.43333333333333335</v>
      </c>
      <c r="AH54" s="88">
        <f t="shared" si="19"/>
        <v>0.47407407407407409</v>
      </c>
      <c r="AI54" s="88">
        <f t="shared" si="19"/>
        <v>0.29841269841269841</v>
      </c>
      <c r="AJ54" s="88">
        <f t="shared" si="19"/>
        <v>0.27843137254901962</v>
      </c>
      <c r="AK54" s="88">
        <f t="shared" si="19"/>
        <v>0.41333333333333333</v>
      </c>
      <c r="AL54" s="88">
        <f t="shared" si="19"/>
        <v>0.48095238095238096</v>
      </c>
      <c r="AM54" s="88">
        <f t="shared" si="19"/>
        <v>0.33015873015873015</v>
      </c>
      <c r="AN54" s="88" t="e">
        <f t="shared" si="19"/>
        <v>#DIV/0!</v>
      </c>
      <c r="AO54" s="88" t="e">
        <f t="shared" si="19"/>
        <v>#DIV/0!</v>
      </c>
      <c r="AP54" s="88" t="e">
        <f t="shared" si="19"/>
        <v>#DIV/0!</v>
      </c>
      <c r="AQ54" s="88" t="e">
        <f t="shared" si="19"/>
        <v>#DIV/0!</v>
      </c>
      <c r="AR54" s="88" t="e">
        <f t="shared" si="19"/>
        <v>#DIV/0!</v>
      </c>
      <c r="AS54" s="63"/>
    </row>
    <row r="55" spans="2:45" ht="14.25" customHeight="1" x14ac:dyDescent="0.2">
      <c r="B55" s="160"/>
      <c r="C55" s="183"/>
      <c r="D55" s="172"/>
      <c r="E55" s="173"/>
      <c r="F55" s="33"/>
      <c r="G55" s="33"/>
      <c r="H55" s="33"/>
      <c r="I55" s="170" t="s">
        <v>82</v>
      </c>
      <c r="J55" s="170"/>
      <c r="K55" s="170"/>
      <c r="L55" s="170"/>
      <c r="M55" s="170"/>
      <c r="N55" s="170"/>
      <c r="O55" s="170"/>
      <c r="P55" s="170"/>
      <c r="Q55" s="170"/>
      <c r="R55" s="88">
        <f t="shared" ref="R55:AR55" si="20">(R41/((R91-R101)*$M$101))</f>
        <v>0.16231884057971013</v>
      </c>
      <c r="S55" s="88">
        <f t="shared" si="20"/>
        <v>0.79227053140096615</v>
      </c>
      <c r="T55" s="88">
        <f t="shared" si="20"/>
        <v>0.63703703703703707</v>
      </c>
      <c r="U55" s="88">
        <f t="shared" si="20"/>
        <v>0.51372549019607838</v>
      </c>
      <c r="V55" s="88">
        <f t="shared" si="20"/>
        <v>0.256140350877193</v>
      </c>
      <c r="W55" s="88">
        <f t="shared" si="20"/>
        <v>0.45490196078431372</v>
      </c>
      <c r="X55" s="88">
        <f t="shared" si="20"/>
        <v>0.6333333333333333</v>
      </c>
      <c r="Y55" s="88">
        <f t="shared" si="20"/>
        <v>0.49122807017543857</v>
      </c>
      <c r="Z55" s="88">
        <f t="shared" si="20"/>
        <v>0.41052631578947368</v>
      </c>
      <c r="AA55" s="88">
        <f t="shared" si="20"/>
        <v>0.42962962962962964</v>
      </c>
      <c r="AB55" s="88">
        <f t="shared" si="20"/>
        <v>0.3719298245614035</v>
      </c>
      <c r="AC55" s="88">
        <f t="shared" si="20"/>
        <v>0.49824561403508771</v>
      </c>
      <c r="AD55" s="88">
        <f t="shared" si="20"/>
        <v>0.61</v>
      </c>
      <c r="AE55" s="88">
        <f t="shared" si="20"/>
        <v>0.52982456140350875</v>
      </c>
      <c r="AF55" s="88">
        <f t="shared" si="20"/>
        <v>0.58333333333333337</v>
      </c>
      <c r="AG55" s="88">
        <f t="shared" si="20"/>
        <v>0.49629629629629629</v>
      </c>
      <c r="AH55" s="88">
        <f t="shared" si="20"/>
        <v>0.52592592592592591</v>
      </c>
      <c r="AI55" s="88">
        <f t="shared" si="20"/>
        <v>0.29523809523809524</v>
      </c>
      <c r="AJ55" s="88">
        <f t="shared" si="20"/>
        <v>0.33725490196078434</v>
      </c>
      <c r="AK55" s="88">
        <f t="shared" si="20"/>
        <v>0.36</v>
      </c>
      <c r="AL55" s="88">
        <f t="shared" si="20"/>
        <v>0.50952380952380949</v>
      </c>
      <c r="AM55" s="88">
        <f t="shared" si="20"/>
        <v>0.46666666666666667</v>
      </c>
      <c r="AN55" s="88" t="e">
        <f t="shared" si="20"/>
        <v>#DIV/0!</v>
      </c>
      <c r="AO55" s="88" t="e">
        <f t="shared" si="20"/>
        <v>#DIV/0!</v>
      </c>
      <c r="AP55" s="88" t="e">
        <f t="shared" si="20"/>
        <v>#DIV/0!</v>
      </c>
      <c r="AQ55" s="88" t="e">
        <f t="shared" si="20"/>
        <v>#DIV/0!</v>
      </c>
      <c r="AR55" s="88" t="e">
        <f t="shared" si="20"/>
        <v>#DIV/0!</v>
      </c>
      <c r="AS55" s="63"/>
    </row>
    <row r="56" spans="2:45" ht="14.25" customHeight="1" x14ac:dyDescent="0.2">
      <c r="B56" s="160"/>
      <c r="C56" s="183"/>
      <c r="D56" s="172"/>
      <c r="E56" s="173"/>
      <c r="F56" s="33"/>
      <c r="G56" s="33"/>
      <c r="H56" s="33"/>
      <c r="I56" s="170" t="s">
        <v>83</v>
      </c>
      <c r="J56" s="170"/>
      <c r="K56" s="170"/>
      <c r="L56" s="170"/>
      <c r="M56" s="170"/>
      <c r="N56" s="170"/>
      <c r="O56" s="170"/>
      <c r="P56" s="170"/>
      <c r="Q56" s="170"/>
      <c r="R56" s="88">
        <f t="shared" ref="R56:AR56" si="21">(R42/((R91-R102)*$M$102))</f>
        <v>0.29275362318840581</v>
      </c>
      <c r="S56" s="88">
        <f t="shared" si="21"/>
        <v>0.72</v>
      </c>
      <c r="T56" s="88">
        <f t="shared" si="21"/>
        <v>0.44938271604938274</v>
      </c>
      <c r="U56" s="88">
        <f t="shared" si="21"/>
        <v>0.59166666666666667</v>
      </c>
      <c r="V56" s="88">
        <f t="shared" si="21"/>
        <v>0.39666666666666667</v>
      </c>
      <c r="W56" s="88">
        <f t="shared" si="21"/>
        <v>0.64814814814814814</v>
      </c>
      <c r="X56" s="88">
        <f t="shared" si="21"/>
        <v>1.1000000000000001</v>
      </c>
      <c r="Y56" s="88">
        <f t="shared" si="21"/>
        <v>0.66315789473684206</v>
      </c>
      <c r="Z56" s="88">
        <f t="shared" si="21"/>
        <v>0.55555555555555558</v>
      </c>
      <c r="AA56" s="88">
        <f t="shared" si="21"/>
        <v>0.7911111111111111</v>
      </c>
      <c r="AB56" s="88">
        <f t="shared" si="21"/>
        <v>0.39298245614035088</v>
      </c>
      <c r="AC56" s="88">
        <f t="shared" si="21"/>
        <v>0.65098039215686276</v>
      </c>
      <c r="AD56" s="88">
        <f t="shared" si="21"/>
        <v>0.55555555555555558</v>
      </c>
      <c r="AE56" s="88">
        <f t="shared" si="21"/>
        <v>0.46666666666666667</v>
      </c>
      <c r="AF56" s="88">
        <f t="shared" si="21"/>
        <v>0.78666666666666663</v>
      </c>
      <c r="AG56" s="88">
        <f t="shared" si="21"/>
        <v>0.63529411764705879</v>
      </c>
      <c r="AH56" s="88">
        <f t="shared" si="21"/>
        <v>0.53333333333333333</v>
      </c>
      <c r="AI56" s="88">
        <f t="shared" si="21"/>
        <v>0.36507936507936506</v>
      </c>
      <c r="AJ56" s="88">
        <f t="shared" si="21"/>
        <v>0.49803921568627452</v>
      </c>
      <c r="AK56" s="88">
        <f t="shared" si="21"/>
        <v>0.26</v>
      </c>
      <c r="AL56" s="88">
        <f t="shared" si="21"/>
        <v>0.52857142857142858</v>
      </c>
      <c r="AM56" s="88">
        <f t="shared" si="21"/>
        <v>0.45396825396825397</v>
      </c>
      <c r="AN56" s="88" t="e">
        <f t="shared" si="21"/>
        <v>#DIV/0!</v>
      </c>
      <c r="AO56" s="88" t="e">
        <f t="shared" si="21"/>
        <v>#DIV/0!</v>
      </c>
      <c r="AP56" s="88" t="e">
        <f t="shared" si="21"/>
        <v>#DIV/0!</v>
      </c>
      <c r="AQ56" s="88" t="e">
        <f t="shared" si="21"/>
        <v>#DIV/0!</v>
      </c>
      <c r="AR56" s="88" t="e">
        <f t="shared" si="21"/>
        <v>#DIV/0!</v>
      </c>
      <c r="AS56" s="63"/>
    </row>
    <row r="57" spans="2:45" ht="18.75" hidden="1" customHeight="1" x14ac:dyDescent="0.2">
      <c r="B57" s="160"/>
      <c r="C57" s="89"/>
      <c r="D57" s="172"/>
      <c r="E57" s="173"/>
      <c r="F57" s="33"/>
      <c r="G57" s="33"/>
      <c r="H57" s="33"/>
      <c r="I57" s="170" t="s">
        <v>84</v>
      </c>
      <c r="J57" s="170"/>
      <c r="K57" s="170"/>
      <c r="L57" s="170"/>
      <c r="M57" s="170"/>
      <c r="N57" s="170"/>
      <c r="O57" s="170"/>
      <c r="P57" s="170"/>
      <c r="Q57" s="17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0"/>
      <c r="AK57" s="90"/>
      <c r="AL57" s="90"/>
      <c r="AM57" s="90"/>
      <c r="AN57" s="90"/>
      <c r="AO57" s="90"/>
      <c r="AP57" s="90"/>
      <c r="AQ57" s="90"/>
      <c r="AR57" s="90"/>
      <c r="AS57" s="63"/>
    </row>
    <row r="58" spans="2:45" ht="39.75" customHeight="1" x14ac:dyDescent="0.2">
      <c r="B58" s="160"/>
      <c r="C58" s="91">
        <v>15</v>
      </c>
      <c r="D58" s="92" t="s">
        <v>88</v>
      </c>
      <c r="E58" s="93" t="s">
        <v>89</v>
      </c>
      <c r="F58" s="33"/>
      <c r="G58" s="33"/>
      <c r="H58" s="33"/>
      <c r="I58" s="180" t="s">
        <v>85</v>
      </c>
      <c r="J58" s="180"/>
      <c r="K58" s="180"/>
      <c r="L58" s="180"/>
      <c r="M58" s="180"/>
      <c r="N58" s="180"/>
      <c r="O58" s="180"/>
      <c r="P58" s="180"/>
      <c r="Q58" s="180"/>
      <c r="R58" s="84">
        <v>82</v>
      </c>
      <c r="S58" s="84">
        <v>548</v>
      </c>
      <c r="T58" s="80">
        <v>273</v>
      </c>
      <c r="U58" s="80">
        <v>405</v>
      </c>
      <c r="V58" s="80">
        <v>1006</v>
      </c>
      <c r="W58" s="80">
        <v>996</v>
      </c>
      <c r="X58" s="80">
        <v>452</v>
      </c>
      <c r="Y58" s="84">
        <v>621</v>
      </c>
      <c r="Z58" s="80">
        <v>421</v>
      </c>
      <c r="AA58" s="80">
        <v>758</v>
      </c>
      <c r="AB58" s="80">
        <v>940</v>
      </c>
      <c r="AC58" s="80">
        <v>1024</v>
      </c>
      <c r="AD58" s="80">
        <v>1490</v>
      </c>
      <c r="AE58" s="84">
        <v>1032</v>
      </c>
      <c r="AF58" s="80">
        <v>973</v>
      </c>
      <c r="AG58" s="80">
        <v>930</v>
      </c>
      <c r="AH58" s="80">
        <v>677</v>
      </c>
      <c r="AI58" s="80">
        <v>491</v>
      </c>
      <c r="AJ58" s="80">
        <v>386</v>
      </c>
      <c r="AK58" s="80">
        <v>485</v>
      </c>
      <c r="AL58" s="80">
        <v>197</v>
      </c>
      <c r="AM58" s="80">
        <v>294</v>
      </c>
      <c r="AN58" s="80"/>
      <c r="AO58" s="80"/>
      <c r="AP58" s="84"/>
      <c r="AQ58" s="80"/>
      <c r="AR58" s="80"/>
      <c r="AS58" s="63"/>
    </row>
    <row r="59" spans="2:45" ht="42" customHeight="1" x14ac:dyDescent="0.2">
      <c r="B59" s="160"/>
      <c r="C59" s="94">
        <v>16</v>
      </c>
      <c r="D59" s="95" t="s">
        <v>90</v>
      </c>
      <c r="E59" s="82" t="s">
        <v>87</v>
      </c>
      <c r="F59" s="33"/>
      <c r="G59" s="33"/>
      <c r="H59" s="33"/>
      <c r="I59" s="16" t="s">
        <v>23</v>
      </c>
      <c r="J59" s="85">
        <v>0.95</v>
      </c>
      <c r="K59" s="86">
        <f>J59</f>
        <v>0.95</v>
      </c>
      <c r="L59" s="19" t="s">
        <v>21</v>
      </c>
      <c r="M59" s="19" t="s">
        <v>22</v>
      </c>
      <c r="N59" s="19" t="s">
        <v>21</v>
      </c>
      <c r="O59" s="86">
        <f>Q59</f>
        <v>1</v>
      </c>
      <c r="P59" s="20" t="s">
        <v>20</v>
      </c>
      <c r="Q59" s="96">
        <v>1</v>
      </c>
      <c r="R59" s="88">
        <f t="shared" ref="R59:AR59" si="22">(R58/((R91-R104)*$M$104))</f>
        <v>9.9033816425120769E-2</v>
      </c>
      <c r="S59" s="88">
        <f t="shared" si="22"/>
        <v>0.69191919191919193</v>
      </c>
      <c r="T59" s="88">
        <f t="shared" si="22"/>
        <v>1.5166666666666666</v>
      </c>
      <c r="U59" s="88">
        <f t="shared" si="22"/>
        <v>1.40625</v>
      </c>
      <c r="V59" s="88">
        <f t="shared" si="22"/>
        <v>1.3972222222222221</v>
      </c>
      <c r="W59" s="88">
        <f t="shared" si="22"/>
        <v>1.4561403508771931</v>
      </c>
      <c r="X59" s="88">
        <f t="shared" si="22"/>
        <v>2.0925925925925926</v>
      </c>
      <c r="Y59" s="88">
        <f t="shared" si="22"/>
        <v>0.78409090909090906</v>
      </c>
      <c r="Z59" s="88">
        <f t="shared" si="22"/>
        <v>0.68790849673202614</v>
      </c>
      <c r="AA59" s="88">
        <f t="shared" si="22"/>
        <v>1.3159722222222223</v>
      </c>
      <c r="AB59" s="88">
        <f t="shared" si="22"/>
        <v>1.3055555555555556</v>
      </c>
      <c r="AC59" s="88">
        <f t="shared" si="22"/>
        <v>1.673202614379085</v>
      </c>
      <c r="AD59" s="88">
        <f t="shared" si="22"/>
        <v>1.7995169082125604</v>
      </c>
      <c r="AE59" s="88">
        <f t="shared" si="22"/>
        <v>1.5925925925925926</v>
      </c>
      <c r="AF59" s="88">
        <f t="shared" si="22"/>
        <v>1.8018518518518518</v>
      </c>
      <c r="AG59" s="88">
        <f t="shared" si="22"/>
        <v>1.6145833333333333</v>
      </c>
      <c r="AH59" s="88">
        <f t="shared" si="22"/>
        <v>0.94027777777777777</v>
      </c>
      <c r="AI59" s="88">
        <f t="shared" si="22"/>
        <v>0.61994949494949492</v>
      </c>
      <c r="AJ59" s="88">
        <f t="shared" si="22"/>
        <v>0.63071895424836599</v>
      </c>
      <c r="AK59" s="88">
        <f t="shared" si="22"/>
        <v>0.67361111111111116</v>
      </c>
      <c r="AL59" s="88">
        <f t="shared" si="22"/>
        <v>0.39087301587301587</v>
      </c>
      <c r="AM59" s="88">
        <f t="shared" ref="AM59" si="23">(AM58/((AM91-AM104)*$M$104))</f>
        <v>0.3888888888888889</v>
      </c>
      <c r="AN59" s="88" t="e">
        <f t="shared" si="22"/>
        <v>#DIV/0!</v>
      </c>
      <c r="AO59" s="88" t="e">
        <f t="shared" si="22"/>
        <v>#DIV/0!</v>
      </c>
      <c r="AP59" s="88" t="e">
        <f t="shared" si="22"/>
        <v>#DIV/0!</v>
      </c>
      <c r="AQ59" s="88" t="e">
        <f t="shared" si="22"/>
        <v>#DIV/0!</v>
      </c>
      <c r="AR59" s="88" t="e">
        <f t="shared" si="22"/>
        <v>#DIV/0!</v>
      </c>
      <c r="AS59" s="63"/>
    </row>
    <row r="60" spans="2:45" ht="24.75" customHeight="1" x14ac:dyDescent="0.2">
      <c r="B60" s="160"/>
      <c r="C60" s="175">
        <v>17</v>
      </c>
      <c r="D60" s="92" t="s">
        <v>91</v>
      </c>
      <c r="E60" s="97">
        <v>4</v>
      </c>
      <c r="F60" s="33"/>
      <c r="G60" s="33"/>
      <c r="H60" s="33"/>
      <c r="I60" s="16" t="s">
        <v>23</v>
      </c>
      <c r="J60" s="17">
        <v>37</v>
      </c>
      <c r="K60" s="18">
        <f>J60</f>
        <v>37</v>
      </c>
      <c r="L60" s="19" t="s">
        <v>21</v>
      </c>
      <c r="M60" s="19" t="s">
        <v>22</v>
      </c>
      <c r="N60" s="19" t="s">
        <v>21</v>
      </c>
      <c r="O60" s="18">
        <f>Q60</f>
        <v>45</v>
      </c>
      <c r="P60" s="20" t="s">
        <v>20</v>
      </c>
      <c r="Q60" s="21">
        <v>45</v>
      </c>
      <c r="R60" s="179">
        <f t="shared" ref="R60:Z60" si="24">R62+R65+R68+R71</f>
        <v>0</v>
      </c>
      <c r="S60" s="179">
        <f t="shared" si="24"/>
        <v>0</v>
      </c>
      <c r="T60" s="179">
        <f t="shared" si="24"/>
        <v>13</v>
      </c>
      <c r="U60" s="179">
        <f t="shared" si="24"/>
        <v>38</v>
      </c>
      <c r="V60" s="179">
        <f t="shared" si="24"/>
        <v>40</v>
      </c>
      <c r="W60" s="179">
        <f t="shared" si="24"/>
        <v>29</v>
      </c>
      <c r="X60" s="179">
        <f t="shared" si="24"/>
        <v>26</v>
      </c>
      <c r="Y60" s="179">
        <f t="shared" si="24"/>
        <v>45</v>
      </c>
      <c r="Z60" s="179">
        <f t="shared" si="24"/>
        <v>39</v>
      </c>
      <c r="AA60" s="179">
        <v>41</v>
      </c>
      <c r="AB60" s="179">
        <f t="shared" ref="AB60:AR60" si="25">AB62+AB65+AB68+AB71</f>
        <v>40</v>
      </c>
      <c r="AC60" s="179">
        <f t="shared" si="25"/>
        <v>46</v>
      </c>
      <c r="AD60" s="179">
        <f t="shared" si="25"/>
        <v>47</v>
      </c>
      <c r="AE60" s="179">
        <f t="shared" si="25"/>
        <v>38</v>
      </c>
      <c r="AF60" s="179">
        <f t="shared" si="25"/>
        <v>43</v>
      </c>
      <c r="AG60" s="179">
        <f t="shared" si="25"/>
        <v>33</v>
      </c>
      <c r="AH60" s="179">
        <f t="shared" si="25"/>
        <v>32</v>
      </c>
      <c r="AI60" s="179">
        <f t="shared" si="25"/>
        <v>35</v>
      </c>
      <c r="AJ60" s="179">
        <f t="shared" si="25"/>
        <v>32</v>
      </c>
      <c r="AK60" s="179">
        <f t="shared" si="25"/>
        <v>38</v>
      </c>
      <c r="AL60" s="179">
        <f t="shared" si="25"/>
        <v>41</v>
      </c>
      <c r="AM60" s="179">
        <f t="shared" si="25"/>
        <v>32</v>
      </c>
      <c r="AN60" s="179">
        <f t="shared" si="25"/>
        <v>0</v>
      </c>
      <c r="AO60" s="179">
        <f t="shared" si="25"/>
        <v>0</v>
      </c>
      <c r="AP60" s="179">
        <f t="shared" si="25"/>
        <v>0</v>
      </c>
      <c r="AQ60" s="179">
        <f t="shared" si="25"/>
        <v>0</v>
      </c>
      <c r="AR60" s="179">
        <f t="shared" si="25"/>
        <v>0</v>
      </c>
      <c r="AS60" s="63"/>
    </row>
    <row r="61" spans="2:45" ht="32.25" customHeight="1" x14ac:dyDescent="0.2">
      <c r="B61" s="160"/>
      <c r="C61" s="175"/>
      <c r="D61" s="176" t="s">
        <v>92</v>
      </c>
      <c r="E61" s="98" t="s">
        <v>93</v>
      </c>
      <c r="F61" s="99" t="s">
        <v>17</v>
      </c>
      <c r="G61" s="99" t="s">
        <v>18</v>
      </c>
      <c r="H61" s="99" t="s">
        <v>94</v>
      </c>
      <c r="I61" s="100" t="s">
        <v>23</v>
      </c>
      <c r="J61" s="101">
        <v>10</v>
      </c>
      <c r="K61" s="102">
        <f>J61</f>
        <v>10</v>
      </c>
      <c r="L61" s="103" t="s">
        <v>21</v>
      </c>
      <c r="M61" s="103" t="s">
        <v>22</v>
      </c>
      <c r="N61" s="103" t="s">
        <v>21</v>
      </c>
      <c r="O61" s="102">
        <f>Q61</f>
        <v>12</v>
      </c>
      <c r="P61" s="104" t="s">
        <v>20</v>
      </c>
      <c r="Q61" s="105">
        <v>12</v>
      </c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65"/>
    </row>
    <row r="62" spans="2:45" ht="14.25" customHeight="1" x14ac:dyDescent="0.2">
      <c r="B62" s="160"/>
      <c r="C62" s="175"/>
      <c r="D62" s="176"/>
      <c r="E62" s="106" t="s">
        <v>95</v>
      </c>
      <c r="F62" s="107"/>
      <c r="G62" s="107"/>
      <c r="H62" s="107"/>
      <c r="I62" s="177" t="s">
        <v>96</v>
      </c>
      <c r="J62" s="177"/>
      <c r="K62" s="177"/>
      <c r="L62" s="177"/>
      <c r="M62" s="177"/>
      <c r="N62" s="177"/>
      <c r="O62" s="177"/>
      <c r="P62" s="177"/>
      <c r="Q62" s="177"/>
      <c r="R62" s="108">
        <f t="shared" ref="R62:AJ62" si="26">R63+R64</f>
        <v>0</v>
      </c>
      <c r="S62" s="36">
        <f t="shared" si="26"/>
        <v>0</v>
      </c>
      <c r="T62" s="36">
        <f t="shared" si="26"/>
        <v>0</v>
      </c>
      <c r="U62" s="36">
        <f t="shared" si="26"/>
        <v>15</v>
      </c>
      <c r="V62" s="36">
        <f t="shared" si="26"/>
        <v>22</v>
      </c>
      <c r="W62" s="36">
        <f t="shared" si="26"/>
        <v>16</v>
      </c>
      <c r="X62" s="36">
        <f t="shared" si="26"/>
        <v>9</v>
      </c>
      <c r="Y62" s="36">
        <f t="shared" si="26"/>
        <v>10</v>
      </c>
      <c r="Z62" s="36">
        <f t="shared" si="26"/>
        <v>9</v>
      </c>
      <c r="AA62" s="36">
        <f t="shared" si="26"/>
        <v>7</v>
      </c>
      <c r="AB62" s="36">
        <f t="shared" si="26"/>
        <v>8</v>
      </c>
      <c r="AC62" s="36">
        <f t="shared" si="26"/>
        <v>17</v>
      </c>
      <c r="AD62" s="36">
        <f t="shared" si="26"/>
        <v>17</v>
      </c>
      <c r="AE62" s="36">
        <f t="shared" si="26"/>
        <v>4</v>
      </c>
      <c r="AF62" s="36">
        <f t="shared" si="26"/>
        <v>22</v>
      </c>
      <c r="AG62" s="36">
        <f t="shared" si="26"/>
        <v>9</v>
      </c>
      <c r="AH62" s="108">
        <f t="shared" ref="AH62" si="27">AH63+AH64</f>
        <v>10</v>
      </c>
      <c r="AI62" s="36">
        <f t="shared" si="26"/>
        <v>10</v>
      </c>
      <c r="AJ62" s="36">
        <f t="shared" si="26"/>
        <v>8</v>
      </c>
      <c r="AK62" s="36">
        <f t="shared" ref="AK62:AR62" si="28">AK63+AK64</f>
        <v>11</v>
      </c>
      <c r="AL62" s="36">
        <f t="shared" si="28"/>
        <v>15</v>
      </c>
      <c r="AM62" s="36">
        <f t="shared" si="28"/>
        <v>10</v>
      </c>
      <c r="AN62" s="36">
        <f t="shared" si="28"/>
        <v>0</v>
      </c>
      <c r="AO62" s="36">
        <f t="shared" si="28"/>
        <v>0</v>
      </c>
      <c r="AP62" s="36">
        <f t="shared" si="28"/>
        <v>0</v>
      </c>
      <c r="AQ62" s="36">
        <f t="shared" si="28"/>
        <v>0</v>
      </c>
      <c r="AR62" s="36">
        <f t="shared" si="28"/>
        <v>0</v>
      </c>
      <c r="AS62" s="165"/>
    </row>
    <row r="63" spans="2:45" ht="14.25" customHeight="1" x14ac:dyDescent="0.2">
      <c r="B63" s="160"/>
      <c r="C63" s="175"/>
      <c r="D63" s="176"/>
      <c r="E63" s="109" t="s">
        <v>97</v>
      </c>
      <c r="F63" s="110"/>
      <c r="G63" s="110"/>
      <c r="H63" s="110"/>
      <c r="I63" s="111" t="s">
        <v>23</v>
      </c>
      <c r="J63" s="112">
        <v>3</v>
      </c>
      <c r="K63" s="113">
        <f>J63</f>
        <v>3</v>
      </c>
      <c r="L63" s="114" t="s">
        <v>21</v>
      </c>
      <c r="M63" s="114" t="s">
        <v>22</v>
      </c>
      <c r="N63" s="114" t="s">
        <v>21</v>
      </c>
      <c r="O63" s="113">
        <f>Q63</f>
        <v>4</v>
      </c>
      <c r="P63" s="115" t="s">
        <v>20</v>
      </c>
      <c r="Q63" s="116">
        <v>4</v>
      </c>
      <c r="R63" s="117"/>
      <c r="S63" s="79"/>
      <c r="T63" s="79">
        <v>0</v>
      </c>
      <c r="U63" s="79">
        <v>15</v>
      </c>
      <c r="V63" s="80">
        <v>22</v>
      </c>
      <c r="W63" s="79">
        <v>16</v>
      </c>
      <c r="X63" s="79">
        <v>9</v>
      </c>
      <c r="Y63" s="80">
        <v>10</v>
      </c>
      <c r="Z63" s="79">
        <v>9</v>
      </c>
      <c r="AA63" s="79">
        <v>7</v>
      </c>
      <c r="AB63" s="80">
        <v>2</v>
      </c>
      <c r="AC63" s="80">
        <v>4</v>
      </c>
      <c r="AD63" s="80">
        <v>3</v>
      </c>
      <c r="AE63" s="80">
        <v>3</v>
      </c>
      <c r="AF63" s="80">
        <v>1</v>
      </c>
      <c r="AG63" s="80">
        <v>5</v>
      </c>
      <c r="AH63" s="117">
        <v>4</v>
      </c>
      <c r="AI63" s="152">
        <v>5</v>
      </c>
      <c r="AJ63" s="151">
        <v>3</v>
      </c>
      <c r="AK63" s="151">
        <v>4</v>
      </c>
      <c r="AL63" s="151">
        <v>3</v>
      </c>
      <c r="AM63" s="151">
        <v>4</v>
      </c>
      <c r="AN63" s="151"/>
      <c r="AO63" s="151"/>
      <c r="AP63" s="151"/>
      <c r="AQ63" s="151"/>
      <c r="AR63" s="151"/>
      <c r="AS63" s="165"/>
    </row>
    <row r="64" spans="2:45" ht="14.25" customHeight="1" x14ac:dyDescent="0.2">
      <c r="B64" s="160"/>
      <c r="C64" s="175"/>
      <c r="D64" s="176"/>
      <c r="E64" s="109" t="s">
        <v>98</v>
      </c>
      <c r="F64" s="110"/>
      <c r="G64" s="110"/>
      <c r="H64" s="110"/>
      <c r="I64" s="111" t="s">
        <v>23</v>
      </c>
      <c r="J64" s="112">
        <v>7</v>
      </c>
      <c r="K64" s="113">
        <f>J64</f>
        <v>7</v>
      </c>
      <c r="L64" s="114" t="s">
        <v>21</v>
      </c>
      <c r="M64" s="114" t="s">
        <v>22</v>
      </c>
      <c r="N64" s="114" t="s">
        <v>21</v>
      </c>
      <c r="O64" s="113">
        <f>Q64</f>
        <v>8</v>
      </c>
      <c r="P64" s="115" t="s">
        <v>20</v>
      </c>
      <c r="Q64" s="116">
        <v>8</v>
      </c>
      <c r="R64" s="117"/>
      <c r="S64" s="118"/>
      <c r="T64" s="79"/>
      <c r="U64" s="79"/>
      <c r="V64" s="80"/>
      <c r="W64" s="79"/>
      <c r="X64" s="79"/>
      <c r="Y64" s="80"/>
      <c r="Z64" s="79"/>
      <c r="AA64" s="79"/>
      <c r="AB64" s="80">
        <v>6</v>
      </c>
      <c r="AC64" s="80">
        <v>13</v>
      </c>
      <c r="AD64" s="80">
        <v>14</v>
      </c>
      <c r="AE64" s="80">
        <v>1</v>
      </c>
      <c r="AF64" s="80">
        <v>21</v>
      </c>
      <c r="AG64" s="80">
        <v>4</v>
      </c>
      <c r="AH64" s="117">
        <v>6</v>
      </c>
      <c r="AI64" s="80">
        <v>5</v>
      </c>
      <c r="AJ64" s="79">
        <v>5</v>
      </c>
      <c r="AK64" s="79">
        <v>7</v>
      </c>
      <c r="AL64" s="79">
        <v>12</v>
      </c>
      <c r="AM64" s="79">
        <v>6</v>
      </c>
      <c r="AN64" s="79"/>
      <c r="AO64" s="79"/>
      <c r="AP64" s="79"/>
      <c r="AQ64" s="79"/>
      <c r="AR64" s="79"/>
      <c r="AS64" s="165"/>
    </row>
    <row r="65" spans="2:45" ht="14.25" customHeight="1" x14ac:dyDescent="0.2">
      <c r="B65" s="160"/>
      <c r="C65" s="175"/>
      <c r="D65" s="176"/>
      <c r="E65" s="106" t="s">
        <v>95</v>
      </c>
      <c r="F65" s="107"/>
      <c r="G65" s="107"/>
      <c r="H65" s="107"/>
      <c r="I65" s="177" t="s">
        <v>99</v>
      </c>
      <c r="J65" s="177"/>
      <c r="K65" s="177"/>
      <c r="L65" s="177"/>
      <c r="M65" s="177"/>
      <c r="N65" s="177"/>
      <c r="O65" s="177"/>
      <c r="P65" s="177"/>
      <c r="Q65" s="177"/>
      <c r="R65" s="108">
        <f t="shared" ref="R65:AJ65" si="29">R66+R67</f>
        <v>0</v>
      </c>
      <c r="S65" s="36">
        <f t="shared" si="29"/>
        <v>0</v>
      </c>
      <c r="T65" s="36">
        <f t="shared" si="29"/>
        <v>10</v>
      </c>
      <c r="U65" s="36">
        <f t="shared" si="29"/>
        <v>14</v>
      </c>
      <c r="V65" s="36">
        <f t="shared" si="29"/>
        <v>10</v>
      </c>
      <c r="W65" s="36">
        <f t="shared" si="29"/>
        <v>4</v>
      </c>
      <c r="X65" s="36">
        <f t="shared" si="29"/>
        <v>10</v>
      </c>
      <c r="Y65" s="36">
        <f t="shared" si="29"/>
        <v>12</v>
      </c>
      <c r="Z65" s="36">
        <f t="shared" si="29"/>
        <v>11</v>
      </c>
      <c r="AA65" s="36">
        <f t="shared" si="29"/>
        <v>13</v>
      </c>
      <c r="AB65" s="36">
        <f t="shared" si="29"/>
        <v>13</v>
      </c>
      <c r="AC65" s="36">
        <f t="shared" si="29"/>
        <v>11</v>
      </c>
      <c r="AD65" s="36">
        <f t="shared" si="29"/>
        <v>4</v>
      </c>
      <c r="AE65" s="36">
        <f t="shared" si="29"/>
        <v>7</v>
      </c>
      <c r="AF65" s="36">
        <f t="shared" si="29"/>
        <v>7</v>
      </c>
      <c r="AG65" s="36">
        <f t="shared" si="29"/>
        <v>7</v>
      </c>
      <c r="AH65" s="108">
        <f t="shared" ref="AH65" si="30">AH66+AH67</f>
        <v>1</v>
      </c>
      <c r="AI65" s="36">
        <f t="shared" si="29"/>
        <v>8</v>
      </c>
      <c r="AJ65" s="36">
        <f t="shared" si="29"/>
        <v>8</v>
      </c>
      <c r="AK65" s="36">
        <f t="shared" ref="AK65:AR65" si="31">AK66+AK67</f>
        <v>9</v>
      </c>
      <c r="AL65" s="36">
        <f t="shared" si="31"/>
        <v>4</v>
      </c>
      <c r="AM65" s="36">
        <f t="shared" si="31"/>
        <v>8</v>
      </c>
      <c r="AN65" s="36">
        <f t="shared" si="31"/>
        <v>0</v>
      </c>
      <c r="AO65" s="36">
        <f t="shared" si="31"/>
        <v>0</v>
      </c>
      <c r="AP65" s="36">
        <f t="shared" si="31"/>
        <v>0</v>
      </c>
      <c r="AQ65" s="36">
        <f t="shared" si="31"/>
        <v>0</v>
      </c>
      <c r="AR65" s="36">
        <f t="shared" si="31"/>
        <v>0</v>
      </c>
      <c r="AS65" s="165"/>
    </row>
    <row r="66" spans="2:45" ht="14.25" customHeight="1" x14ac:dyDescent="0.2">
      <c r="B66" s="160"/>
      <c r="C66" s="175"/>
      <c r="D66" s="176"/>
      <c r="E66" s="109" t="s">
        <v>97</v>
      </c>
      <c r="F66" s="110"/>
      <c r="G66" s="110"/>
      <c r="H66" s="110"/>
      <c r="I66" s="111" t="s">
        <v>23</v>
      </c>
      <c r="J66" s="112">
        <v>3</v>
      </c>
      <c r="K66" s="113">
        <f>J66</f>
        <v>3</v>
      </c>
      <c r="L66" s="114" t="s">
        <v>21</v>
      </c>
      <c r="M66" s="114" t="s">
        <v>22</v>
      </c>
      <c r="N66" s="114" t="s">
        <v>21</v>
      </c>
      <c r="O66" s="113">
        <f>Q66</f>
        <v>4</v>
      </c>
      <c r="P66" s="115" t="s">
        <v>20</v>
      </c>
      <c r="Q66" s="116">
        <v>4</v>
      </c>
      <c r="R66" s="117"/>
      <c r="S66" s="118">
        <v>0</v>
      </c>
      <c r="T66" s="79">
        <v>10</v>
      </c>
      <c r="U66" s="79">
        <v>14</v>
      </c>
      <c r="V66" s="80">
        <v>10</v>
      </c>
      <c r="W66" s="79">
        <v>4</v>
      </c>
      <c r="X66" s="79">
        <v>10</v>
      </c>
      <c r="Y66" s="80">
        <v>12</v>
      </c>
      <c r="Z66" s="79">
        <v>11</v>
      </c>
      <c r="AA66" s="79">
        <v>13</v>
      </c>
      <c r="AB66" s="80">
        <v>5</v>
      </c>
      <c r="AC66" s="80">
        <v>4</v>
      </c>
      <c r="AD66" s="80">
        <v>0</v>
      </c>
      <c r="AE66" s="80">
        <v>2</v>
      </c>
      <c r="AF66" s="80">
        <v>1</v>
      </c>
      <c r="AG66" s="80">
        <v>2</v>
      </c>
      <c r="AH66" s="117">
        <v>1</v>
      </c>
      <c r="AI66" s="80">
        <v>5</v>
      </c>
      <c r="AJ66" s="151">
        <v>2</v>
      </c>
      <c r="AK66" s="151">
        <v>2</v>
      </c>
      <c r="AL66" s="151">
        <v>1</v>
      </c>
      <c r="AM66" s="151">
        <v>3</v>
      </c>
      <c r="AN66" s="151"/>
      <c r="AO66" s="151"/>
      <c r="AP66" s="151"/>
      <c r="AQ66" s="151"/>
      <c r="AR66" s="151"/>
      <c r="AS66" s="165"/>
    </row>
    <row r="67" spans="2:45" ht="14.25" customHeight="1" x14ac:dyDescent="0.2">
      <c r="B67" s="160"/>
      <c r="C67" s="175"/>
      <c r="D67" s="176"/>
      <c r="E67" s="109" t="s">
        <v>98</v>
      </c>
      <c r="F67" s="119"/>
      <c r="G67" s="119"/>
      <c r="H67" s="119"/>
      <c r="I67" s="111" t="s">
        <v>23</v>
      </c>
      <c r="J67" s="112">
        <v>7</v>
      </c>
      <c r="K67" s="113">
        <f>J67</f>
        <v>7</v>
      </c>
      <c r="L67" s="114" t="s">
        <v>21</v>
      </c>
      <c r="M67" s="114" t="s">
        <v>22</v>
      </c>
      <c r="N67" s="114" t="s">
        <v>21</v>
      </c>
      <c r="O67" s="113">
        <f>Q67</f>
        <v>8</v>
      </c>
      <c r="P67" s="115" t="s">
        <v>20</v>
      </c>
      <c r="Q67" s="116">
        <v>8</v>
      </c>
      <c r="R67" s="117"/>
      <c r="S67" s="118">
        <v>0</v>
      </c>
      <c r="T67" s="79"/>
      <c r="U67" s="79"/>
      <c r="V67" s="80"/>
      <c r="W67" s="79"/>
      <c r="X67" s="79"/>
      <c r="Y67" s="80"/>
      <c r="Z67" s="79"/>
      <c r="AA67" s="79">
        <v>0</v>
      </c>
      <c r="AB67" s="80">
        <v>8</v>
      </c>
      <c r="AC67" s="80">
        <v>7</v>
      </c>
      <c r="AD67" s="80">
        <v>4</v>
      </c>
      <c r="AE67" s="80">
        <v>5</v>
      </c>
      <c r="AF67" s="80">
        <v>6</v>
      </c>
      <c r="AG67" s="80">
        <v>5</v>
      </c>
      <c r="AH67" s="117">
        <v>0</v>
      </c>
      <c r="AI67" s="80">
        <v>3</v>
      </c>
      <c r="AJ67" s="151">
        <v>6</v>
      </c>
      <c r="AK67" s="151">
        <v>7</v>
      </c>
      <c r="AL67" s="151">
        <v>3</v>
      </c>
      <c r="AM67" s="151">
        <v>5</v>
      </c>
      <c r="AN67" s="151"/>
      <c r="AO67" s="151"/>
      <c r="AP67" s="151"/>
      <c r="AQ67" s="151"/>
      <c r="AR67" s="151"/>
      <c r="AS67" s="63"/>
    </row>
    <row r="68" spans="2:45" ht="14.25" customHeight="1" x14ac:dyDescent="0.2">
      <c r="B68" s="160"/>
      <c r="C68" s="175"/>
      <c r="D68" s="176"/>
      <c r="E68" s="106" t="s">
        <v>95</v>
      </c>
      <c r="F68" s="120"/>
      <c r="G68" s="120"/>
      <c r="H68" s="120"/>
      <c r="I68" s="177" t="s">
        <v>100</v>
      </c>
      <c r="J68" s="177"/>
      <c r="K68" s="177"/>
      <c r="L68" s="177"/>
      <c r="M68" s="177"/>
      <c r="N68" s="177"/>
      <c r="O68" s="177"/>
      <c r="P68" s="177"/>
      <c r="Q68" s="177"/>
      <c r="R68" s="108">
        <f t="shared" ref="R68:AJ68" si="32">R69+R70</f>
        <v>0</v>
      </c>
      <c r="S68" s="36">
        <f t="shared" si="32"/>
        <v>0</v>
      </c>
      <c r="T68" s="36">
        <f t="shared" si="32"/>
        <v>1</v>
      </c>
      <c r="U68" s="36">
        <f t="shared" si="32"/>
        <v>4</v>
      </c>
      <c r="V68" s="36">
        <f t="shared" si="32"/>
        <v>4</v>
      </c>
      <c r="W68" s="36">
        <f t="shared" si="32"/>
        <v>6</v>
      </c>
      <c r="X68" s="36">
        <f t="shared" si="32"/>
        <v>2</v>
      </c>
      <c r="Y68" s="36">
        <f t="shared" si="32"/>
        <v>8</v>
      </c>
      <c r="Z68" s="36">
        <f t="shared" si="32"/>
        <v>6</v>
      </c>
      <c r="AA68" s="36">
        <f t="shared" si="32"/>
        <v>9</v>
      </c>
      <c r="AB68" s="36">
        <f t="shared" si="32"/>
        <v>9</v>
      </c>
      <c r="AC68" s="36">
        <f t="shared" si="32"/>
        <v>8</v>
      </c>
      <c r="AD68" s="36">
        <f t="shared" si="32"/>
        <v>8</v>
      </c>
      <c r="AE68" s="36">
        <f t="shared" si="32"/>
        <v>12</v>
      </c>
      <c r="AF68" s="36">
        <f t="shared" si="32"/>
        <v>6</v>
      </c>
      <c r="AG68" s="36">
        <f t="shared" si="32"/>
        <v>8</v>
      </c>
      <c r="AH68" s="108">
        <f t="shared" ref="AH68" si="33">AH69+AH70</f>
        <v>6</v>
      </c>
      <c r="AI68" s="36">
        <f t="shared" si="32"/>
        <v>7</v>
      </c>
      <c r="AJ68" s="36">
        <f t="shared" si="32"/>
        <v>6</v>
      </c>
      <c r="AK68" s="36">
        <f t="shared" ref="AK68:AR68" si="34">AK69+AK70</f>
        <v>8</v>
      </c>
      <c r="AL68" s="36">
        <f t="shared" si="34"/>
        <v>12</v>
      </c>
      <c r="AM68" s="36">
        <f t="shared" si="34"/>
        <v>7</v>
      </c>
      <c r="AN68" s="36">
        <f t="shared" si="34"/>
        <v>0</v>
      </c>
      <c r="AO68" s="36">
        <f t="shared" si="34"/>
        <v>0</v>
      </c>
      <c r="AP68" s="36">
        <f t="shared" si="34"/>
        <v>0</v>
      </c>
      <c r="AQ68" s="36">
        <f t="shared" si="34"/>
        <v>0</v>
      </c>
      <c r="AR68" s="36">
        <f t="shared" si="34"/>
        <v>0</v>
      </c>
      <c r="AS68" s="63"/>
    </row>
    <row r="69" spans="2:45" ht="14.25" customHeight="1" x14ac:dyDescent="0.2">
      <c r="B69" s="160"/>
      <c r="C69" s="175"/>
      <c r="D69" s="176"/>
      <c r="E69" s="109" t="s">
        <v>97</v>
      </c>
      <c r="F69" s="119"/>
      <c r="G69" s="119"/>
      <c r="H69" s="119"/>
      <c r="I69" s="111" t="s">
        <v>23</v>
      </c>
      <c r="J69" s="112">
        <v>3</v>
      </c>
      <c r="K69" s="113">
        <f>J69</f>
        <v>3</v>
      </c>
      <c r="L69" s="114" t="s">
        <v>21</v>
      </c>
      <c r="M69" s="114" t="s">
        <v>22</v>
      </c>
      <c r="N69" s="114" t="s">
        <v>21</v>
      </c>
      <c r="O69" s="113">
        <v>4</v>
      </c>
      <c r="P69" s="115" t="s">
        <v>20</v>
      </c>
      <c r="Q69" s="116">
        <v>4</v>
      </c>
      <c r="R69" s="117"/>
      <c r="S69" s="118">
        <v>0</v>
      </c>
      <c r="T69" s="79">
        <v>1</v>
      </c>
      <c r="U69" s="79">
        <v>4</v>
      </c>
      <c r="V69" s="80">
        <v>4</v>
      </c>
      <c r="W69" s="79">
        <v>6</v>
      </c>
      <c r="X69" s="79">
        <v>2</v>
      </c>
      <c r="Y69" s="80">
        <v>8</v>
      </c>
      <c r="Z69" s="79">
        <v>6</v>
      </c>
      <c r="AA69" s="79">
        <v>9</v>
      </c>
      <c r="AB69" s="80">
        <v>3</v>
      </c>
      <c r="AC69" s="80">
        <v>2</v>
      </c>
      <c r="AD69" s="80">
        <v>2</v>
      </c>
      <c r="AE69" s="80">
        <v>5</v>
      </c>
      <c r="AF69" s="80">
        <v>2</v>
      </c>
      <c r="AG69" s="80">
        <v>2</v>
      </c>
      <c r="AH69" s="117">
        <v>3</v>
      </c>
      <c r="AI69" s="80">
        <v>3</v>
      </c>
      <c r="AJ69" s="79">
        <v>2</v>
      </c>
      <c r="AK69" s="79">
        <v>2</v>
      </c>
      <c r="AL69" s="79">
        <v>4</v>
      </c>
      <c r="AM69" s="79">
        <v>3</v>
      </c>
      <c r="AN69" s="79"/>
      <c r="AO69" s="79"/>
      <c r="AP69" s="79"/>
      <c r="AQ69" s="79"/>
      <c r="AR69" s="79"/>
      <c r="AS69" s="63"/>
    </row>
    <row r="70" spans="2:45" ht="14.25" customHeight="1" x14ac:dyDescent="0.2">
      <c r="B70" s="160"/>
      <c r="C70" s="175"/>
      <c r="D70" s="176"/>
      <c r="E70" s="109" t="s">
        <v>98</v>
      </c>
      <c r="F70" s="119"/>
      <c r="G70" s="119"/>
      <c r="H70" s="119"/>
      <c r="I70" s="111" t="s">
        <v>23</v>
      </c>
      <c r="J70" s="112">
        <v>7</v>
      </c>
      <c r="K70" s="113">
        <f>J70</f>
        <v>7</v>
      </c>
      <c r="L70" s="114" t="s">
        <v>21</v>
      </c>
      <c r="M70" s="114" t="s">
        <v>22</v>
      </c>
      <c r="N70" s="114" t="s">
        <v>21</v>
      </c>
      <c r="O70" s="113">
        <v>8</v>
      </c>
      <c r="P70" s="115" t="s">
        <v>20</v>
      </c>
      <c r="Q70" s="116">
        <v>8</v>
      </c>
      <c r="R70" s="117"/>
      <c r="S70" s="118">
        <v>0</v>
      </c>
      <c r="T70" s="79"/>
      <c r="U70" s="79"/>
      <c r="V70" s="80"/>
      <c r="W70" s="79"/>
      <c r="X70" s="79"/>
      <c r="Y70" s="80"/>
      <c r="Z70" s="79"/>
      <c r="AA70" s="79"/>
      <c r="AB70" s="80">
        <v>6</v>
      </c>
      <c r="AC70" s="80">
        <v>6</v>
      </c>
      <c r="AD70" s="80">
        <v>6</v>
      </c>
      <c r="AE70" s="80">
        <v>7</v>
      </c>
      <c r="AF70" s="80">
        <v>4</v>
      </c>
      <c r="AG70" s="80">
        <v>6</v>
      </c>
      <c r="AH70" s="117">
        <v>3</v>
      </c>
      <c r="AI70" s="80">
        <v>4</v>
      </c>
      <c r="AJ70" s="79">
        <v>4</v>
      </c>
      <c r="AK70" s="79">
        <v>6</v>
      </c>
      <c r="AL70" s="79">
        <v>8</v>
      </c>
      <c r="AM70" s="79">
        <v>4</v>
      </c>
      <c r="AN70" s="79"/>
      <c r="AO70" s="79"/>
      <c r="AP70" s="79"/>
      <c r="AQ70" s="79"/>
      <c r="AR70" s="79"/>
      <c r="AS70" s="63"/>
    </row>
    <row r="71" spans="2:45" ht="14.25" customHeight="1" x14ac:dyDescent="0.2">
      <c r="B71" s="160"/>
      <c r="C71" s="175"/>
      <c r="D71" s="176"/>
      <c r="E71" s="106" t="s">
        <v>95</v>
      </c>
      <c r="F71" s="120"/>
      <c r="G71" s="120"/>
      <c r="H71" s="120"/>
      <c r="I71" s="177" t="s">
        <v>101</v>
      </c>
      <c r="J71" s="177"/>
      <c r="K71" s="177"/>
      <c r="L71" s="177"/>
      <c r="M71" s="177"/>
      <c r="N71" s="177"/>
      <c r="O71" s="177"/>
      <c r="P71" s="177"/>
      <c r="Q71" s="177"/>
      <c r="R71" s="108">
        <f t="shared" ref="R71:AJ71" si="35">R72+R73</f>
        <v>0</v>
      </c>
      <c r="S71" s="36">
        <f t="shared" si="35"/>
        <v>0</v>
      </c>
      <c r="T71" s="36">
        <f t="shared" si="35"/>
        <v>2</v>
      </c>
      <c r="U71" s="36">
        <f t="shared" si="35"/>
        <v>5</v>
      </c>
      <c r="V71" s="36">
        <f t="shared" si="35"/>
        <v>4</v>
      </c>
      <c r="W71" s="36">
        <f t="shared" si="35"/>
        <v>3</v>
      </c>
      <c r="X71" s="36">
        <f t="shared" si="35"/>
        <v>5</v>
      </c>
      <c r="Y71" s="36">
        <f t="shared" si="35"/>
        <v>15</v>
      </c>
      <c r="Z71" s="36">
        <f t="shared" si="35"/>
        <v>13</v>
      </c>
      <c r="AA71" s="36">
        <f t="shared" si="35"/>
        <v>13</v>
      </c>
      <c r="AB71" s="36">
        <f t="shared" si="35"/>
        <v>10</v>
      </c>
      <c r="AC71" s="36">
        <f t="shared" si="35"/>
        <v>10</v>
      </c>
      <c r="AD71" s="36">
        <f t="shared" si="35"/>
        <v>18</v>
      </c>
      <c r="AE71" s="36">
        <f t="shared" si="35"/>
        <v>15</v>
      </c>
      <c r="AF71" s="36">
        <f t="shared" si="35"/>
        <v>8</v>
      </c>
      <c r="AG71" s="36">
        <f t="shared" si="35"/>
        <v>9</v>
      </c>
      <c r="AH71" s="108">
        <f t="shared" ref="AH71" si="36">AH72+AH73</f>
        <v>15</v>
      </c>
      <c r="AI71" s="36">
        <f t="shared" si="35"/>
        <v>10</v>
      </c>
      <c r="AJ71" s="36">
        <f t="shared" si="35"/>
        <v>10</v>
      </c>
      <c r="AK71" s="36">
        <f t="shared" ref="AK71:AL71" si="37">AK72+AK73</f>
        <v>10</v>
      </c>
      <c r="AL71" s="36">
        <f t="shared" si="37"/>
        <v>10</v>
      </c>
      <c r="AM71" s="134">
        <f>SUM(AM72:AM73)</f>
        <v>7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63"/>
    </row>
    <row r="72" spans="2:45" ht="14.25" customHeight="1" x14ac:dyDescent="0.2">
      <c r="B72" s="160"/>
      <c r="C72" s="175"/>
      <c r="D72" s="176"/>
      <c r="E72" s="109" t="s">
        <v>97</v>
      </c>
      <c r="F72" s="119"/>
      <c r="G72" s="119"/>
      <c r="H72" s="119"/>
      <c r="I72" s="111" t="s">
        <v>23</v>
      </c>
      <c r="J72" s="112">
        <v>2</v>
      </c>
      <c r="K72" s="113">
        <f>J72</f>
        <v>2</v>
      </c>
      <c r="L72" s="114" t="s">
        <v>21</v>
      </c>
      <c r="M72" s="114" t="s">
        <v>22</v>
      </c>
      <c r="N72" s="114" t="s">
        <v>21</v>
      </c>
      <c r="O72" s="113">
        <v>3</v>
      </c>
      <c r="P72" s="115" t="s">
        <v>20</v>
      </c>
      <c r="Q72" s="116">
        <v>3</v>
      </c>
      <c r="R72" s="117"/>
      <c r="S72" s="118">
        <v>0</v>
      </c>
      <c r="T72" s="79">
        <v>2</v>
      </c>
      <c r="U72" s="79">
        <v>5</v>
      </c>
      <c r="V72" s="80">
        <v>4</v>
      </c>
      <c r="W72" s="79">
        <v>3</v>
      </c>
      <c r="X72" s="79">
        <v>5</v>
      </c>
      <c r="Y72" s="80">
        <v>15</v>
      </c>
      <c r="Z72" s="79">
        <v>13</v>
      </c>
      <c r="AA72" s="79">
        <v>13</v>
      </c>
      <c r="AB72" s="80">
        <v>3</v>
      </c>
      <c r="AC72" s="80">
        <v>3</v>
      </c>
      <c r="AD72" s="80">
        <v>3</v>
      </c>
      <c r="AE72" s="80">
        <v>3</v>
      </c>
      <c r="AF72" s="80">
        <v>3</v>
      </c>
      <c r="AG72" s="80">
        <v>5</v>
      </c>
      <c r="AH72" s="117">
        <v>4</v>
      </c>
      <c r="AI72" s="117">
        <v>4</v>
      </c>
      <c r="AJ72" s="151">
        <v>2</v>
      </c>
      <c r="AK72" s="151">
        <v>3</v>
      </c>
      <c r="AL72" s="151">
        <v>2</v>
      </c>
      <c r="AM72" s="151">
        <v>2</v>
      </c>
      <c r="AN72" s="151"/>
      <c r="AO72" s="151"/>
      <c r="AP72" s="151"/>
      <c r="AQ72" s="151"/>
      <c r="AR72" s="151"/>
      <c r="AS72" s="63"/>
    </row>
    <row r="73" spans="2:45" ht="15" customHeight="1" x14ac:dyDescent="0.2">
      <c r="B73" s="160"/>
      <c r="C73" s="175"/>
      <c r="D73" s="176"/>
      <c r="E73" s="109" t="s">
        <v>98</v>
      </c>
      <c r="F73" s="119"/>
      <c r="G73" s="119"/>
      <c r="H73" s="119"/>
      <c r="I73" s="111" t="s">
        <v>23</v>
      </c>
      <c r="J73" s="112">
        <v>5</v>
      </c>
      <c r="K73" s="113">
        <f>J73</f>
        <v>5</v>
      </c>
      <c r="L73" s="114" t="s">
        <v>21</v>
      </c>
      <c r="M73" s="114" t="s">
        <v>22</v>
      </c>
      <c r="N73" s="114" t="s">
        <v>21</v>
      </c>
      <c r="O73" s="113">
        <v>6</v>
      </c>
      <c r="P73" s="115" t="s">
        <v>20</v>
      </c>
      <c r="Q73" s="116">
        <v>6</v>
      </c>
      <c r="R73" s="117"/>
      <c r="S73" s="118">
        <v>0</v>
      </c>
      <c r="T73" s="79"/>
      <c r="U73" s="79"/>
      <c r="V73" s="80"/>
      <c r="W73" s="79"/>
      <c r="X73" s="79"/>
      <c r="Y73" s="80"/>
      <c r="Z73" s="79"/>
      <c r="AA73" s="79"/>
      <c r="AB73" s="80">
        <v>7</v>
      </c>
      <c r="AC73" s="80">
        <v>7</v>
      </c>
      <c r="AD73" s="80">
        <v>15</v>
      </c>
      <c r="AE73" s="80">
        <v>12</v>
      </c>
      <c r="AF73" s="80">
        <v>5</v>
      </c>
      <c r="AG73" s="80">
        <v>4</v>
      </c>
      <c r="AH73" s="150">
        <v>11</v>
      </c>
      <c r="AI73" s="150">
        <v>6</v>
      </c>
      <c r="AJ73" s="79">
        <v>8</v>
      </c>
      <c r="AK73" s="79">
        <v>7</v>
      </c>
      <c r="AL73" s="79">
        <v>8</v>
      </c>
      <c r="AM73" s="79">
        <v>5</v>
      </c>
      <c r="AN73" s="79"/>
      <c r="AO73" s="79"/>
      <c r="AP73" s="79"/>
      <c r="AQ73" s="79"/>
      <c r="AR73" s="79"/>
      <c r="AS73" s="63"/>
    </row>
    <row r="74" spans="2:45" ht="14.25" hidden="1" customHeight="1" x14ac:dyDescent="0.2">
      <c r="B74" s="160"/>
      <c r="C74" s="175"/>
      <c r="D74" s="176"/>
      <c r="E74" s="106" t="s">
        <v>95</v>
      </c>
      <c r="F74" s="120"/>
      <c r="G74" s="120"/>
      <c r="H74" s="120"/>
      <c r="I74" s="177" t="s">
        <v>102</v>
      </c>
      <c r="J74" s="177"/>
      <c r="K74" s="177"/>
      <c r="L74" s="177"/>
      <c r="M74" s="177"/>
      <c r="N74" s="177"/>
      <c r="O74" s="177"/>
      <c r="P74" s="177"/>
      <c r="Q74" s="177"/>
      <c r="R74" s="117">
        <v>0</v>
      </c>
      <c r="S74" s="79">
        <f t="shared" ref="S74:AR74" si="38">S75+S76</f>
        <v>0</v>
      </c>
      <c r="T74" s="79">
        <f t="shared" si="38"/>
        <v>0</v>
      </c>
      <c r="U74" s="79">
        <f t="shared" si="38"/>
        <v>0</v>
      </c>
      <c r="V74" s="80">
        <f t="shared" si="38"/>
        <v>0</v>
      </c>
      <c r="W74" s="79">
        <f t="shared" si="38"/>
        <v>0</v>
      </c>
      <c r="X74" s="79">
        <f t="shared" si="38"/>
        <v>0</v>
      </c>
      <c r="Y74" s="80">
        <f t="shared" si="38"/>
        <v>0</v>
      </c>
      <c r="Z74" s="79">
        <f t="shared" si="38"/>
        <v>0</v>
      </c>
      <c r="AA74" s="79">
        <f t="shared" si="38"/>
        <v>0</v>
      </c>
      <c r="AB74" s="80">
        <f t="shared" si="38"/>
        <v>0</v>
      </c>
      <c r="AC74" s="80">
        <f t="shared" si="38"/>
        <v>0</v>
      </c>
      <c r="AD74" s="80">
        <f t="shared" si="38"/>
        <v>0</v>
      </c>
      <c r="AE74" s="80">
        <f t="shared" si="38"/>
        <v>0</v>
      </c>
      <c r="AF74" s="79">
        <f t="shared" si="38"/>
        <v>0</v>
      </c>
      <c r="AG74" s="80">
        <f t="shared" si="38"/>
        <v>0</v>
      </c>
      <c r="AH74" s="79">
        <f t="shared" si="38"/>
        <v>0</v>
      </c>
      <c r="AI74" s="80">
        <f t="shared" si="38"/>
        <v>0</v>
      </c>
      <c r="AJ74" s="79">
        <f t="shared" si="38"/>
        <v>0</v>
      </c>
      <c r="AK74" s="80">
        <f t="shared" si="38"/>
        <v>0</v>
      </c>
      <c r="AL74" s="79">
        <f t="shared" si="38"/>
        <v>0</v>
      </c>
      <c r="AM74" s="79">
        <f t="shared" si="38"/>
        <v>0</v>
      </c>
      <c r="AN74" s="79">
        <f t="shared" si="38"/>
        <v>0</v>
      </c>
      <c r="AO74" s="79">
        <f t="shared" si="38"/>
        <v>0</v>
      </c>
      <c r="AP74" s="80">
        <f t="shared" si="38"/>
        <v>0</v>
      </c>
      <c r="AQ74" s="79">
        <f t="shared" si="38"/>
        <v>0</v>
      </c>
      <c r="AR74" s="79">
        <f t="shared" si="38"/>
        <v>0</v>
      </c>
      <c r="AS74" s="63"/>
    </row>
    <row r="75" spans="2:45" ht="14.25" hidden="1" customHeight="1" x14ac:dyDescent="0.2">
      <c r="B75" s="160"/>
      <c r="C75" s="175"/>
      <c r="D75" s="176"/>
      <c r="E75" s="109" t="s">
        <v>97</v>
      </c>
      <c r="F75" s="119"/>
      <c r="G75" s="119"/>
      <c r="H75" s="119"/>
      <c r="I75" s="111" t="s">
        <v>23</v>
      </c>
      <c r="J75" s="112">
        <v>0</v>
      </c>
      <c r="K75" s="113">
        <f>J75</f>
        <v>0</v>
      </c>
      <c r="L75" s="114" t="s">
        <v>21</v>
      </c>
      <c r="M75" s="114" t="s">
        <v>22</v>
      </c>
      <c r="N75" s="114" t="s">
        <v>21</v>
      </c>
      <c r="O75" s="113">
        <v>0</v>
      </c>
      <c r="P75" s="115" t="s">
        <v>20</v>
      </c>
      <c r="Q75" s="116">
        <v>0</v>
      </c>
      <c r="R75" s="117"/>
      <c r="S75" s="118"/>
      <c r="T75" s="79"/>
      <c r="U75" s="79"/>
      <c r="V75" s="80"/>
      <c r="W75" s="79"/>
      <c r="X75" s="79"/>
      <c r="Y75" s="80"/>
      <c r="Z75" s="79"/>
      <c r="AA75" s="79"/>
      <c r="AB75" s="80"/>
      <c r="AC75" s="80"/>
      <c r="AD75" s="80"/>
      <c r="AE75" s="80"/>
      <c r="AF75" s="79"/>
      <c r="AG75" s="80"/>
      <c r="AH75" s="79"/>
      <c r="AI75" s="80"/>
      <c r="AJ75" s="79"/>
      <c r="AK75" s="80"/>
      <c r="AL75" s="79"/>
      <c r="AM75" s="79"/>
      <c r="AN75" s="79"/>
      <c r="AO75" s="79"/>
      <c r="AP75" s="80"/>
      <c r="AQ75" s="79"/>
      <c r="AR75" s="79"/>
      <c r="AS75" s="63"/>
    </row>
    <row r="76" spans="2:45" ht="14.25" hidden="1" customHeight="1" x14ac:dyDescent="0.2">
      <c r="B76" s="160"/>
      <c r="C76" s="175"/>
      <c r="D76" s="176"/>
      <c r="E76" s="109" t="s">
        <v>98</v>
      </c>
      <c r="F76" s="119"/>
      <c r="G76" s="119"/>
      <c r="H76" s="119"/>
      <c r="I76" s="111" t="s">
        <v>23</v>
      </c>
      <c r="J76" s="112">
        <v>10</v>
      </c>
      <c r="K76" s="113">
        <f>J76</f>
        <v>10</v>
      </c>
      <c r="L76" s="114" t="s">
        <v>21</v>
      </c>
      <c r="M76" s="114" t="s">
        <v>22</v>
      </c>
      <c r="N76" s="114" t="s">
        <v>21</v>
      </c>
      <c r="O76" s="113">
        <v>11</v>
      </c>
      <c r="P76" s="115" t="s">
        <v>20</v>
      </c>
      <c r="Q76" s="116">
        <v>11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  <c r="W76" s="117">
        <v>0</v>
      </c>
      <c r="X76" s="117">
        <v>0</v>
      </c>
      <c r="Y76" s="117">
        <v>0</v>
      </c>
      <c r="Z76" s="117">
        <v>0</v>
      </c>
      <c r="AA76" s="117">
        <v>0</v>
      </c>
      <c r="AB76" s="117">
        <v>0</v>
      </c>
      <c r="AC76" s="117">
        <v>0</v>
      </c>
      <c r="AD76" s="117">
        <v>0</v>
      </c>
      <c r="AE76" s="117">
        <v>0</v>
      </c>
      <c r="AF76" s="117">
        <v>0</v>
      </c>
      <c r="AG76" s="117">
        <v>0</v>
      </c>
      <c r="AH76" s="117">
        <v>0</v>
      </c>
      <c r="AI76" s="117">
        <v>0</v>
      </c>
      <c r="AJ76" s="117">
        <v>0</v>
      </c>
      <c r="AK76" s="117">
        <v>0</v>
      </c>
      <c r="AL76" s="117">
        <v>0</v>
      </c>
      <c r="AM76" s="117">
        <v>0</v>
      </c>
      <c r="AN76" s="117">
        <v>0</v>
      </c>
      <c r="AO76" s="117">
        <v>0</v>
      </c>
      <c r="AP76" s="117">
        <v>0</v>
      </c>
      <c r="AQ76" s="117">
        <v>0</v>
      </c>
      <c r="AR76" s="117">
        <v>0</v>
      </c>
      <c r="AS76" s="63"/>
    </row>
    <row r="77" spans="2:45" ht="28.5" customHeight="1" x14ac:dyDescent="0.2">
      <c r="B77" s="160"/>
      <c r="C77" s="175">
        <v>18</v>
      </c>
      <c r="D77" s="176" t="s">
        <v>103</v>
      </c>
      <c r="E77" s="106" t="s">
        <v>95</v>
      </c>
      <c r="F77" s="107"/>
      <c r="G77" s="107"/>
      <c r="H77" s="107"/>
      <c r="I77" s="177" t="s">
        <v>104</v>
      </c>
      <c r="J77" s="177"/>
      <c r="K77" s="177"/>
      <c r="L77" s="177"/>
      <c r="M77" s="177"/>
      <c r="N77" s="177"/>
      <c r="O77" s="177"/>
      <c r="P77" s="177"/>
      <c r="Q77" s="177"/>
      <c r="R77" s="108">
        <f t="shared" ref="R77:AR77" si="39">R78+R79</f>
        <v>0</v>
      </c>
      <c r="S77" s="36">
        <f t="shared" si="39"/>
        <v>0</v>
      </c>
      <c r="T77" s="36">
        <f t="shared" si="39"/>
        <v>11</v>
      </c>
      <c r="U77" s="36">
        <f t="shared" si="39"/>
        <v>0</v>
      </c>
      <c r="V77" s="36">
        <f t="shared" si="39"/>
        <v>0</v>
      </c>
      <c r="W77" s="36">
        <f t="shared" si="39"/>
        <v>0</v>
      </c>
      <c r="X77" s="36">
        <f t="shared" si="39"/>
        <v>0</v>
      </c>
      <c r="Y77" s="36">
        <f t="shared" si="39"/>
        <v>0</v>
      </c>
      <c r="Z77" s="36">
        <f t="shared" si="39"/>
        <v>1</v>
      </c>
      <c r="AA77" s="36">
        <f t="shared" si="39"/>
        <v>2</v>
      </c>
      <c r="AB77" s="36">
        <f t="shared" si="39"/>
        <v>1</v>
      </c>
      <c r="AC77" s="36">
        <f t="shared" si="39"/>
        <v>3</v>
      </c>
      <c r="AD77" s="36">
        <f t="shared" si="39"/>
        <v>0</v>
      </c>
      <c r="AE77" s="36">
        <f t="shared" si="39"/>
        <v>2</v>
      </c>
      <c r="AF77" s="36">
        <f t="shared" si="39"/>
        <v>0</v>
      </c>
      <c r="AG77" s="36">
        <f t="shared" si="39"/>
        <v>2</v>
      </c>
      <c r="AH77" s="36">
        <f t="shared" si="39"/>
        <v>0</v>
      </c>
      <c r="AI77" s="36">
        <f t="shared" si="39"/>
        <v>3</v>
      </c>
      <c r="AJ77" s="36">
        <f t="shared" si="39"/>
        <v>0</v>
      </c>
      <c r="AK77" s="36">
        <f t="shared" si="39"/>
        <v>0</v>
      </c>
      <c r="AL77" s="36">
        <f t="shared" si="39"/>
        <v>0</v>
      </c>
      <c r="AM77" s="36">
        <f t="shared" si="39"/>
        <v>0</v>
      </c>
      <c r="AN77" s="36">
        <f t="shared" si="39"/>
        <v>0</v>
      </c>
      <c r="AO77" s="36">
        <f t="shared" si="39"/>
        <v>0</v>
      </c>
      <c r="AP77" s="36">
        <f t="shared" si="39"/>
        <v>0</v>
      </c>
      <c r="AQ77" s="36">
        <f t="shared" si="39"/>
        <v>0</v>
      </c>
      <c r="AR77" s="36">
        <f t="shared" si="39"/>
        <v>0</v>
      </c>
      <c r="AS77" s="63"/>
    </row>
    <row r="78" spans="2:45" ht="30" customHeight="1" x14ac:dyDescent="0.2">
      <c r="B78" s="160"/>
      <c r="C78" s="175"/>
      <c r="D78" s="176"/>
      <c r="E78" s="109" t="s">
        <v>97</v>
      </c>
      <c r="F78" s="110"/>
      <c r="G78" s="110"/>
      <c r="H78" s="110"/>
      <c r="I78" s="111" t="s">
        <v>23</v>
      </c>
      <c r="J78" s="112">
        <v>3</v>
      </c>
      <c r="K78" s="113">
        <f>J78</f>
        <v>3</v>
      </c>
      <c r="L78" s="114" t="s">
        <v>21</v>
      </c>
      <c r="M78" s="114" t="s">
        <v>22</v>
      </c>
      <c r="N78" s="114" t="s">
        <v>21</v>
      </c>
      <c r="O78" s="113">
        <v>3</v>
      </c>
      <c r="P78" s="115" t="s">
        <v>20</v>
      </c>
      <c r="Q78" s="116">
        <v>3</v>
      </c>
      <c r="R78" s="121">
        <v>0</v>
      </c>
      <c r="S78" s="122">
        <v>0</v>
      </c>
      <c r="T78" s="122">
        <v>11</v>
      </c>
      <c r="U78" s="122">
        <v>0</v>
      </c>
      <c r="V78" s="123">
        <v>0</v>
      </c>
      <c r="W78" s="122"/>
      <c r="X78" s="122"/>
      <c r="Y78" s="123"/>
      <c r="Z78" s="122">
        <v>1</v>
      </c>
      <c r="AA78" s="122">
        <v>1</v>
      </c>
      <c r="AB78" s="123">
        <v>1</v>
      </c>
      <c r="AC78" s="123">
        <v>3</v>
      </c>
      <c r="AD78" s="123"/>
      <c r="AE78" s="123">
        <v>2</v>
      </c>
      <c r="AF78" s="122">
        <v>0</v>
      </c>
      <c r="AG78" s="123">
        <v>1</v>
      </c>
      <c r="AH78" s="122"/>
      <c r="AI78" s="123">
        <v>0</v>
      </c>
      <c r="AJ78" s="122">
        <v>0</v>
      </c>
      <c r="AK78" s="123">
        <v>0</v>
      </c>
      <c r="AL78" s="122"/>
      <c r="AM78" s="122">
        <v>0</v>
      </c>
      <c r="AN78" s="122"/>
      <c r="AO78" s="122"/>
      <c r="AP78" s="123"/>
      <c r="AQ78" s="122"/>
      <c r="AR78" s="122"/>
      <c r="AS78" s="63"/>
    </row>
    <row r="79" spans="2:45" ht="62.25" customHeight="1" x14ac:dyDescent="0.2">
      <c r="B79" s="160"/>
      <c r="C79" s="175"/>
      <c r="D79" s="176"/>
      <c r="E79" s="109" t="s">
        <v>98</v>
      </c>
      <c r="F79" s="119"/>
      <c r="G79" s="119"/>
      <c r="H79" s="119"/>
      <c r="I79" s="111" t="s">
        <v>23</v>
      </c>
      <c r="J79" s="112">
        <v>7</v>
      </c>
      <c r="K79" s="113">
        <f>J79</f>
        <v>7</v>
      </c>
      <c r="L79" s="114" t="s">
        <v>21</v>
      </c>
      <c r="M79" s="114" t="s">
        <v>22</v>
      </c>
      <c r="N79" s="114" t="s">
        <v>21</v>
      </c>
      <c r="O79" s="113">
        <v>7</v>
      </c>
      <c r="P79" s="115" t="s">
        <v>20</v>
      </c>
      <c r="Q79" s="116">
        <v>7</v>
      </c>
      <c r="R79" s="117">
        <v>0</v>
      </c>
      <c r="S79" s="117">
        <v>0</v>
      </c>
      <c r="T79" s="117">
        <v>0</v>
      </c>
      <c r="U79" s="117">
        <v>0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1</v>
      </c>
      <c r="AB79" s="117">
        <v>0</v>
      </c>
      <c r="AC79" s="117">
        <v>0</v>
      </c>
      <c r="AD79" s="117">
        <v>0</v>
      </c>
      <c r="AE79" s="117">
        <v>0</v>
      </c>
      <c r="AF79" s="117">
        <v>0</v>
      </c>
      <c r="AG79" s="117">
        <v>1</v>
      </c>
      <c r="AH79" s="117">
        <v>0</v>
      </c>
      <c r="AI79" s="117">
        <v>3</v>
      </c>
      <c r="AJ79" s="117">
        <v>0</v>
      </c>
      <c r="AK79" s="117">
        <v>0</v>
      </c>
      <c r="AL79" s="117">
        <v>0</v>
      </c>
      <c r="AM79" s="117">
        <v>0</v>
      </c>
      <c r="AN79" s="117">
        <v>0</v>
      </c>
      <c r="AO79" s="117">
        <v>0</v>
      </c>
      <c r="AP79" s="117">
        <v>0</v>
      </c>
      <c r="AQ79" s="117">
        <v>0</v>
      </c>
      <c r="AR79" s="117">
        <v>0</v>
      </c>
      <c r="AS79" s="63"/>
    </row>
    <row r="80" spans="2:45" ht="24" customHeight="1" x14ac:dyDescent="0.2">
      <c r="B80" s="160"/>
      <c r="C80" s="171">
        <v>19</v>
      </c>
      <c r="D80" s="172" t="s">
        <v>105</v>
      </c>
      <c r="E80" s="178" t="s">
        <v>106</v>
      </c>
      <c r="F80" s="174" t="s">
        <v>17</v>
      </c>
      <c r="G80" s="174" t="s">
        <v>18</v>
      </c>
      <c r="H80" s="174" t="s">
        <v>50</v>
      </c>
      <c r="I80" s="124" t="s">
        <v>23</v>
      </c>
      <c r="J80" s="125">
        <v>0.95</v>
      </c>
      <c r="K80" s="126">
        <f>J80</f>
        <v>0.95</v>
      </c>
      <c r="L80" s="127" t="s">
        <v>21</v>
      </c>
      <c r="M80" s="127" t="s">
        <v>22</v>
      </c>
      <c r="N80" s="127" t="s">
        <v>21</v>
      </c>
      <c r="O80" s="126">
        <f>Q80</f>
        <v>1</v>
      </c>
      <c r="P80" s="128" t="s">
        <v>20</v>
      </c>
      <c r="Q80" s="129">
        <v>1</v>
      </c>
      <c r="R80" s="88" t="e">
        <f t="shared" ref="R80:AR80" si="40">AVERAGEIF(R81:R84,"&lt;&gt;0",R81:R84)</f>
        <v>#DIV/0!</v>
      </c>
      <c r="S80" s="88" t="e">
        <f t="shared" si="40"/>
        <v>#DIV/0!</v>
      </c>
      <c r="T80" s="88">
        <f t="shared" si="40"/>
        <v>0.60563708362450519</v>
      </c>
      <c r="U80" s="88">
        <f t="shared" si="40"/>
        <v>1.0482180293501049</v>
      </c>
      <c r="V80" s="88">
        <f t="shared" si="40"/>
        <v>0.99830288509533793</v>
      </c>
      <c r="W80" s="88">
        <f t="shared" si="40"/>
        <v>0.75995807127882598</v>
      </c>
      <c r="X80" s="88">
        <f t="shared" si="40"/>
        <v>2.068982729360088</v>
      </c>
      <c r="Y80" s="88">
        <f t="shared" si="40"/>
        <v>1.332734351602276</v>
      </c>
      <c r="Z80" s="88">
        <f t="shared" si="40"/>
        <v>1.1071802935010482</v>
      </c>
      <c r="AA80" s="88">
        <f t="shared" si="40"/>
        <v>1.0482180293501049</v>
      </c>
      <c r="AB80" s="88">
        <f t="shared" si="40"/>
        <v>1.0482180293501049</v>
      </c>
      <c r="AC80" s="88">
        <f t="shared" si="40"/>
        <v>1.3065289008685237</v>
      </c>
      <c r="AD80" s="88">
        <f t="shared" si="40"/>
        <v>1.5589944462834238</v>
      </c>
      <c r="AE80" s="88">
        <f t="shared" si="40"/>
        <v>1.0349936068435981</v>
      </c>
      <c r="AF80" s="88">
        <f t="shared" si="40"/>
        <v>1.5024458420684836</v>
      </c>
      <c r="AG80" s="88">
        <f t="shared" si="40"/>
        <v>0.93625666089010906</v>
      </c>
      <c r="AH80" s="88">
        <f t="shared" si="40"/>
        <v>0.96901347430729978</v>
      </c>
      <c r="AI80" s="88">
        <f t="shared" si="40"/>
        <v>0.88349805330937414</v>
      </c>
      <c r="AJ80" s="88">
        <f t="shared" si="40"/>
        <v>0.98655814527068686</v>
      </c>
      <c r="AK80" s="88">
        <f t="shared" si="40"/>
        <v>0.99580712788259962</v>
      </c>
      <c r="AL80" s="88">
        <f t="shared" si="40"/>
        <v>1.1718117477799703</v>
      </c>
      <c r="AM80" s="88">
        <f t="shared" si="40"/>
        <v>1.0705751271789008</v>
      </c>
      <c r="AN80" s="88" t="e">
        <f t="shared" si="40"/>
        <v>#DIV/0!</v>
      </c>
      <c r="AO80" s="88" t="e">
        <f t="shared" si="40"/>
        <v>#DIV/0!</v>
      </c>
      <c r="AP80" s="88" t="e">
        <f t="shared" si="40"/>
        <v>#DIV/0!</v>
      </c>
      <c r="AQ80" s="88" t="e">
        <f t="shared" si="40"/>
        <v>#DIV/0!</v>
      </c>
      <c r="AR80" s="88" t="e">
        <f t="shared" si="40"/>
        <v>#DIV/0!</v>
      </c>
      <c r="AS80" s="165"/>
    </row>
    <row r="81" spans="2:45" ht="14.25" customHeight="1" x14ac:dyDescent="0.2">
      <c r="B81" s="160"/>
      <c r="C81" s="171"/>
      <c r="D81" s="172"/>
      <c r="E81" s="178"/>
      <c r="F81" s="174"/>
      <c r="G81" s="174"/>
      <c r="H81" s="174"/>
      <c r="I81" s="130"/>
      <c r="J81" s="170" t="s">
        <v>96</v>
      </c>
      <c r="K81" s="170"/>
      <c r="L81" s="170"/>
      <c r="M81" s="170"/>
      <c r="N81" s="170"/>
      <c r="O81" s="170"/>
      <c r="P81" s="170"/>
      <c r="Q81" s="170"/>
      <c r="R81" s="88">
        <f t="shared" ref="R81:AR81" si="41">IF(R110&lt;0,0,R62/($M$106*R110))</f>
        <v>0</v>
      </c>
      <c r="S81" s="88">
        <f t="shared" si="41"/>
        <v>0</v>
      </c>
      <c r="T81" s="88">
        <f t="shared" si="41"/>
        <v>0</v>
      </c>
      <c r="U81" s="88">
        <f t="shared" si="41"/>
        <v>1.65508109897385</v>
      </c>
      <c r="V81" s="88">
        <f t="shared" si="41"/>
        <v>2.1962663472097437</v>
      </c>
      <c r="W81" s="88">
        <f t="shared" si="41"/>
        <v>1.6771488469601679</v>
      </c>
      <c r="X81" s="88">
        <f t="shared" si="41"/>
        <v>2.6954177897574123</v>
      </c>
      <c r="Y81" s="88">
        <f t="shared" si="41"/>
        <v>0.99830288509533793</v>
      </c>
      <c r="Z81" s="88">
        <f t="shared" si="41"/>
        <v>0.94339622641509446</v>
      </c>
      <c r="AA81" s="88">
        <f t="shared" si="41"/>
        <v>0.69881201956673655</v>
      </c>
      <c r="AB81" s="88">
        <f t="shared" si="41"/>
        <v>0.83857442348008393</v>
      </c>
      <c r="AC81" s="88">
        <f t="shared" si="41"/>
        <v>1.7819706498951784</v>
      </c>
      <c r="AD81" s="88">
        <f t="shared" si="41"/>
        <v>2.9699510831586302</v>
      </c>
      <c r="AE81" s="88">
        <f t="shared" si="41"/>
        <v>0.49327907263534343</v>
      </c>
      <c r="AF81" s="88">
        <f t="shared" si="41"/>
        <v>3.074772886093641</v>
      </c>
      <c r="AG81" s="88">
        <f t="shared" si="41"/>
        <v>0.99304865938430997</v>
      </c>
      <c r="AH81" s="88">
        <f t="shared" si="41"/>
        <v>1.2331976815883585</v>
      </c>
      <c r="AI81" s="88">
        <f t="shared" si="41"/>
        <v>0.99830288509533793</v>
      </c>
      <c r="AJ81" s="88">
        <f t="shared" si="41"/>
        <v>0.98655814527068686</v>
      </c>
      <c r="AK81" s="88">
        <f t="shared" si="41"/>
        <v>1.1530398322851154</v>
      </c>
      <c r="AL81" s="88">
        <f t="shared" si="41"/>
        <v>1.497454327643007</v>
      </c>
      <c r="AM81" s="88">
        <f t="shared" si="41"/>
        <v>1.1033873993159</v>
      </c>
      <c r="AN81" s="88" t="e">
        <f t="shared" si="41"/>
        <v>#DIV/0!</v>
      </c>
      <c r="AO81" s="88" t="e">
        <f t="shared" si="41"/>
        <v>#DIV/0!</v>
      </c>
      <c r="AP81" s="88" t="e">
        <f t="shared" si="41"/>
        <v>#DIV/0!</v>
      </c>
      <c r="AQ81" s="88" t="e">
        <f t="shared" si="41"/>
        <v>#DIV/0!</v>
      </c>
      <c r="AR81" s="88" t="e">
        <f t="shared" si="41"/>
        <v>#DIV/0!</v>
      </c>
      <c r="AS81" s="165"/>
    </row>
    <row r="82" spans="2:45" ht="14.25" customHeight="1" x14ac:dyDescent="0.2">
      <c r="B82" s="160"/>
      <c r="C82" s="171"/>
      <c r="D82" s="172"/>
      <c r="E82" s="178"/>
      <c r="F82" s="174"/>
      <c r="G82" s="174"/>
      <c r="H82" s="174"/>
      <c r="I82" s="130"/>
      <c r="J82" s="170" t="s">
        <v>99</v>
      </c>
      <c r="K82" s="170"/>
      <c r="L82" s="170"/>
      <c r="M82" s="170"/>
      <c r="N82" s="170"/>
      <c r="O82" s="170"/>
      <c r="P82" s="170"/>
      <c r="Q82" s="170"/>
      <c r="R82" s="88">
        <f t="shared" ref="R82:AR82" si="42">IF(R111&lt;0,0,R65/($M$106*R111))</f>
        <v>0</v>
      </c>
      <c r="S82" s="88">
        <f t="shared" si="42"/>
        <v>0</v>
      </c>
      <c r="T82" s="88">
        <f t="shared" si="42"/>
        <v>1.3976240391334733</v>
      </c>
      <c r="U82" s="88">
        <f t="shared" si="42"/>
        <v>1.54474235904226</v>
      </c>
      <c r="V82" s="88">
        <f t="shared" si="42"/>
        <v>0.99830288509533793</v>
      </c>
      <c r="W82" s="88">
        <f t="shared" si="42"/>
        <v>0.41928721174004197</v>
      </c>
      <c r="X82" s="88">
        <f t="shared" si="42"/>
        <v>2.994908655286014</v>
      </c>
      <c r="Y82" s="88">
        <f t="shared" si="42"/>
        <v>1.3976240391334731</v>
      </c>
      <c r="Z82" s="88">
        <f t="shared" si="42"/>
        <v>1.1530398322851154</v>
      </c>
      <c r="AA82" s="88">
        <f t="shared" si="42"/>
        <v>1.2977937506239394</v>
      </c>
      <c r="AB82" s="88">
        <f t="shared" si="42"/>
        <v>1.3626834381551365</v>
      </c>
      <c r="AC82" s="88">
        <f t="shared" si="42"/>
        <v>1.6471997604073076</v>
      </c>
      <c r="AD82" s="88">
        <f t="shared" si="42"/>
        <v>0.44135495972635996</v>
      </c>
      <c r="AE82" s="88">
        <f t="shared" si="42"/>
        <v>0.7337526205450734</v>
      </c>
      <c r="AF82" s="88">
        <f t="shared" si="42"/>
        <v>0.97833682739343131</v>
      </c>
      <c r="AG82" s="88">
        <f t="shared" si="42"/>
        <v>0.77237117952112999</v>
      </c>
      <c r="AH82" s="88">
        <f t="shared" si="42"/>
        <v>0.13102725366876311</v>
      </c>
      <c r="AI82" s="88">
        <f t="shared" si="42"/>
        <v>0.83857442348008393</v>
      </c>
      <c r="AJ82" s="88">
        <f t="shared" si="42"/>
        <v>0.98655814527068686</v>
      </c>
      <c r="AK82" s="88">
        <f t="shared" si="42"/>
        <v>0.94339622641509446</v>
      </c>
      <c r="AL82" s="88">
        <f t="shared" si="42"/>
        <v>0.76234038498189438</v>
      </c>
      <c r="AM82" s="88">
        <f>IF(AM111&lt;0,0,AM65/($M$107*AM111))</f>
        <v>1.2901144976616676</v>
      </c>
      <c r="AN82" s="88" t="e">
        <f t="shared" si="42"/>
        <v>#DIV/0!</v>
      </c>
      <c r="AO82" s="88" t="e">
        <f t="shared" si="42"/>
        <v>#DIV/0!</v>
      </c>
      <c r="AP82" s="88" t="e">
        <f t="shared" si="42"/>
        <v>#DIV/0!</v>
      </c>
      <c r="AQ82" s="88" t="e">
        <f t="shared" si="42"/>
        <v>#DIV/0!</v>
      </c>
      <c r="AR82" s="88" t="e">
        <f t="shared" si="42"/>
        <v>#DIV/0!</v>
      </c>
      <c r="AS82" s="165"/>
    </row>
    <row r="83" spans="2:45" ht="14.25" customHeight="1" x14ac:dyDescent="0.2">
      <c r="B83" s="160"/>
      <c r="C83" s="171"/>
      <c r="D83" s="172"/>
      <c r="E83" s="178"/>
      <c r="F83" s="174"/>
      <c r="G83" s="174"/>
      <c r="H83" s="174"/>
      <c r="I83" s="130"/>
      <c r="J83" s="170" t="s">
        <v>100</v>
      </c>
      <c r="K83" s="170"/>
      <c r="L83" s="170"/>
      <c r="M83" s="170"/>
      <c r="N83" s="170"/>
      <c r="O83" s="170"/>
      <c r="P83" s="170"/>
      <c r="Q83" s="170"/>
      <c r="R83" s="88">
        <f>IF(R112&lt;0,0,R68/($M$106*R112))</f>
        <v>0</v>
      </c>
      <c r="S83" s="88">
        <f>IF(S112&lt;0,0,S68/($M$106*S112))</f>
        <v>0</v>
      </c>
      <c r="T83" s="88">
        <f>IF(T112&lt;0,0,T68/($M$106*T112))</f>
        <v>0.13976240391334732</v>
      </c>
      <c r="U83" s="88">
        <f>IF(U112&lt;0,0,U68/($M$106*U112))</f>
        <v>0.44135495972635996</v>
      </c>
      <c r="V83" s="88">
        <f>IF(V112&lt;0,0,V68/($M$106*V112))</f>
        <v>0.39932115403813517</v>
      </c>
      <c r="W83" s="88">
        <f t="shared" ref="W83:AR83" si="43">IF(W112&lt;0,0,W68/($M$108*W112))</f>
        <v>0.62893081761006298</v>
      </c>
      <c r="X83" s="88">
        <f t="shared" si="43"/>
        <v>0.83857442348008393</v>
      </c>
      <c r="Y83" s="88">
        <f t="shared" si="43"/>
        <v>0.83857442348008393</v>
      </c>
      <c r="Z83" s="88">
        <f t="shared" si="43"/>
        <v>0.62893081761006298</v>
      </c>
      <c r="AA83" s="88">
        <f t="shared" si="43"/>
        <v>0.89847259658580414</v>
      </c>
      <c r="AB83" s="88">
        <f t="shared" si="43"/>
        <v>0.94339622641509446</v>
      </c>
      <c r="AC83" s="88">
        <f t="shared" si="43"/>
        <v>0.79864230807627035</v>
      </c>
      <c r="AD83" s="88">
        <f t="shared" si="43"/>
        <v>0.83857442348008393</v>
      </c>
      <c r="AE83" s="88">
        <f t="shared" si="43"/>
        <v>1.257861635220126</v>
      </c>
      <c r="AF83" s="88">
        <f t="shared" si="43"/>
        <v>0.83857442348008393</v>
      </c>
      <c r="AG83" s="88">
        <f t="shared" si="43"/>
        <v>0.98655814527068686</v>
      </c>
      <c r="AH83" s="88">
        <f t="shared" si="43"/>
        <v>0.66203243958953994</v>
      </c>
      <c r="AI83" s="88">
        <f t="shared" si="43"/>
        <v>0.69881201956673655</v>
      </c>
      <c r="AJ83" s="88">
        <f t="shared" si="43"/>
        <v>0.7399186089530152</v>
      </c>
      <c r="AK83" s="88">
        <f t="shared" si="43"/>
        <v>0.83857442348008393</v>
      </c>
      <c r="AL83" s="88">
        <f t="shared" si="43"/>
        <v>1.3240648791790799</v>
      </c>
      <c r="AM83" s="88">
        <f t="shared" si="43"/>
        <v>0.77237117952112999</v>
      </c>
      <c r="AN83" s="88" t="e">
        <f t="shared" si="43"/>
        <v>#DIV/0!</v>
      </c>
      <c r="AO83" s="88" t="e">
        <f t="shared" si="43"/>
        <v>#DIV/0!</v>
      </c>
      <c r="AP83" s="88" t="e">
        <f t="shared" si="43"/>
        <v>#DIV/0!</v>
      </c>
      <c r="AQ83" s="88" t="e">
        <f t="shared" si="43"/>
        <v>#DIV/0!</v>
      </c>
      <c r="AR83" s="88" t="e">
        <f t="shared" si="43"/>
        <v>#DIV/0!</v>
      </c>
      <c r="AS83" s="165"/>
    </row>
    <row r="84" spans="2:45" ht="14.25" customHeight="1" x14ac:dyDescent="0.2">
      <c r="B84" s="160"/>
      <c r="C84" s="171"/>
      <c r="D84" s="172"/>
      <c r="E84" s="178"/>
      <c r="F84" s="33"/>
      <c r="G84" s="33"/>
      <c r="H84" s="33"/>
      <c r="I84" s="130"/>
      <c r="J84" s="170" t="s">
        <v>101</v>
      </c>
      <c r="K84" s="170"/>
      <c r="L84" s="170"/>
      <c r="M84" s="170"/>
      <c r="N84" s="170"/>
      <c r="O84" s="170"/>
      <c r="P84" s="170"/>
      <c r="Q84" s="170"/>
      <c r="R84" s="88">
        <f t="shared" ref="R84:AR84" si="44">IF(R113&lt;0,0,R71/($M$106*R113))</f>
        <v>0</v>
      </c>
      <c r="S84" s="88">
        <f t="shared" si="44"/>
        <v>0</v>
      </c>
      <c r="T84" s="88">
        <f t="shared" si="44"/>
        <v>0.27952480782669464</v>
      </c>
      <c r="U84" s="88">
        <f t="shared" si="44"/>
        <v>0.55169369965795001</v>
      </c>
      <c r="V84" s="88">
        <f t="shared" si="44"/>
        <v>0.39932115403813517</v>
      </c>
      <c r="W84" s="88">
        <f t="shared" si="44"/>
        <v>0.31446540880503149</v>
      </c>
      <c r="X84" s="88">
        <f t="shared" si="44"/>
        <v>1.7470300489168413</v>
      </c>
      <c r="Y84" s="88">
        <f t="shared" si="44"/>
        <v>2.0964360587002098</v>
      </c>
      <c r="Z84" s="88">
        <f t="shared" si="44"/>
        <v>1.7033542976939204</v>
      </c>
      <c r="AA84" s="88">
        <f t="shared" si="44"/>
        <v>1.2977937506239394</v>
      </c>
      <c r="AB84" s="88">
        <f t="shared" si="44"/>
        <v>1.0482180293501049</v>
      </c>
      <c r="AC84" s="88">
        <f t="shared" si="44"/>
        <v>0.99830288509533793</v>
      </c>
      <c r="AD84" s="88">
        <f t="shared" si="44"/>
        <v>1.9860973187686199</v>
      </c>
      <c r="AE84" s="88">
        <f t="shared" si="44"/>
        <v>1.65508109897385</v>
      </c>
      <c r="AF84" s="88">
        <f t="shared" si="44"/>
        <v>1.1180992313067786</v>
      </c>
      <c r="AG84" s="88">
        <f t="shared" si="44"/>
        <v>0.99304865938430997</v>
      </c>
      <c r="AH84" s="88">
        <f t="shared" si="44"/>
        <v>1.8497965223825379</v>
      </c>
      <c r="AI84" s="88">
        <f t="shared" si="44"/>
        <v>0.99830288509533793</v>
      </c>
      <c r="AJ84" s="88">
        <f t="shared" si="44"/>
        <v>1.2331976815883585</v>
      </c>
      <c r="AK84" s="88">
        <f t="shared" si="44"/>
        <v>1.0482180293501049</v>
      </c>
      <c r="AL84" s="88">
        <f t="shared" si="44"/>
        <v>1.1033873993159</v>
      </c>
      <c r="AM84" s="88">
        <f>IF(AM113&lt;0,0,AM71/($M$109*AM113))</f>
        <v>1.1164274322169059</v>
      </c>
      <c r="AN84" s="88" t="e">
        <f t="shared" si="44"/>
        <v>#DIV/0!</v>
      </c>
      <c r="AO84" s="88" t="e">
        <f t="shared" si="44"/>
        <v>#DIV/0!</v>
      </c>
      <c r="AP84" s="88" t="e">
        <f t="shared" si="44"/>
        <v>#DIV/0!</v>
      </c>
      <c r="AQ84" s="88" t="e">
        <f t="shared" si="44"/>
        <v>#DIV/0!</v>
      </c>
      <c r="AR84" s="88" t="e">
        <f t="shared" si="44"/>
        <v>#DIV/0!</v>
      </c>
      <c r="AS84" s="63"/>
    </row>
    <row r="85" spans="2:45" ht="14.25" hidden="1" customHeight="1" x14ac:dyDescent="0.2">
      <c r="B85" s="160"/>
      <c r="C85" s="171"/>
      <c r="D85" s="172"/>
      <c r="E85" s="178"/>
      <c r="F85" s="33"/>
      <c r="G85" s="33"/>
      <c r="H85" s="33"/>
      <c r="I85" s="130"/>
      <c r="J85" s="170" t="s">
        <v>102</v>
      </c>
      <c r="K85" s="170"/>
      <c r="L85" s="170"/>
      <c r="M85" s="170"/>
      <c r="N85" s="170"/>
      <c r="O85" s="170"/>
      <c r="P85" s="170"/>
      <c r="Q85" s="170"/>
      <c r="R85" s="88">
        <f t="shared" ref="R85:AR85" si="45">(R66/($M$106*($R$91-R115)))</f>
        <v>0</v>
      </c>
      <c r="S85" s="88">
        <f t="shared" si="45"/>
        <v>0</v>
      </c>
      <c r="T85" s="88">
        <f t="shared" si="45"/>
        <v>0.91149393856530858</v>
      </c>
      <c r="U85" s="88">
        <f t="shared" si="45"/>
        <v>1.2760915139914319</v>
      </c>
      <c r="V85" s="88">
        <f t="shared" si="45"/>
        <v>0.91149393856530858</v>
      </c>
      <c r="W85" s="88">
        <f t="shared" si="45"/>
        <v>0.36459757542612342</v>
      </c>
      <c r="X85" s="88">
        <f t="shared" si="45"/>
        <v>0.91149393856530858</v>
      </c>
      <c r="Y85" s="88">
        <f t="shared" si="45"/>
        <v>1.0937927262783702</v>
      </c>
      <c r="Z85" s="88">
        <f t="shared" si="45"/>
        <v>1.0026433324218393</v>
      </c>
      <c r="AA85" s="88">
        <f t="shared" si="45"/>
        <v>1.1849421201349011</v>
      </c>
      <c r="AB85" s="88">
        <f t="shared" si="45"/>
        <v>0.45574696928265429</v>
      </c>
      <c r="AC85" s="88">
        <f t="shared" si="45"/>
        <v>0.36459757542612342</v>
      </c>
      <c r="AD85" s="88">
        <f t="shared" si="45"/>
        <v>0</v>
      </c>
      <c r="AE85" s="88">
        <f t="shared" si="45"/>
        <v>0.18229878771306171</v>
      </c>
      <c r="AF85" s="88">
        <f t="shared" si="45"/>
        <v>9.1149393856530855E-2</v>
      </c>
      <c r="AG85" s="88">
        <f t="shared" si="45"/>
        <v>0.18229878771306171</v>
      </c>
      <c r="AH85" s="88">
        <f t="shared" si="45"/>
        <v>9.1149393856530855E-2</v>
      </c>
      <c r="AI85" s="88">
        <f t="shared" si="45"/>
        <v>0.45574696928265429</v>
      </c>
      <c r="AJ85" s="88">
        <f t="shared" si="45"/>
        <v>0.18229878771306171</v>
      </c>
      <c r="AK85" s="88">
        <f t="shared" si="45"/>
        <v>0.18229878771306171</v>
      </c>
      <c r="AL85" s="88">
        <f t="shared" si="45"/>
        <v>9.1149393856530855E-2</v>
      </c>
      <c r="AM85" s="88">
        <f t="shared" si="45"/>
        <v>0.27344818156959255</v>
      </c>
      <c r="AN85" s="88">
        <f t="shared" si="45"/>
        <v>0</v>
      </c>
      <c r="AO85" s="88">
        <f t="shared" si="45"/>
        <v>0</v>
      </c>
      <c r="AP85" s="88">
        <f t="shared" si="45"/>
        <v>0</v>
      </c>
      <c r="AQ85" s="88">
        <f t="shared" si="45"/>
        <v>0</v>
      </c>
      <c r="AR85" s="88">
        <f t="shared" si="45"/>
        <v>0</v>
      </c>
      <c r="AS85" s="63"/>
    </row>
    <row r="86" spans="2:45" ht="24" customHeight="1" x14ac:dyDescent="0.2">
      <c r="B86" s="160"/>
      <c r="C86" s="171">
        <v>20</v>
      </c>
      <c r="D86" s="172" t="s">
        <v>107</v>
      </c>
      <c r="E86" s="173" t="s">
        <v>107</v>
      </c>
      <c r="F86" s="174" t="s">
        <v>17</v>
      </c>
      <c r="G86" s="174" t="s">
        <v>18</v>
      </c>
      <c r="H86" s="174" t="s">
        <v>50</v>
      </c>
      <c r="I86" s="124" t="s">
        <v>23</v>
      </c>
      <c r="J86" s="131">
        <v>1140</v>
      </c>
      <c r="K86" s="132">
        <f>J86</f>
        <v>1140</v>
      </c>
      <c r="L86" s="127" t="s">
        <v>21</v>
      </c>
      <c r="M86" s="127" t="s">
        <v>22</v>
      </c>
      <c r="N86" s="127" t="s">
        <v>21</v>
      </c>
      <c r="O86" s="132">
        <v>1</v>
      </c>
      <c r="P86" s="128" t="s">
        <v>20</v>
      </c>
      <c r="Q86" s="133">
        <v>1200</v>
      </c>
      <c r="R86" s="134">
        <f t="shared" ref="R86:AR86" si="46">SUM(R87:R90)</f>
        <v>568</v>
      </c>
      <c r="S86" s="134">
        <f t="shared" si="46"/>
        <v>1694</v>
      </c>
      <c r="T86" s="134">
        <f t="shared" si="46"/>
        <v>1271</v>
      </c>
      <c r="U86" s="134">
        <f t="shared" si="46"/>
        <v>1383</v>
      </c>
      <c r="V86" s="134">
        <f t="shared" si="46"/>
        <v>1393</v>
      </c>
      <c r="W86" s="134">
        <f t="shared" si="46"/>
        <v>1662</v>
      </c>
      <c r="X86" s="134">
        <f t="shared" si="46"/>
        <v>711</v>
      </c>
      <c r="Y86" s="134">
        <f t="shared" si="46"/>
        <v>1777</v>
      </c>
      <c r="Z86" s="134">
        <f t="shared" si="46"/>
        <v>1411</v>
      </c>
      <c r="AA86" s="134">
        <f t="shared" si="46"/>
        <v>1568</v>
      </c>
      <c r="AB86" s="134">
        <f t="shared" si="46"/>
        <v>1190</v>
      </c>
      <c r="AC86" s="134">
        <f t="shared" si="46"/>
        <v>1622</v>
      </c>
      <c r="AD86" s="134">
        <f t="shared" si="46"/>
        <v>1445</v>
      </c>
      <c r="AE86" s="134">
        <f t="shared" si="46"/>
        <v>1421</v>
      </c>
      <c r="AF86" s="134">
        <f t="shared" si="46"/>
        <v>1060</v>
      </c>
      <c r="AG86" s="134">
        <f t="shared" si="46"/>
        <v>1082</v>
      </c>
      <c r="AH86" s="134">
        <f t="shared" si="46"/>
        <v>1195</v>
      </c>
      <c r="AI86" s="134">
        <f t="shared" si="46"/>
        <v>1001</v>
      </c>
      <c r="AJ86" s="134">
        <f t="shared" si="46"/>
        <v>1079</v>
      </c>
      <c r="AK86" s="134">
        <f t="shared" si="46"/>
        <v>1033</v>
      </c>
      <c r="AL86" s="134">
        <f t="shared" si="46"/>
        <v>1013</v>
      </c>
      <c r="AM86" s="134">
        <f t="shared" si="46"/>
        <v>928</v>
      </c>
      <c r="AN86" s="134">
        <f t="shared" si="46"/>
        <v>0</v>
      </c>
      <c r="AO86" s="134">
        <f t="shared" si="46"/>
        <v>0</v>
      </c>
      <c r="AP86" s="134">
        <f t="shared" si="46"/>
        <v>0</v>
      </c>
      <c r="AQ86" s="134">
        <f t="shared" si="46"/>
        <v>0</v>
      </c>
      <c r="AR86" s="134">
        <f t="shared" si="46"/>
        <v>0</v>
      </c>
      <c r="AS86" s="165"/>
    </row>
    <row r="87" spans="2:45" ht="14.25" customHeight="1" x14ac:dyDescent="0.2">
      <c r="B87" s="160"/>
      <c r="C87" s="171"/>
      <c r="D87" s="172"/>
      <c r="E87" s="173"/>
      <c r="F87" s="174"/>
      <c r="G87" s="174"/>
      <c r="H87" s="174"/>
      <c r="I87" s="130"/>
      <c r="J87" s="170" t="s">
        <v>96</v>
      </c>
      <c r="K87" s="170"/>
      <c r="L87" s="170"/>
      <c r="M87" s="170"/>
      <c r="N87" s="170"/>
      <c r="O87" s="170"/>
      <c r="P87" s="170"/>
      <c r="Q87" s="170"/>
      <c r="R87" s="134">
        <v>0</v>
      </c>
      <c r="S87" s="134">
        <v>0</v>
      </c>
      <c r="T87" s="134">
        <v>0</v>
      </c>
      <c r="U87" s="134">
        <v>337</v>
      </c>
      <c r="V87" s="134">
        <v>365</v>
      </c>
      <c r="W87" s="134">
        <v>497</v>
      </c>
      <c r="X87" s="134">
        <v>189</v>
      </c>
      <c r="Y87" s="134">
        <v>499</v>
      </c>
      <c r="Z87" s="134">
        <v>347</v>
      </c>
      <c r="AA87" s="134">
        <v>421</v>
      </c>
      <c r="AB87" s="134">
        <v>336</v>
      </c>
      <c r="AC87" s="134">
        <v>442</v>
      </c>
      <c r="AD87" s="134">
        <v>393</v>
      </c>
      <c r="AE87" s="134">
        <v>369</v>
      </c>
      <c r="AF87" s="134">
        <v>283</v>
      </c>
      <c r="AG87" s="80">
        <v>268</v>
      </c>
      <c r="AH87" s="80">
        <v>370</v>
      </c>
      <c r="AI87" s="80">
        <v>242</v>
      </c>
      <c r="AJ87" s="80">
        <v>264</v>
      </c>
      <c r="AK87" s="80">
        <v>240</v>
      </c>
      <c r="AL87" s="80">
        <v>286</v>
      </c>
      <c r="AM87" s="80">
        <v>294</v>
      </c>
      <c r="AN87" s="80"/>
      <c r="AO87" s="80"/>
      <c r="AP87" s="80"/>
      <c r="AQ87" s="80"/>
      <c r="AR87" s="80"/>
      <c r="AS87" s="165"/>
    </row>
    <row r="88" spans="2:45" ht="14.25" customHeight="1" x14ac:dyDescent="0.2">
      <c r="B88" s="160"/>
      <c r="C88" s="171"/>
      <c r="D88" s="172"/>
      <c r="E88" s="173"/>
      <c r="F88" s="174"/>
      <c r="G88" s="174"/>
      <c r="H88" s="174"/>
      <c r="I88" s="130"/>
      <c r="J88" s="170" t="s">
        <v>99</v>
      </c>
      <c r="K88" s="170"/>
      <c r="L88" s="170"/>
      <c r="M88" s="170"/>
      <c r="N88" s="170"/>
      <c r="O88" s="170"/>
      <c r="P88" s="170"/>
      <c r="Q88" s="170"/>
      <c r="R88" s="134">
        <v>260</v>
      </c>
      <c r="S88" s="134">
        <v>678</v>
      </c>
      <c r="T88" s="134">
        <v>358</v>
      </c>
      <c r="U88" s="134">
        <v>395</v>
      </c>
      <c r="V88" s="134">
        <v>440</v>
      </c>
      <c r="W88" s="134">
        <v>406</v>
      </c>
      <c r="X88" s="134">
        <v>193</v>
      </c>
      <c r="Y88" s="134">
        <v>449</v>
      </c>
      <c r="Z88" s="134">
        <v>355</v>
      </c>
      <c r="AA88" s="134">
        <v>406</v>
      </c>
      <c r="AB88" s="134">
        <v>381</v>
      </c>
      <c r="AC88" s="134">
        <v>331</v>
      </c>
      <c r="AD88" s="134">
        <v>371</v>
      </c>
      <c r="AE88" s="134">
        <v>357</v>
      </c>
      <c r="AF88" s="80">
        <v>219</v>
      </c>
      <c r="AG88" s="80">
        <v>270</v>
      </c>
      <c r="AH88" s="80">
        <v>305</v>
      </c>
      <c r="AI88" s="80">
        <v>235</v>
      </c>
      <c r="AJ88" s="80">
        <v>323</v>
      </c>
      <c r="AK88" s="80">
        <v>263</v>
      </c>
      <c r="AL88" s="80">
        <v>198</v>
      </c>
      <c r="AM88" s="80">
        <v>195</v>
      </c>
      <c r="AN88" s="80"/>
      <c r="AO88" s="80"/>
      <c r="AP88" s="80"/>
      <c r="AQ88" s="80"/>
      <c r="AR88" s="80"/>
      <c r="AS88" s="165"/>
    </row>
    <row r="89" spans="2:45" ht="14.25" customHeight="1" x14ac:dyDescent="0.2">
      <c r="B89" s="160"/>
      <c r="C89" s="171"/>
      <c r="D89" s="172"/>
      <c r="E89" s="173"/>
      <c r="F89" s="174"/>
      <c r="G89" s="174"/>
      <c r="H89" s="174"/>
      <c r="I89" s="130"/>
      <c r="J89" s="170" t="s">
        <v>100</v>
      </c>
      <c r="K89" s="170"/>
      <c r="L89" s="170"/>
      <c r="M89" s="170"/>
      <c r="N89" s="170"/>
      <c r="O89" s="170"/>
      <c r="P89" s="170"/>
      <c r="Q89" s="170"/>
      <c r="R89" s="134">
        <v>144</v>
      </c>
      <c r="S89" s="134">
        <v>434</v>
      </c>
      <c r="T89" s="134">
        <v>546</v>
      </c>
      <c r="U89" s="134">
        <v>401</v>
      </c>
      <c r="V89" s="134">
        <v>396</v>
      </c>
      <c r="W89" s="134">
        <v>360</v>
      </c>
      <c r="X89" s="134">
        <v>71</v>
      </c>
      <c r="Y89" s="134">
        <v>337</v>
      </c>
      <c r="Z89" s="134">
        <v>250</v>
      </c>
      <c r="AA89" s="134">
        <v>264</v>
      </c>
      <c r="AB89" s="134">
        <v>177</v>
      </c>
      <c r="AC89" s="134">
        <v>323</v>
      </c>
      <c r="AD89" s="134">
        <v>223</v>
      </c>
      <c r="AE89" s="134">
        <v>284</v>
      </c>
      <c r="AF89" s="80">
        <v>187</v>
      </c>
      <c r="AG89" s="80">
        <v>217</v>
      </c>
      <c r="AH89" s="80">
        <v>183</v>
      </c>
      <c r="AI89" s="80">
        <v>216</v>
      </c>
      <c r="AJ89" s="80">
        <v>176</v>
      </c>
      <c r="AK89" s="80">
        <v>259</v>
      </c>
      <c r="AL89" s="80">
        <v>247</v>
      </c>
      <c r="AM89" s="80">
        <v>187</v>
      </c>
      <c r="AN89" s="80"/>
      <c r="AO89" s="80"/>
      <c r="AP89" s="80"/>
      <c r="AQ89" s="80"/>
      <c r="AR89" s="80"/>
      <c r="AS89" s="165"/>
    </row>
    <row r="90" spans="2:45" ht="14.25" customHeight="1" x14ac:dyDescent="0.2">
      <c r="B90" s="160"/>
      <c r="C90" s="171"/>
      <c r="D90" s="171"/>
      <c r="E90" s="173"/>
      <c r="F90" s="33"/>
      <c r="G90" s="33"/>
      <c r="H90" s="33"/>
      <c r="I90" s="130"/>
      <c r="J90" s="170" t="s">
        <v>101</v>
      </c>
      <c r="K90" s="170"/>
      <c r="L90" s="170"/>
      <c r="M90" s="170"/>
      <c r="N90" s="170"/>
      <c r="O90" s="170"/>
      <c r="P90" s="170"/>
      <c r="Q90" s="170"/>
      <c r="R90" s="134">
        <v>164</v>
      </c>
      <c r="S90" s="134">
        <v>582</v>
      </c>
      <c r="T90" s="134">
        <v>367</v>
      </c>
      <c r="U90" s="134">
        <v>250</v>
      </c>
      <c r="V90" s="134">
        <v>192</v>
      </c>
      <c r="W90" s="134">
        <v>399</v>
      </c>
      <c r="X90" s="134">
        <v>258</v>
      </c>
      <c r="Y90" s="134">
        <v>492</v>
      </c>
      <c r="Z90" s="134">
        <v>459</v>
      </c>
      <c r="AA90" s="134">
        <v>477</v>
      </c>
      <c r="AB90" s="134">
        <v>296</v>
      </c>
      <c r="AC90" s="134">
        <v>526</v>
      </c>
      <c r="AD90" s="134">
        <v>458</v>
      </c>
      <c r="AE90" s="134">
        <v>411</v>
      </c>
      <c r="AF90" s="80">
        <v>371</v>
      </c>
      <c r="AG90" s="80">
        <v>327</v>
      </c>
      <c r="AH90" s="80">
        <v>337</v>
      </c>
      <c r="AI90" s="80">
        <v>308</v>
      </c>
      <c r="AJ90" s="80">
        <v>316</v>
      </c>
      <c r="AK90" s="80">
        <v>271</v>
      </c>
      <c r="AL90" s="80">
        <v>282</v>
      </c>
      <c r="AM90" s="80">
        <v>252</v>
      </c>
      <c r="AN90" s="80"/>
      <c r="AO90" s="80"/>
      <c r="AP90" s="80"/>
      <c r="AQ90" s="80"/>
      <c r="AR90" s="80"/>
      <c r="AS90" s="63"/>
    </row>
    <row r="91" spans="2:45" ht="14.25" customHeight="1" x14ac:dyDescent="0.2">
      <c r="B91" s="160"/>
      <c r="C91" s="166" t="s">
        <v>108</v>
      </c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80">
        <v>23</v>
      </c>
      <c r="S91" s="80">
        <v>22</v>
      </c>
      <c r="T91" s="80">
        <v>15</v>
      </c>
      <c r="U91" s="80">
        <v>19</v>
      </c>
      <c r="V91" s="80">
        <v>21</v>
      </c>
      <c r="W91" s="80">
        <v>21</v>
      </c>
      <c r="X91" s="80">
        <v>17</v>
      </c>
      <c r="Y91" s="80">
        <v>22</v>
      </c>
      <c r="Z91" s="80">
        <v>20</v>
      </c>
      <c r="AA91" s="80">
        <v>22</v>
      </c>
      <c r="AB91" s="80">
        <v>21</v>
      </c>
      <c r="AC91" s="80">
        <v>21</v>
      </c>
      <c r="AD91" s="80">
        <v>23</v>
      </c>
      <c r="AE91" s="80">
        <v>21</v>
      </c>
      <c r="AF91" s="80">
        <v>15</v>
      </c>
      <c r="AG91" s="80">
        <v>20</v>
      </c>
      <c r="AH91" s="80">
        <v>20</v>
      </c>
      <c r="AI91" s="80">
        <v>22</v>
      </c>
      <c r="AJ91" s="80">
        <v>17</v>
      </c>
      <c r="AK91" s="80">
        <v>20</v>
      </c>
      <c r="AL91" s="80">
        <v>22</v>
      </c>
      <c r="AM91" s="80">
        <v>23</v>
      </c>
      <c r="AN91" s="80"/>
      <c r="AO91" s="80"/>
      <c r="AP91" s="80"/>
      <c r="AQ91" s="80"/>
      <c r="AR91" s="80"/>
      <c r="AS91" s="63"/>
    </row>
    <row r="92" spans="2:45" ht="15.75" customHeight="1" x14ac:dyDescent="0.2">
      <c r="B92" s="160"/>
      <c r="C92" s="167">
        <v>21</v>
      </c>
      <c r="D92" s="168" t="s">
        <v>109</v>
      </c>
      <c r="E92" s="169" t="s">
        <v>110</v>
      </c>
      <c r="F92" s="168" t="s">
        <v>17</v>
      </c>
      <c r="G92" s="168" t="s">
        <v>18</v>
      </c>
      <c r="H92" s="168" t="s">
        <v>72</v>
      </c>
      <c r="I92" s="157" t="s">
        <v>111</v>
      </c>
      <c r="J92" s="157"/>
      <c r="K92" s="157"/>
      <c r="L92" s="157"/>
      <c r="M92" s="164">
        <v>15</v>
      </c>
      <c r="N92" s="164"/>
      <c r="O92" s="159" t="s">
        <v>73</v>
      </c>
      <c r="P92" s="159"/>
      <c r="Q92" s="159"/>
      <c r="R92" s="84">
        <v>0</v>
      </c>
      <c r="S92" s="84">
        <v>2</v>
      </c>
      <c r="T92" s="80">
        <v>2</v>
      </c>
      <c r="U92" s="80">
        <v>3</v>
      </c>
      <c r="V92" s="84">
        <v>1</v>
      </c>
      <c r="W92" s="80">
        <v>3</v>
      </c>
      <c r="X92" s="80">
        <v>10</v>
      </c>
      <c r="Y92" s="84">
        <v>4</v>
      </c>
      <c r="Z92" s="80">
        <v>2</v>
      </c>
      <c r="AA92" s="80">
        <v>5</v>
      </c>
      <c r="AB92" s="84">
        <v>5</v>
      </c>
      <c r="AC92" s="80">
        <v>2</v>
      </c>
      <c r="AD92" s="80">
        <v>4</v>
      </c>
      <c r="AE92" s="84">
        <v>2</v>
      </c>
      <c r="AF92" s="80">
        <v>5</v>
      </c>
      <c r="AG92" s="80">
        <v>3</v>
      </c>
      <c r="AH92" s="80">
        <v>2</v>
      </c>
      <c r="AI92" s="80">
        <v>1</v>
      </c>
      <c r="AJ92" s="80">
        <v>0</v>
      </c>
      <c r="AK92" s="84">
        <v>0</v>
      </c>
      <c r="AL92" s="80">
        <v>8</v>
      </c>
      <c r="AM92" s="80">
        <v>2</v>
      </c>
      <c r="AN92" s="80"/>
      <c r="AO92" s="80"/>
      <c r="AP92" s="84"/>
      <c r="AQ92" s="80"/>
      <c r="AR92" s="80"/>
      <c r="AS92" s="165"/>
    </row>
    <row r="93" spans="2:45" ht="15.75" customHeight="1" x14ac:dyDescent="0.2">
      <c r="B93" s="160"/>
      <c r="C93" s="167"/>
      <c r="D93" s="168"/>
      <c r="E93" s="169"/>
      <c r="F93" s="168"/>
      <c r="G93" s="168"/>
      <c r="H93" s="168"/>
      <c r="I93" s="157" t="s">
        <v>111</v>
      </c>
      <c r="J93" s="157"/>
      <c r="K93" s="157"/>
      <c r="L93" s="157"/>
      <c r="M93" s="164">
        <v>15</v>
      </c>
      <c r="N93" s="164"/>
      <c r="O93" s="159" t="s">
        <v>74</v>
      </c>
      <c r="P93" s="159"/>
      <c r="Q93" s="159"/>
      <c r="R93" s="84">
        <v>0</v>
      </c>
      <c r="S93" s="84">
        <v>3.3</v>
      </c>
      <c r="T93" s="80">
        <v>1</v>
      </c>
      <c r="U93" s="80">
        <v>2</v>
      </c>
      <c r="V93" s="84">
        <v>1</v>
      </c>
      <c r="W93" s="80">
        <v>4</v>
      </c>
      <c r="X93" s="80">
        <v>10</v>
      </c>
      <c r="Y93" s="84">
        <v>2</v>
      </c>
      <c r="Z93" s="80">
        <v>3</v>
      </c>
      <c r="AA93" s="80">
        <v>3</v>
      </c>
      <c r="AB93" s="84">
        <v>5</v>
      </c>
      <c r="AC93" s="80">
        <v>2</v>
      </c>
      <c r="AD93" s="80">
        <v>2</v>
      </c>
      <c r="AE93" s="84">
        <v>4</v>
      </c>
      <c r="AF93" s="80">
        <v>3</v>
      </c>
      <c r="AG93" s="80">
        <v>3</v>
      </c>
      <c r="AH93" s="80">
        <v>3</v>
      </c>
      <c r="AI93" s="80">
        <v>8</v>
      </c>
      <c r="AJ93" s="80">
        <v>3</v>
      </c>
      <c r="AK93" s="84">
        <v>0</v>
      </c>
      <c r="AL93" s="80">
        <v>8</v>
      </c>
      <c r="AM93" s="80">
        <v>2</v>
      </c>
      <c r="AN93" s="80"/>
      <c r="AO93" s="80"/>
      <c r="AP93" s="84"/>
      <c r="AQ93" s="80"/>
      <c r="AR93" s="80"/>
      <c r="AS93" s="165"/>
    </row>
    <row r="94" spans="2:45" ht="15.75" customHeight="1" x14ac:dyDescent="0.2">
      <c r="B94" s="160"/>
      <c r="C94" s="167"/>
      <c r="D94" s="168"/>
      <c r="E94" s="169"/>
      <c r="F94" s="168"/>
      <c r="G94" s="168"/>
      <c r="H94" s="168"/>
      <c r="I94" s="157" t="s">
        <v>111</v>
      </c>
      <c r="J94" s="157"/>
      <c r="K94" s="157"/>
      <c r="L94" s="157"/>
      <c r="M94" s="164">
        <v>15</v>
      </c>
      <c r="N94" s="164"/>
      <c r="O94" s="159" t="s">
        <v>75</v>
      </c>
      <c r="P94" s="159"/>
      <c r="Q94" s="159"/>
      <c r="R94" s="84">
        <v>0</v>
      </c>
      <c r="S94" s="84">
        <v>2.5</v>
      </c>
      <c r="T94" s="80">
        <v>1</v>
      </c>
      <c r="U94" s="80">
        <v>2</v>
      </c>
      <c r="V94" s="84">
        <v>3</v>
      </c>
      <c r="W94" s="80">
        <v>3</v>
      </c>
      <c r="X94" s="80">
        <v>12</v>
      </c>
      <c r="Y94" s="84">
        <v>2</v>
      </c>
      <c r="Z94" s="80">
        <v>2</v>
      </c>
      <c r="AA94" s="80">
        <v>4</v>
      </c>
      <c r="AB94" s="84">
        <v>3</v>
      </c>
      <c r="AC94" s="80">
        <v>2</v>
      </c>
      <c r="AD94" s="80">
        <v>3</v>
      </c>
      <c r="AE94" s="84">
        <v>4</v>
      </c>
      <c r="AF94" s="80">
        <v>3</v>
      </c>
      <c r="AG94" s="80">
        <v>3</v>
      </c>
      <c r="AH94" s="80">
        <v>2</v>
      </c>
      <c r="AI94" s="80">
        <v>3</v>
      </c>
      <c r="AJ94" s="80">
        <v>2</v>
      </c>
      <c r="AK94" s="84">
        <v>0</v>
      </c>
      <c r="AL94" s="80">
        <v>8</v>
      </c>
      <c r="AM94" s="80">
        <v>2</v>
      </c>
      <c r="AN94" s="80"/>
      <c r="AO94" s="80"/>
      <c r="AP94" s="84"/>
      <c r="AQ94" s="80"/>
      <c r="AR94" s="80"/>
      <c r="AS94" s="165"/>
    </row>
    <row r="95" spans="2:45" ht="15.75" customHeight="1" x14ac:dyDescent="0.2">
      <c r="B95" s="160"/>
      <c r="C95" s="167"/>
      <c r="D95" s="168"/>
      <c r="E95" s="169"/>
      <c r="F95" s="168"/>
      <c r="G95" s="168"/>
      <c r="H95" s="168"/>
      <c r="I95" s="157" t="s">
        <v>111</v>
      </c>
      <c r="J95" s="157"/>
      <c r="K95" s="157"/>
      <c r="L95" s="157"/>
      <c r="M95" s="164">
        <v>15</v>
      </c>
      <c r="N95" s="164"/>
      <c r="O95" s="159" t="s">
        <v>76</v>
      </c>
      <c r="P95" s="159"/>
      <c r="Q95" s="159"/>
      <c r="R95" s="84">
        <v>0</v>
      </c>
      <c r="S95" s="84">
        <v>1</v>
      </c>
      <c r="T95" s="80">
        <v>5.5</v>
      </c>
      <c r="U95" s="80">
        <v>1.5</v>
      </c>
      <c r="V95" s="84">
        <v>2</v>
      </c>
      <c r="W95" s="80">
        <v>3</v>
      </c>
      <c r="X95" s="80">
        <v>13</v>
      </c>
      <c r="Y95" s="84">
        <v>5</v>
      </c>
      <c r="Z95" s="80">
        <v>3</v>
      </c>
      <c r="AA95" s="80">
        <v>3</v>
      </c>
      <c r="AB95" s="84">
        <v>3</v>
      </c>
      <c r="AC95" s="80">
        <v>1</v>
      </c>
      <c r="AD95" s="80">
        <v>3</v>
      </c>
      <c r="AE95" s="84">
        <v>2</v>
      </c>
      <c r="AF95" s="80">
        <v>1</v>
      </c>
      <c r="AG95" s="80">
        <v>4</v>
      </c>
      <c r="AH95" s="80">
        <v>2</v>
      </c>
      <c r="AI95" s="80">
        <v>8</v>
      </c>
      <c r="AJ95" s="80">
        <v>3</v>
      </c>
      <c r="AK95" s="84">
        <v>0</v>
      </c>
      <c r="AL95" s="80">
        <v>8</v>
      </c>
      <c r="AM95" s="80">
        <v>2</v>
      </c>
      <c r="AN95" s="80"/>
      <c r="AO95" s="80"/>
      <c r="AP95" s="84"/>
      <c r="AQ95" s="80"/>
      <c r="AR95" s="80"/>
      <c r="AS95" s="63"/>
    </row>
    <row r="96" spans="2:45" ht="15.75" customHeight="1" x14ac:dyDescent="0.2">
      <c r="B96" s="160"/>
      <c r="C96" s="167"/>
      <c r="D96" s="168"/>
      <c r="E96" s="169"/>
      <c r="F96" s="168"/>
      <c r="G96" s="168"/>
      <c r="H96" s="168"/>
      <c r="I96" s="157" t="s">
        <v>111</v>
      </c>
      <c r="J96" s="157"/>
      <c r="K96" s="157"/>
      <c r="L96" s="157"/>
      <c r="M96" s="164">
        <v>15</v>
      </c>
      <c r="N96" s="164"/>
      <c r="O96" s="159" t="s">
        <v>77</v>
      </c>
      <c r="P96" s="159"/>
      <c r="Q96" s="159"/>
      <c r="R96" s="84">
        <v>0</v>
      </c>
      <c r="S96" s="84">
        <v>1</v>
      </c>
      <c r="T96" s="80">
        <v>2.5</v>
      </c>
      <c r="U96" s="80">
        <v>1</v>
      </c>
      <c r="V96" s="84">
        <v>2</v>
      </c>
      <c r="W96" s="80">
        <v>8</v>
      </c>
      <c r="X96" s="80">
        <v>11</v>
      </c>
      <c r="Y96" s="84">
        <v>4</v>
      </c>
      <c r="Z96" s="80">
        <v>1</v>
      </c>
      <c r="AA96" s="80">
        <v>3</v>
      </c>
      <c r="AB96" s="84">
        <v>4</v>
      </c>
      <c r="AC96" s="80">
        <v>6</v>
      </c>
      <c r="AD96" s="80">
        <v>5</v>
      </c>
      <c r="AE96" s="84">
        <v>2</v>
      </c>
      <c r="AF96" s="80">
        <v>6</v>
      </c>
      <c r="AG96" s="80">
        <v>3</v>
      </c>
      <c r="AH96" s="80">
        <v>3</v>
      </c>
      <c r="AI96" s="80">
        <v>3</v>
      </c>
      <c r="AJ96" s="80">
        <v>0</v>
      </c>
      <c r="AK96" s="84">
        <v>0</v>
      </c>
      <c r="AL96" s="80">
        <v>8</v>
      </c>
      <c r="AM96" s="80">
        <v>2</v>
      </c>
      <c r="AN96" s="80"/>
      <c r="AO96" s="80"/>
      <c r="AP96" s="84"/>
      <c r="AQ96" s="80"/>
      <c r="AR96" s="80"/>
      <c r="AS96" s="63"/>
    </row>
    <row r="97" spans="2:45" ht="15.75" customHeight="1" x14ac:dyDescent="0.2">
      <c r="B97" s="160"/>
      <c r="C97" s="167"/>
      <c r="D97" s="168"/>
      <c r="E97" s="169"/>
      <c r="F97" s="168"/>
      <c r="G97" s="168"/>
      <c r="H97" s="168"/>
      <c r="I97" s="157" t="s">
        <v>111</v>
      </c>
      <c r="J97" s="157"/>
      <c r="K97" s="157"/>
      <c r="L97" s="157"/>
      <c r="M97" s="164">
        <v>15</v>
      </c>
      <c r="N97" s="164"/>
      <c r="O97" s="159" t="s">
        <v>78</v>
      </c>
      <c r="P97" s="159"/>
      <c r="Q97" s="159"/>
      <c r="R97" s="84">
        <v>0</v>
      </c>
      <c r="S97" s="84">
        <v>1.6</v>
      </c>
      <c r="T97" s="80">
        <v>1.5</v>
      </c>
      <c r="U97" s="80">
        <v>2</v>
      </c>
      <c r="V97" s="84">
        <v>2</v>
      </c>
      <c r="W97" s="80">
        <v>11</v>
      </c>
      <c r="X97" s="80">
        <v>11</v>
      </c>
      <c r="Y97" s="84">
        <v>2</v>
      </c>
      <c r="Z97" s="80">
        <v>2.5</v>
      </c>
      <c r="AA97" s="80">
        <v>6</v>
      </c>
      <c r="AB97" s="84">
        <v>2</v>
      </c>
      <c r="AC97" s="80">
        <v>2</v>
      </c>
      <c r="AD97" s="80">
        <v>3</v>
      </c>
      <c r="AE97" s="84">
        <v>2</v>
      </c>
      <c r="AF97" s="80">
        <v>2</v>
      </c>
      <c r="AG97" s="80">
        <v>3</v>
      </c>
      <c r="AH97" s="80">
        <v>2</v>
      </c>
      <c r="AI97" s="80">
        <v>7</v>
      </c>
      <c r="AJ97" s="80">
        <v>0</v>
      </c>
      <c r="AK97" s="84">
        <v>0</v>
      </c>
      <c r="AL97" s="80">
        <v>8</v>
      </c>
      <c r="AM97" s="80">
        <v>2</v>
      </c>
      <c r="AN97" s="80"/>
      <c r="AO97" s="80"/>
      <c r="AP97" s="84"/>
      <c r="AQ97" s="80"/>
      <c r="AR97" s="80"/>
      <c r="AS97" s="63"/>
    </row>
    <row r="98" spans="2:45" ht="15.75" customHeight="1" x14ac:dyDescent="0.2">
      <c r="B98" s="160"/>
      <c r="C98" s="167"/>
      <c r="D98" s="168"/>
      <c r="E98" s="169"/>
      <c r="F98" s="168"/>
      <c r="G98" s="168"/>
      <c r="H98" s="168"/>
      <c r="I98" s="157" t="s">
        <v>111</v>
      </c>
      <c r="J98" s="157"/>
      <c r="K98" s="157"/>
      <c r="L98" s="157"/>
      <c r="M98" s="164">
        <v>15</v>
      </c>
      <c r="N98" s="164"/>
      <c r="O98" s="159" t="s">
        <v>79</v>
      </c>
      <c r="P98" s="159"/>
      <c r="Q98" s="159"/>
      <c r="R98" s="84">
        <v>0</v>
      </c>
      <c r="S98" s="84">
        <v>1.5</v>
      </c>
      <c r="T98" s="80">
        <v>1</v>
      </c>
      <c r="U98" s="80">
        <v>1</v>
      </c>
      <c r="V98" s="84">
        <v>2</v>
      </c>
      <c r="W98" s="80">
        <v>3</v>
      </c>
      <c r="X98" s="80">
        <v>11</v>
      </c>
      <c r="Y98" s="84">
        <v>6</v>
      </c>
      <c r="Z98" s="80">
        <v>2</v>
      </c>
      <c r="AA98" s="80">
        <v>4</v>
      </c>
      <c r="AB98" s="84">
        <v>3.5</v>
      </c>
      <c r="AC98" s="80">
        <v>3</v>
      </c>
      <c r="AD98" s="80">
        <v>8</v>
      </c>
      <c r="AE98" s="84">
        <v>2</v>
      </c>
      <c r="AF98" s="80">
        <v>2</v>
      </c>
      <c r="AG98" s="80">
        <v>4</v>
      </c>
      <c r="AH98" s="80">
        <v>1</v>
      </c>
      <c r="AI98" s="80">
        <v>2</v>
      </c>
      <c r="AJ98" s="80">
        <v>0</v>
      </c>
      <c r="AK98" s="84">
        <v>0</v>
      </c>
      <c r="AL98" s="80">
        <v>8</v>
      </c>
      <c r="AM98" s="80">
        <v>2</v>
      </c>
      <c r="AN98" s="80"/>
      <c r="AO98" s="80"/>
      <c r="AP98" s="84"/>
      <c r="AQ98" s="80"/>
      <c r="AR98" s="80"/>
      <c r="AS98" s="63"/>
    </row>
    <row r="99" spans="2:45" ht="15.75" customHeight="1" x14ac:dyDescent="0.2">
      <c r="B99" s="160"/>
      <c r="C99" s="167"/>
      <c r="D99" s="168"/>
      <c r="E99" s="169"/>
      <c r="F99" s="168"/>
      <c r="G99" s="168"/>
      <c r="H99" s="168"/>
      <c r="I99" s="157" t="s">
        <v>111</v>
      </c>
      <c r="J99" s="157"/>
      <c r="K99" s="157"/>
      <c r="L99" s="157"/>
      <c r="M99" s="164">
        <v>15</v>
      </c>
      <c r="N99" s="164"/>
      <c r="O99" s="159" t="s">
        <v>80</v>
      </c>
      <c r="P99" s="159"/>
      <c r="Q99" s="159"/>
      <c r="R99" s="84">
        <v>0</v>
      </c>
      <c r="S99" s="84">
        <v>2</v>
      </c>
      <c r="T99" s="80">
        <v>1.5</v>
      </c>
      <c r="U99" s="80">
        <v>2</v>
      </c>
      <c r="V99" s="84">
        <v>2</v>
      </c>
      <c r="W99" s="80">
        <v>3</v>
      </c>
      <c r="X99" s="80">
        <v>13</v>
      </c>
      <c r="Y99" s="84">
        <v>5</v>
      </c>
      <c r="Z99" s="80">
        <v>2</v>
      </c>
      <c r="AA99" s="80">
        <v>4</v>
      </c>
      <c r="AB99" s="84">
        <v>3</v>
      </c>
      <c r="AC99" s="80">
        <v>2</v>
      </c>
      <c r="AD99" s="80">
        <v>5</v>
      </c>
      <c r="AE99" s="84">
        <v>2</v>
      </c>
      <c r="AF99" s="80">
        <v>2</v>
      </c>
      <c r="AG99" s="80">
        <v>3</v>
      </c>
      <c r="AH99" s="80">
        <v>1</v>
      </c>
      <c r="AI99" s="80">
        <v>2</v>
      </c>
      <c r="AJ99" s="80">
        <v>0</v>
      </c>
      <c r="AK99" s="84">
        <v>0</v>
      </c>
      <c r="AL99" s="80">
        <v>8</v>
      </c>
      <c r="AM99" s="80">
        <v>2</v>
      </c>
      <c r="AN99" s="80"/>
      <c r="AO99" s="80"/>
      <c r="AP99" s="84"/>
      <c r="AQ99" s="80"/>
      <c r="AR99" s="80"/>
      <c r="AS99" s="63"/>
    </row>
    <row r="100" spans="2:45" ht="15.75" customHeight="1" x14ac:dyDescent="0.2">
      <c r="B100" s="160"/>
      <c r="C100" s="167"/>
      <c r="D100" s="168"/>
      <c r="E100" s="169"/>
      <c r="F100" s="168"/>
      <c r="G100" s="168"/>
      <c r="H100" s="168"/>
      <c r="I100" s="157" t="s">
        <v>111</v>
      </c>
      <c r="J100" s="157"/>
      <c r="K100" s="157"/>
      <c r="L100" s="157"/>
      <c r="M100" s="164">
        <v>15</v>
      </c>
      <c r="N100" s="164"/>
      <c r="O100" s="159" t="s">
        <v>81</v>
      </c>
      <c r="P100" s="159"/>
      <c r="Q100" s="159"/>
      <c r="R100" s="84">
        <v>0</v>
      </c>
      <c r="S100" s="84">
        <v>1.8</v>
      </c>
      <c r="T100" s="80">
        <v>1</v>
      </c>
      <c r="U100" s="80">
        <v>2</v>
      </c>
      <c r="V100" s="84">
        <v>2</v>
      </c>
      <c r="W100" s="80">
        <v>2</v>
      </c>
      <c r="X100" s="80">
        <v>13</v>
      </c>
      <c r="Y100" s="84">
        <v>2</v>
      </c>
      <c r="Z100" s="80">
        <v>0</v>
      </c>
      <c r="AA100" s="80">
        <v>7</v>
      </c>
      <c r="AB100" s="84">
        <v>4</v>
      </c>
      <c r="AC100" s="80">
        <v>2</v>
      </c>
      <c r="AD100" s="80">
        <v>3</v>
      </c>
      <c r="AE100" s="84">
        <v>2</v>
      </c>
      <c r="AF100" s="80">
        <v>2</v>
      </c>
      <c r="AG100" s="80">
        <v>2</v>
      </c>
      <c r="AH100" s="80">
        <v>2</v>
      </c>
      <c r="AI100" s="80">
        <v>1</v>
      </c>
      <c r="AJ100" s="80">
        <v>0</v>
      </c>
      <c r="AK100" s="84">
        <v>0</v>
      </c>
      <c r="AL100" s="80">
        <v>8</v>
      </c>
      <c r="AM100" s="80">
        <v>2</v>
      </c>
      <c r="AN100" s="80"/>
      <c r="AO100" s="80"/>
      <c r="AP100" s="84"/>
      <c r="AQ100" s="80"/>
      <c r="AR100" s="80"/>
      <c r="AS100" s="63"/>
    </row>
    <row r="101" spans="2:45" ht="15.75" customHeight="1" x14ac:dyDescent="0.2">
      <c r="B101" s="160"/>
      <c r="C101" s="167"/>
      <c r="D101" s="168"/>
      <c r="E101" s="169"/>
      <c r="F101" s="168"/>
      <c r="G101" s="168"/>
      <c r="H101" s="168"/>
      <c r="I101" s="157" t="s">
        <v>111</v>
      </c>
      <c r="J101" s="157"/>
      <c r="K101" s="157"/>
      <c r="L101" s="157"/>
      <c r="M101" s="164">
        <v>15</v>
      </c>
      <c r="N101" s="164"/>
      <c r="O101" s="159" t="s">
        <v>82</v>
      </c>
      <c r="P101" s="159"/>
      <c r="Q101" s="159"/>
      <c r="R101" s="84">
        <v>0</v>
      </c>
      <c r="S101" s="84">
        <v>1.3</v>
      </c>
      <c r="T101" s="80">
        <v>1.5</v>
      </c>
      <c r="U101" s="80">
        <v>2</v>
      </c>
      <c r="V101" s="84">
        <v>2</v>
      </c>
      <c r="W101" s="80">
        <v>4</v>
      </c>
      <c r="X101" s="80">
        <v>11</v>
      </c>
      <c r="Y101" s="84">
        <v>3</v>
      </c>
      <c r="Z101" s="80">
        <v>1</v>
      </c>
      <c r="AA101" s="80">
        <v>4</v>
      </c>
      <c r="AB101" s="84">
        <v>2</v>
      </c>
      <c r="AC101" s="80">
        <v>2</v>
      </c>
      <c r="AD101" s="80">
        <v>3</v>
      </c>
      <c r="AE101" s="84">
        <v>2</v>
      </c>
      <c r="AF101" s="80">
        <v>11</v>
      </c>
      <c r="AG101" s="80">
        <v>2</v>
      </c>
      <c r="AH101" s="80">
        <v>2</v>
      </c>
      <c r="AI101" s="80">
        <v>1</v>
      </c>
      <c r="AJ101" s="80">
        <v>0</v>
      </c>
      <c r="AK101" s="84">
        <v>0</v>
      </c>
      <c r="AL101" s="80">
        <v>8</v>
      </c>
      <c r="AM101" s="80">
        <v>2</v>
      </c>
      <c r="AN101" s="80"/>
      <c r="AO101" s="80"/>
      <c r="AP101" s="84"/>
      <c r="AQ101" s="80"/>
      <c r="AR101" s="80"/>
      <c r="AS101" s="63"/>
    </row>
    <row r="102" spans="2:45" ht="15.75" customHeight="1" x14ac:dyDescent="0.2">
      <c r="B102" s="160"/>
      <c r="C102" s="167"/>
      <c r="D102" s="168"/>
      <c r="E102" s="169"/>
      <c r="F102" s="168"/>
      <c r="G102" s="168"/>
      <c r="H102" s="168"/>
      <c r="I102" s="157" t="s">
        <v>111</v>
      </c>
      <c r="J102" s="157"/>
      <c r="K102" s="157"/>
      <c r="L102" s="157"/>
      <c r="M102" s="164">
        <v>15</v>
      </c>
      <c r="N102" s="164"/>
      <c r="O102" s="159" t="s">
        <v>83</v>
      </c>
      <c r="P102" s="159"/>
      <c r="Q102" s="159"/>
      <c r="R102" s="84">
        <v>0</v>
      </c>
      <c r="S102" s="84">
        <v>2</v>
      </c>
      <c r="T102" s="80">
        <v>1.5</v>
      </c>
      <c r="U102" s="80">
        <v>3</v>
      </c>
      <c r="V102" s="84">
        <v>1</v>
      </c>
      <c r="W102" s="80">
        <v>3</v>
      </c>
      <c r="X102" s="80">
        <v>11</v>
      </c>
      <c r="Y102" s="84">
        <v>3</v>
      </c>
      <c r="Z102" s="80">
        <v>2</v>
      </c>
      <c r="AA102" s="80">
        <v>7</v>
      </c>
      <c r="AB102" s="84">
        <v>2</v>
      </c>
      <c r="AC102" s="80">
        <v>4</v>
      </c>
      <c r="AD102" s="80">
        <v>5</v>
      </c>
      <c r="AE102" s="84">
        <v>2</v>
      </c>
      <c r="AF102" s="80">
        <v>5</v>
      </c>
      <c r="AG102" s="80">
        <v>3</v>
      </c>
      <c r="AH102" s="80">
        <v>5</v>
      </c>
      <c r="AI102" s="80">
        <v>1</v>
      </c>
      <c r="AJ102" s="80">
        <v>0</v>
      </c>
      <c r="AK102" s="84">
        <v>0</v>
      </c>
      <c r="AL102" s="80">
        <v>8</v>
      </c>
      <c r="AM102" s="80">
        <v>2</v>
      </c>
      <c r="AN102" s="80"/>
      <c r="AO102" s="80"/>
      <c r="AP102" s="84"/>
      <c r="AQ102" s="80"/>
      <c r="AR102" s="80"/>
      <c r="AS102" s="63"/>
    </row>
    <row r="103" spans="2:45" ht="18" customHeight="1" x14ac:dyDescent="0.2">
      <c r="B103" s="160"/>
      <c r="C103" s="167"/>
      <c r="D103" s="168"/>
      <c r="E103" s="169"/>
      <c r="F103" s="168"/>
      <c r="G103" s="168"/>
      <c r="H103" s="168"/>
      <c r="I103" s="157" t="s">
        <v>111</v>
      </c>
      <c r="J103" s="157"/>
      <c r="K103" s="157"/>
      <c r="L103" s="157"/>
      <c r="M103" s="164">
        <v>15</v>
      </c>
      <c r="N103" s="164"/>
      <c r="O103" s="159" t="s">
        <v>84</v>
      </c>
      <c r="P103" s="159"/>
      <c r="Q103" s="159"/>
      <c r="R103" s="84"/>
      <c r="S103" s="84"/>
      <c r="T103" s="80"/>
      <c r="U103" s="80"/>
      <c r="V103" s="84"/>
      <c r="W103" s="80"/>
      <c r="X103" s="80"/>
      <c r="Y103" s="84"/>
      <c r="Z103" s="80"/>
      <c r="AA103" s="80"/>
      <c r="AB103" s="84"/>
      <c r="AC103" s="80"/>
      <c r="AD103" s="80">
        <v>1</v>
      </c>
      <c r="AE103" s="84">
        <v>0</v>
      </c>
      <c r="AF103" s="80">
        <v>0</v>
      </c>
      <c r="AG103" s="80">
        <v>2</v>
      </c>
      <c r="AH103" s="80">
        <v>1</v>
      </c>
      <c r="AI103" s="80">
        <v>0</v>
      </c>
      <c r="AJ103" s="80">
        <v>0</v>
      </c>
      <c r="AK103" s="84">
        <v>0</v>
      </c>
      <c r="AL103" s="80">
        <v>8</v>
      </c>
      <c r="AM103" s="80">
        <v>2</v>
      </c>
      <c r="AN103" s="80"/>
      <c r="AO103" s="80"/>
      <c r="AP103" s="84"/>
      <c r="AQ103" s="80"/>
      <c r="AR103" s="80"/>
      <c r="AS103" s="63"/>
    </row>
    <row r="104" spans="2:45" ht="15.75" customHeight="1" x14ac:dyDescent="0.2">
      <c r="B104" s="160"/>
      <c r="C104" s="167"/>
      <c r="D104" s="168"/>
      <c r="E104" s="169"/>
      <c r="F104" s="168"/>
      <c r="G104" s="168"/>
      <c r="H104" s="168"/>
      <c r="I104" s="157" t="s">
        <v>111</v>
      </c>
      <c r="J104" s="157"/>
      <c r="K104" s="157"/>
      <c r="L104" s="157"/>
      <c r="M104" s="164">
        <v>36</v>
      </c>
      <c r="N104" s="164"/>
      <c r="O104" s="159" t="s">
        <v>85</v>
      </c>
      <c r="P104" s="159"/>
      <c r="Q104" s="159"/>
      <c r="R104" s="84">
        <v>0</v>
      </c>
      <c r="S104" s="84">
        <v>0</v>
      </c>
      <c r="T104" s="80">
        <v>10</v>
      </c>
      <c r="U104" s="80">
        <v>11</v>
      </c>
      <c r="V104" s="84">
        <v>1</v>
      </c>
      <c r="W104" s="80">
        <v>2</v>
      </c>
      <c r="X104" s="80">
        <v>11</v>
      </c>
      <c r="Y104" s="84">
        <v>0</v>
      </c>
      <c r="Z104" s="80">
        <v>3</v>
      </c>
      <c r="AA104" s="80">
        <v>6</v>
      </c>
      <c r="AB104" s="84">
        <v>1</v>
      </c>
      <c r="AC104" s="80">
        <v>4</v>
      </c>
      <c r="AD104" s="80">
        <v>0</v>
      </c>
      <c r="AE104" s="84">
        <v>3</v>
      </c>
      <c r="AF104" s="80">
        <v>0</v>
      </c>
      <c r="AG104" s="80">
        <v>4</v>
      </c>
      <c r="AH104" s="80">
        <v>0</v>
      </c>
      <c r="AI104" s="80">
        <v>0</v>
      </c>
      <c r="AJ104" s="80">
        <v>0</v>
      </c>
      <c r="AK104" s="84">
        <v>0</v>
      </c>
      <c r="AL104" s="80">
        <v>8</v>
      </c>
      <c r="AM104" s="80">
        <v>2</v>
      </c>
      <c r="AN104" s="80"/>
      <c r="AO104" s="80"/>
      <c r="AP104" s="84"/>
      <c r="AQ104" s="80"/>
      <c r="AR104" s="80"/>
      <c r="AS104" s="63"/>
    </row>
    <row r="105" spans="2:45" ht="15.75" customHeight="1" x14ac:dyDescent="0.2">
      <c r="B105" s="160"/>
      <c r="C105" s="167"/>
      <c r="D105" s="168"/>
      <c r="E105" s="169"/>
      <c r="F105" s="168"/>
      <c r="G105" s="168"/>
      <c r="H105" s="168"/>
      <c r="I105" s="157" t="s">
        <v>111</v>
      </c>
      <c r="J105" s="157"/>
      <c r="K105" s="157"/>
      <c r="L105" s="157"/>
      <c r="M105" s="164"/>
      <c r="N105" s="164"/>
      <c r="O105" s="159" t="s">
        <v>112</v>
      </c>
      <c r="P105" s="159"/>
      <c r="Q105" s="159"/>
      <c r="R105" s="84">
        <v>0</v>
      </c>
      <c r="S105" s="84">
        <v>0</v>
      </c>
      <c r="T105" s="80">
        <v>0</v>
      </c>
      <c r="U105" s="80">
        <v>5</v>
      </c>
      <c r="V105" s="84">
        <v>1</v>
      </c>
      <c r="W105" s="80">
        <v>3</v>
      </c>
      <c r="X105" s="80">
        <v>12</v>
      </c>
      <c r="Y105" s="84">
        <v>0</v>
      </c>
      <c r="Z105" s="80">
        <v>1</v>
      </c>
      <c r="AA105" s="80">
        <v>2</v>
      </c>
      <c r="AB105" s="84">
        <v>2</v>
      </c>
      <c r="AC105" s="80">
        <v>0</v>
      </c>
      <c r="AD105" s="80">
        <v>0</v>
      </c>
      <c r="AE105" s="84">
        <v>1</v>
      </c>
      <c r="AF105" s="80">
        <v>4</v>
      </c>
      <c r="AG105" s="80">
        <v>1</v>
      </c>
      <c r="AH105" s="80">
        <v>2</v>
      </c>
      <c r="AI105" s="80">
        <v>0</v>
      </c>
      <c r="AJ105" s="80">
        <v>0</v>
      </c>
      <c r="AK105" s="84">
        <v>0</v>
      </c>
      <c r="AL105" s="80">
        <v>8</v>
      </c>
      <c r="AM105" s="80">
        <v>2</v>
      </c>
      <c r="AN105" s="80"/>
      <c r="AO105" s="80"/>
      <c r="AP105" s="84"/>
      <c r="AQ105" s="80"/>
      <c r="AR105" s="80"/>
      <c r="AS105" s="63"/>
    </row>
    <row r="106" spans="2:45" ht="15.75" customHeight="1" x14ac:dyDescent="0.2">
      <c r="B106" s="160"/>
      <c r="C106" s="167"/>
      <c r="D106" s="168"/>
      <c r="E106" s="169"/>
      <c r="F106" s="168"/>
      <c r="G106" s="168"/>
      <c r="H106" s="168"/>
      <c r="I106" s="157" t="s">
        <v>111</v>
      </c>
      <c r="J106" s="157"/>
      <c r="K106" s="157"/>
      <c r="L106" s="157"/>
      <c r="M106" s="158">
        <v>0.47699999999999998</v>
      </c>
      <c r="N106" s="158"/>
      <c r="O106" s="159" t="s">
        <v>96</v>
      </c>
      <c r="P106" s="159"/>
      <c r="Q106" s="159"/>
      <c r="R106" s="84">
        <v>23</v>
      </c>
      <c r="S106" s="84">
        <v>22</v>
      </c>
      <c r="T106" s="80">
        <v>0</v>
      </c>
      <c r="U106" s="80">
        <v>0</v>
      </c>
      <c r="V106" s="84">
        <v>0</v>
      </c>
      <c r="W106" s="80">
        <v>1</v>
      </c>
      <c r="X106" s="80">
        <v>10</v>
      </c>
      <c r="Y106" s="84">
        <v>0</v>
      </c>
      <c r="Z106" s="80">
        <v>0</v>
      </c>
      <c r="AA106" s="80">
        <v>0</v>
      </c>
      <c r="AB106" s="84">
        <v>1</v>
      </c>
      <c r="AC106" s="80">
        <v>1</v>
      </c>
      <c r="AD106" s="80">
        <v>9</v>
      </c>
      <c r="AE106" s="84">
        <v>4</v>
      </c>
      <c r="AF106" s="80">
        <v>0</v>
      </c>
      <c r="AG106" s="80">
        <v>1</v>
      </c>
      <c r="AH106" s="80">
        <v>3</v>
      </c>
      <c r="AI106" s="80">
        <v>0</v>
      </c>
      <c r="AJ106" s="80">
        <v>0</v>
      </c>
      <c r="AK106" s="84">
        <v>0</v>
      </c>
      <c r="AL106" s="80">
        <v>0</v>
      </c>
      <c r="AM106" s="80">
        <v>2</v>
      </c>
      <c r="AN106" s="80"/>
      <c r="AO106" s="80"/>
      <c r="AP106" s="84"/>
      <c r="AQ106" s="80"/>
      <c r="AR106" s="80"/>
      <c r="AS106" s="63"/>
    </row>
    <row r="107" spans="2:45" ht="15.75" customHeight="1" x14ac:dyDescent="0.2">
      <c r="B107" s="160"/>
      <c r="C107" s="167"/>
      <c r="D107" s="168"/>
      <c r="E107" s="169"/>
      <c r="F107" s="168"/>
      <c r="G107" s="168"/>
      <c r="H107" s="168"/>
      <c r="I107" s="157" t="s">
        <v>111</v>
      </c>
      <c r="J107" s="157"/>
      <c r="K107" s="157"/>
      <c r="L107" s="157"/>
      <c r="M107" s="158">
        <v>0.47699999999999998</v>
      </c>
      <c r="N107" s="158"/>
      <c r="O107" s="159" t="s">
        <v>99</v>
      </c>
      <c r="P107" s="159"/>
      <c r="Q107" s="159"/>
      <c r="R107" s="84">
        <v>0</v>
      </c>
      <c r="S107" s="84">
        <v>0</v>
      </c>
      <c r="T107" s="80">
        <v>0</v>
      </c>
      <c r="U107" s="80">
        <v>0</v>
      </c>
      <c r="V107" s="84">
        <v>0</v>
      </c>
      <c r="W107" s="80">
        <v>1</v>
      </c>
      <c r="X107" s="80">
        <v>10</v>
      </c>
      <c r="Y107" s="84">
        <v>3</v>
      </c>
      <c r="Z107" s="80">
        <v>0</v>
      </c>
      <c r="AA107" s="80">
        <v>0</v>
      </c>
      <c r="AB107" s="84">
        <v>1</v>
      </c>
      <c r="AC107" s="80">
        <v>7</v>
      </c>
      <c r="AD107" s="80">
        <v>2</v>
      </c>
      <c r="AE107" s="84">
        <v>1</v>
      </c>
      <c r="AF107" s="80">
        <v>0</v>
      </c>
      <c r="AG107" s="80">
        <v>1</v>
      </c>
      <c r="AH107" s="80">
        <v>4</v>
      </c>
      <c r="AI107" s="80">
        <v>1</v>
      </c>
      <c r="AJ107" s="80">
        <v>0</v>
      </c>
      <c r="AK107" s="84">
        <v>0</v>
      </c>
      <c r="AL107" s="80">
        <v>10</v>
      </c>
      <c r="AM107" s="80">
        <v>8</v>
      </c>
      <c r="AN107" s="80"/>
      <c r="AO107" s="80"/>
      <c r="AP107" s="84"/>
      <c r="AQ107" s="80"/>
      <c r="AR107" s="80"/>
      <c r="AS107" s="63"/>
    </row>
    <row r="108" spans="2:45" ht="15.75" customHeight="1" x14ac:dyDescent="0.2">
      <c r="B108" s="160"/>
      <c r="C108" s="167"/>
      <c r="D108" s="168"/>
      <c r="E108" s="169"/>
      <c r="F108" s="168"/>
      <c r="G108" s="168"/>
      <c r="H108" s="168"/>
      <c r="I108" s="157" t="s">
        <v>111</v>
      </c>
      <c r="J108" s="157"/>
      <c r="K108" s="157"/>
      <c r="L108" s="157"/>
      <c r="M108" s="158">
        <v>0.47699999999999998</v>
      </c>
      <c r="N108" s="158"/>
      <c r="O108" s="159" t="s">
        <v>100</v>
      </c>
      <c r="P108" s="159"/>
      <c r="Q108" s="159"/>
      <c r="R108" s="84">
        <v>2</v>
      </c>
      <c r="S108" s="84">
        <v>0</v>
      </c>
      <c r="T108" s="80">
        <v>0</v>
      </c>
      <c r="U108" s="80">
        <v>0</v>
      </c>
      <c r="V108" s="84">
        <v>0</v>
      </c>
      <c r="W108" s="80">
        <v>1</v>
      </c>
      <c r="X108" s="80">
        <v>12</v>
      </c>
      <c r="Y108" s="84">
        <v>1</v>
      </c>
      <c r="Z108" s="80">
        <v>0</v>
      </c>
      <c r="AA108" s="80">
        <v>0</v>
      </c>
      <c r="AB108" s="84">
        <v>1</v>
      </c>
      <c r="AC108" s="80">
        <v>0</v>
      </c>
      <c r="AD108" s="80">
        <v>1</v>
      </c>
      <c r="AE108" s="84">
        <v>1</v>
      </c>
      <c r="AF108" s="80">
        <v>0</v>
      </c>
      <c r="AG108" s="80">
        <v>3</v>
      </c>
      <c r="AH108" s="80">
        <v>1</v>
      </c>
      <c r="AI108" s="80">
        <v>0</v>
      </c>
      <c r="AJ108" s="80">
        <v>0</v>
      </c>
      <c r="AK108" s="84">
        <v>0</v>
      </c>
      <c r="AL108" s="80">
        <v>2</v>
      </c>
      <c r="AM108" s="80">
        <v>2</v>
      </c>
      <c r="AN108" s="80"/>
      <c r="AO108" s="80"/>
      <c r="AP108" s="84"/>
      <c r="AQ108" s="80"/>
      <c r="AR108" s="80"/>
      <c r="AS108" s="63"/>
    </row>
    <row r="109" spans="2:45" ht="15.75" customHeight="1" x14ac:dyDescent="0.2">
      <c r="B109" s="160"/>
      <c r="C109" s="167"/>
      <c r="D109" s="168"/>
      <c r="E109" s="169"/>
      <c r="F109" s="168"/>
      <c r="G109" s="168"/>
      <c r="H109" s="168"/>
      <c r="I109" s="157" t="s">
        <v>111</v>
      </c>
      <c r="J109" s="157"/>
      <c r="K109" s="157"/>
      <c r="L109" s="157"/>
      <c r="M109" s="158">
        <v>0.33</v>
      </c>
      <c r="N109" s="158"/>
      <c r="O109" s="159" t="s">
        <v>101</v>
      </c>
      <c r="P109" s="159"/>
      <c r="Q109" s="159"/>
      <c r="R109" s="84">
        <v>1</v>
      </c>
      <c r="S109" s="84">
        <v>0</v>
      </c>
      <c r="T109" s="80">
        <v>0</v>
      </c>
      <c r="U109" s="80">
        <v>0</v>
      </c>
      <c r="V109" s="84">
        <v>0</v>
      </c>
      <c r="W109" s="80">
        <v>1</v>
      </c>
      <c r="X109" s="80">
        <v>11</v>
      </c>
      <c r="Y109" s="84">
        <v>6</v>
      </c>
      <c r="Z109" s="80">
        <v>4</v>
      </c>
      <c r="AA109" s="80">
        <v>0</v>
      </c>
      <c r="AB109" s="84">
        <v>1</v>
      </c>
      <c r="AC109" s="80">
        <v>0</v>
      </c>
      <c r="AD109" s="80">
        <v>2</v>
      </c>
      <c r="AE109" s="84">
        <v>2</v>
      </c>
      <c r="AF109" s="80">
        <v>0</v>
      </c>
      <c r="AG109" s="80">
        <v>1</v>
      </c>
      <c r="AH109" s="80">
        <v>3</v>
      </c>
      <c r="AI109" s="80">
        <v>0</v>
      </c>
      <c r="AJ109" s="80">
        <v>0</v>
      </c>
      <c r="AK109" s="84">
        <v>0</v>
      </c>
      <c r="AL109" s="80">
        <v>2</v>
      </c>
      <c r="AM109" s="80">
        <v>2</v>
      </c>
      <c r="AN109" s="80"/>
      <c r="AO109" s="80"/>
      <c r="AP109" s="84"/>
      <c r="AQ109" s="80"/>
      <c r="AR109" s="80"/>
      <c r="AS109" s="63"/>
    </row>
    <row r="110" spans="2:45" ht="15.75" customHeight="1" x14ac:dyDescent="0.2">
      <c r="B110" s="160"/>
      <c r="C110" s="167"/>
      <c r="D110" s="168"/>
      <c r="E110" s="169"/>
      <c r="F110" s="168"/>
      <c r="G110" s="168"/>
      <c r="H110" s="168"/>
      <c r="I110" s="153" t="s">
        <v>111</v>
      </c>
      <c r="J110" s="153"/>
      <c r="K110" s="153"/>
      <c r="L110" s="153"/>
      <c r="M110" s="154"/>
      <c r="N110" s="154"/>
      <c r="O110" s="155" t="s">
        <v>113</v>
      </c>
      <c r="P110" s="155"/>
      <c r="Q110" s="155"/>
      <c r="R110" s="135">
        <f t="shared" ref="R110:AR110" si="47">IF(R91&lt;=$A$1,R91-R106,IF(R91&gt;$A$1,$A$1-R106,"ERROR"))</f>
        <v>-2</v>
      </c>
      <c r="S110" s="135">
        <f t="shared" si="47"/>
        <v>-1</v>
      </c>
      <c r="T110" s="135">
        <f t="shared" si="47"/>
        <v>15</v>
      </c>
      <c r="U110" s="135">
        <f t="shared" si="47"/>
        <v>19</v>
      </c>
      <c r="V110" s="135">
        <f t="shared" si="47"/>
        <v>21</v>
      </c>
      <c r="W110" s="135">
        <f t="shared" si="47"/>
        <v>20</v>
      </c>
      <c r="X110" s="135">
        <f t="shared" si="47"/>
        <v>7</v>
      </c>
      <c r="Y110" s="135">
        <f t="shared" si="47"/>
        <v>21</v>
      </c>
      <c r="Z110" s="135">
        <f t="shared" si="47"/>
        <v>20</v>
      </c>
      <c r="AA110" s="135">
        <f t="shared" si="47"/>
        <v>21</v>
      </c>
      <c r="AB110" s="135">
        <f t="shared" si="47"/>
        <v>20</v>
      </c>
      <c r="AC110" s="136">
        <f t="shared" si="47"/>
        <v>20</v>
      </c>
      <c r="AD110" s="136">
        <f t="shared" si="47"/>
        <v>12</v>
      </c>
      <c r="AE110" s="135">
        <f t="shared" si="47"/>
        <v>17</v>
      </c>
      <c r="AF110" s="135">
        <f t="shared" si="47"/>
        <v>15</v>
      </c>
      <c r="AG110" s="135">
        <f t="shared" si="47"/>
        <v>19</v>
      </c>
      <c r="AH110" s="135">
        <f t="shared" si="47"/>
        <v>17</v>
      </c>
      <c r="AI110" s="135">
        <f t="shared" si="47"/>
        <v>21</v>
      </c>
      <c r="AJ110" s="135">
        <f t="shared" si="47"/>
        <v>17</v>
      </c>
      <c r="AK110" s="135">
        <f t="shared" si="47"/>
        <v>20</v>
      </c>
      <c r="AL110" s="135">
        <f t="shared" si="47"/>
        <v>21</v>
      </c>
      <c r="AM110" s="135">
        <f t="shared" si="47"/>
        <v>19</v>
      </c>
      <c r="AN110" s="135">
        <f t="shared" si="47"/>
        <v>0</v>
      </c>
      <c r="AO110" s="135">
        <f t="shared" si="47"/>
        <v>0</v>
      </c>
      <c r="AP110" s="135">
        <f t="shared" si="47"/>
        <v>0</v>
      </c>
      <c r="AQ110" s="135">
        <f t="shared" si="47"/>
        <v>0</v>
      </c>
      <c r="AR110" s="135">
        <f t="shared" si="47"/>
        <v>0</v>
      </c>
      <c r="AS110" s="63"/>
    </row>
    <row r="111" spans="2:45" ht="15.75" customHeight="1" x14ac:dyDescent="0.2">
      <c r="B111" s="137"/>
      <c r="C111" s="138"/>
      <c r="D111" s="139"/>
      <c r="E111" s="140"/>
      <c r="F111" s="139"/>
      <c r="G111" s="139"/>
      <c r="H111" s="139"/>
      <c r="I111" s="141"/>
      <c r="J111" s="141"/>
      <c r="K111" s="141"/>
      <c r="L111" s="141"/>
      <c r="M111" s="142"/>
      <c r="N111" s="142"/>
      <c r="O111" s="155" t="s">
        <v>114</v>
      </c>
      <c r="P111" s="155"/>
      <c r="Q111" s="155"/>
      <c r="R111" s="135">
        <f t="shared" ref="R111:AR111" si="48">IF(R91&lt;=$A$1,R91-R107,IF(R91&gt;$A$1,$A$1-R107,"ERROR"))</f>
        <v>21</v>
      </c>
      <c r="S111" s="135">
        <f t="shared" si="48"/>
        <v>21</v>
      </c>
      <c r="T111" s="135">
        <f t="shared" si="48"/>
        <v>15</v>
      </c>
      <c r="U111" s="135">
        <f t="shared" si="48"/>
        <v>19</v>
      </c>
      <c r="V111" s="135">
        <f t="shared" si="48"/>
        <v>21</v>
      </c>
      <c r="W111" s="135">
        <f t="shared" si="48"/>
        <v>20</v>
      </c>
      <c r="X111" s="135">
        <f t="shared" si="48"/>
        <v>7</v>
      </c>
      <c r="Y111" s="135">
        <f t="shared" si="48"/>
        <v>18</v>
      </c>
      <c r="Z111" s="135">
        <f t="shared" si="48"/>
        <v>20</v>
      </c>
      <c r="AA111" s="135">
        <f t="shared" si="48"/>
        <v>21</v>
      </c>
      <c r="AB111" s="135">
        <f t="shared" si="48"/>
        <v>20</v>
      </c>
      <c r="AC111" s="136">
        <f t="shared" si="48"/>
        <v>14</v>
      </c>
      <c r="AD111" s="136">
        <f t="shared" si="48"/>
        <v>19</v>
      </c>
      <c r="AE111" s="135">
        <f t="shared" si="48"/>
        <v>20</v>
      </c>
      <c r="AF111" s="135">
        <f t="shared" si="48"/>
        <v>15</v>
      </c>
      <c r="AG111" s="135">
        <f t="shared" si="48"/>
        <v>19</v>
      </c>
      <c r="AH111" s="135">
        <f t="shared" si="48"/>
        <v>16</v>
      </c>
      <c r="AI111" s="135">
        <f t="shared" si="48"/>
        <v>20</v>
      </c>
      <c r="AJ111" s="135">
        <f t="shared" si="48"/>
        <v>17</v>
      </c>
      <c r="AK111" s="135">
        <f t="shared" si="48"/>
        <v>20</v>
      </c>
      <c r="AL111" s="135">
        <f t="shared" si="48"/>
        <v>11</v>
      </c>
      <c r="AM111" s="135">
        <f t="shared" si="48"/>
        <v>13</v>
      </c>
      <c r="AN111" s="135">
        <f t="shared" si="48"/>
        <v>0</v>
      </c>
      <c r="AO111" s="135">
        <f t="shared" si="48"/>
        <v>0</v>
      </c>
      <c r="AP111" s="135">
        <f t="shared" si="48"/>
        <v>0</v>
      </c>
      <c r="AQ111" s="135">
        <f t="shared" si="48"/>
        <v>0</v>
      </c>
      <c r="AR111" s="135">
        <f t="shared" si="48"/>
        <v>0</v>
      </c>
      <c r="AS111" s="143"/>
    </row>
    <row r="112" spans="2:45" ht="15.75" customHeight="1" x14ac:dyDescent="0.2">
      <c r="B112" s="137"/>
      <c r="C112" s="138"/>
      <c r="D112" s="139"/>
      <c r="E112" s="140"/>
      <c r="F112" s="139"/>
      <c r="G112" s="139"/>
      <c r="H112" s="139"/>
      <c r="I112" s="141"/>
      <c r="J112" s="141"/>
      <c r="K112" s="141"/>
      <c r="L112" s="141"/>
      <c r="M112" s="142"/>
      <c r="N112" s="142"/>
      <c r="O112" s="155" t="s">
        <v>115</v>
      </c>
      <c r="P112" s="155"/>
      <c r="Q112" s="155"/>
      <c r="R112" s="135">
        <f t="shared" ref="R112:AR112" si="49">IF(R91&lt;=$A$1,R91-R108,IF(R91&gt;$A$1,$A$1-R108,"ERROR"))</f>
        <v>19</v>
      </c>
      <c r="S112" s="135">
        <f t="shared" si="49"/>
        <v>21</v>
      </c>
      <c r="T112" s="135">
        <f t="shared" si="49"/>
        <v>15</v>
      </c>
      <c r="U112" s="135">
        <f t="shared" si="49"/>
        <v>19</v>
      </c>
      <c r="V112" s="135">
        <f t="shared" si="49"/>
        <v>21</v>
      </c>
      <c r="W112" s="135">
        <f t="shared" si="49"/>
        <v>20</v>
      </c>
      <c r="X112" s="135">
        <f t="shared" si="49"/>
        <v>5</v>
      </c>
      <c r="Y112" s="135">
        <f t="shared" si="49"/>
        <v>20</v>
      </c>
      <c r="Z112" s="135">
        <f t="shared" si="49"/>
        <v>20</v>
      </c>
      <c r="AA112" s="135">
        <f t="shared" si="49"/>
        <v>21</v>
      </c>
      <c r="AB112" s="135">
        <f t="shared" si="49"/>
        <v>20</v>
      </c>
      <c r="AC112" s="136">
        <f t="shared" si="49"/>
        <v>21</v>
      </c>
      <c r="AD112" s="136">
        <f t="shared" si="49"/>
        <v>20</v>
      </c>
      <c r="AE112" s="135">
        <f t="shared" si="49"/>
        <v>20</v>
      </c>
      <c r="AF112" s="135">
        <f t="shared" si="49"/>
        <v>15</v>
      </c>
      <c r="AG112" s="135">
        <f t="shared" si="49"/>
        <v>17</v>
      </c>
      <c r="AH112" s="135">
        <f t="shared" si="49"/>
        <v>19</v>
      </c>
      <c r="AI112" s="135">
        <f t="shared" si="49"/>
        <v>21</v>
      </c>
      <c r="AJ112" s="135">
        <f t="shared" si="49"/>
        <v>17</v>
      </c>
      <c r="AK112" s="135">
        <f t="shared" si="49"/>
        <v>20</v>
      </c>
      <c r="AL112" s="135">
        <f t="shared" si="49"/>
        <v>19</v>
      </c>
      <c r="AM112" s="135">
        <f t="shared" si="49"/>
        <v>19</v>
      </c>
      <c r="AN112" s="135">
        <f t="shared" si="49"/>
        <v>0</v>
      </c>
      <c r="AO112" s="135">
        <f t="shared" si="49"/>
        <v>0</v>
      </c>
      <c r="AP112" s="135">
        <f t="shared" si="49"/>
        <v>0</v>
      </c>
      <c r="AQ112" s="135">
        <f t="shared" si="49"/>
        <v>0</v>
      </c>
      <c r="AR112" s="135">
        <f t="shared" si="49"/>
        <v>0</v>
      </c>
      <c r="AS112" s="143"/>
    </row>
    <row r="113" spans="2:45" ht="15.75" customHeight="1" x14ac:dyDescent="0.2">
      <c r="B113" s="137"/>
      <c r="C113" s="138"/>
      <c r="D113" s="139"/>
      <c r="E113" s="140"/>
      <c r="F113" s="139"/>
      <c r="G113" s="139"/>
      <c r="H113" s="139"/>
      <c r="I113" s="141"/>
      <c r="J113" s="141"/>
      <c r="K113" s="141"/>
      <c r="L113" s="141"/>
      <c r="M113" s="142"/>
      <c r="N113" s="142"/>
      <c r="O113" s="155" t="s">
        <v>116</v>
      </c>
      <c r="P113" s="155"/>
      <c r="Q113" s="155"/>
      <c r="R113" s="135">
        <f t="shared" ref="R113:AR113" si="50">IF(R91&lt;=$A$1,R91-R109,IF(R91&gt;$A$1,$A$1-R109,"ERROR"))</f>
        <v>20</v>
      </c>
      <c r="S113" s="135">
        <f t="shared" si="50"/>
        <v>21</v>
      </c>
      <c r="T113" s="135">
        <f t="shared" si="50"/>
        <v>15</v>
      </c>
      <c r="U113" s="135">
        <f t="shared" si="50"/>
        <v>19</v>
      </c>
      <c r="V113" s="135">
        <f t="shared" si="50"/>
        <v>21</v>
      </c>
      <c r="W113" s="135">
        <f t="shared" si="50"/>
        <v>20</v>
      </c>
      <c r="X113" s="135">
        <f t="shared" si="50"/>
        <v>6</v>
      </c>
      <c r="Y113" s="135">
        <f t="shared" si="50"/>
        <v>15</v>
      </c>
      <c r="Z113" s="135">
        <f t="shared" si="50"/>
        <v>16</v>
      </c>
      <c r="AA113" s="135">
        <f t="shared" si="50"/>
        <v>21</v>
      </c>
      <c r="AB113" s="135">
        <f t="shared" si="50"/>
        <v>20</v>
      </c>
      <c r="AC113" s="136">
        <f t="shared" si="50"/>
        <v>21</v>
      </c>
      <c r="AD113" s="136">
        <f t="shared" si="50"/>
        <v>19</v>
      </c>
      <c r="AE113" s="135">
        <f t="shared" si="50"/>
        <v>19</v>
      </c>
      <c r="AF113" s="135">
        <f t="shared" si="50"/>
        <v>15</v>
      </c>
      <c r="AG113" s="135">
        <f t="shared" si="50"/>
        <v>19</v>
      </c>
      <c r="AH113" s="135">
        <f t="shared" si="50"/>
        <v>17</v>
      </c>
      <c r="AI113" s="135">
        <f t="shared" si="50"/>
        <v>21</v>
      </c>
      <c r="AJ113" s="135">
        <f t="shared" si="50"/>
        <v>17</v>
      </c>
      <c r="AK113" s="135">
        <f t="shared" si="50"/>
        <v>20</v>
      </c>
      <c r="AL113" s="135">
        <f t="shared" si="50"/>
        <v>19</v>
      </c>
      <c r="AM113" s="135">
        <f t="shared" si="50"/>
        <v>19</v>
      </c>
      <c r="AN113" s="135">
        <f t="shared" si="50"/>
        <v>0</v>
      </c>
      <c r="AO113" s="135">
        <f t="shared" si="50"/>
        <v>0</v>
      </c>
      <c r="AP113" s="135">
        <f t="shared" si="50"/>
        <v>0</v>
      </c>
      <c r="AQ113" s="135">
        <f t="shared" si="50"/>
        <v>0</v>
      </c>
      <c r="AR113" s="135">
        <f t="shared" si="50"/>
        <v>0</v>
      </c>
      <c r="AS113" s="143"/>
    </row>
    <row r="114" spans="2:45" ht="15.75" customHeight="1" x14ac:dyDescent="0.2">
      <c r="B114" s="137"/>
      <c r="C114" s="138"/>
      <c r="D114" s="139"/>
      <c r="E114" s="140"/>
      <c r="F114" s="139"/>
      <c r="G114" s="139"/>
      <c r="H114" s="139"/>
      <c r="I114" s="141"/>
      <c r="J114" s="141"/>
      <c r="K114" s="141"/>
      <c r="L114" s="141"/>
      <c r="M114" s="142"/>
      <c r="N114" s="142"/>
      <c r="O114" s="144"/>
      <c r="P114" s="144"/>
      <c r="Q114" s="144"/>
      <c r="R114" s="145"/>
      <c r="S114" s="145"/>
      <c r="T114" s="146"/>
      <c r="U114" s="146"/>
      <c r="V114" s="145"/>
      <c r="W114" s="146"/>
      <c r="X114" s="146"/>
      <c r="Y114" s="145"/>
      <c r="Z114" s="146"/>
      <c r="AA114" s="146"/>
      <c r="AB114" s="145"/>
      <c r="AC114" s="146"/>
      <c r="AD114" s="146"/>
      <c r="AE114" s="145"/>
      <c r="AF114" s="146"/>
      <c r="AG114" s="146"/>
      <c r="AH114" s="146"/>
      <c r="AI114" s="145"/>
      <c r="AJ114" s="146"/>
      <c r="AK114" s="145"/>
      <c r="AL114" s="146"/>
      <c r="AM114" s="146"/>
      <c r="AN114" s="146"/>
      <c r="AO114" s="146"/>
      <c r="AP114" s="145"/>
      <c r="AQ114" s="146"/>
      <c r="AR114" s="146"/>
      <c r="AS114" s="143"/>
    </row>
    <row r="115" spans="2:45" ht="12.75" customHeight="1" x14ac:dyDescent="0.2">
      <c r="B115" s="156" t="s">
        <v>117</v>
      </c>
      <c r="C115" s="156"/>
      <c r="D115" s="156"/>
      <c r="E115" s="156"/>
      <c r="F115" s="156"/>
      <c r="G115" s="156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</row>
    <row r="116" spans="2:45" ht="12.75" customHeight="1" x14ac:dyDescent="0.2">
      <c r="B116" s="156" t="s">
        <v>118</v>
      </c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</row>
  </sheetData>
  <mergeCells count="235">
    <mergeCell ref="B1:AS2"/>
    <mergeCell ref="B3:H3"/>
    <mergeCell ref="I3:Q3"/>
    <mergeCell ref="AS3:AS4"/>
    <mergeCell ref="I4:J4"/>
    <mergeCell ref="K4:O4"/>
    <mergeCell ref="P4:Q4"/>
    <mergeCell ref="B5:B13"/>
    <mergeCell ref="C5:C8"/>
    <mergeCell ref="D5:D8"/>
    <mergeCell ref="C9:C11"/>
    <mergeCell ref="D9:D11"/>
    <mergeCell ref="B14:B24"/>
    <mergeCell ref="C14:H14"/>
    <mergeCell ref="I14:Q14"/>
    <mergeCell ref="C15:C16"/>
    <mergeCell ref="D15:D16"/>
    <mergeCell ref="E15:E16"/>
    <mergeCell ref="F15:F16"/>
    <mergeCell ref="G15:G16"/>
    <mergeCell ref="H15:H16"/>
    <mergeCell ref="C19:C20"/>
    <mergeCell ref="D19:D20"/>
    <mergeCell ref="E19:E20"/>
    <mergeCell ref="F19:F20"/>
    <mergeCell ref="G19:G20"/>
    <mergeCell ref="H19:H20"/>
    <mergeCell ref="AS15:AS16"/>
    <mergeCell ref="I16:Q16"/>
    <mergeCell ref="C17:C18"/>
    <mergeCell ref="D17:D18"/>
    <mergeCell ref="E17:E18"/>
    <mergeCell ref="F17:F18"/>
    <mergeCell ref="G17:G18"/>
    <mergeCell ref="H17:H18"/>
    <mergeCell ref="AS17:AS18"/>
    <mergeCell ref="I18:Q18"/>
    <mergeCell ref="C45:C56"/>
    <mergeCell ref="D45:D57"/>
    <mergeCell ref="AS19:AS20"/>
    <mergeCell ref="I20:Q20"/>
    <mergeCell ref="C21:C24"/>
    <mergeCell ref="D21:D24"/>
    <mergeCell ref="E21:E22"/>
    <mergeCell ref="F21:F22"/>
    <mergeCell ref="G21:G22"/>
    <mergeCell ref="H21:H22"/>
    <mergeCell ref="AS21:AS22"/>
    <mergeCell ref="I22:Q22"/>
    <mergeCell ref="E23:E24"/>
    <mergeCell ref="F23:F24"/>
    <mergeCell ref="G23:G24"/>
    <mergeCell ref="H23:H24"/>
    <mergeCell ref="AS23:AS24"/>
    <mergeCell ref="I24:Q24"/>
    <mergeCell ref="I26:Q26"/>
    <mergeCell ref="I27:Q27"/>
    <mergeCell ref="C29:C30"/>
    <mergeCell ref="D29:D30"/>
    <mergeCell ref="C32:C44"/>
    <mergeCell ref="D32:D44"/>
    <mergeCell ref="E32:E44"/>
    <mergeCell ref="F32:F44"/>
    <mergeCell ref="G32:G44"/>
    <mergeCell ref="H32:H44"/>
    <mergeCell ref="I32:Q32"/>
    <mergeCell ref="I41:Q41"/>
    <mergeCell ref="I42:Q42"/>
    <mergeCell ref="I43:Q43"/>
    <mergeCell ref="I44:Q44"/>
    <mergeCell ref="AS32:AS34"/>
    <mergeCell ref="I33:Q33"/>
    <mergeCell ref="I34:Q34"/>
    <mergeCell ref="I35:Q35"/>
    <mergeCell ref="I36:Q36"/>
    <mergeCell ref="I37:Q37"/>
    <mergeCell ref="I38:Q38"/>
    <mergeCell ref="I39:Q39"/>
    <mergeCell ref="I40:Q40"/>
    <mergeCell ref="E45:E57"/>
    <mergeCell ref="F45:F51"/>
    <mergeCell ref="G45:G51"/>
    <mergeCell ref="H45:H51"/>
    <mergeCell ref="AS45:AS51"/>
    <mergeCell ref="I46:Q46"/>
    <mergeCell ref="I47:Q47"/>
    <mergeCell ref="I48:Q48"/>
    <mergeCell ref="I49:Q49"/>
    <mergeCell ref="I50:Q50"/>
    <mergeCell ref="I51:Q51"/>
    <mergeCell ref="I52:Q52"/>
    <mergeCell ref="I53:Q53"/>
    <mergeCell ref="I54:Q54"/>
    <mergeCell ref="I55:Q55"/>
    <mergeCell ref="I56:Q56"/>
    <mergeCell ref="I57:Q57"/>
    <mergeCell ref="AE60:AE61"/>
    <mergeCell ref="AF60:AF61"/>
    <mergeCell ref="AG60:AG61"/>
    <mergeCell ref="I58:Q58"/>
    <mergeCell ref="C60:C76"/>
    <mergeCell ref="R60:R61"/>
    <mergeCell ref="S60:S61"/>
    <mergeCell ref="T60:T61"/>
    <mergeCell ref="U60:U61"/>
    <mergeCell ref="V60:V61"/>
    <mergeCell ref="W60:W61"/>
    <mergeCell ref="X60:X61"/>
    <mergeCell ref="AQ60:AQ61"/>
    <mergeCell ref="AR60:AR61"/>
    <mergeCell ref="D61:D76"/>
    <mergeCell ref="AS61:AS66"/>
    <mergeCell ref="I62:Q62"/>
    <mergeCell ref="I65:Q65"/>
    <mergeCell ref="I68:Q68"/>
    <mergeCell ref="I71:Q71"/>
    <mergeCell ref="I74:Q74"/>
    <mergeCell ref="AH60:AH61"/>
    <mergeCell ref="AI60:AI61"/>
    <mergeCell ref="AJ60:AJ61"/>
    <mergeCell ref="AK60:AK61"/>
    <mergeCell ref="AL60:AL61"/>
    <mergeCell ref="AM60:AM61"/>
    <mergeCell ref="AN60:AN61"/>
    <mergeCell ref="AO60:AO61"/>
    <mergeCell ref="AP60:AP61"/>
    <mergeCell ref="Y60:Y61"/>
    <mergeCell ref="Z60:Z61"/>
    <mergeCell ref="AA60:AA61"/>
    <mergeCell ref="AB60:AB61"/>
    <mergeCell ref="AC60:AC61"/>
    <mergeCell ref="AD60:AD61"/>
    <mergeCell ref="C77:C79"/>
    <mergeCell ref="D77:D79"/>
    <mergeCell ref="I77:Q77"/>
    <mergeCell ref="C80:C85"/>
    <mergeCell ref="D80:D85"/>
    <mergeCell ref="E80:E85"/>
    <mergeCell ref="F80:F83"/>
    <mergeCell ref="G80:G83"/>
    <mergeCell ref="H80:H83"/>
    <mergeCell ref="AS80:AS83"/>
    <mergeCell ref="J81:Q81"/>
    <mergeCell ref="J82:Q82"/>
    <mergeCell ref="J83:Q83"/>
    <mergeCell ref="J84:Q84"/>
    <mergeCell ref="J85:Q85"/>
    <mergeCell ref="C86:C90"/>
    <mergeCell ref="D86:D90"/>
    <mergeCell ref="E86:E90"/>
    <mergeCell ref="F86:F89"/>
    <mergeCell ref="G86:G89"/>
    <mergeCell ref="H86:H89"/>
    <mergeCell ref="AS86:AS89"/>
    <mergeCell ref="J87:Q87"/>
    <mergeCell ref="J88:Q88"/>
    <mergeCell ref="J89:Q89"/>
    <mergeCell ref="J90:Q90"/>
    <mergeCell ref="C91:Q91"/>
    <mergeCell ref="C92:C110"/>
    <mergeCell ref="D92:D110"/>
    <mergeCell ref="E92:E110"/>
    <mergeCell ref="F92:F110"/>
    <mergeCell ref="G92:G110"/>
    <mergeCell ref="H92:H110"/>
    <mergeCell ref="I92:L92"/>
    <mergeCell ref="M92:N92"/>
    <mergeCell ref="O92:Q92"/>
    <mergeCell ref="I96:L96"/>
    <mergeCell ref="M96:N96"/>
    <mergeCell ref="O96:Q96"/>
    <mergeCell ref="I97:L97"/>
    <mergeCell ref="M97:N97"/>
    <mergeCell ref="O97:Q97"/>
    <mergeCell ref="I98:L98"/>
    <mergeCell ref="M98:N98"/>
    <mergeCell ref="O98:Q98"/>
    <mergeCell ref="I99:L99"/>
    <mergeCell ref="M99:N99"/>
    <mergeCell ref="O99:Q99"/>
    <mergeCell ref="I100:L100"/>
    <mergeCell ref="M100:N100"/>
    <mergeCell ref="AS92:AS94"/>
    <mergeCell ref="I93:L93"/>
    <mergeCell ref="M93:N93"/>
    <mergeCell ref="O93:Q93"/>
    <mergeCell ref="I94:L94"/>
    <mergeCell ref="M94:N94"/>
    <mergeCell ref="O94:Q94"/>
    <mergeCell ref="I95:L95"/>
    <mergeCell ref="M95:N95"/>
    <mergeCell ref="O95:Q95"/>
    <mergeCell ref="O100:Q100"/>
    <mergeCell ref="I101:L101"/>
    <mergeCell ref="M101:N101"/>
    <mergeCell ref="O101:Q101"/>
    <mergeCell ref="I102:L102"/>
    <mergeCell ref="M102:N102"/>
    <mergeCell ref="O102:Q102"/>
    <mergeCell ref="I103:L103"/>
    <mergeCell ref="M103:N103"/>
    <mergeCell ref="O103:Q103"/>
    <mergeCell ref="I104:L104"/>
    <mergeCell ref="M104:N104"/>
    <mergeCell ref="O104:Q104"/>
    <mergeCell ref="I105:L105"/>
    <mergeCell ref="M105:N105"/>
    <mergeCell ref="O105:Q105"/>
    <mergeCell ref="I106:L106"/>
    <mergeCell ref="M106:N106"/>
    <mergeCell ref="O106:Q106"/>
    <mergeCell ref="I110:L110"/>
    <mergeCell ref="M110:N110"/>
    <mergeCell ref="O110:Q110"/>
    <mergeCell ref="O111:Q111"/>
    <mergeCell ref="O112:Q112"/>
    <mergeCell ref="O113:Q113"/>
    <mergeCell ref="B115:Q115"/>
    <mergeCell ref="B116:Q116"/>
    <mergeCell ref="I107:L107"/>
    <mergeCell ref="M107:N107"/>
    <mergeCell ref="O107:Q107"/>
    <mergeCell ref="I108:L108"/>
    <mergeCell ref="M108:N108"/>
    <mergeCell ref="O108:Q108"/>
    <mergeCell ref="I109:L109"/>
    <mergeCell ref="M109:N109"/>
    <mergeCell ref="O109:Q109"/>
    <mergeCell ref="B25:B110"/>
    <mergeCell ref="C25:C27"/>
    <mergeCell ref="D25:D27"/>
    <mergeCell ref="E25:E27"/>
    <mergeCell ref="F25:F27"/>
    <mergeCell ref="G25:G27"/>
    <mergeCell ref="H25:H27"/>
  </mergeCells>
  <conditionalFormatting sqref="R31:AR31">
    <cfRule type="cellIs" dxfId="202" priority="114" operator="between">
      <formula>$Q$31</formula>
      <formula>$J$31</formula>
    </cfRule>
    <cfRule type="cellIs" dxfId="201" priority="115" operator="lessThan">
      <formula>$Q$31</formula>
    </cfRule>
    <cfRule type="cellIs" dxfId="200" priority="116" operator="greaterThan">
      <formula>$J$31</formula>
    </cfRule>
  </conditionalFormatting>
  <conditionalFormatting sqref="S60:AR60 R45:AR57">
    <cfRule type="cellIs" dxfId="199" priority="117" operator="between">
      <formula>$J$45</formula>
      <formula>$Q$45</formula>
    </cfRule>
    <cfRule type="cellIs" dxfId="198" priority="118" operator="lessThan">
      <formula>$J$45</formula>
    </cfRule>
    <cfRule type="cellIs" dxfId="197" priority="119" operator="greaterThan">
      <formula>$Q$45</formula>
    </cfRule>
  </conditionalFormatting>
  <conditionalFormatting sqref="S61:AR61">
    <cfRule type="cellIs" dxfId="196" priority="120" operator="equal">
      <formula>0</formula>
    </cfRule>
  </conditionalFormatting>
  <conditionalFormatting sqref="R60:AR61">
    <cfRule type="cellIs" dxfId="195" priority="121" operator="between">
      <formula>$J$60</formula>
      <formula>$Q$60</formula>
    </cfRule>
    <cfRule type="cellIs" dxfId="194" priority="122" operator="lessThan">
      <formula>$J$60</formula>
    </cfRule>
    <cfRule type="cellIs" dxfId="193" priority="123" operator="greaterThan">
      <formula>$Q$60</formula>
    </cfRule>
  </conditionalFormatting>
  <conditionalFormatting sqref="R59:AL59 AN59:AR59">
    <cfRule type="cellIs" dxfId="192" priority="124" operator="between">
      <formula>$J$59</formula>
      <formula>$Q$59</formula>
    </cfRule>
    <cfRule type="cellIs" dxfId="191" priority="125" operator="lessThan">
      <formula>$J$59</formula>
    </cfRule>
    <cfRule type="cellIs" dxfId="190" priority="126" operator="greaterThan">
      <formula>$Q$59</formula>
    </cfRule>
  </conditionalFormatting>
  <conditionalFormatting sqref="R75:AR75">
    <cfRule type="cellIs" dxfId="189" priority="127" operator="between">
      <formula>$J$75</formula>
      <formula>$Q$75</formula>
    </cfRule>
    <cfRule type="cellIs" dxfId="188" priority="128" operator="greaterThan">
      <formula>$Q$75</formula>
    </cfRule>
    <cfRule type="cellIs" dxfId="187" priority="129" operator="lessThan">
      <formula>$J$75</formula>
    </cfRule>
  </conditionalFormatting>
  <conditionalFormatting sqref="R76:AR76">
    <cfRule type="cellIs" dxfId="186" priority="130" operator="between">
      <formula>$J$76</formula>
      <formula>$Q$76</formula>
    </cfRule>
    <cfRule type="cellIs" dxfId="185" priority="131" operator="greaterThan">
      <formula>$Q$76</formula>
    </cfRule>
    <cfRule type="cellIs" dxfId="184" priority="132" operator="lessThan">
      <formula>$J$76</formula>
    </cfRule>
  </conditionalFormatting>
  <conditionalFormatting sqref="R86:AR86">
    <cfRule type="cellIs" dxfId="183" priority="133" operator="between">
      <formula>$J$86</formula>
      <formula>$Q$86</formula>
    </cfRule>
    <cfRule type="cellIs" dxfId="182" priority="134" operator="lessThan">
      <formula>$J$86</formula>
    </cfRule>
    <cfRule type="cellIs" dxfId="181" priority="135" operator="greaterThan">
      <formula>$Q$86</formula>
    </cfRule>
  </conditionalFormatting>
  <conditionalFormatting sqref="R80:AR85">
    <cfRule type="cellIs" dxfId="180" priority="136" operator="between">
      <formula>$J$80</formula>
      <formula>$Q$80</formula>
    </cfRule>
    <cfRule type="cellIs" dxfId="179" priority="137" operator="lessThan">
      <formula>$J$80</formula>
    </cfRule>
    <cfRule type="cellIs" dxfId="178" priority="138" operator="greaterThan">
      <formula>$Q$80</formula>
    </cfRule>
  </conditionalFormatting>
  <conditionalFormatting sqref="U72">
    <cfRule type="cellIs" dxfId="177" priority="139" operator="between">
      <formula>$J$69</formula>
      <formula>$Q$69</formula>
    </cfRule>
    <cfRule type="cellIs" dxfId="176" priority="140" operator="greaterThan">
      <formula>$Q$69</formula>
    </cfRule>
    <cfRule type="cellIs" dxfId="175" priority="141" operator="lessThan">
      <formula>$J$69</formula>
    </cfRule>
  </conditionalFormatting>
  <conditionalFormatting sqref="U69">
    <cfRule type="cellIs" dxfId="174" priority="142" operator="between">
      <formula>$J$66</formula>
      <formula>$Q$66</formula>
    </cfRule>
    <cfRule type="cellIs" dxfId="173" priority="143" operator="greaterThan">
      <formula>$Q$66</formula>
    </cfRule>
    <cfRule type="cellIs" dxfId="172" priority="144" operator="lessThan">
      <formula>$J$66</formula>
    </cfRule>
  </conditionalFormatting>
  <conditionalFormatting sqref="R5:AR5">
    <cfRule type="cellIs" dxfId="171" priority="145" operator="between">
      <formula>$K5</formula>
      <formula>$O5</formula>
    </cfRule>
    <cfRule type="cellIs" dxfId="170" priority="146" operator="lessThan">
      <formula>$Q5</formula>
    </cfRule>
    <cfRule type="cellIs" dxfId="169" priority="147" operator="greaterThan">
      <formula>$J5</formula>
    </cfRule>
  </conditionalFormatting>
  <conditionalFormatting sqref="R6:AR6">
    <cfRule type="cellIs" dxfId="168" priority="148" operator="between">
      <formula>$K6</formula>
      <formula>$O6</formula>
    </cfRule>
    <cfRule type="cellIs" dxfId="167" priority="149" operator="lessThan">
      <formula>$O6</formula>
    </cfRule>
    <cfRule type="cellIs" dxfId="166" priority="150" operator="greaterThan">
      <formula>$J6</formula>
    </cfRule>
  </conditionalFormatting>
  <conditionalFormatting sqref="R7:AR7 AF8:AR8">
    <cfRule type="cellIs" dxfId="165" priority="151" operator="between">
      <formula>$K7</formula>
      <formula>$O7</formula>
    </cfRule>
    <cfRule type="cellIs" dxfId="164" priority="152" operator="lessThan">
      <formula>$Q7</formula>
    </cfRule>
    <cfRule type="cellIs" dxfId="163" priority="153" operator="greaterThan">
      <formula>$J7</formula>
    </cfRule>
  </conditionalFormatting>
  <conditionalFormatting sqref="R9:AR9">
    <cfRule type="cellIs" dxfId="162" priority="154" operator="between">
      <formula>$K9</formula>
      <formula>$O9</formula>
    </cfRule>
    <cfRule type="cellIs" dxfId="161" priority="155" operator="greaterThan">
      <formula>$Q9</formula>
    </cfRule>
    <cfRule type="cellIs" dxfId="160" priority="156" operator="lessThan">
      <formula>$J9</formula>
    </cfRule>
  </conditionalFormatting>
  <conditionalFormatting sqref="R10:AR10">
    <cfRule type="cellIs" dxfId="159" priority="157" operator="between">
      <formula>$K10</formula>
      <formula>$O10</formula>
    </cfRule>
    <cfRule type="cellIs" dxfId="158" priority="158" operator="greaterThan">
      <formula>$Q10</formula>
    </cfRule>
    <cfRule type="cellIs" dxfId="157" priority="159" operator="lessThan">
      <formula>$J10</formula>
    </cfRule>
  </conditionalFormatting>
  <conditionalFormatting sqref="R11:AR11">
    <cfRule type="cellIs" dxfId="156" priority="160" operator="between">
      <formula>$K11</formula>
      <formula>$O11</formula>
    </cfRule>
    <cfRule type="cellIs" dxfId="155" priority="161" operator="greaterThan">
      <formula>$Q11</formula>
    </cfRule>
    <cfRule type="cellIs" dxfId="154" priority="162" operator="lessThan">
      <formula>$J11</formula>
    </cfRule>
  </conditionalFormatting>
  <conditionalFormatting sqref="R12:AR12">
    <cfRule type="cellIs" dxfId="153" priority="163" operator="between">
      <formula>$K12</formula>
      <formula>$O12</formula>
    </cfRule>
    <cfRule type="cellIs" dxfId="152" priority="164" operator="lessThan">
      <formula>$Q12</formula>
    </cfRule>
    <cfRule type="cellIs" dxfId="151" priority="165" operator="greaterThan">
      <formula>$J12</formula>
    </cfRule>
  </conditionalFormatting>
  <conditionalFormatting sqref="R13:AR13">
    <cfRule type="cellIs" dxfId="150" priority="166" operator="between">
      <formula>$K13</formula>
      <formula>$O13</formula>
    </cfRule>
    <cfRule type="cellIs" dxfId="149" priority="167" operator="greaterThan">
      <formula>$Q13</formula>
    </cfRule>
    <cfRule type="cellIs" dxfId="148" priority="168" operator="lessThan">
      <formula>$J13</formula>
    </cfRule>
  </conditionalFormatting>
  <conditionalFormatting sqref="R25:AR25">
    <cfRule type="cellIs" dxfId="147" priority="169" operator="between">
      <formula>$K25</formula>
      <formula>$O25</formula>
    </cfRule>
    <cfRule type="cellIs" dxfId="146" priority="170" operator="greaterThan">
      <formula>$Q25</formula>
    </cfRule>
    <cfRule type="cellIs" dxfId="145" priority="171" operator="lessThan">
      <formula>$J25</formula>
    </cfRule>
  </conditionalFormatting>
  <conditionalFormatting sqref="R79:AR79">
    <cfRule type="cellIs" dxfId="144" priority="172" operator="between">
      <formula>$K$79</formula>
      <formula>$O$79</formula>
    </cfRule>
    <cfRule type="cellIs" dxfId="143" priority="173" operator="greaterThan">
      <formula>$Q$79</formula>
    </cfRule>
    <cfRule type="cellIs" dxfId="142" priority="174" operator="lessThan">
      <formula>$J$79</formula>
    </cfRule>
  </conditionalFormatting>
  <conditionalFormatting sqref="R87:AR90">
    <cfRule type="cellIs" dxfId="141" priority="175" operator="between">
      <formula>$J$86</formula>
      <formula>$Q$86</formula>
    </cfRule>
    <cfRule type="cellIs" dxfId="140" priority="176" operator="lessThan">
      <formula>$J$86</formula>
    </cfRule>
    <cfRule type="cellIs" dxfId="139" priority="177" operator="greaterThan">
      <formula>$Q$86</formula>
    </cfRule>
  </conditionalFormatting>
  <conditionalFormatting sqref="R15:AR15">
    <cfRule type="cellIs" dxfId="138" priority="178" operator="between">
      <formula>$K15</formula>
      <formula>$O15</formula>
    </cfRule>
    <cfRule type="cellIs" dxfId="137" priority="179" operator="lessThan">
      <formula>$Q15</formula>
    </cfRule>
    <cfRule type="cellIs" dxfId="136" priority="180" operator="greaterThan">
      <formula>$J15</formula>
    </cfRule>
  </conditionalFormatting>
  <conditionalFormatting sqref="R17:AR17">
    <cfRule type="cellIs" dxfId="135" priority="181" operator="between">
      <formula>$K17</formula>
      <formula>$O17</formula>
    </cfRule>
    <cfRule type="cellIs" dxfId="134" priority="182" operator="lessThan">
      <formula>$Q17</formula>
    </cfRule>
    <cfRule type="cellIs" dxfId="133" priority="183" operator="greaterThan">
      <formula>$J17</formula>
    </cfRule>
  </conditionalFormatting>
  <conditionalFormatting sqref="R21:AR21">
    <cfRule type="cellIs" dxfId="132" priority="184" operator="between">
      <formula>$K21</formula>
      <formula>$O21</formula>
    </cfRule>
    <cfRule type="cellIs" dxfId="131" priority="185" operator="lessThan">
      <formula>$Q21</formula>
    </cfRule>
    <cfRule type="cellIs" dxfId="130" priority="186" operator="greaterThan">
      <formula>$J21</formula>
    </cfRule>
  </conditionalFormatting>
  <conditionalFormatting sqref="R23:AR23">
    <cfRule type="cellIs" dxfId="129" priority="187" operator="between">
      <formula>$K23</formula>
      <formula>$O23</formula>
    </cfRule>
    <cfRule type="cellIs" dxfId="128" priority="188" operator="lessThan">
      <formula>$Q23</formula>
    </cfRule>
    <cfRule type="cellIs" dxfId="127" priority="189" operator="greaterThan">
      <formula>$J23</formula>
    </cfRule>
  </conditionalFormatting>
  <conditionalFormatting sqref="R19:AR19">
    <cfRule type="cellIs" dxfId="126" priority="190" operator="between">
      <formula>$K19</formula>
      <formula>$O19</formula>
    </cfRule>
    <cfRule type="cellIs" dxfId="125" priority="191" operator="lessThan">
      <formula>$Q19</formula>
    </cfRule>
    <cfRule type="cellIs" dxfId="124" priority="192" operator="greaterThan">
      <formula>$J19</formula>
    </cfRule>
  </conditionalFormatting>
  <conditionalFormatting sqref="R62:AG62 AB71:AE71 AI62:AJ62">
    <cfRule type="cellIs" dxfId="123" priority="193" operator="between">
      <formula>8</formula>
      <formula>12</formula>
    </cfRule>
    <cfRule type="cellIs" dxfId="122" priority="194" operator="greaterThan">
      <formula>12</formula>
    </cfRule>
    <cfRule type="cellIs" dxfId="121" priority="195" operator="lessThan">
      <formula>8</formula>
    </cfRule>
  </conditionalFormatting>
  <conditionalFormatting sqref="R65:AG65 AI65:AJ65">
    <cfRule type="cellIs" dxfId="120" priority="202" operator="between">
      <formula>8</formula>
      <formula>12</formula>
    </cfRule>
    <cfRule type="cellIs" dxfId="119" priority="203" operator="greaterThan">
      <formula>12</formula>
    </cfRule>
    <cfRule type="cellIs" dxfId="118" priority="204" operator="lessThan">
      <formula>8</formula>
    </cfRule>
  </conditionalFormatting>
  <conditionalFormatting sqref="R66:AG66 AI66:AJ66">
    <cfRule type="cellIs" dxfId="117" priority="205" operator="between">
      <formula>3</formula>
      <formula>4</formula>
    </cfRule>
    <cfRule type="cellIs" dxfId="116" priority="206" operator="greaterThan">
      <formula>4</formula>
    </cfRule>
    <cfRule type="cellIs" dxfId="115" priority="207" operator="lessThan">
      <formula>3</formula>
    </cfRule>
  </conditionalFormatting>
  <conditionalFormatting sqref="R67:AG67 AI67:AJ67">
    <cfRule type="cellIs" dxfId="114" priority="208" operator="between">
      <formula>7</formula>
      <formula>8</formula>
    </cfRule>
    <cfRule type="cellIs" dxfId="113" priority="209" operator="greaterThan">
      <formula>8</formula>
    </cfRule>
    <cfRule type="cellIs" dxfId="112" priority="210" operator="lessThan">
      <formula>7</formula>
    </cfRule>
  </conditionalFormatting>
  <conditionalFormatting sqref="V69:AG69 R69:T69 AI69:AJ69">
    <cfRule type="cellIs" dxfId="111" priority="211" operator="between">
      <formula>2</formula>
      <formula>3</formula>
    </cfRule>
    <cfRule type="cellIs" dxfId="110" priority="212" operator="greaterThan">
      <formula>3</formula>
    </cfRule>
    <cfRule type="cellIs" dxfId="109" priority="213" operator="lessThan">
      <formula>2</formula>
    </cfRule>
  </conditionalFormatting>
  <conditionalFormatting sqref="R68:AG68 AI68:AJ68">
    <cfRule type="cellIs" dxfId="108" priority="214" operator="between">
      <formula>6</formula>
      <formula>10</formula>
    </cfRule>
    <cfRule type="cellIs" dxfId="107" priority="215" operator="greaterThan">
      <formula>12</formula>
    </cfRule>
    <cfRule type="cellIs" dxfId="106" priority="216" operator="lessThan">
      <formula>$J$61</formula>
    </cfRule>
  </conditionalFormatting>
  <conditionalFormatting sqref="AF71:AG71 R71:AA71 AI71:AJ71">
    <cfRule type="cellIs" dxfId="105" priority="217" operator="between">
      <formula>8</formula>
      <formula>12</formula>
    </cfRule>
    <cfRule type="cellIs" dxfId="104" priority="218" operator="greaterThan">
      <formula>12</formula>
    </cfRule>
    <cfRule type="cellIs" dxfId="103" priority="219" operator="lessThan">
      <formula>8</formula>
    </cfRule>
  </conditionalFormatting>
  <conditionalFormatting sqref="R70:AG70 R72:T72 AF73:AG73 R73:AA73 V72:AA72 AG72 AI70:AJ70">
    <cfRule type="cellIs" dxfId="102" priority="220" operator="between">
      <formula>5</formula>
      <formula>6</formula>
    </cfRule>
    <cfRule type="cellIs" dxfId="101" priority="221" operator="greaterThan">
      <formula>6</formula>
    </cfRule>
    <cfRule type="cellIs" dxfId="100" priority="222" operator="lessThan">
      <formula>5</formula>
    </cfRule>
  </conditionalFormatting>
  <conditionalFormatting sqref="R77:AR78">
    <cfRule type="cellIs" dxfId="99" priority="223" operator="between">
      <formula>$K$78</formula>
      <formula>$O$78</formula>
    </cfRule>
    <cfRule type="cellIs" dxfId="98" priority="224" operator="greaterThan">
      <formula>$Q$78</formula>
    </cfRule>
    <cfRule type="cellIs" dxfId="97" priority="225" operator="lessThan">
      <formula>$J$78</formula>
    </cfRule>
  </conditionalFormatting>
  <conditionalFormatting sqref="R28:AR28">
    <cfRule type="cellIs" dxfId="96" priority="109" operator="between">
      <formula>$Q$28</formula>
      <formula>$J$28</formula>
    </cfRule>
    <cfRule type="cellIs" dxfId="95" priority="108" operator="lessThan">
      <formula>$Q$28</formula>
    </cfRule>
    <cfRule type="cellIs" dxfId="94" priority="107" operator="greaterThan">
      <formula>$J$28</formula>
    </cfRule>
  </conditionalFormatting>
  <conditionalFormatting sqref="AF30:AR30">
    <cfRule type="cellIs" dxfId="93" priority="95" operator="greaterThan">
      <formula>$J$30</formula>
    </cfRule>
    <cfRule type="cellIs" dxfId="92" priority="96" operator="lessThan">
      <formula>$Q$30</formula>
    </cfRule>
    <cfRule type="cellIs" dxfId="91" priority="97" operator="between">
      <formula>$Q$30</formula>
      <formula>$J$30</formula>
    </cfRule>
  </conditionalFormatting>
  <conditionalFormatting sqref="AF29:AR29">
    <cfRule type="cellIs" dxfId="90" priority="92" operator="greaterThan">
      <formula>$J$29</formula>
    </cfRule>
    <cfRule type="cellIs" dxfId="89" priority="93" operator="lessThan">
      <formula>$Q$29</formula>
    </cfRule>
    <cfRule type="cellIs" dxfId="88" priority="94" operator="between">
      <formula>$Q$29</formula>
      <formula>$J$29</formula>
    </cfRule>
  </conditionalFormatting>
  <conditionalFormatting sqref="AE68">
    <cfRule type="cellIs" dxfId="87" priority="91" operator="between">
      <formula>9</formula>
      <formula>12</formula>
    </cfRule>
  </conditionalFormatting>
  <conditionalFormatting sqref="J72">
    <cfRule type="cellIs" dxfId="86" priority="87" operator="lessThan">
      <formula>2</formula>
    </cfRule>
  </conditionalFormatting>
  <conditionalFormatting sqref="K63 O63">
    <cfRule type="cellIs" dxfId="85" priority="85" operator="between">
      <formula>2</formula>
      <formula>4</formula>
    </cfRule>
  </conditionalFormatting>
  <conditionalFormatting sqref="Q72">
    <cfRule type="cellIs" dxfId="84" priority="86" operator="greaterThan">
      <formula>4</formula>
    </cfRule>
  </conditionalFormatting>
  <conditionalFormatting sqref="AH62">
    <cfRule type="cellIs" dxfId="83" priority="55" operator="between">
      <formula>8</formula>
      <formula>12</formula>
    </cfRule>
    <cfRule type="cellIs" dxfId="82" priority="56" operator="greaterThan">
      <formula>12</formula>
    </cfRule>
    <cfRule type="cellIs" dxfId="81" priority="57" operator="lessThan">
      <formula>8</formula>
    </cfRule>
  </conditionalFormatting>
  <conditionalFormatting sqref="AH63">
    <cfRule type="cellIs" dxfId="80" priority="58" operator="between">
      <formula>2</formula>
      <formula>4</formula>
    </cfRule>
    <cfRule type="cellIs" dxfId="79" priority="59" operator="greaterThan">
      <formula>4</formula>
    </cfRule>
    <cfRule type="cellIs" dxfId="78" priority="60" operator="lessThan">
      <formula>2</formula>
    </cfRule>
  </conditionalFormatting>
  <conditionalFormatting sqref="AH64">
    <cfRule type="cellIs" dxfId="77" priority="61" operator="between">
      <formula>6</formula>
      <formula>8</formula>
    </cfRule>
    <cfRule type="cellIs" dxfId="76" priority="62" operator="greaterThan">
      <formula>8</formula>
    </cfRule>
    <cfRule type="cellIs" dxfId="75" priority="63" operator="lessThan">
      <formula>6</formula>
    </cfRule>
  </conditionalFormatting>
  <conditionalFormatting sqref="AH65">
    <cfRule type="cellIs" dxfId="74" priority="64" operator="between">
      <formula>8</formula>
      <formula>12</formula>
    </cfRule>
    <cfRule type="cellIs" dxfId="73" priority="65" operator="greaterThan">
      <formula>12</formula>
    </cfRule>
    <cfRule type="cellIs" dxfId="72" priority="66" operator="lessThan">
      <formula>8</formula>
    </cfRule>
  </conditionalFormatting>
  <conditionalFormatting sqref="AH66">
    <cfRule type="cellIs" dxfId="71" priority="67" operator="between">
      <formula>2</formula>
      <formula>4</formula>
    </cfRule>
    <cfRule type="cellIs" dxfId="70" priority="68" operator="greaterThan">
      <formula>4</formula>
    </cfRule>
    <cfRule type="cellIs" dxfId="69" priority="69" operator="lessThan">
      <formula>2</formula>
    </cfRule>
  </conditionalFormatting>
  <conditionalFormatting sqref="AH67">
    <cfRule type="cellIs" dxfId="68" priority="70" operator="between">
      <formula>6</formula>
      <formula>8</formula>
    </cfRule>
    <cfRule type="cellIs" dxfId="67" priority="71" operator="greaterThan">
      <formula>8</formula>
    </cfRule>
    <cfRule type="cellIs" dxfId="66" priority="72" operator="lessThan">
      <formula>6</formula>
    </cfRule>
  </conditionalFormatting>
  <conditionalFormatting sqref="AH69">
    <cfRule type="cellIs" dxfId="65" priority="73" operator="between">
      <formula>2</formula>
      <formula>3</formula>
    </cfRule>
    <cfRule type="cellIs" dxfId="64" priority="74" operator="greaterThan">
      <formula>3</formula>
    </cfRule>
    <cfRule type="cellIs" dxfId="63" priority="75" operator="lessThan">
      <formula>2</formula>
    </cfRule>
  </conditionalFormatting>
  <conditionalFormatting sqref="AH68">
    <cfRule type="cellIs" dxfId="62" priority="76" operator="between">
      <formula>6</formula>
      <formula>10</formula>
    </cfRule>
    <cfRule type="cellIs" dxfId="61" priority="77" operator="greaterThan">
      <formula>12</formula>
    </cfRule>
    <cfRule type="cellIs" dxfId="60" priority="78" operator="lessThan">
      <formula>$J$61</formula>
    </cfRule>
  </conditionalFormatting>
  <conditionalFormatting sqref="AH71">
    <cfRule type="cellIs" dxfId="59" priority="79" operator="between">
      <formula>8</formula>
      <formula>12</formula>
    </cfRule>
    <cfRule type="cellIs" dxfId="58" priority="80" operator="greaterThan">
      <formula>12</formula>
    </cfRule>
    <cfRule type="cellIs" dxfId="57" priority="81" operator="lessThan">
      <formula>8</formula>
    </cfRule>
  </conditionalFormatting>
  <conditionalFormatting sqref="AH70 AH73:AI73">
    <cfRule type="cellIs" dxfId="56" priority="83" operator="greaterThan">
      <formula>8</formula>
    </cfRule>
    <cfRule type="cellIs" dxfId="55" priority="84" operator="lessThan">
      <formula>6</formula>
    </cfRule>
  </conditionalFormatting>
  <conditionalFormatting sqref="AH73:AI73">
    <cfRule type="cellIs" dxfId="54" priority="82" operator="between">
      <formula>7</formula>
      <formula>8</formula>
    </cfRule>
  </conditionalFormatting>
  <conditionalFormatting sqref="AH72:AI72">
    <cfRule type="cellIs" dxfId="53" priority="52" operator="between">
      <formula>2</formula>
      <formula>4</formula>
    </cfRule>
    <cfRule type="cellIs" dxfId="52" priority="53" operator="greaterThan">
      <formula>4</formula>
    </cfRule>
    <cfRule type="cellIs" dxfId="51" priority="54" operator="lessThan">
      <formula>2</formula>
    </cfRule>
  </conditionalFormatting>
  <conditionalFormatting sqref="AJ73">
    <cfRule type="cellIs" dxfId="50" priority="43" operator="between">
      <formula>7</formula>
      <formula>8</formula>
    </cfRule>
    <cfRule type="cellIs" dxfId="49" priority="44" operator="greaterThan">
      <formula>8</formula>
    </cfRule>
    <cfRule type="cellIs" dxfId="48" priority="45" operator="lessThan">
      <formula>7</formula>
    </cfRule>
  </conditionalFormatting>
  <conditionalFormatting sqref="R63:AJ63">
    <cfRule type="cellIs" dxfId="47" priority="196" operator="between">
      <formula>3</formula>
      <formula>4</formula>
    </cfRule>
    <cfRule type="cellIs" dxfId="46" priority="197" operator="greaterThan">
      <formula>4</formula>
    </cfRule>
    <cfRule type="cellIs" dxfId="45" priority="198" operator="lessThan">
      <formula>3</formula>
    </cfRule>
  </conditionalFormatting>
  <conditionalFormatting sqref="R64:AJ64">
    <cfRule type="cellIs" dxfId="44" priority="199" operator="between">
      <formula>7</formula>
      <formula>8</formula>
    </cfRule>
    <cfRule type="cellIs" dxfId="43" priority="200" operator="greaterThan">
      <formula>8</formula>
    </cfRule>
    <cfRule type="cellIs" dxfId="42" priority="201" operator="lessThan">
      <formula>7</formula>
    </cfRule>
  </conditionalFormatting>
  <conditionalFormatting sqref="R72:AJ72">
    <cfRule type="cellIs" dxfId="41" priority="40" operator="between">
      <formula>3</formula>
      <formula>4</formula>
    </cfRule>
    <cfRule type="cellIs" dxfId="40" priority="41" operator="greaterThan">
      <formula>4</formula>
    </cfRule>
    <cfRule type="cellIs" dxfId="39" priority="42" operator="lessThan">
      <formula>3</formula>
    </cfRule>
  </conditionalFormatting>
  <conditionalFormatting sqref="AK62:AR62">
    <cfRule type="cellIs" dxfId="38" priority="10" operator="between">
      <formula>8</formula>
      <formula>12</formula>
    </cfRule>
    <cfRule type="cellIs" dxfId="37" priority="11" operator="greaterThan">
      <formula>12</formula>
    </cfRule>
    <cfRule type="cellIs" dxfId="36" priority="12" operator="lessThan">
      <formula>8</formula>
    </cfRule>
  </conditionalFormatting>
  <conditionalFormatting sqref="AK65:AR65">
    <cfRule type="cellIs" dxfId="35" priority="19" operator="between">
      <formula>8</formula>
      <formula>12</formula>
    </cfRule>
    <cfRule type="cellIs" dxfId="34" priority="20" operator="greaterThan">
      <formula>12</formula>
    </cfRule>
    <cfRule type="cellIs" dxfId="33" priority="21" operator="lessThan">
      <formula>8</formula>
    </cfRule>
  </conditionalFormatting>
  <conditionalFormatting sqref="AK66:AR66">
    <cfRule type="cellIs" dxfId="32" priority="22" operator="between">
      <formula>3</formula>
      <formula>4</formula>
    </cfRule>
    <cfRule type="cellIs" dxfId="31" priority="23" operator="greaterThan">
      <formula>4</formula>
    </cfRule>
    <cfRule type="cellIs" dxfId="30" priority="24" operator="lessThan">
      <formula>3</formula>
    </cfRule>
  </conditionalFormatting>
  <conditionalFormatting sqref="AK67:AR67">
    <cfRule type="cellIs" dxfId="29" priority="25" operator="between">
      <formula>7</formula>
      <formula>8</formula>
    </cfRule>
    <cfRule type="cellIs" dxfId="28" priority="26" operator="greaterThan">
      <formula>8</formula>
    </cfRule>
    <cfRule type="cellIs" dxfId="27" priority="27" operator="lessThan">
      <formula>7</formula>
    </cfRule>
  </conditionalFormatting>
  <conditionalFormatting sqref="AK69:AR69">
    <cfRule type="cellIs" dxfId="26" priority="28" operator="between">
      <formula>3</formula>
      <formula>4</formula>
    </cfRule>
    <cfRule type="cellIs" dxfId="25" priority="29" operator="greaterThan">
      <formula>4</formula>
    </cfRule>
    <cfRule type="cellIs" dxfId="24" priority="30" operator="lessThan">
      <formula>3</formula>
    </cfRule>
  </conditionalFormatting>
  <conditionalFormatting sqref="AK68:AR68">
    <cfRule type="cellIs" dxfId="23" priority="31" operator="between">
      <formula>8</formula>
      <formula>12</formula>
    </cfRule>
    <cfRule type="cellIs" dxfId="22" priority="32" operator="greaterThan">
      <formula>12</formula>
    </cfRule>
    <cfRule type="cellIs" dxfId="21" priority="33" operator="lessThan">
      <formula>$J$61</formula>
    </cfRule>
  </conditionalFormatting>
  <conditionalFormatting sqref="AK71:AR71">
    <cfRule type="cellIs" dxfId="20" priority="34" operator="between">
      <formula>7</formula>
      <formula>9</formula>
    </cfRule>
    <cfRule type="cellIs" dxfId="19" priority="35" operator="greaterThan">
      <formula>9</formula>
    </cfRule>
    <cfRule type="cellIs" dxfId="18" priority="36" operator="lessThan">
      <formula>7</formula>
    </cfRule>
  </conditionalFormatting>
  <conditionalFormatting sqref="AK70:AR70">
    <cfRule type="cellIs" dxfId="17" priority="37" operator="between">
      <formula>7</formula>
      <formula>8</formula>
    </cfRule>
    <cfRule type="cellIs" dxfId="16" priority="38" operator="greaterThan">
      <formula>8</formula>
    </cfRule>
    <cfRule type="cellIs" dxfId="15" priority="39" operator="lessThan">
      <formula>7</formula>
    </cfRule>
  </conditionalFormatting>
  <conditionalFormatting sqref="AK73:AR73">
    <cfRule type="cellIs" dxfId="14" priority="7" operator="between">
      <formula>5</formula>
      <formula>6</formula>
    </cfRule>
    <cfRule type="cellIs" dxfId="13" priority="8" operator="greaterThan">
      <formula>6</formula>
    </cfRule>
    <cfRule type="cellIs" dxfId="12" priority="9" operator="lessThan">
      <formula>5</formula>
    </cfRule>
  </conditionalFormatting>
  <conditionalFormatting sqref="AK63:AR63">
    <cfRule type="cellIs" dxfId="11" priority="13" operator="between">
      <formula>3</formula>
      <formula>4</formula>
    </cfRule>
    <cfRule type="cellIs" dxfId="10" priority="14" operator="greaterThan">
      <formula>4</formula>
    </cfRule>
    <cfRule type="cellIs" dxfId="9" priority="15" operator="lessThan">
      <formula>3</formula>
    </cfRule>
  </conditionalFormatting>
  <conditionalFormatting sqref="AK64:AR64">
    <cfRule type="cellIs" dxfId="8" priority="16" operator="between">
      <formula>7</formula>
      <formula>8</formula>
    </cfRule>
    <cfRule type="cellIs" dxfId="7" priority="17" operator="greaterThan">
      <formula>8</formula>
    </cfRule>
    <cfRule type="cellIs" dxfId="6" priority="18" operator="lessThan">
      <formula>7</formula>
    </cfRule>
  </conditionalFormatting>
  <conditionalFormatting sqref="AK72:AR72">
    <cfRule type="cellIs" dxfId="5" priority="4" operator="between">
      <formula>2</formula>
      <formula>3</formula>
    </cfRule>
    <cfRule type="cellIs" dxfId="4" priority="5" operator="greaterThan">
      <formula>3</formula>
    </cfRule>
    <cfRule type="cellIs" dxfId="3" priority="6" operator="lessThan">
      <formula>2</formula>
    </cfRule>
  </conditionalFormatting>
  <conditionalFormatting sqref="AM59">
    <cfRule type="cellIs" dxfId="2" priority="1" operator="between">
      <formula>$J$59</formula>
      <formula>$Q$59</formula>
    </cfRule>
    <cfRule type="cellIs" dxfId="1" priority="2" operator="lessThan">
      <formula>$J$59</formula>
    </cfRule>
    <cfRule type="cellIs" dxfId="0" priority="3" operator="greaterThan">
      <formula>$Q$59</formula>
    </cfRule>
  </conditionalFormatting>
  <printOptions horizontalCentered="1"/>
  <pageMargins left="0.42013888888888901" right="0.37986111111111098" top="1" bottom="1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1"/>
  <sheetViews>
    <sheetView showGridLines="0" zoomScale="140" zoomScaleNormal="140" workbookViewId="0">
      <selection activeCell="G10" sqref="G10"/>
    </sheetView>
  </sheetViews>
  <sheetFormatPr baseColWidth="10" defaultColWidth="10.125" defaultRowHeight="12.75" x14ac:dyDescent="0.2"/>
  <cols>
    <col min="1" max="64" width="11.125" customWidth="1"/>
  </cols>
  <sheetData>
    <row r="1" spans="1:15" ht="33.75" customHeight="1" x14ac:dyDescent="0.2">
      <c r="A1" s="211" t="s">
        <v>119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</row>
  </sheetData>
  <mergeCells count="1">
    <mergeCell ref="A1:O1"/>
  </mergeCells>
  <pageMargins left="0.7" right="0.7" top="0.75" bottom="0.75" header="0.51180555555555496" footer="0.51180555555555496"/>
  <pageSetup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Gráficos</vt:lpstr>
      <vt:lpstr>Indicadores!Área_de_impresión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Yahaira Melendez Benavides</dc:creator>
  <dc:description/>
  <cp:lastModifiedBy>Emmanuel Cordero Jimenez</cp:lastModifiedBy>
  <cp:revision>41</cp:revision>
  <dcterms:created xsi:type="dcterms:W3CDTF">2020-01-16T15:02:48Z</dcterms:created>
  <dcterms:modified xsi:type="dcterms:W3CDTF">2020-08-21T23:06:10Z</dcterms:modified>
  <dc:language>es-CR</dc:language>
</cp:coreProperties>
</file>