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ELETRABAJO 15-04-2020\MONICA\INFORMES\2020\PLANIFICACIÓN\JULIO CON NUEVA PLANTILLA DE INDICADORES\"/>
    </mc:Choice>
  </mc:AlternateContent>
  <bookViews>
    <workbookView xWindow="0" yWindow="0" windowWidth="20490" windowHeight="6555" tabRatio="494" activeTab="2"/>
  </bookViews>
  <sheets>
    <sheet name="Cálculo de Cuota" sheetId="1" r:id="rId1"/>
    <sheet name="Métricas" sheetId="2" r:id="rId2"/>
    <sheet name="Indicadores" sheetId="3" r:id="rId3"/>
    <sheet name="Hoja1" sheetId="4" state="hidden" r:id="rId4"/>
  </sheets>
  <definedNames>
    <definedName name="__xlfn_IFERROR">NA()</definedName>
    <definedName name="_AtRisk_FitDataRange_FIT_BE877_718C7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39" i="3" l="1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P39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P38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P37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P36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P35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M39" i="3"/>
  <c r="M38" i="3"/>
  <c r="M37" i="3"/>
  <c r="M36" i="3"/>
  <c r="M35" i="3"/>
  <c r="K39" i="3"/>
  <c r="K38" i="3"/>
  <c r="K37" i="3"/>
  <c r="K36" i="3"/>
  <c r="K35" i="3"/>
  <c r="K34" i="3"/>
  <c r="O34" i="3"/>
  <c r="M34" i="3" s="1"/>
  <c r="J34" i="3"/>
  <c r="B73" i="1"/>
  <c r="B72" i="1"/>
  <c r="P34" i="3" l="1"/>
  <c r="I11" i="4"/>
  <c r="H11" i="4"/>
  <c r="M86" i="3"/>
  <c r="K86" i="3"/>
  <c r="M85" i="3"/>
  <c r="K85" i="3"/>
  <c r="M84" i="3"/>
  <c r="K84" i="3"/>
  <c r="M83" i="3"/>
  <c r="K83" i="3"/>
  <c r="AQ82" i="3"/>
  <c r="AP82" i="3"/>
  <c r="AO82" i="3"/>
  <c r="AN82" i="3"/>
  <c r="AM82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M82" i="3"/>
  <c r="K82" i="3"/>
  <c r="AA81" i="3"/>
  <c r="M81" i="3"/>
  <c r="K81" i="3"/>
  <c r="M80" i="3"/>
  <c r="K80" i="3"/>
  <c r="M79" i="3"/>
  <c r="K79" i="3"/>
  <c r="AQ78" i="3"/>
  <c r="AP78" i="3"/>
  <c r="AP76" i="3" s="1"/>
  <c r="AO78" i="3"/>
  <c r="AN78" i="3"/>
  <c r="AM78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M78" i="3"/>
  <c r="K78" i="3"/>
  <c r="M77" i="3"/>
  <c r="K77" i="3"/>
  <c r="O76" i="3"/>
  <c r="M76" i="3" s="1"/>
  <c r="J76" i="3"/>
  <c r="K76" i="3" s="1"/>
  <c r="M75" i="3"/>
  <c r="K75" i="3"/>
  <c r="AQ74" i="3"/>
  <c r="AP74" i="3"/>
  <c r="AO74" i="3"/>
  <c r="AN74" i="3"/>
  <c r="AM74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M74" i="3"/>
  <c r="K74" i="3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M73" i="3"/>
  <c r="K73" i="3"/>
  <c r="AQ72" i="3"/>
  <c r="AP72" i="3"/>
  <c r="AO72" i="3"/>
  <c r="AN72" i="3"/>
  <c r="AM72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M72" i="3"/>
  <c r="K72" i="3"/>
  <c r="AQ71" i="3"/>
  <c r="AP71" i="3"/>
  <c r="AO71" i="3"/>
  <c r="AN71" i="3"/>
  <c r="AM71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M71" i="3"/>
  <c r="K71" i="3"/>
  <c r="AQ70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M70" i="3"/>
  <c r="K70" i="3"/>
  <c r="AQ69" i="3"/>
  <c r="AP69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M69" i="3"/>
  <c r="K69" i="3"/>
  <c r="O68" i="3"/>
  <c r="M68" i="3" s="1"/>
  <c r="J68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M67" i="3"/>
  <c r="K67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M66" i="3"/>
  <c r="K66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M65" i="3"/>
  <c r="K65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M64" i="3"/>
  <c r="K64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M63" i="3"/>
  <c r="K63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M62" i="3"/>
  <c r="K62" i="3"/>
  <c r="O61" i="3"/>
  <c r="M61" i="3" s="1"/>
  <c r="J61" i="3"/>
  <c r="K61" i="3" s="1"/>
  <c r="M59" i="3"/>
  <c r="K59" i="3"/>
  <c r="M58" i="3"/>
  <c r="K58" i="3"/>
  <c r="M57" i="3"/>
  <c r="K57" i="3"/>
  <c r="M56" i="3"/>
  <c r="K56" i="3"/>
  <c r="M55" i="3"/>
  <c r="K55" i="3"/>
  <c r="M54" i="3"/>
  <c r="K54" i="3"/>
  <c r="M53" i="3"/>
  <c r="K53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M52" i="3"/>
  <c r="K52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M51" i="3"/>
  <c r="K51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M50" i="3"/>
  <c r="K50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M49" i="3"/>
  <c r="K49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M48" i="3"/>
  <c r="K48" i="3"/>
  <c r="O47" i="3"/>
  <c r="K47" i="3" s="1"/>
  <c r="J47" i="3"/>
  <c r="M47" i="3" s="1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M46" i="3"/>
  <c r="K46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M45" i="3"/>
  <c r="K45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M44" i="3"/>
  <c r="K44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M43" i="3"/>
  <c r="K43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M42" i="3"/>
  <c r="K42" i="3"/>
  <c r="M40" i="3"/>
  <c r="K40" i="3"/>
  <c r="M33" i="3"/>
  <c r="K33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AQ27" i="3"/>
  <c r="AP27" i="3"/>
  <c r="AO27" i="3"/>
  <c r="AN27" i="3"/>
  <c r="AM27" i="3"/>
  <c r="AL27" i="3"/>
  <c r="AK27" i="3"/>
  <c r="AK26" i="3" s="1"/>
  <c r="AJ27" i="3"/>
  <c r="AI27" i="3"/>
  <c r="AH27" i="3"/>
  <c r="AG27" i="3"/>
  <c r="AG26" i="3" s="1"/>
  <c r="AF27" i="3"/>
  <c r="AF26" i="3" s="1"/>
  <c r="AE27" i="3"/>
  <c r="AE26" i="3" s="1"/>
  <c r="AD27" i="3"/>
  <c r="AD26" i="3" s="1"/>
  <c r="AC27" i="3"/>
  <c r="AC26" i="3" s="1"/>
  <c r="AB27" i="3"/>
  <c r="AB26" i="3" s="1"/>
  <c r="AA27" i="3"/>
  <c r="AA26" i="3" s="1"/>
  <c r="Z27" i="3"/>
  <c r="Z26" i="3" s="1"/>
  <c r="Y27" i="3"/>
  <c r="Y26" i="3" s="1"/>
  <c r="X27" i="3"/>
  <c r="X26" i="3" s="1"/>
  <c r="W27" i="3"/>
  <c r="W26" i="3" s="1"/>
  <c r="V27" i="3"/>
  <c r="V26" i="3" s="1"/>
  <c r="U27" i="3"/>
  <c r="U26" i="3" s="1"/>
  <c r="T27" i="3"/>
  <c r="T26" i="3" s="1"/>
  <c r="S27" i="3"/>
  <c r="S26" i="3" s="1"/>
  <c r="R27" i="3"/>
  <c r="R26" i="3" s="1"/>
  <c r="Q27" i="3"/>
  <c r="Q26" i="3" s="1"/>
  <c r="P27" i="3"/>
  <c r="P26" i="3" s="1"/>
  <c r="AQ26" i="3"/>
  <c r="AP26" i="3"/>
  <c r="AO26" i="3"/>
  <c r="AN26" i="3"/>
  <c r="AM26" i="3"/>
  <c r="AL26" i="3"/>
  <c r="AJ26" i="3"/>
  <c r="AI26" i="3"/>
  <c r="M26" i="3"/>
  <c r="K26" i="3"/>
  <c r="M25" i="3"/>
  <c r="K25" i="3"/>
  <c r="M24" i="3"/>
  <c r="K24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M23" i="3"/>
  <c r="K23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M22" i="3"/>
  <c r="K22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M21" i="3"/>
  <c r="K21" i="3"/>
  <c r="AQ20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M20" i="3"/>
  <c r="K20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M19" i="3"/>
  <c r="K19" i="3"/>
  <c r="O18" i="3"/>
  <c r="K18" i="3" s="1"/>
  <c r="J18" i="3"/>
  <c r="M18" i="3" s="1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M17" i="3"/>
  <c r="K17" i="3"/>
  <c r="AQ16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M16" i="3"/>
  <c r="K16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M15" i="3"/>
  <c r="K15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M14" i="3"/>
  <c r="K14" i="3"/>
  <c r="AQ13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M13" i="3"/>
  <c r="K13" i="3"/>
  <c r="M12" i="3"/>
  <c r="J12" i="3"/>
  <c r="K12" i="3" s="1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M11" i="3"/>
  <c r="K11" i="3"/>
  <c r="AQ10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M10" i="3"/>
  <c r="K10" i="3"/>
  <c r="AQ9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M9" i="3"/>
  <c r="K9" i="3"/>
  <c r="AQ8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M8" i="3"/>
  <c r="K8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M7" i="3"/>
  <c r="K7" i="3"/>
  <c r="O6" i="3"/>
  <c r="K6" i="3" s="1"/>
  <c r="M6" i="3"/>
  <c r="J6" i="3"/>
  <c r="AD192" i="2"/>
  <c r="AC192" i="2"/>
  <c r="AB192" i="2"/>
  <c r="AA192" i="2"/>
  <c r="Z192" i="2"/>
  <c r="Y192" i="2"/>
  <c r="X192" i="2"/>
  <c r="W192" i="2"/>
  <c r="V192" i="2"/>
  <c r="U192" i="2"/>
  <c r="T192" i="2"/>
  <c r="S192" i="2"/>
  <c r="R192" i="2"/>
  <c r="Q192" i="2"/>
  <c r="P192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C192" i="2"/>
  <c r="AD185" i="2"/>
  <c r="AC185" i="2"/>
  <c r="AB185" i="2"/>
  <c r="AA185" i="2"/>
  <c r="Z185" i="2"/>
  <c r="Y185" i="2"/>
  <c r="X185" i="2"/>
  <c r="W185" i="2"/>
  <c r="V185" i="2"/>
  <c r="U185" i="2"/>
  <c r="T185" i="2"/>
  <c r="S185" i="2"/>
  <c r="R185" i="2"/>
  <c r="Q185" i="2"/>
  <c r="P185" i="2"/>
  <c r="O185" i="2"/>
  <c r="N185" i="2"/>
  <c r="M185" i="2"/>
  <c r="L185" i="2"/>
  <c r="K185" i="2"/>
  <c r="J185" i="2"/>
  <c r="I185" i="2"/>
  <c r="H185" i="2"/>
  <c r="G185" i="2"/>
  <c r="F185" i="2"/>
  <c r="E185" i="2"/>
  <c r="D185" i="2"/>
  <c r="C185" i="2"/>
  <c r="AD165" i="2"/>
  <c r="AC165" i="2"/>
  <c r="AB165" i="2"/>
  <c r="AA165" i="2"/>
  <c r="Z165" i="2"/>
  <c r="Y165" i="2"/>
  <c r="X165" i="2"/>
  <c r="W165" i="2"/>
  <c r="V165" i="2"/>
  <c r="U165" i="2"/>
  <c r="T165" i="2"/>
  <c r="S165" i="2"/>
  <c r="R165" i="2"/>
  <c r="Q165" i="2"/>
  <c r="P165" i="2"/>
  <c r="O165" i="2"/>
  <c r="N165" i="2"/>
  <c r="M165" i="2"/>
  <c r="L165" i="2"/>
  <c r="K165" i="2"/>
  <c r="J165" i="2"/>
  <c r="I165" i="2"/>
  <c r="H165" i="2"/>
  <c r="G165" i="2"/>
  <c r="F165" i="2"/>
  <c r="E165" i="2"/>
  <c r="D165" i="2"/>
  <c r="C165" i="2"/>
  <c r="AD158" i="2"/>
  <c r="AC158" i="2"/>
  <c r="AB158" i="2"/>
  <c r="AA158" i="2"/>
  <c r="Z158" i="2"/>
  <c r="Y158" i="2"/>
  <c r="X158" i="2"/>
  <c r="W158" i="2"/>
  <c r="V158" i="2"/>
  <c r="U158" i="2"/>
  <c r="T158" i="2"/>
  <c r="S158" i="2"/>
  <c r="R158" i="2"/>
  <c r="Q158" i="2"/>
  <c r="P158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C158" i="2"/>
  <c r="AD139" i="2"/>
  <c r="AC139" i="2"/>
  <c r="AB139" i="2"/>
  <c r="AA139" i="2"/>
  <c r="Z139" i="2"/>
  <c r="Y139" i="2"/>
  <c r="X139" i="2"/>
  <c r="W139" i="2"/>
  <c r="V139" i="2"/>
  <c r="U139" i="2"/>
  <c r="T139" i="2"/>
  <c r="S139" i="2"/>
  <c r="R139" i="2"/>
  <c r="Q139" i="2"/>
  <c r="P139" i="2"/>
  <c r="O139" i="2"/>
  <c r="M139" i="2"/>
  <c r="L139" i="2"/>
  <c r="K139" i="2"/>
  <c r="J139" i="2"/>
  <c r="I139" i="2"/>
  <c r="H139" i="2"/>
  <c r="G139" i="2"/>
  <c r="F139" i="2"/>
  <c r="E139" i="2"/>
  <c r="D139" i="2"/>
  <c r="C139" i="2"/>
  <c r="AD132" i="2"/>
  <c r="AC132" i="2"/>
  <c r="AB132" i="2"/>
  <c r="AA132" i="2"/>
  <c r="Z132" i="2"/>
  <c r="Y132" i="2"/>
  <c r="X132" i="2"/>
  <c r="W132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M114" i="2"/>
  <c r="L114" i="2"/>
  <c r="K114" i="2"/>
  <c r="I114" i="2"/>
  <c r="H114" i="2"/>
  <c r="G114" i="2"/>
  <c r="F114" i="2"/>
  <c r="E114" i="2"/>
  <c r="D114" i="2"/>
  <c r="C114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M107" i="2"/>
  <c r="L107" i="2"/>
  <c r="K107" i="2"/>
  <c r="I107" i="2"/>
  <c r="H107" i="2"/>
  <c r="G107" i="2"/>
  <c r="F107" i="2"/>
  <c r="E107" i="2"/>
  <c r="D107" i="2"/>
  <c r="C107" i="2"/>
  <c r="AD87" i="2"/>
  <c r="AQ81" i="3" s="1"/>
  <c r="AC87" i="2"/>
  <c r="AP81" i="3" s="1"/>
  <c r="AB87" i="2"/>
  <c r="AO81" i="3" s="1"/>
  <c r="AA87" i="2"/>
  <c r="AN81" i="3" s="1"/>
  <c r="Z87" i="2"/>
  <c r="AM81" i="3" s="1"/>
  <c r="Y87" i="2"/>
  <c r="AL81" i="3" s="1"/>
  <c r="X87" i="2"/>
  <c r="AK81" i="3" s="1"/>
  <c r="W87" i="2"/>
  <c r="AJ81" i="3" s="1"/>
  <c r="V87" i="2"/>
  <c r="AI81" i="3" s="1"/>
  <c r="U87" i="2"/>
  <c r="AH81" i="3" s="1"/>
  <c r="T87" i="2"/>
  <c r="AG81" i="3" s="1"/>
  <c r="S87" i="2"/>
  <c r="AF81" i="3" s="1"/>
  <c r="R87" i="2"/>
  <c r="AE81" i="3" s="1"/>
  <c r="Q87" i="2"/>
  <c r="AD81" i="3" s="1"/>
  <c r="P87" i="2"/>
  <c r="AC81" i="3" s="1"/>
  <c r="O87" i="2"/>
  <c r="AB81" i="3" s="1"/>
  <c r="M87" i="2"/>
  <c r="Z81" i="3" s="1"/>
  <c r="L87" i="2"/>
  <c r="Y81" i="3" s="1"/>
  <c r="K87" i="2"/>
  <c r="X81" i="3" s="1"/>
  <c r="J87" i="2"/>
  <c r="W81" i="3" s="1"/>
  <c r="I87" i="2"/>
  <c r="V81" i="3" s="1"/>
  <c r="H87" i="2"/>
  <c r="U81" i="3" s="1"/>
  <c r="G87" i="2"/>
  <c r="T81" i="3" s="1"/>
  <c r="F87" i="2"/>
  <c r="S81" i="3" s="1"/>
  <c r="E87" i="2"/>
  <c r="R81" i="3" s="1"/>
  <c r="D87" i="2"/>
  <c r="Q81" i="3" s="1"/>
  <c r="C87" i="2"/>
  <c r="P81" i="3" s="1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AD60" i="2"/>
  <c r="AQ75" i="3" s="1"/>
  <c r="AC60" i="2"/>
  <c r="AP75" i="3" s="1"/>
  <c r="AB60" i="2"/>
  <c r="AO75" i="3" s="1"/>
  <c r="AA60" i="2"/>
  <c r="AN75" i="3" s="1"/>
  <c r="Z60" i="2"/>
  <c r="AM75" i="3" s="1"/>
  <c r="Y60" i="2"/>
  <c r="AL75" i="3" s="1"/>
  <c r="X60" i="2"/>
  <c r="AK75" i="3" s="1"/>
  <c r="W60" i="2"/>
  <c r="AJ75" i="3" s="1"/>
  <c r="V60" i="2"/>
  <c r="AI75" i="3" s="1"/>
  <c r="U60" i="2"/>
  <c r="AH75" i="3" s="1"/>
  <c r="T60" i="2"/>
  <c r="AG75" i="3" s="1"/>
  <c r="S60" i="2"/>
  <c r="AF75" i="3" s="1"/>
  <c r="R60" i="2"/>
  <c r="AE75" i="3" s="1"/>
  <c r="Q60" i="2"/>
  <c r="AD75" i="3" s="1"/>
  <c r="P60" i="2"/>
  <c r="AC75" i="3" s="1"/>
  <c r="O60" i="2"/>
  <c r="AB75" i="3" s="1"/>
  <c r="N60" i="2"/>
  <c r="AA75" i="3" s="1"/>
  <c r="M60" i="2"/>
  <c r="Z75" i="3" s="1"/>
  <c r="L60" i="2"/>
  <c r="Y75" i="3" s="1"/>
  <c r="K60" i="2"/>
  <c r="X75" i="3" s="1"/>
  <c r="J60" i="2"/>
  <c r="W75" i="3" s="1"/>
  <c r="I60" i="2"/>
  <c r="V75" i="3" s="1"/>
  <c r="H60" i="2"/>
  <c r="U75" i="3" s="1"/>
  <c r="G60" i="2"/>
  <c r="T75" i="3" s="1"/>
  <c r="F60" i="2"/>
  <c r="S75" i="3" s="1"/>
  <c r="E60" i="2"/>
  <c r="R75" i="3" s="1"/>
  <c r="D60" i="2"/>
  <c r="Q75" i="3" s="1"/>
  <c r="C60" i="2"/>
  <c r="P75" i="3" s="1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AD30" i="2"/>
  <c r="AC30" i="2"/>
  <c r="AB30" i="2"/>
  <c r="AA30" i="2"/>
  <c r="Z30" i="2"/>
  <c r="Y30" i="2"/>
  <c r="X30" i="2"/>
  <c r="X29" i="2" s="1"/>
  <c r="W30" i="2"/>
  <c r="V30" i="2"/>
  <c r="U30" i="2"/>
  <c r="T30" i="2"/>
  <c r="T29" i="2" s="1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AD29" i="2"/>
  <c r="AC29" i="2"/>
  <c r="AB29" i="2"/>
  <c r="AA29" i="2"/>
  <c r="Z29" i="2"/>
  <c r="Y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AD16" i="2"/>
  <c r="AC16" i="2"/>
  <c r="AB16" i="2"/>
  <c r="AA16" i="2"/>
  <c r="Z16" i="2"/>
  <c r="Y16" i="2"/>
  <c r="X16" i="2"/>
  <c r="W16" i="2"/>
  <c r="V16" i="2"/>
  <c r="V15" i="2" s="1"/>
  <c r="U16" i="2"/>
  <c r="T16" i="2"/>
  <c r="S16" i="2"/>
  <c r="R16" i="2"/>
  <c r="R15" i="2" s="1"/>
  <c r="Q16" i="2"/>
  <c r="P16" i="2"/>
  <c r="P15" i="2" s="1"/>
  <c r="O16" i="2"/>
  <c r="N16" i="2"/>
  <c r="N15" i="2" s="1"/>
  <c r="M16" i="2"/>
  <c r="L16" i="2"/>
  <c r="L15" i="2" s="1"/>
  <c r="K16" i="2"/>
  <c r="J16" i="2"/>
  <c r="J15" i="2" s="1"/>
  <c r="I16" i="2"/>
  <c r="H16" i="2"/>
  <c r="H15" i="2" s="1"/>
  <c r="G16" i="2"/>
  <c r="F16" i="2"/>
  <c r="F15" i="2" s="1"/>
  <c r="E16" i="2"/>
  <c r="D16" i="2"/>
  <c r="D15" i="2" s="1"/>
  <c r="C16" i="2"/>
  <c r="AD15" i="2"/>
  <c r="AC15" i="2"/>
  <c r="AB15" i="2"/>
  <c r="AA15" i="2"/>
  <c r="Z15" i="2"/>
  <c r="Y15" i="2"/>
  <c r="S15" i="2"/>
  <c r="Q15" i="2"/>
  <c r="O15" i="2"/>
  <c r="M15" i="2"/>
  <c r="K15" i="2"/>
  <c r="I15" i="2"/>
  <c r="G15" i="2"/>
  <c r="E15" i="2"/>
  <c r="C15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AD13" i="2"/>
  <c r="AQ40" i="3" s="1"/>
  <c r="AC13" i="2"/>
  <c r="AP40" i="3" s="1"/>
  <c r="AB13" i="2"/>
  <c r="AO40" i="3" s="1"/>
  <c r="AA13" i="2"/>
  <c r="AN40" i="3" s="1"/>
  <c r="Z13" i="2"/>
  <c r="AM40" i="3" s="1"/>
  <c r="Y13" i="2"/>
  <c r="AL40" i="3" s="1"/>
  <c r="X13" i="2"/>
  <c r="AK40" i="3" s="1"/>
  <c r="W13" i="2"/>
  <c r="V13" i="2"/>
  <c r="U13" i="2"/>
  <c r="AH40" i="3" s="1"/>
  <c r="T13" i="2"/>
  <c r="AG40" i="3" s="1"/>
  <c r="S13" i="2"/>
  <c r="AF40" i="3" s="1"/>
  <c r="R13" i="2"/>
  <c r="AE40" i="3" s="1"/>
  <c r="Q13" i="2"/>
  <c r="AD40" i="3" s="1"/>
  <c r="P13" i="2"/>
  <c r="AC40" i="3" s="1"/>
  <c r="O13" i="2"/>
  <c r="AB40" i="3" s="1"/>
  <c r="N13" i="2"/>
  <c r="AA40" i="3" s="1"/>
  <c r="M13" i="2"/>
  <c r="Z40" i="3" s="1"/>
  <c r="L13" i="2"/>
  <c r="Y40" i="3" s="1"/>
  <c r="K13" i="2"/>
  <c r="X40" i="3" s="1"/>
  <c r="J13" i="2"/>
  <c r="W40" i="3" s="1"/>
  <c r="I13" i="2"/>
  <c r="V40" i="3" s="1"/>
  <c r="H13" i="2"/>
  <c r="U40" i="3" s="1"/>
  <c r="G13" i="2"/>
  <c r="T40" i="3" s="1"/>
  <c r="F13" i="2"/>
  <c r="S40" i="3" s="1"/>
  <c r="E13" i="2"/>
  <c r="R40" i="3" s="1"/>
  <c r="D13" i="2"/>
  <c r="Q40" i="3" s="1"/>
  <c r="C13" i="2"/>
  <c r="P40" i="3" s="1"/>
  <c r="AD12" i="2"/>
  <c r="AQ33" i="3" s="1"/>
  <c r="AC12" i="2"/>
  <c r="AP33" i="3" s="1"/>
  <c r="AB12" i="2"/>
  <c r="AO33" i="3" s="1"/>
  <c r="AA12" i="2"/>
  <c r="AN33" i="3" s="1"/>
  <c r="Z12" i="2"/>
  <c r="AM33" i="3" s="1"/>
  <c r="Y12" i="2"/>
  <c r="AL33" i="3" s="1"/>
  <c r="X12" i="2"/>
  <c r="AK33" i="3" s="1"/>
  <c r="W12" i="2"/>
  <c r="AJ33" i="3" s="1"/>
  <c r="V12" i="2"/>
  <c r="AI33" i="3" s="1"/>
  <c r="U12" i="2"/>
  <c r="AH33" i="3" s="1"/>
  <c r="T12" i="2"/>
  <c r="AG33" i="3" s="1"/>
  <c r="S12" i="2"/>
  <c r="AF33" i="3" s="1"/>
  <c r="R12" i="2"/>
  <c r="AE33" i="3" s="1"/>
  <c r="Q12" i="2"/>
  <c r="AD33" i="3" s="1"/>
  <c r="P12" i="2"/>
  <c r="AC33" i="3" s="1"/>
  <c r="O12" i="2"/>
  <c r="AB33" i="3" s="1"/>
  <c r="N12" i="2"/>
  <c r="AA33" i="3" s="1"/>
  <c r="M12" i="2"/>
  <c r="Z33" i="3" s="1"/>
  <c r="L12" i="2"/>
  <c r="Y33" i="3" s="1"/>
  <c r="K12" i="2"/>
  <c r="X33" i="3" s="1"/>
  <c r="J12" i="2"/>
  <c r="W33" i="3" s="1"/>
  <c r="I12" i="2"/>
  <c r="V33" i="3" s="1"/>
  <c r="H12" i="2"/>
  <c r="U33" i="3" s="1"/>
  <c r="G12" i="2"/>
  <c r="T33" i="3" s="1"/>
  <c r="F12" i="2"/>
  <c r="S33" i="3" s="1"/>
  <c r="E12" i="2"/>
  <c r="R33" i="3" s="1"/>
  <c r="D12" i="2"/>
  <c r="Q33" i="3" s="1"/>
  <c r="C12" i="2"/>
  <c r="P33" i="3" s="1"/>
  <c r="AD10" i="2"/>
  <c r="AQ25" i="3" s="1"/>
  <c r="AC10" i="2"/>
  <c r="AP25" i="3" s="1"/>
  <c r="AB10" i="2"/>
  <c r="AO25" i="3" s="1"/>
  <c r="AA10" i="2"/>
  <c r="AN25" i="3" s="1"/>
  <c r="Z10" i="2"/>
  <c r="AM25" i="3" s="1"/>
  <c r="Y10" i="2"/>
  <c r="AL25" i="3" s="1"/>
  <c r="X10" i="2"/>
  <c r="AK25" i="3" s="1"/>
  <c r="W10" i="2"/>
  <c r="AJ25" i="3" s="1"/>
  <c r="V10" i="2"/>
  <c r="AI25" i="3" s="1"/>
  <c r="U10" i="2"/>
  <c r="AH25" i="3" s="1"/>
  <c r="T10" i="2"/>
  <c r="AG25" i="3" s="1"/>
  <c r="S10" i="2"/>
  <c r="AF25" i="3" s="1"/>
  <c r="R10" i="2"/>
  <c r="AE25" i="3" s="1"/>
  <c r="Q10" i="2"/>
  <c r="AD25" i="3" s="1"/>
  <c r="P10" i="2"/>
  <c r="AC25" i="3" s="1"/>
  <c r="O10" i="2"/>
  <c r="AB25" i="3" s="1"/>
  <c r="N10" i="2"/>
  <c r="AA25" i="3" s="1"/>
  <c r="M10" i="2"/>
  <c r="Z25" i="3" s="1"/>
  <c r="L10" i="2"/>
  <c r="Y25" i="3" s="1"/>
  <c r="K10" i="2"/>
  <c r="X25" i="3" s="1"/>
  <c r="J10" i="2"/>
  <c r="W25" i="3" s="1"/>
  <c r="I10" i="2"/>
  <c r="V25" i="3" s="1"/>
  <c r="H10" i="2"/>
  <c r="U25" i="3" s="1"/>
  <c r="G10" i="2"/>
  <c r="T25" i="3" s="1"/>
  <c r="F10" i="2"/>
  <c r="S25" i="3" s="1"/>
  <c r="E10" i="2"/>
  <c r="R25" i="3" s="1"/>
  <c r="D10" i="2"/>
  <c r="Q25" i="3" s="1"/>
  <c r="C10" i="2"/>
  <c r="P25" i="3" s="1"/>
  <c r="Q75" i="1"/>
  <c r="I75" i="1"/>
  <c r="B75" i="1"/>
  <c r="C75" i="1" s="1"/>
  <c r="M74" i="1"/>
  <c r="L36" i="2" s="1"/>
  <c r="Y86" i="3" s="1"/>
  <c r="E74" i="1"/>
  <c r="D36" i="2" s="1"/>
  <c r="Q86" i="3" s="1"/>
  <c r="B74" i="1"/>
  <c r="C74" i="1" s="1"/>
  <c r="Q73" i="1"/>
  <c r="P35" i="2" s="1"/>
  <c r="AC85" i="3" s="1"/>
  <c r="I73" i="1"/>
  <c r="H35" i="2" s="1"/>
  <c r="U85" i="3" s="1"/>
  <c r="M72" i="1"/>
  <c r="L34" i="2" s="1"/>
  <c r="E72" i="1"/>
  <c r="D34" i="2" s="1"/>
  <c r="C71" i="1"/>
  <c r="AB70" i="1"/>
  <c r="C70" i="1"/>
  <c r="AC69" i="1"/>
  <c r="Q69" i="1"/>
  <c r="C69" i="1"/>
  <c r="C68" i="1"/>
  <c r="C67" i="1"/>
  <c r="P66" i="1"/>
  <c r="O28" i="2" s="1"/>
  <c r="C66" i="1"/>
  <c r="E65" i="1"/>
  <c r="D27" i="2" s="1"/>
  <c r="C65" i="1"/>
  <c r="C64" i="1"/>
  <c r="AC63" i="1"/>
  <c r="AB25" i="2" s="1"/>
  <c r="AO56" i="3" s="1"/>
  <c r="Q63" i="1"/>
  <c r="P25" i="2" s="1"/>
  <c r="AC56" i="3" s="1"/>
  <c r="I63" i="1"/>
  <c r="H25" i="2" s="1"/>
  <c r="U56" i="3" s="1"/>
  <c r="C63" i="1"/>
  <c r="AB62" i="1"/>
  <c r="AA24" i="2" s="1"/>
  <c r="AN55" i="3" s="1"/>
  <c r="H62" i="1"/>
  <c r="G24" i="2" s="1"/>
  <c r="T55" i="3" s="1"/>
  <c r="C62" i="1"/>
  <c r="AC61" i="1"/>
  <c r="AB23" i="2" s="1"/>
  <c r="AO54" i="3" s="1"/>
  <c r="Q61" i="1"/>
  <c r="P23" i="2" s="1"/>
  <c r="AC54" i="3" s="1"/>
  <c r="I61" i="1"/>
  <c r="H23" i="2" s="1"/>
  <c r="C61" i="1"/>
  <c r="AE37" i="1"/>
  <c r="AE75" i="1" s="1"/>
  <c r="AD37" i="1"/>
  <c r="AD75" i="1" s="1"/>
  <c r="AC37" i="1"/>
  <c r="AC75" i="1" s="1"/>
  <c r="AB37" i="1"/>
  <c r="AB75" i="1" s="1"/>
  <c r="AA37" i="1"/>
  <c r="AA75" i="1" s="1"/>
  <c r="Z37" i="1"/>
  <c r="Z75" i="1" s="1"/>
  <c r="Y37" i="1"/>
  <c r="Y75" i="1" s="1"/>
  <c r="X37" i="1"/>
  <c r="X75" i="1" s="1"/>
  <c r="W37" i="1"/>
  <c r="W75" i="1" s="1"/>
  <c r="V37" i="1"/>
  <c r="V75" i="1" s="1"/>
  <c r="U37" i="1"/>
  <c r="U75" i="1" s="1"/>
  <c r="T37" i="1"/>
  <c r="T75" i="1" s="1"/>
  <c r="S37" i="1"/>
  <c r="S75" i="1" s="1"/>
  <c r="R37" i="1"/>
  <c r="R75" i="1" s="1"/>
  <c r="Q37" i="1"/>
  <c r="P37" i="1"/>
  <c r="P75" i="1" s="1"/>
  <c r="O37" i="1"/>
  <c r="O75" i="1" s="1"/>
  <c r="N37" i="1"/>
  <c r="N75" i="1" s="1"/>
  <c r="M37" i="1"/>
  <c r="M75" i="1" s="1"/>
  <c r="L37" i="1"/>
  <c r="L75" i="1" s="1"/>
  <c r="K37" i="1"/>
  <c r="K75" i="1" s="1"/>
  <c r="J37" i="1"/>
  <c r="J75" i="1" s="1"/>
  <c r="I37" i="1"/>
  <c r="H37" i="1"/>
  <c r="H75" i="1" s="1"/>
  <c r="G37" i="1"/>
  <c r="G75" i="1" s="1"/>
  <c r="F37" i="1"/>
  <c r="F75" i="1" s="1"/>
  <c r="E37" i="1"/>
  <c r="E75" i="1" s="1"/>
  <c r="D37" i="1"/>
  <c r="D75" i="1" s="1"/>
  <c r="AE36" i="1"/>
  <c r="AE74" i="1" s="1"/>
  <c r="AD36" i="2" s="1"/>
  <c r="AQ86" i="3" s="1"/>
  <c r="AD36" i="1"/>
  <c r="AD74" i="1" s="1"/>
  <c r="AC36" i="2" s="1"/>
  <c r="AP86" i="3" s="1"/>
  <c r="AC36" i="1"/>
  <c r="AC74" i="1" s="1"/>
  <c r="AB36" i="2" s="1"/>
  <c r="AO86" i="3" s="1"/>
  <c r="AB36" i="1"/>
  <c r="AB74" i="1" s="1"/>
  <c r="AA36" i="2" s="1"/>
  <c r="AN86" i="3" s="1"/>
  <c r="AA36" i="1"/>
  <c r="AA74" i="1" s="1"/>
  <c r="Z36" i="2" s="1"/>
  <c r="AM86" i="3" s="1"/>
  <c r="Z36" i="1"/>
  <c r="Z74" i="1" s="1"/>
  <c r="Y36" i="2" s="1"/>
  <c r="AL86" i="3" s="1"/>
  <c r="Y36" i="1"/>
  <c r="Y74" i="1" s="1"/>
  <c r="X36" i="2" s="1"/>
  <c r="AK86" i="3" s="1"/>
  <c r="X36" i="1"/>
  <c r="X74" i="1" s="1"/>
  <c r="W36" i="2" s="1"/>
  <c r="W36" i="1"/>
  <c r="W74" i="1" s="1"/>
  <c r="V36" i="2" s="1"/>
  <c r="AI86" i="3" s="1"/>
  <c r="V36" i="1"/>
  <c r="V74" i="1" s="1"/>
  <c r="U36" i="2" s="1"/>
  <c r="AH86" i="3" s="1"/>
  <c r="U36" i="1"/>
  <c r="U74" i="1" s="1"/>
  <c r="T36" i="2" s="1"/>
  <c r="AG86" i="3" s="1"/>
  <c r="T36" i="1"/>
  <c r="T74" i="1" s="1"/>
  <c r="S36" i="2" s="1"/>
  <c r="S36" i="1"/>
  <c r="S74" i="1" s="1"/>
  <c r="R36" i="2" s="1"/>
  <c r="AE86" i="3" s="1"/>
  <c r="R36" i="1"/>
  <c r="R74" i="1" s="1"/>
  <c r="Q36" i="2" s="1"/>
  <c r="AD86" i="3" s="1"/>
  <c r="Q36" i="1"/>
  <c r="Q74" i="1" s="1"/>
  <c r="P36" i="2" s="1"/>
  <c r="AC86" i="3" s="1"/>
  <c r="P36" i="1"/>
  <c r="P74" i="1" s="1"/>
  <c r="O36" i="2" s="1"/>
  <c r="O36" i="1"/>
  <c r="O74" i="1" s="1"/>
  <c r="N36" i="2" s="1"/>
  <c r="AA86" i="3" s="1"/>
  <c r="N36" i="1"/>
  <c r="N74" i="1" s="1"/>
  <c r="M36" i="2" s="1"/>
  <c r="Z86" i="3" s="1"/>
  <c r="M36" i="1"/>
  <c r="L36" i="1"/>
  <c r="L74" i="1" s="1"/>
  <c r="K36" i="2" s="1"/>
  <c r="K36" i="1"/>
  <c r="K74" i="1" s="1"/>
  <c r="J36" i="2" s="1"/>
  <c r="W86" i="3" s="1"/>
  <c r="J36" i="1"/>
  <c r="J74" i="1" s="1"/>
  <c r="I36" i="2" s="1"/>
  <c r="V86" i="3" s="1"/>
  <c r="I36" i="1"/>
  <c r="I74" i="1" s="1"/>
  <c r="H36" i="2" s="1"/>
  <c r="U86" i="3" s="1"/>
  <c r="H36" i="1"/>
  <c r="H74" i="1" s="1"/>
  <c r="G36" i="2" s="1"/>
  <c r="G36" i="1"/>
  <c r="G74" i="1" s="1"/>
  <c r="F36" i="2" s="1"/>
  <c r="S86" i="3" s="1"/>
  <c r="F36" i="1"/>
  <c r="F74" i="1" s="1"/>
  <c r="E36" i="2" s="1"/>
  <c r="R86" i="3" s="1"/>
  <c r="E36" i="1"/>
  <c r="D36" i="1"/>
  <c r="D74" i="1" s="1"/>
  <c r="C36" i="2" s="1"/>
  <c r="AE35" i="1"/>
  <c r="AE73" i="1" s="1"/>
  <c r="AD35" i="2" s="1"/>
  <c r="AQ85" i="3" s="1"/>
  <c r="AD35" i="1"/>
  <c r="AD73" i="1" s="1"/>
  <c r="AC35" i="2" s="1"/>
  <c r="AP85" i="3" s="1"/>
  <c r="AC35" i="1"/>
  <c r="AC73" i="1" s="1"/>
  <c r="AB35" i="2" s="1"/>
  <c r="AO85" i="3" s="1"/>
  <c r="AB35" i="1"/>
  <c r="AB73" i="1" s="1"/>
  <c r="AA35" i="2" s="1"/>
  <c r="AN85" i="3" s="1"/>
  <c r="AA35" i="1"/>
  <c r="AA73" i="1" s="1"/>
  <c r="Z35" i="2" s="1"/>
  <c r="AM85" i="3" s="1"/>
  <c r="Z35" i="1"/>
  <c r="Z73" i="1" s="1"/>
  <c r="Y35" i="2" s="1"/>
  <c r="AL85" i="3" s="1"/>
  <c r="Y35" i="1"/>
  <c r="Y73" i="1" s="1"/>
  <c r="X35" i="2" s="1"/>
  <c r="AK85" i="3" s="1"/>
  <c r="X35" i="1"/>
  <c r="X73" i="1" s="1"/>
  <c r="W35" i="2" s="1"/>
  <c r="W35" i="1"/>
  <c r="W73" i="1" s="1"/>
  <c r="V35" i="2" s="1"/>
  <c r="AI85" i="3" s="1"/>
  <c r="V35" i="1"/>
  <c r="V73" i="1" s="1"/>
  <c r="U35" i="2" s="1"/>
  <c r="U35" i="1"/>
  <c r="U73" i="1" s="1"/>
  <c r="T35" i="2" s="1"/>
  <c r="AG85" i="3" s="1"/>
  <c r="T35" i="1"/>
  <c r="T73" i="1" s="1"/>
  <c r="S35" i="2" s="1"/>
  <c r="S35" i="1"/>
  <c r="S73" i="1" s="1"/>
  <c r="R35" i="2" s="1"/>
  <c r="AE85" i="3" s="1"/>
  <c r="R35" i="1"/>
  <c r="R73" i="1" s="1"/>
  <c r="Q35" i="2" s="1"/>
  <c r="AD85" i="3" s="1"/>
  <c r="Q35" i="1"/>
  <c r="P35" i="1"/>
  <c r="P73" i="1" s="1"/>
  <c r="O35" i="2" s="1"/>
  <c r="O35" i="1"/>
  <c r="O73" i="1" s="1"/>
  <c r="N35" i="2" s="1"/>
  <c r="AA85" i="3" s="1"/>
  <c r="N35" i="1"/>
  <c r="N73" i="1" s="1"/>
  <c r="M35" i="2" s="1"/>
  <c r="Z85" i="3" s="1"/>
  <c r="M35" i="1"/>
  <c r="M73" i="1" s="1"/>
  <c r="L35" i="2" s="1"/>
  <c r="Y85" i="3" s="1"/>
  <c r="L35" i="1"/>
  <c r="L73" i="1" s="1"/>
  <c r="K35" i="2" s="1"/>
  <c r="K35" i="1"/>
  <c r="K73" i="1" s="1"/>
  <c r="J35" i="2" s="1"/>
  <c r="W85" i="3" s="1"/>
  <c r="J35" i="1"/>
  <c r="J73" i="1" s="1"/>
  <c r="I35" i="2" s="1"/>
  <c r="V85" i="3" s="1"/>
  <c r="I35" i="1"/>
  <c r="H35" i="1"/>
  <c r="H73" i="1" s="1"/>
  <c r="G35" i="2" s="1"/>
  <c r="G35" i="1"/>
  <c r="G73" i="1" s="1"/>
  <c r="F35" i="2" s="1"/>
  <c r="S85" i="3" s="1"/>
  <c r="F35" i="1"/>
  <c r="F73" i="1" s="1"/>
  <c r="E35" i="2" s="1"/>
  <c r="R85" i="3" s="1"/>
  <c r="E35" i="1"/>
  <c r="E73" i="1" s="1"/>
  <c r="D35" i="2" s="1"/>
  <c r="Q85" i="3" s="1"/>
  <c r="D35" i="1"/>
  <c r="D73" i="1" s="1"/>
  <c r="C35" i="2" s="1"/>
  <c r="AE34" i="1"/>
  <c r="AE72" i="1" s="1"/>
  <c r="AD34" i="2" s="1"/>
  <c r="AD34" i="1"/>
  <c r="AD72" i="1" s="1"/>
  <c r="AC34" i="2" s="1"/>
  <c r="AC34" i="1"/>
  <c r="AC72" i="1" s="1"/>
  <c r="AB34" i="2" s="1"/>
  <c r="AB34" i="1"/>
  <c r="AB72" i="1" s="1"/>
  <c r="AA34" i="2" s="1"/>
  <c r="AA34" i="1"/>
  <c r="AA72" i="1" s="1"/>
  <c r="Z34" i="2" s="1"/>
  <c r="AM84" i="3" s="1"/>
  <c r="Z34" i="1"/>
  <c r="Z72" i="1" s="1"/>
  <c r="Y34" i="2" s="1"/>
  <c r="Y34" i="1"/>
  <c r="Y72" i="1" s="1"/>
  <c r="X34" i="2" s="1"/>
  <c r="X34" i="1"/>
  <c r="X72" i="1" s="1"/>
  <c r="W34" i="2" s="1"/>
  <c r="W34" i="1"/>
  <c r="W72" i="1" s="1"/>
  <c r="V34" i="2" s="1"/>
  <c r="V34" i="1"/>
  <c r="V72" i="1" s="1"/>
  <c r="U34" i="2" s="1"/>
  <c r="U34" i="1"/>
  <c r="U72" i="1" s="1"/>
  <c r="T34" i="2" s="1"/>
  <c r="T34" i="1"/>
  <c r="T72" i="1" s="1"/>
  <c r="S34" i="2" s="1"/>
  <c r="S34" i="1"/>
  <c r="S72" i="1" s="1"/>
  <c r="R34" i="2" s="1"/>
  <c r="R34" i="1"/>
  <c r="R72" i="1" s="1"/>
  <c r="Q34" i="2" s="1"/>
  <c r="Q34" i="1"/>
  <c r="Q72" i="1" s="1"/>
  <c r="P34" i="2" s="1"/>
  <c r="AC84" i="3" s="1"/>
  <c r="P34" i="1"/>
  <c r="P72" i="1" s="1"/>
  <c r="O34" i="2" s="1"/>
  <c r="O34" i="1"/>
  <c r="O72" i="1" s="1"/>
  <c r="N34" i="2" s="1"/>
  <c r="N34" i="1"/>
  <c r="N72" i="1" s="1"/>
  <c r="M34" i="2" s="1"/>
  <c r="M34" i="1"/>
  <c r="L34" i="1"/>
  <c r="L72" i="1" s="1"/>
  <c r="K34" i="2" s="1"/>
  <c r="K34" i="1"/>
  <c r="K72" i="1" s="1"/>
  <c r="J34" i="2" s="1"/>
  <c r="W84" i="3" s="1"/>
  <c r="J34" i="1"/>
  <c r="J72" i="1" s="1"/>
  <c r="I34" i="2" s="1"/>
  <c r="I34" i="1"/>
  <c r="I72" i="1" s="1"/>
  <c r="H34" i="2" s="1"/>
  <c r="H34" i="1"/>
  <c r="H72" i="1" s="1"/>
  <c r="G34" i="2" s="1"/>
  <c r="G34" i="1"/>
  <c r="G72" i="1" s="1"/>
  <c r="F34" i="2" s="1"/>
  <c r="F34" i="1"/>
  <c r="F72" i="1" s="1"/>
  <c r="E34" i="2" s="1"/>
  <c r="E34" i="1"/>
  <c r="D34" i="1"/>
  <c r="D72" i="1" s="1"/>
  <c r="C34" i="2" s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D71" i="1" s="1"/>
  <c r="E71" i="1" s="1"/>
  <c r="AE32" i="1"/>
  <c r="AE70" i="1" s="1"/>
  <c r="AD32" i="1"/>
  <c r="AD70" i="1" s="1"/>
  <c r="AC32" i="1"/>
  <c r="AC70" i="1" s="1"/>
  <c r="AB32" i="1"/>
  <c r="AA32" i="1"/>
  <c r="AA70" i="1" s="1"/>
  <c r="Z32" i="1"/>
  <c r="Z70" i="1" s="1"/>
  <c r="Y32" i="1"/>
  <c r="Y70" i="1" s="1"/>
  <c r="X32" i="1"/>
  <c r="X70" i="1" s="1"/>
  <c r="W32" i="1"/>
  <c r="W70" i="1" s="1"/>
  <c r="V32" i="1"/>
  <c r="V70" i="1" s="1"/>
  <c r="U32" i="1"/>
  <c r="U70" i="1" s="1"/>
  <c r="T32" i="1"/>
  <c r="T70" i="1" s="1"/>
  <c r="S32" i="1"/>
  <c r="S70" i="1" s="1"/>
  <c r="R32" i="1"/>
  <c r="R70" i="1" s="1"/>
  <c r="Q32" i="1"/>
  <c r="Q70" i="1" s="1"/>
  <c r="P32" i="1"/>
  <c r="P70" i="1" s="1"/>
  <c r="O32" i="1"/>
  <c r="O70" i="1" s="1"/>
  <c r="N32" i="1"/>
  <c r="N70" i="1" s="1"/>
  <c r="M32" i="1"/>
  <c r="M70" i="1" s="1"/>
  <c r="L32" i="1"/>
  <c r="L70" i="1" s="1"/>
  <c r="K32" i="1"/>
  <c r="K70" i="1" s="1"/>
  <c r="J32" i="1"/>
  <c r="J70" i="1" s="1"/>
  <c r="I32" i="1"/>
  <c r="I70" i="1" s="1"/>
  <c r="H32" i="1"/>
  <c r="H70" i="1" s="1"/>
  <c r="G32" i="1"/>
  <c r="G70" i="1" s="1"/>
  <c r="F32" i="1"/>
  <c r="F70" i="1" s="1"/>
  <c r="E32" i="1"/>
  <c r="E70" i="1" s="1"/>
  <c r="D32" i="1"/>
  <c r="D70" i="1" s="1"/>
  <c r="AE31" i="1"/>
  <c r="AE69" i="1" s="1"/>
  <c r="AD31" i="1"/>
  <c r="AD69" i="1" s="1"/>
  <c r="AC31" i="1"/>
  <c r="AB31" i="1"/>
  <c r="AB69" i="1" s="1"/>
  <c r="AA31" i="1"/>
  <c r="AA69" i="1" s="1"/>
  <c r="Z31" i="1"/>
  <c r="Z69" i="1" s="1"/>
  <c r="Y31" i="1"/>
  <c r="Y69" i="1" s="1"/>
  <c r="X31" i="1"/>
  <c r="X69" i="1" s="1"/>
  <c r="W31" i="1"/>
  <c r="W69" i="1" s="1"/>
  <c r="V31" i="1"/>
  <c r="V69" i="1" s="1"/>
  <c r="U31" i="1"/>
  <c r="U69" i="1" s="1"/>
  <c r="T31" i="1"/>
  <c r="T69" i="1" s="1"/>
  <c r="S31" i="1"/>
  <c r="S69" i="1" s="1"/>
  <c r="R31" i="1"/>
  <c r="R69" i="1" s="1"/>
  <c r="Q31" i="1"/>
  <c r="P31" i="1"/>
  <c r="P69" i="1" s="1"/>
  <c r="O31" i="1"/>
  <c r="O69" i="1" s="1"/>
  <c r="N31" i="1"/>
  <c r="N69" i="1" s="1"/>
  <c r="M31" i="1"/>
  <c r="M69" i="1" s="1"/>
  <c r="L31" i="1"/>
  <c r="L69" i="1" s="1"/>
  <c r="K31" i="1"/>
  <c r="K69" i="1" s="1"/>
  <c r="J31" i="1"/>
  <c r="J69" i="1" s="1"/>
  <c r="I31" i="1"/>
  <c r="I69" i="1" s="1"/>
  <c r="H31" i="1"/>
  <c r="H69" i="1" s="1"/>
  <c r="G31" i="1"/>
  <c r="G69" i="1" s="1"/>
  <c r="F31" i="1"/>
  <c r="F69" i="1" s="1"/>
  <c r="E31" i="1"/>
  <c r="E69" i="1" s="1"/>
  <c r="D31" i="1"/>
  <c r="D69" i="1" s="1"/>
  <c r="AE30" i="1"/>
  <c r="AE68" i="1" s="1"/>
  <c r="AD30" i="1"/>
  <c r="AD68" i="1" s="1"/>
  <c r="AC30" i="1"/>
  <c r="AC68" i="1" s="1"/>
  <c r="AB30" i="1"/>
  <c r="AB68" i="1" s="1"/>
  <c r="AA30" i="1"/>
  <c r="AA68" i="1" s="1"/>
  <c r="Z30" i="1"/>
  <c r="Z68" i="1" s="1"/>
  <c r="Y30" i="1"/>
  <c r="Y68" i="1" s="1"/>
  <c r="X30" i="1"/>
  <c r="X68" i="1" s="1"/>
  <c r="W30" i="1"/>
  <c r="W68" i="1" s="1"/>
  <c r="V30" i="1"/>
  <c r="V68" i="1" s="1"/>
  <c r="U30" i="1"/>
  <c r="U68" i="1" s="1"/>
  <c r="T30" i="1"/>
  <c r="T68" i="1" s="1"/>
  <c r="S30" i="1"/>
  <c r="S68" i="1" s="1"/>
  <c r="R30" i="1"/>
  <c r="R68" i="1" s="1"/>
  <c r="Q30" i="1"/>
  <c r="Q68" i="1" s="1"/>
  <c r="P30" i="1"/>
  <c r="P68" i="1" s="1"/>
  <c r="O30" i="1"/>
  <c r="O68" i="1" s="1"/>
  <c r="N30" i="1"/>
  <c r="N68" i="1" s="1"/>
  <c r="M30" i="1"/>
  <c r="M68" i="1" s="1"/>
  <c r="L30" i="1"/>
  <c r="L68" i="1" s="1"/>
  <c r="K30" i="1"/>
  <c r="K68" i="1" s="1"/>
  <c r="J30" i="1"/>
  <c r="J68" i="1" s="1"/>
  <c r="I30" i="1"/>
  <c r="I68" i="1" s="1"/>
  <c r="H30" i="1"/>
  <c r="H68" i="1" s="1"/>
  <c r="G30" i="1"/>
  <c r="G68" i="1" s="1"/>
  <c r="F30" i="1"/>
  <c r="F68" i="1" s="1"/>
  <c r="E30" i="1"/>
  <c r="E68" i="1" s="1"/>
  <c r="D30" i="1"/>
  <c r="D68" i="1" s="1"/>
  <c r="AE29" i="1"/>
  <c r="AE67" i="1" s="1"/>
  <c r="AD29" i="1"/>
  <c r="AD67" i="1" s="1"/>
  <c r="AC29" i="1"/>
  <c r="AC67" i="1" s="1"/>
  <c r="AB29" i="1"/>
  <c r="AB67" i="1" s="1"/>
  <c r="AA29" i="1"/>
  <c r="AA67" i="1" s="1"/>
  <c r="Z29" i="1"/>
  <c r="Z67" i="1" s="1"/>
  <c r="Y29" i="1"/>
  <c r="Y67" i="1" s="1"/>
  <c r="X29" i="1"/>
  <c r="X67" i="1" s="1"/>
  <c r="W29" i="1"/>
  <c r="W67" i="1" s="1"/>
  <c r="V29" i="1"/>
  <c r="V67" i="1" s="1"/>
  <c r="U29" i="1"/>
  <c r="U67" i="1" s="1"/>
  <c r="T29" i="1"/>
  <c r="T67" i="1" s="1"/>
  <c r="S29" i="1"/>
  <c r="S67" i="1" s="1"/>
  <c r="R29" i="1"/>
  <c r="R67" i="1" s="1"/>
  <c r="Q29" i="1"/>
  <c r="Q67" i="1" s="1"/>
  <c r="P29" i="1"/>
  <c r="P67" i="1" s="1"/>
  <c r="O29" i="1"/>
  <c r="O67" i="1" s="1"/>
  <c r="N29" i="1"/>
  <c r="N67" i="1" s="1"/>
  <c r="M29" i="1"/>
  <c r="M67" i="1" s="1"/>
  <c r="L29" i="1"/>
  <c r="L67" i="1" s="1"/>
  <c r="K29" i="1"/>
  <c r="K67" i="1" s="1"/>
  <c r="J29" i="1"/>
  <c r="J67" i="1" s="1"/>
  <c r="I29" i="1"/>
  <c r="I67" i="1" s="1"/>
  <c r="H29" i="1"/>
  <c r="H67" i="1" s="1"/>
  <c r="G29" i="1"/>
  <c r="G67" i="1" s="1"/>
  <c r="F29" i="1"/>
  <c r="F67" i="1" s="1"/>
  <c r="E29" i="1"/>
  <c r="E67" i="1" s="1"/>
  <c r="D29" i="1"/>
  <c r="D67" i="1" s="1"/>
  <c r="AE28" i="1"/>
  <c r="AE66" i="1" s="1"/>
  <c r="AD28" i="2" s="1"/>
  <c r="AD28" i="1"/>
  <c r="AD66" i="1" s="1"/>
  <c r="AC28" i="2" s="1"/>
  <c r="AC28" i="1"/>
  <c r="AC66" i="1" s="1"/>
  <c r="AB28" i="2" s="1"/>
  <c r="AB28" i="1"/>
  <c r="AB66" i="1" s="1"/>
  <c r="AA28" i="2" s="1"/>
  <c r="AA28" i="1"/>
  <c r="AA66" i="1" s="1"/>
  <c r="Z28" i="2" s="1"/>
  <c r="Z28" i="1"/>
  <c r="Z66" i="1" s="1"/>
  <c r="Y28" i="2" s="1"/>
  <c r="Y28" i="1"/>
  <c r="Y66" i="1" s="1"/>
  <c r="X28" i="2" s="1"/>
  <c r="X28" i="1"/>
  <c r="X66" i="1" s="1"/>
  <c r="W28" i="2" s="1"/>
  <c r="W28" i="1"/>
  <c r="W66" i="1" s="1"/>
  <c r="V28" i="2" s="1"/>
  <c r="V28" i="1"/>
  <c r="V66" i="1" s="1"/>
  <c r="U28" i="2" s="1"/>
  <c r="U28" i="1"/>
  <c r="U66" i="1" s="1"/>
  <c r="T28" i="2" s="1"/>
  <c r="T28" i="1"/>
  <c r="T66" i="1" s="1"/>
  <c r="S28" i="2" s="1"/>
  <c r="S28" i="1"/>
  <c r="S66" i="1" s="1"/>
  <c r="R28" i="2" s="1"/>
  <c r="R28" i="1"/>
  <c r="R66" i="1" s="1"/>
  <c r="Q28" i="2" s="1"/>
  <c r="Q28" i="1"/>
  <c r="Q66" i="1" s="1"/>
  <c r="P28" i="2" s="1"/>
  <c r="P28" i="1"/>
  <c r="O28" i="1"/>
  <c r="O66" i="1" s="1"/>
  <c r="N28" i="2" s="1"/>
  <c r="N28" i="1"/>
  <c r="N66" i="1" s="1"/>
  <c r="M28" i="2" s="1"/>
  <c r="M28" i="1"/>
  <c r="M66" i="1" s="1"/>
  <c r="L28" i="2" s="1"/>
  <c r="L28" i="1"/>
  <c r="L66" i="1" s="1"/>
  <c r="K28" i="2" s="1"/>
  <c r="K28" i="1"/>
  <c r="K66" i="1" s="1"/>
  <c r="J28" i="2" s="1"/>
  <c r="J28" i="1"/>
  <c r="J66" i="1" s="1"/>
  <c r="I28" i="2" s="1"/>
  <c r="I28" i="1"/>
  <c r="I66" i="1" s="1"/>
  <c r="H28" i="2" s="1"/>
  <c r="H28" i="1"/>
  <c r="H66" i="1" s="1"/>
  <c r="G28" i="2" s="1"/>
  <c r="G28" i="1"/>
  <c r="G66" i="1" s="1"/>
  <c r="F28" i="2" s="1"/>
  <c r="F28" i="1"/>
  <c r="F66" i="1" s="1"/>
  <c r="E28" i="2" s="1"/>
  <c r="E28" i="1"/>
  <c r="E66" i="1" s="1"/>
  <c r="D28" i="2" s="1"/>
  <c r="D28" i="1"/>
  <c r="D66" i="1" s="1"/>
  <c r="C28" i="2" s="1"/>
  <c r="AE27" i="1"/>
  <c r="AE65" i="1" s="1"/>
  <c r="AD27" i="2" s="1"/>
  <c r="AD27" i="1"/>
  <c r="AD65" i="1" s="1"/>
  <c r="AC27" i="2" s="1"/>
  <c r="AC27" i="1"/>
  <c r="AC65" i="1" s="1"/>
  <c r="AB27" i="2" s="1"/>
  <c r="AB27" i="1"/>
  <c r="AB65" i="1" s="1"/>
  <c r="AA27" i="2" s="1"/>
  <c r="AA27" i="1"/>
  <c r="AA65" i="1" s="1"/>
  <c r="Z27" i="2" s="1"/>
  <c r="Z27" i="1"/>
  <c r="Z65" i="1" s="1"/>
  <c r="Y27" i="2" s="1"/>
  <c r="Y27" i="1"/>
  <c r="Y65" i="1" s="1"/>
  <c r="X27" i="2" s="1"/>
  <c r="X27" i="1"/>
  <c r="X65" i="1" s="1"/>
  <c r="W27" i="2" s="1"/>
  <c r="W27" i="1"/>
  <c r="W65" i="1" s="1"/>
  <c r="V27" i="2" s="1"/>
  <c r="V27" i="1"/>
  <c r="V65" i="1" s="1"/>
  <c r="U27" i="2" s="1"/>
  <c r="U27" i="1"/>
  <c r="U65" i="1" s="1"/>
  <c r="T27" i="2" s="1"/>
  <c r="T27" i="1"/>
  <c r="T65" i="1" s="1"/>
  <c r="S27" i="2" s="1"/>
  <c r="S27" i="1"/>
  <c r="S65" i="1" s="1"/>
  <c r="R27" i="2" s="1"/>
  <c r="R27" i="1"/>
  <c r="R65" i="1" s="1"/>
  <c r="Q27" i="2" s="1"/>
  <c r="Q27" i="1"/>
  <c r="Q65" i="1" s="1"/>
  <c r="P27" i="2" s="1"/>
  <c r="P27" i="1"/>
  <c r="P65" i="1" s="1"/>
  <c r="O27" i="2" s="1"/>
  <c r="O27" i="1"/>
  <c r="O65" i="1" s="1"/>
  <c r="N27" i="2" s="1"/>
  <c r="N27" i="1"/>
  <c r="N65" i="1" s="1"/>
  <c r="M27" i="2" s="1"/>
  <c r="M27" i="1"/>
  <c r="M65" i="1" s="1"/>
  <c r="L27" i="2" s="1"/>
  <c r="L27" i="1"/>
  <c r="L65" i="1" s="1"/>
  <c r="K27" i="2" s="1"/>
  <c r="K27" i="1"/>
  <c r="K65" i="1" s="1"/>
  <c r="J27" i="2" s="1"/>
  <c r="J27" i="1"/>
  <c r="J65" i="1" s="1"/>
  <c r="I27" i="2" s="1"/>
  <c r="I27" i="1"/>
  <c r="I65" i="1" s="1"/>
  <c r="H27" i="2" s="1"/>
  <c r="H27" i="1"/>
  <c r="H65" i="1" s="1"/>
  <c r="G27" i="2" s="1"/>
  <c r="G27" i="1"/>
  <c r="G65" i="1" s="1"/>
  <c r="F27" i="2" s="1"/>
  <c r="F27" i="1"/>
  <c r="F65" i="1" s="1"/>
  <c r="E27" i="2" s="1"/>
  <c r="E27" i="1"/>
  <c r="D27" i="1"/>
  <c r="D65" i="1" s="1"/>
  <c r="C27" i="2" s="1"/>
  <c r="AE26" i="1"/>
  <c r="AE64" i="1" s="1"/>
  <c r="AD26" i="2" s="1"/>
  <c r="AQ57" i="3" s="1"/>
  <c r="AD26" i="1"/>
  <c r="AD64" i="1" s="1"/>
  <c r="AC26" i="2" s="1"/>
  <c r="AP57" i="3" s="1"/>
  <c r="AC26" i="1"/>
  <c r="AC64" i="1" s="1"/>
  <c r="AB26" i="2" s="1"/>
  <c r="AO57" i="3" s="1"/>
  <c r="AB26" i="1"/>
  <c r="AB64" i="1" s="1"/>
  <c r="AA26" i="2" s="1"/>
  <c r="AN57" i="3" s="1"/>
  <c r="AA26" i="1"/>
  <c r="AA64" i="1" s="1"/>
  <c r="Z26" i="2" s="1"/>
  <c r="AM57" i="3" s="1"/>
  <c r="Z26" i="1"/>
  <c r="Z64" i="1" s="1"/>
  <c r="Y26" i="2" s="1"/>
  <c r="AL57" i="3" s="1"/>
  <c r="Y26" i="1"/>
  <c r="Y64" i="1" s="1"/>
  <c r="X26" i="2" s="1"/>
  <c r="AK57" i="3" s="1"/>
  <c r="X26" i="1"/>
  <c r="X64" i="1" s="1"/>
  <c r="W26" i="2" s="1"/>
  <c r="W26" i="1"/>
  <c r="W64" i="1" s="1"/>
  <c r="V26" i="2" s="1"/>
  <c r="AI57" i="3" s="1"/>
  <c r="V26" i="1"/>
  <c r="V64" i="1" s="1"/>
  <c r="U26" i="2" s="1"/>
  <c r="U26" i="1"/>
  <c r="U64" i="1" s="1"/>
  <c r="T26" i="2" s="1"/>
  <c r="AG57" i="3" s="1"/>
  <c r="T26" i="1"/>
  <c r="T64" i="1" s="1"/>
  <c r="S26" i="2" s="1"/>
  <c r="AF57" i="3" s="1"/>
  <c r="S26" i="1"/>
  <c r="S64" i="1" s="1"/>
  <c r="R26" i="2" s="1"/>
  <c r="AE57" i="3" s="1"/>
  <c r="R26" i="1"/>
  <c r="R64" i="1" s="1"/>
  <c r="Q26" i="2" s="1"/>
  <c r="AD57" i="3" s="1"/>
  <c r="Q26" i="1"/>
  <c r="Q64" i="1" s="1"/>
  <c r="P26" i="2" s="1"/>
  <c r="AC57" i="3" s="1"/>
  <c r="P26" i="1"/>
  <c r="P64" i="1" s="1"/>
  <c r="O26" i="2" s="1"/>
  <c r="AB57" i="3" s="1"/>
  <c r="O26" i="1"/>
  <c r="O64" i="1" s="1"/>
  <c r="N26" i="2" s="1"/>
  <c r="AA57" i="3" s="1"/>
  <c r="N26" i="1"/>
  <c r="N64" i="1" s="1"/>
  <c r="M26" i="2" s="1"/>
  <c r="Z57" i="3" s="1"/>
  <c r="M26" i="1"/>
  <c r="M64" i="1" s="1"/>
  <c r="L26" i="2" s="1"/>
  <c r="Y57" i="3" s="1"/>
  <c r="L26" i="1"/>
  <c r="L64" i="1" s="1"/>
  <c r="K26" i="2" s="1"/>
  <c r="X57" i="3" s="1"/>
  <c r="K26" i="1"/>
  <c r="K64" i="1" s="1"/>
  <c r="J26" i="2" s="1"/>
  <c r="W57" i="3" s="1"/>
  <c r="J26" i="1"/>
  <c r="J64" i="1" s="1"/>
  <c r="I26" i="2" s="1"/>
  <c r="V57" i="3" s="1"/>
  <c r="I26" i="1"/>
  <c r="I64" i="1" s="1"/>
  <c r="H26" i="2" s="1"/>
  <c r="U57" i="3" s="1"/>
  <c r="H26" i="1"/>
  <c r="H64" i="1" s="1"/>
  <c r="G26" i="2" s="1"/>
  <c r="T57" i="3" s="1"/>
  <c r="G26" i="1"/>
  <c r="G64" i="1" s="1"/>
  <c r="F26" i="2" s="1"/>
  <c r="S57" i="3" s="1"/>
  <c r="F26" i="1"/>
  <c r="F64" i="1" s="1"/>
  <c r="E26" i="2" s="1"/>
  <c r="R57" i="3" s="1"/>
  <c r="E26" i="1"/>
  <c r="E64" i="1" s="1"/>
  <c r="D26" i="2" s="1"/>
  <c r="Q57" i="3" s="1"/>
  <c r="D26" i="1"/>
  <c r="D64" i="1" s="1"/>
  <c r="C26" i="2" s="1"/>
  <c r="P57" i="3" s="1"/>
  <c r="AE25" i="1"/>
  <c r="AE63" i="1" s="1"/>
  <c r="AD25" i="2" s="1"/>
  <c r="AQ56" i="3" s="1"/>
  <c r="AD25" i="1"/>
  <c r="AD63" i="1" s="1"/>
  <c r="AC25" i="2" s="1"/>
  <c r="AP56" i="3" s="1"/>
  <c r="AC25" i="1"/>
  <c r="AB25" i="1"/>
  <c r="AB63" i="1" s="1"/>
  <c r="AA25" i="2" s="1"/>
  <c r="AN56" i="3" s="1"/>
  <c r="AA25" i="1"/>
  <c r="AA63" i="1" s="1"/>
  <c r="Z25" i="2" s="1"/>
  <c r="AM56" i="3" s="1"/>
  <c r="Z25" i="1"/>
  <c r="Z63" i="1" s="1"/>
  <c r="Y25" i="2" s="1"/>
  <c r="AL56" i="3" s="1"/>
  <c r="Y25" i="1"/>
  <c r="Y63" i="1" s="1"/>
  <c r="X25" i="2" s="1"/>
  <c r="AK56" i="3" s="1"/>
  <c r="X25" i="1"/>
  <c r="X63" i="1" s="1"/>
  <c r="W25" i="2" s="1"/>
  <c r="W25" i="1"/>
  <c r="W63" i="1" s="1"/>
  <c r="V25" i="2" s="1"/>
  <c r="V25" i="1"/>
  <c r="V63" i="1" s="1"/>
  <c r="U25" i="2" s="1"/>
  <c r="U25" i="1"/>
  <c r="U63" i="1" s="1"/>
  <c r="T25" i="2" s="1"/>
  <c r="AG56" i="3" s="1"/>
  <c r="T25" i="1"/>
  <c r="T63" i="1" s="1"/>
  <c r="S25" i="2" s="1"/>
  <c r="AF56" i="3" s="1"/>
  <c r="S25" i="1"/>
  <c r="S63" i="1" s="1"/>
  <c r="R25" i="2" s="1"/>
  <c r="AE56" i="3" s="1"/>
  <c r="R25" i="1"/>
  <c r="R63" i="1" s="1"/>
  <c r="Q25" i="2" s="1"/>
  <c r="AD56" i="3" s="1"/>
  <c r="Q25" i="1"/>
  <c r="P25" i="1"/>
  <c r="P63" i="1" s="1"/>
  <c r="O25" i="2" s="1"/>
  <c r="AB56" i="3" s="1"/>
  <c r="O25" i="1"/>
  <c r="O63" i="1" s="1"/>
  <c r="N25" i="2" s="1"/>
  <c r="AA56" i="3" s="1"/>
  <c r="N25" i="1"/>
  <c r="N63" i="1" s="1"/>
  <c r="M25" i="2" s="1"/>
  <c r="Z56" i="3" s="1"/>
  <c r="M25" i="1"/>
  <c r="M63" i="1" s="1"/>
  <c r="L25" i="2" s="1"/>
  <c r="Y56" i="3" s="1"/>
  <c r="L25" i="1"/>
  <c r="L63" i="1" s="1"/>
  <c r="K25" i="2" s="1"/>
  <c r="X56" i="3" s="1"/>
  <c r="K25" i="1"/>
  <c r="K63" i="1" s="1"/>
  <c r="J25" i="2" s="1"/>
  <c r="W56" i="3" s="1"/>
  <c r="J25" i="1"/>
  <c r="J63" i="1" s="1"/>
  <c r="I25" i="2" s="1"/>
  <c r="V56" i="3" s="1"/>
  <c r="I25" i="1"/>
  <c r="H25" i="1"/>
  <c r="H63" i="1" s="1"/>
  <c r="G25" i="2" s="1"/>
  <c r="T56" i="3" s="1"/>
  <c r="G25" i="1"/>
  <c r="G63" i="1" s="1"/>
  <c r="F25" i="2" s="1"/>
  <c r="S56" i="3" s="1"/>
  <c r="F25" i="1"/>
  <c r="F63" i="1" s="1"/>
  <c r="E25" i="2" s="1"/>
  <c r="R56" i="3" s="1"/>
  <c r="E25" i="1"/>
  <c r="E63" i="1" s="1"/>
  <c r="D25" i="2" s="1"/>
  <c r="Q56" i="3" s="1"/>
  <c r="D25" i="1"/>
  <c r="D63" i="1" s="1"/>
  <c r="C25" i="2" s="1"/>
  <c r="P56" i="3" s="1"/>
  <c r="AE24" i="1"/>
  <c r="AE62" i="1" s="1"/>
  <c r="AD24" i="2" s="1"/>
  <c r="AQ55" i="3" s="1"/>
  <c r="AD24" i="1"/>
  <c r="AD62" i="1" s="1"/>
  <c r="AC24" i="2" s="1"/>
  <c r="AP55" i="3" s="1"/>
  <c r="AC24" i="1"/>
  <c r="AC62" i="1" s="1"/>
  <c r="AB24" i="2" s="1"/>
  <c r="AO55" i="3" s="1"/>
  <c r="AB24" i="1"/>
  <c r="AA24" i="1"/>
  <c r="AA62" i="1" s="1"/>
  <c r="Z24" i="2" s="1"/>
  <c r="AM55" i="3" s="1"/>
  <c r="Z24" i="1"/>
  <c r="Z62" i="1" s="1"/>
  <c r="Y24" i="2" s="1"/>
  <c r="AL55" i="3" s="1"/>
  <c r="Y24" i="1"/>
  <c r="Y62" i="1" s="1"/>
  <c r="X24" i="2" s="1"/>
  <c r="AK55" i="3" s="1"/>
  <c r="X24" i="1"/>
  <c r="X62" i="1" s="1"/>
  <c r="W24" i="2" s="1"/>
  <c r="W24" i="1"/>
  <c r="W62" i="1" s="1"/>
  <c r="V24" i="2" s="1"/>
  <c r="AI55" i="3" s="1"/>
  <c r="V24" i="1"/>
  <c r="V62" i="1" s="1"/>
  <c r="U24" i="2" s="1"/>
  <c r="U24" i="1"/>
  <c r="U62" i="1" s="1"/>
  <c r="T24" i="2" s="1"/>
  <c r="AG55" i="3" s="1"/>
  <c r="T24" i="1"/>
  <c r="T62" i="1" s="1"/>
  <c r="S24" i="2" s="1"/>
  <c r="AF55" i="3" s="1"/>
  <c r="S24" i="1"/>
  <c r="S62" i="1" s="1"/>
  <c r="R24" i="2" s="1"/>
  <c r="AE55" i="3" s="1"/>
  <c r="R24" i="1"/>
  <c r="R62" i="1" s="1"/>
  <c r="Q24" i="2" s="1"/>
  <c r="AD55" i="3" s="1"/>
  <c r="Q24" i="1"/>
  <c r="Q62" i="1" s="1"/>
  <c r="P24" i="2" s="1"/>
  <c r="AC55" i="3" s="1"/>
  <c r="P24" i="1"/>
  <c r="P62" i="1" s="1"/>
  <c r="O24" i="2" s="1"/>
  <c r="AB55" i="3" s="1"/>
  <c r="O24" i="1"/>
  <c r="O62" i="1" s="1"/>
  <c r="N24" i="2" s="1"/>
  <c r="AA55" i="3" s="1"/>
  <c r="N24" i="1"/>
  <c r="N62" i="1" s="1"/>
  <c r="M24" i="2" s="1"/>
  <c r="Z55" i="3" s="1"/>
  <c r="M24" i="1"/>
  <c r="M62" i="1" s="1"/>
  <c r="L24" i="2" s="1"/>
  <c r="Y55" i="3" s="1"/>
  <c r="L24" i="1"/>
  <c r="L62" i="1" s="1"/>
  <c r="K24" i="2" s="1"/>
  <c r="X55" i="3" s="1"/>
  <c r="K24" i="1"/>
  <c r="K62" i="1" s="1"/>
  <c r="J24" i="2" s="1"/>
  <c r="J24" i="1"/>
  <c r="J62" i="1" s="1"/>
  <c r="I24" i="2" s="1"/>
  <c r="V55" i="3" s="1"/>
  <c r="I24" i="1"/>
  <c r="I62" i="1" s="1"/>
  <c r="H24" i="2" s="1"/>
  <c r="U55" i="3" s="1"/>
  <c r="H24" i="1"/>
  <c r="G24" i="1"/>
  <c r="G62" i="1" s="1"/>
  <c r="F24" i="2" s="1"/>
  <c r="S55" i="3" s="1"/>
  <c r="F24" i="1"/>
  <c r="F62" i="1" s="1"/>
  <c r="E24" i="2" s="1"/>
  <c r="R55" i="3" s="1"/>
  <c r="E24" i="1"/>
  <c r="E62" i="1" s="1"/>
  <c r="D24" i="2" s="1"/>
  <c r="Q55" i="3" s="1"/>
  <c r="D24" i="1"/>
  <c r="D62" i="1" s="1"/>
  <c r="C24" i="2" s="1"/>
  <c r="P55" i="3" s="1"/>
  <c r="AE23" i="1"/>
  <c r="AE61" i="1" s="1"/>
  <c r="AD23" i="2" s="1"/>
  <c r="AD23" i="1"/>
  <c r="AD61" i="1" s="1"/>
  <c r="AC23" i="2" s="1"/>
  <c r="AC23" i="1"/>
  <c r="AB23" i="1"/>
  <c r="AB61" i="1" s="1"/>
  <c r="AA23" i="2" s="1"/>
  <c r="AA23" i="1"/>
  <c r="AA61" i="1" s="1"/>
  <c r="Z23" i="2" s="1"/>
  <c r="Z23" i="1"/>
  <c r="Z61" i="1" s="1"/>
  <c r="Y23" i="2" s="1"/>
  <c r="Y23" i="1"/>
  <c r="Y61" i="1" s="1"/>
  <c r="X23" i="2" s="1"/>
  <c r="X23" i="1"/>
  <c r="X61" i="1" s="1"/>
  <c r="W23" i="2" s="1"/>
  <c r="W23" i="1"/>
  <c r="W61" i="1" s="1"/>
  <c r="V23" i="2" s="1"/>
  <c r="V23" i="1"/>
  <c r="V61" i="1" s="1"/>
  <c r="U23" i="2" s="1"/>
  <c r="U23" i="1"/>
  <c r="U61" i="1" s="1"/>
  <c r="T23" i="2" s="1"/>
  <c r="AG54" i="3" s="1"/>
  <c r="T23" i="1"/>
  <c r="T61" i="1" s="1"/>
  <c r="S23" i="2" s="1"/>
  <c r="S23" i="1"/>
  <c r="S61" i="1" s="1"/>
  <c r="R23" i="2" s="1"/>
  <c r="R23" i="1"/>
  <c r="R61" i="1" s="1"/>
  <c r="Q23" i="2" s="1"/>
  <c r="Q23" i="1"/>
  <c r="P23" i="1"/>
  <c r="P61" i="1" s="1"/>
  <c r="O23" i="2" s="1"/>
  <c r="O23" i="1"/>
  <c r="O61" i="1" s="1"/>
  <c r="N23" i="2" s="1"/>
  <c r="N22" i="2" s="1"/>
  <c r="AA53" i="3" s="1"/>
  <c r="N23" i="1"/>
  <c r="N61" i="1" s="1"/>
  <c r="M23" i="2" s="1"/>
  <c r="M23" i="1"/>
  <c r="M61" i="1" s="1"/>
  <c r="L23" i="2" s="1"/>
  <c r="Y54" i="3" s="1"/>
  <c r="L23" i="1"/>
  <c r="L61" i="1" s="1"/>
  <c r="K23" i="2" s="1"/>
  <c r="K23" i="1"/>
  <c r="K61" i="1" s="1"/>
  <c r="J23" i="2" s="1"/>
  <c r="J23" i="1"/>
  <c r="J61" i="1" s="1"/>
  <c r="I23" i="2" s="1"/>
  <c r="I23" i="1"/>
  <c r="H23" i="1"/>
  <c r="H61" i="1" s="1"/>
  <c r="G23" i="2" s="1"/>
  <c r="G23" i="1"/>
  <c r="G61" i="1" s="1"/>
  <c r="F23" i="2" s="1"/>
  <c r="F22" i="2" s="1"/>
  <c r="S53" i="3" s="1"/>
  <c r="F23" i="1"/>
  <c r="F61" i="1" s="1"/>
  <c r="E23" i="2" s="1"/>
  <c r="E23" i="1"/>
  <c r="E61" i="1" s="1"/>
  <c r="D23" i="2" s="1"/>
  <c r="D23" i="1"/>
  <c r="D61" i="1" s="1"/>
  <c r="C23" i="2" s="1"/>
  <c r="X15" i="2" l="1"/>
  <c r="AP47" i="3"/>
  <c r="Q76" i="3"/>
  <c r="U76" i="3"/>
  <c r="Y76" i="3"/>
  <c r="AC76" i="3"/>
  <c r="AG76" i="3"/>
  <c r="AK76" i="3"/>
  <c r="AO76" i="3"/>
  <c r="AD6" i="3"/>
  <c r="S6" i="3"/>
  <c r="W6" i="3"/>
  <c r="AA6" i="3"/>
  <c r="AE6" i="3"/>
  <c r="AM6" i="3"/>
  <c r="AM24" i="3" s="1"/>
  <c r="AQ6" i="3"/>
  <c r="AQ24" i="3" s="1"/>
  <c r="AQ18" i="3"/>
  <c r="AL76" i="3"/>
  <c r="AK61" i="3"/>
  <c r="AK68" i="3"/>
  <c r="W76" i="3"/>
  <c r="AM76" i="3"/>
  <c r="Y12" i="3"/>
  <c r="AO61" i="3"/>
  <c r="P68" i="3"/>
  <c r="T68" i="3"/>
  <c r="X68" i="3"/>
  <c r="AB68" i="3"/>
  <c r="AF68" i="3"/>
  <c r="AJ68" i="3"/>
  <c r="AN68" i="3"/>
  <c r="P6" i="3"/>
  <c r="T6" i="3"/>
  <c r="X6" i="3"/>
  <c r="AB6" i="3"/>
  <c r="AF6" i="3"/>
  <c r="AN6" i="3"/>
  <c r="AN24" i="3" s="1"/>
  <c r="AC41" i="3"/>
  <c r="V47" i="3"/>
  <c r="Q61" i="3"/>
  <c r="Y61" i="3"/>
  <c r="R6" i="3"/>
  <c r="V6" i="3"/>
  <c r="Z6" i="3"/>
  <c r="AL6" i="3"/>
  <c r="AL24" i="3" s="1"/>
  <c r="AP6" i="3"/>
  <c r="AP24" i="3" s="1"/>
  <c r="W47" i="3"/>
  <c r="AA47" i="3"/>
  <c r="AQ47" i="3"/>
  <c r="R12" i="3"/>
  <c r="Z12" i="3"/>
  <c r="AD12" i="3"/>
  <c r="AH12" i="3"/>
  <c r="AL12" i="3"/>
  <c r="Q18" i="3"/>
  <c r="U18" i="3"/>
  <c r="Y18" i="3"/>
  <c r="AC18" i="3"/>
  <c r="AK18" i="3"/>
  <c r="AO18" i="3"/>
  <c r="AE18" i="3"/>
  <c r="R41" i="3"/>
  <c r="AL41" i="3"/>
  <c r="P47" i="3"/>
  <c r="T47" i="3"/>
  <c r="X47" i="3"/>
  <c r="AB47" i="3"/>
  <c r="AF47" i="3"/>
  <c r="AN47" i="3"/>
  <c r="R47" i="3"/>
  <c r="Z47" i="3"/>
  <c r="AD47" i="3"/>
  <c r="AL47" i="3"/>
  <c r="AQ68" i="3"/>
  <c r="S18" i="3"/>
  <c r="AM18" i="3"/>
  <c r="X41" i="3"/>
  <c r="R61" i="3"/>
  <c r="V61" i="3"/>
  <c r="Z61" i="3"/>
  <c r="AD61" i="3"/>
  <c r="AL61" i="3"/>
  <c r="AP61" i="3"/>
  <c r="P61" i="3"/>
  <c r="T61" i="3"/>
  <c r="X61" i="3"/>
  <c r="AB61" i="3"/>
  <c r="AF61" i="3"/>
  <c r="AN61" i="3"/>
  <c r="R68" i="3"/>
  <c r="V68" i="3"/>
  <c r="Z68" i="3"/>
  <c r="AD68" i="3"/>
  <c r="AH68" i="3"/>
  <c r="AL68" i="3"/>
  <c r="AP68" i="3"/>
  <c r="Q12" i="3"/>
  <c r="T18" i="3"/>
  <c r="AB18" i="3"/>
  <c r="Y41" i="3"/>
  <c r="S61" i="3"/>
  <c r="W61" i="3"/>
  <c r="AA61" i="3"/>
  <c r="AE61" i="3"/>
  <c r="AM61" i="3"/>
  <c r="AQ61" i="3"/>
  <c r="AQ60" i="3" s="1"/>
  <c r="U61" i="3"/>
  <c r="AC61" i="3"/>
  <c r="S76" i="3"/>
  <c r="AA76" i="3"/>
  <c r="AE76" i="3"/>
  <c r="AQ76" i="3"/>
  <c r="R76" i="3"/>
  <c r="V76" i="3"/>
  <c r="Z76" i="3"/>
  <c r="AD76" i="3"/>
  <c r="AH76" i="3"/>
  <c r="S41" i="3"/>
  <c r="W41" i="3"/>
  <c r="AA41" i="3"/>
  <c r="AE41" i="3"/>
  <c r="AM41" i="3"/>
  <c r="AQ41" i="3"/>
  <c r="Q41" i="3"/>
  <c r="U41" i="3"/>
  <c r="AK41" i="3"/>
  <c r="AO41" i="3"/>
  <c r="AI76" i="3"/>
  <c r="P76" i="3"/>
  <c r="T76" i="3"/>
  <c r="X76" i="3"/>
  <c r="AB76" i="3"/>
  <c r="AF76" i="3"/>
  <c r="AN76" i="3"/>
  <c r="Q6" i="3"/>
  <c r="U6" i="3"/>
  <c r="Y6" i="3"/>
  <c r="AC6" i="3"/>
  <c r="AG6" i="3"/>
  <c r="AK6" i="3"/>
  <c r="AO6" i="3"/>
  <c r="AO24" i="3" s="1"/>
  <c r="S12" i="3"/>
  <c r="W12" i="3"/>
  <c r="AA12" i="3"/>
  <c r="AE12" i="3"/>
  <c r="AI12" i="3"/>
  <c r="AM12" i="3"/>
  <c r="AQ12" i="3"/>
  <c r="U12" i="3"/>
  <c r="AC12" i="3"/>
  <c r="AK12" i="3"/>
  <c r="AO12" i="3"/>
  <c r="V41" i="3"/>
  <c r="Z41" i="3"/>
  <c r="AD41" i="3"/>
  <c r="AP41" i="3"/>
  <c r="P41" i="3"/>
  <c r="T41" i="3"/>
  <c r="AB41" i="3"/>
  <c r="AF41" i="3"/>
  <c r="AN41" i="3"/>
  <c r="Q47" i="3"/>
  <c r="U47" i="3"/>
  <c r="Y47" i="3"/>
  <c r="AC47" i="3"/>
  <c r="AK47" i="3"/>
  <c r="AO47" i="3"/>
  <c r="S47" i="3"/>
  <c r="AE47" i="3"/>
  <c r="AM47" i="3"/>
  <c r="Q68" i="3"/>
  <c r="U68" i="3"/>
  <c r="Y68" i="3"/>
  <c r="AC68" i="3"/>
  <c r="AO68" i="3"/>
  <c r="S68" i="3"/>
  <c r="W68" i="3"/>
  <c r="AA68" i="3"/>
  <c r="AE68" i="3"/>
  <c r="AM68" i="3"/>
  <c r="O60" i="3"/>
  <c r="M60" i="3" s="1"/>
  <c r="P85" i="3"/>
  <c r="T85" i="3"/>
  <c r="X85" i="3"/>
  <c r="AB85" i="3"/>
  <c r="AF85" i="3"/>
  <c r="P86" i="3"/>
  <c r="T86" i="3"/>
  <c r="X86" i="3"/>
  <c r="AB86" i="3"/>
  <c r="AF86" i="3"/>
  <c r="AJ86" i="3"/>
  <c r="K68" i="3"/>
  <c r="J60" i="3"/>
  <c r="K60" i="3" s="1"/>
  <c r="F71" i="1"/>
  <c r="G71" i="1" s="1"/>
  <c r="S58" i="3"/>
  <c r="W58" i="3"/>
  <c r="AA58" i="3"/>
  <c r="AE58" i="3"/>
  <c r="AM58" i="3"/>
  <c r="AQ58" i="3"/>
  <c r="P12" i="3"/>
  <c r="T12" i="3"/>
  <c r="X12" i="3"/>
  <c r="AB12" i="3"/>
  <c r="AF12" i="3"/>
  <c r="AJ12" i="3"/>
  <c r="AN12" i="3"/>
  <c r="V12" i="3"/>
  <c r="AP12" i="3"/>
  <c r="R18" i="3"/>
  <c r="V18" i="3"/>
  <c r="Z18" i="3"/>
  <c r="AD18" i="3"/>
  <c r="AL18" i="3"/>
  <c r="AP18" i="3"/>
  <c r="P18" i="3"/>
  <c r="X18" i="3"/>
  <c r="AF18" i="3"/>
  <c r="AN18" i="3"/>
  <c r="AJ61" i="3"/>
  <c r="AJ76" i="3"/>
  <c r="W18" i="3"/>
  <c r="AA18" i="3"/>
  <c r="AJ41" i="3"/>
  <c r="W29" i="2"/>
  <c r="AJ85" i="3"/>
  <c r="AJ47" i="3"/>
  <c r="AJ40" i="3"/>
  <c r="AJ6" i="3"/>
  <c r="AJ56" i="3"/>
  <c r="AJ55" i="3"/>
  <c r="W15" i="2"/>
  <c r="AJ57" i="3"/>
  <c r="AJ18" i="3"/>
  <c r="AI68" i="3"/>
  <c r="AI61" i="3"/>
  <c r="V29" i="2"/>
  <c r="AI47" i="3"/>
  <c r="AI6" i="3"/>
  <c r="AI41" i="3"/>
  <c r="AI40" i="3"/>
  <c r="AI56" i="3"/>
  <c r="AI18" i="3"/>
  <c r="AI58" i="3"/>
  <c r="AH6" i="3"/>
  <c r="U29" i="2"/>
  <c r="AH47" i="3"/>
  <c r="AH85" i="3"/>
  <c r="AH56" i="3"/>
  <c r="AH41" i="3"/>
  <c r="AH18" i="3"/>
  <c r="AH61" i="3"/>
  <c r="AH57" i="3"/>
  <c r="U15" i="2"/>
  <c r="AH55" i="3"/>
  <c r="AH26" i="3"/>
  <c r="AG18" i="3"/>
  <c r="AG68" i="3"/>
  <c r="AG41" i="3"/>
  <c r="AG61" i="3"/>
  <c r="AG47" i="3"/>
  <c r="T15" i="2"/>
  <c r="AG12" i="3"/>
  <c r="V54" i="3"/>
  <c r="I22" i="2"/>
  <c r="V53" i="3" s="1"/>
  <c r="AD54" i="3"/>
  <c r="Q22" i="2"/>
  <c r="AD53" i="3" s="1"/>
  <c r="AL54" i="3"/>
  <c r="Y22" i="2"/>
  <c r="AL53" i="3" s="1"/>
  <c r="R84" i="3"/>
  <c r="E33" i="2"/>
  <c r="R83" i="3" s="1"/>
  <c r="Z84" i="3"/>
  <c r="M33" i="2"/>
  <c r="Z83" i="3" s="1"/>
  <c r="AH84" i="3"/>
  <c r="U33" i="2"/>
  <c r="AH83" i="3" s="1"/>
  <c r="U54" i="3"/>
  <c r="H22" i="2"/>
  <c r="U53" i="3" s="1"/>
  <c r="P54" i="3"/>
  <c r="C22" i="2"/>
  <c r="P53" i="3" s="1"/>
  <c r="X54" i="3"/>
  <c r="K22" i="2"/>
  <c r="X53" i="3" s="1"/>
  <c r="AF54" i="3"/>
  <c r="S22" i="2"/>
  <c r="AF53" i="3" s="1"/>
  <c r="AN54" i="3"/>
  <c r="AA22" i="2"/>
  <c r="AN53" i="3" s="1"/>
  <c r="H71" i="1"/>
  <c r="I71" i="1" s="1"/>
  <c r="P84" i="3"/>
  <c r="C33" i="2"/>
  <c r="P83" i="3" s="1"/>
  <c r="T84" i="3"/>
  <c r="G33" i="2"/>
  <c r="T83" i="3" s="1"/>
  <c r="AF84" i="3"/>
  <c r="S33" i="2"/>
  <c r="AF83" i="3" s="1"/>
  <c r="AN84" i="3"/>
  <c r="AA33" i="2"/>
  <c r="AN83" i="3" s="1"/>
  <c r="AE54" i="3"/>
  <c r="R22" i="2"/>
  <c r="AE53" i="3" s="1"/>
  <c r="Q84" i="3"/>
  <c r="D33" i="2"/>
  <c r="Q83" i="3" s="1"/>
  <c r="AG84" i="3"/>
  <c r="T33" i="2"/>
  <c r="AG83" i="3" s="1"/>
  <c r="R54" i="3"/>
  <c r="E22" i="2"/>
  <c r="R53" i="3" s="1"/>
  <c r="Z54" i="3"/>
  <c r="M22" i="2"/>
  <c r="Z53" i="3" s="1"/>
  <c r="AH54" i="3"/>
  <c r="U22" i="2"/>
  <c r="AH53" i="3" s="1"/>
  <c r="AP54" i="3"/>
  <c r="AC22" i="2"/>
  <c r="AP53" i="3" s="1"/>
  <c r="J71" i="1"/>
  <c r="K71" i="1" s="1"/>
  <c r="V84" i="3"/>
  <c r="I33" i="2"/>
  <c r="V83" i="3" s="1"/>
  <c r="AD84" i="3"/>
  <c r="Q33" i="2"/>
  <c r="AD83" i="3" s="1"/>
  <c r="AL84" i="3"/>
  <c r="Y33" i="2"/>
  <c r="AL83" i="3" s="1"/>
  <c r="AP84" i="3"/>
  <c r="AC33" i="2"/>
  <c r="AP83" i="3" s="1"/>
  <c r="W55" i="3"/>
  <c r="J22" i="2"/>
  <c r="W53" i="3" s="1"/>
  <c r="AK54" i="3"/>
  <c r="X22" i="2"/>
  <c r="AK53" i="3" s="1"/>
  <c r="T54" i="3"/>
  <c r="G22" i="2"/>
  <c r="T53" i="3" s="1"/>
  <c r="AB54" i="3"/>
  <c r="O22" i="2"/>
  <c r="AB53" i="3" s="1"/>
  <c r="AJ54" i="3"/>
  <c r="W22" i="2"/>
  <c r="AJ53" i="3" s="1"/>
  <c r="L71" i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AE71" i="1" s="1"/>
  <c r="X84" i="3"/>
  <c r="K33" i="2"/>
  <c r="X83" i="3" s="1"/>
  <c r="AB84" i="3"/>
  <c r="O33" i="2"/>
  <c r="AB83" i="3" s="1"/>
  <c r="AJ84" i="3"/>
  <c r="W33" i="2"/>
  <c r="Q54" i="3"/>
  <c r="D22" i="2"/>
  <c r="Q53" i="3" s="1"/>
  <c r="AA84" i="3"/>
  <c r="N33" i="2"/>
  <c r="AA83" i="3" s="1"/>
  <c r="AQ84" i="3"/>
  <c r="AD33" i="2"/>
  <c r="AQ83" i="3" s="1"/>
  <c r="S59" i="3"/>
  <c r="AE59" i="3"/>
  <c r="AI59" i="3"/>
  <c r="AM59" i="3"/>
  <c r="AQ59" i="3"/>
  <c r="Z33" i="2"/>
  <c r="AM83" i="3" s="1"/>
  <c r="L22" i="2"/>
  <c r="Y53" i="3" s="1"/>
  <c r="T22" i="2"/>
  <c r="AG53" i="3" s="1"/>
  <c r="J33" i="2"/>
  <c r="W83" i="3" s="1"/>
  <c r="AO84" i="3"/>
  <c r="AB33" i="2"/>
  <c r="AO83" i="3" s="1"/>
  <c r="AA59" i="3"/>
  <c r="W54" i="3"/>
  <c r="AI54" i="3"/>
  <c r="V22" i="2"/>
  <c r="AI53" i="3" s="1"/>
  <c r="AM54" i="3"/>
  <c r="Z22" i="2"/>
  <c r="AM53" i="3" s="1"/>
  <c r="AE84" i="3"/>
  <c r="R33" i="2"/>
  <c r="AE83" i="3" s="1"/>
  <c r="Q58" i="3"/>
  <c r="U58" i="3"/>
  <c r="Y58" i="3"/>
  <c r="AC58" i="3"/>
  <c r="AG58" i="3"/>
  <c r="AK58" i="3"/>
  <c r="AO58" i="3"/>
  <c r="Q59" i="3"/>
  <c r="U59" i="3"/>
  <c r="Y59" i="3"/>
  <c r="AC59" i="3"/>
  <c r="AG59" i="3"/>
  <c r="AK59" i="3"/>
  <c r="AO59" i="3"/>
  <c r="P33" i="2"/>
  <c r="AC83" i="3" s="1"/>
  <c r="U84" i="3"/>
  <c r="H33" i="2"/>
  <c r="U83" i="3" s="1"/>
  <c r="Y84" i="3"/>
  <c r="L33" i="2"/>
  <c r="Y83" i="3" s="1"/>
  <c r="AK84" i="3"/>
  <c r="X33" i="2"/>
  <c r="AK83" i="3" s="1"/>
  <c r="W59" i="3"/>
  <c r="S54" i="3"/>
  <c r="AA54" i="3"/>
  <c r="AQ54" i="3"/>
  <c r="AD22" i="2"/>
  <c r="AQ53" i="3" s="1"/>
  <c r="S84" i="3"/>
  <c r="F33" i="2"/>
  <c r="S83" i="3" s="1"/>
  <c r="AI84" i="3"/>
  <c r="V33" i="2"/>
  <c r="P22" i="2"/>
  <c r="AC53" i="3" s="1"/>
  <c r="AB22" i="2"/>
  <c r="AO53" i="3" s="1"/>
  <c r="R58" i="3"/>
  <c r="V58" i="3"/>
  <c r="Z58" i="3"/>
  <c r="AD58" i="3"/>
  <c r="AH58" i="3"/>
  <c r="AL58" i="3"/>
  <c r="AP58" i="3"/>
  <c r="R59" i="3"/>
  <c r="V59" i="3"/>
  <c r="Z59" i="3"/>
  <c r="AD59" i="3"/>
  <c r="AH59" i="3"/>
  <c r="AL59" i="3"/>
  <c r="AP59" i="3"/>
  <c r="P58" i="3"/>
  <c r="T58" i="3"/>
  <c r="X58" i="3"/>
  <c r="AB58" i="3"/>
  <c r="AF58" i="3"/>
  <c r="AJ58" i="3"/>
  <c r="AN58" i="3"/>
  <c r="P59" i="3"/>
  <c r="T59" i="3"/>
  <c r="X59" i="3"/>
  <c r="AB59" i="3"/>
  <c r="AF59" i="3"/>
  <c r="AJ59" i="3"/>
  <c r="AN59" i="3"/>
  <c r="AK24" i="3" l="1"/>
  <c r="AA24" i="3"/>
  <c r="AF60" i="3"/>
  <c r="P60" i="3"/>
  <c r="T24" i="3"/>
  <c r="Q24" i="3"/>
  <c r="AC24" i="3"/>
  <c r="R24" i="3"/>
  <c r="AJ60" i="3"/>
  <c r="AE24" i="3"/>
  <c r="X24" i="3"/>
  <c r="AD24" i="3"/>
  <c r="AF24" i="3"/>
  <c r="P24" i="3"/>
  <c r="AC60" i="3"/>
  <c r="AK60" i="3"/>
  <c r="S24" i="3"/>
  <c r="Y60" i="3"/>
  <c r="Y24" i="3"/>
  <c r="AI24" i="3"/>
  <c r="AB60" i="3"/>
  <c r="Z24" i="3"/>
  <c r="AO60" i="3"/>
  <c r="Q60" i="3"/>
  <c r="W24" i="3"/>
  <c r="T60" i="3"/>
  <c r="V24" i="3"/>
  <c r="AB24" i="3"/>
  <c r="AA60" i="3"/>
  <c r="U60" i="3"/>
  <c r="U24" i="3"/>
  <c r="X60" i="3"/>
  <c r="AL60" i="3"/>
  <c r="AN60" i="3"/>
  <c r="AM60" i="3"/>
  <c r="S60" i="3"/>
  <c r="AE60" i="3"/>
  <c r="AH24" i="3"/>
  <c r="W60" i="3"/>
  <c r="R60" i="3"/>
  <c r="AG60" i="3"/>
  <c r="AH60" i="3"/>
  <c r="AI60" i="3"/>
  <c r="AD60" i="3"/>
  <c r="Z60" i="3"/>
  <c r="AP60" i="3"/>
  <c r="V60" i="3"/>
  <c r="AG24" i="3"/>
  <c r="AJ24" i="3"/>
  <c r="AJ83" i="3"/>
  <c r="AI83" i="3"/>
</calcChain>
</file>

<file path=xl/sharedStrings.xml><?xml version="1.0" encoding="utf-8"?>
<sst xmlns="http://schemas.openxmlformats.org/spreadsheetml/2006/main" count="683" uniqueCount="166">
  <si>
    <t>Registro de días laborados por Mes y cálculo de cuota de trabajo mensual esperada para cada persona del Despacho</t>
  </si>
  <si>
    <t>Nota:
1. Ingresar información en las celdas que se encuentren en color blanco.</t>
  </si>
  <si>
    <t>Cantidad de días Laborales</t>
  </si>
  <si>
    <t>Días fuera del Despacho sin sustitución</t>
  </si>
  <si>
    <t>Téc. Jud. 1</t>
  </si>
  <si>
    <t>Téc. Jud. 2</t>
  </si>
  <si>
    <t>Téc. Jud. 3</t>
  </si>
  <si>
    <t>Téc. Jud. 4</t>
  </si>
  <si>
    <t>Téc. Jud. 5</t>
  </si>
  <si>
    <t>Téc. Jud. 6</t>
  </si>
  <si>
    <t>Téc. Jud. 7</t>
  </si>
  <si>
    <t>Téc. Jud. 8</t>
  </si>
  <si>
    <t>Téc. Jud. 9</t>
  </si>
  <si>
    <t>Téc. Jud. 10</t>
  </si>
  <si>
    <t>Persona Coordinadora</t>
  </si>
  <si>
    <t>Persona Juzgadora 1</t>
  </si>
  <si>
    <t>Persona Juzgadora 2</t>
  </si>
  <si>
    <t>Persona Juzgadora 3</t>
  </si>
  <si>
    <t>Persona Juzgadora 4</t>
  </si>
  <si>
    <t>Total de días laborados por persona</t>
  </si>
  <si>
    <t xml:space="preserve">Cantidad de Días Realizando Manifestación </t>
  </si>
  <si>
    <t>Cantidad de Asistencias a Audiencias (Materia Civil)</t>
  </si>
  <si>
    <t>Cuota Teórica Diaria</t>
  </si>
  <si>
    <t>Cuota Teórica Mensual</t>
  </si>
  <si>
    <t>Cuota diferenciada realizando Manifestación</t>
  </si>
  <si>
    <t xml:space="preserve">Cuota diferenciada realizando Señalamiento Audiencia		</t>
  </si>
  <si>
    <t>MÉTRICAS DE LOS INDICADORES DE GESTIÓN</t>
  </si>
  <si>
    <t>Objetivo: Medir, controlar y verificar la gestión del despacho para su mejora continua.</t>
  </si>
  <si>
    <t>Detalles</t>
  </si>
  <si>
    <t>Seguimiento</t>
  </si>
  <si>
    <t>N°</t>
  </si>
  <si>
    <t>Datos</t>
  </si>
  <si>
    <t>Cantidad de Juezas y Jueces en el despacho</t>
  </si>
  <si>
    <t>Cantidad de Técnicas y Técnicos Judiciales en el despacho</t>
  </si>
  <si>
    <t>Fecha del día de hoy</t>
  </si>
  <si>
    <t>Fecha demanda más antigua pendiente de la primera resolución (TODAS LAS MATERIAS)</t>
  </si>
  <si>
    <t>Fecha del último señalamiento a audiencia de recepción de pruebas o debate (TODAS LAS MATERIAS)</t>
  </si>
  <si>
    <t>Fecha de escrito más antiguo pendiente de resolver (todas las materias)</t>
  </si>
  <si>
    <t>Cantidad de Audiencias Programadas</t>
  </si>
  <si>
    <t>Cantidad de Audiencias Realizadas</t>
  </si>
  <si>
    <t>Cantidad de resoluciones pasadas a firmar por las Técnicas y Técnicos</t>
  </si>
  <si>
    <t>Persona Técnica Judicial 1</t>
  </si>
  <si>
    <t>Persona Técnica Judicial 2</t>
  </si>
  <si>
    <t>Persona Técnica Judicial 3</t>
  </si>
  <si>
    <t>Persona Técnica Judicial 4</t>
  </si>
  <si>
    <t>Persona Técnica Judicial 5</t>
  </si>
  <si>
    <t>Persona Técnica Judicial 6</t>
  </si>
  <si>
    <t>Cantidad de resoluciones a realizar por las Técnicas y Técnicos (cuota)</t>
  </si>
  <si>
    <t>Cuota de trabajo espera para Persona técnica judicial 1</t>
  </si>
  <si>
    <t>Cuota de trabajo espera para Persona técnica judicial 2</t>
  </si>
  <si>
    <t>Cuota de trabajo espera para Persona técnica judicial 3</t>
  </si>
  <si>
    <t>Cuota de trabajo espera para Persona técnica judicial 4</t>
  </si>
  <si>
    <t>Cuota de trabajo espera para Persona técnica judicial 5</t>
  </si>
  <si>
    <t>Cuota de trabajo espera para Persona técnica judicial 6</t>
  </si>
  <si>
    <t>Cantidad de Sentencias dictadas Global</t>
  </si>
  <si>
    <t>Cantidad de Sentencias Esperadas (Global)</t>
  </si>
  <si>
    <t>PENAL JUVENIL</t>
  </si>
  <si>
    <t>Circulante al Iniciar el mes</t>
  </si>
  <si>
    <t>Cantidad de Casos Entrados</t>
  </si>
  <si>
    <t>Cantidad de Casos Reentrados</t>
  </si>
  <si>
    <t>Cantidad de Casos Terminados</t>
  </si>
  <si>
    <t>Cantidad de expedientes en trámite</t>
  </si>
  <si>
    <t>Cantidad de expedientes en etapa resolución intermedia (RI)</t>
  </si>
  <si>
    <t>Cantidad de expedientes en fase de ejecución</t>
  </si>
  <si>
    <t>Fecha demanda más antigua pendiente de la primera resolución</t>
  </si>
  <si>
    <t>Fecha más antigua de pase a fallo de expedientes pendientes de dictado de sentencia</t>
  </si>
  <si>
    <t>Fecha de escrito más antiguo pendiente de resolver</t>
  </si>
  <si>
    <t>Cantidad de audiencias pendientes de realización</t>
  </si>
  <si>
    <t>Cantidad de expedientes pendientes de fallo</t>
  </si>
  <si>
    <t>Cantidad de sentencias dictadas</t>
  </si>
  <si>
    <t>LABORAL</t>
  </si>
  <si>
    <t>Cantidad de expedientes en etapa de ejecución</t>
  </si>
  <si>
    <t>8.1</t>
  </si>
  <si>
    <t>8.2</t>
  </si>
  <si>
    <t xml:space="preserve">Fecha más antigua de pase a fallo de expedientes pendientes de dictado de sentencia </t>
  </si>
  <si>
    <t>CIVIL</t>
  </si>
  <si>
    <t>Cantidad de Casos Reactivados</t>
  </si>
  <si>
    <t>AGRARIO</t>
  </si>
  <si>
    <t>VIOLENCIA DOMÉSTICA</t>
  </si>
  <si>
    <t>Cantidad de expedientes en etapa de seguimiento</t>
  </si>
  <si>
    <t>Cantidad de Casos con oposición</t>
  </si>
  <si>
    <t>FAMILIA</t>
  </si>
  <si>
    <t>Indicadores
Juzgado Civil, Trabajo y Familia de Osa</t>
  </si>
  <si>
    <t>INDICADORES DE GESTIÓN
DIRECCIÓN DE PLANIFICACIÓN</t>
  </si>
  <si>
    <t>Rangos</t>
  </si>
  <si>
    <t>Categoría</t>
  </si>
  <si>
    <t>Indicadores</t>
  </si>
  <si>
    <t>Métricas</t>
  </si>
  <si>
    <t>Periodicidad</t>
  </si>
  <si>
    <t>Responsable</t>
  </si>
  <si>
    <t>Comentarios</t>
  </si>
  <si>
    <t>A mejorar</t>
  </si>
  <si>
    <t>Estándar</t>
  </si>
  <si>
    <t>Muy bueno</t>
  </si>
  <si>
    <t>Rendimiento Estadístico</t>
  </si>
  <si>
    <t>Entrada de asuntos nuevos</t>
  </si>
  <si>
    <t>Cantidad de casos entrados + Cantidad de casos reentrados.</t>
  </si>
  <si>
    <t>Mensual</t>
  </si>
  <si>
    <t>Coordinadora o Coordinador Judicial</t>
  </si>
  <si>
    <t>Este datos se obtiene del informe de estadística.</t>
  </si>
  <si>
    <t>&gt;</t>
  </si>
  <si>
    <t xml:space="preserve"> =&gt; X =&lt; </t>
  </si>
  <si>
    <t>&lt;</t>
  </si>
  <si>
    <t>Familia</t>
  </si>
  <si>
    <t>Violencia Doméstica</t>
  </si>
  <si>
    <t>Penal Juvenil</t>
  </si>
  <si>
    <t>Civil</t>
  </si>
  <si>
    <t>Laboral</t>
  </si>
  <si>
    <t>Salida de asuntos</t>
  </si>
  <si>
    <t>Cantidad de expedientes terminados durante el mes</t>
  </si>
  <si>
    <t>Circulante total del despacho</t>
  </si>
  <si>
    <t>(Circulante Inicial + Entradas) - Salidas</t>
  </si>
  <si>
    <t>Relación Salida vs Entrada</t>
  </si>
  <si>
    <t>(Salidas/Entradas)*100</t>
  </si>
  <si>
    <t>Los datos de entradas y salidas se obtienen del informe de estadística.</t>
  </si>
  <si>
    <t>Modificado</t>
  </si>
  <si>
    <t>Plazos</t>
  </si>
  <si>
    <t>Plazo para resolver demandas nuevas</t>
  </si>
  <si>
    <t>Fecha actual - fecha de la demanda nueva más antigua pendiente de la primera resolución</t>
  </si>
  <si>
    <t>Revisar la tarea del Escritorio Virtual en la que se incluyan las demandas o procesos nuevos. Se selecciona el dato más antiguo de todo el despacho.</t>
  </si>
  <si>
    <t>Plazo de espera para dictado de sentencia (días)</t>
  </si>
  <si>
    <t>(Fecha actual - fecha de pase a fallo más antigua)</t>
  </si>
  <si>
    <t>Este dato se obtiene del libro en el que se consigne las fechas de pase a fallo de los expedientes pendientes de dictado de sentencia.</t>
  </si>
  <si>
    <t>Plazo de espera para la realización de audiencia de recepción de pruebas o debate(días)</t>
  </si>
  <si>
    <t>(Fecha de último señalamiento - fecha actual)</t>
  </si>
  <si>
    <t>Este dato se obtiene de la Agenda Cronos</t>
  </si>
  <si>
    <t>Plazo para resolver escritos</t>
  </si>
  <si>
    <t>Fecha actual - fecha del escrito más antiguo pendiente de resolver</t>
  </si>
  <si>
    <t>Este dato se obtiene del Buzón de Escritos del Escritorio Virtual, se deben contemplar todas las materias. 
En el caso de despachos no electrónicos se debe revisar cada escritorio.</t>
  </si>
  <si>
    <t>Operacional</t>
  </si>
  <si>
    <t>Porcentaje de efectividad de realización audiencias</t>
  </si>
  <si>
    <t>(Audiencias realizadas / Audiencias programadas)*100</t>
  </si>
  <si>
    <t>Agenda Cronos, debe ser un global de la totalidad de audiencias programadas</t>
  </si>
  <si>
    <t>Audiencias pendientes de realización</t>
  </si>
  <si>
    <t>Agenda Cronos, desglose por materia</t>
  </si>
  <si>
    <t xml:space="preserve">Civil </t>
  </si>
  <si>
    <t>Expedientes pendientes de fallo</t>
  </si>
  <si>
    <t>Porcentaje de rendimiento por Persona Técnica Judicial</t>
  </si>
  <si>
    <t>(Cantidad de resoluciones pasadas a firmar / Cantidad de resoluciones a realizar)</t>
  </si>
  <si>
    <t>Debe existir una métrica por cada uno de las técnicas y técnicos del despacho.
Este dato se obtiene del Escritorio Virtual.</t>
  </si>
  <si>
    <t>Cantidad de sentencias dictadas por jel personal juzgador</t>
  </si>
  <si>
    <t>Cantidad de sentencias dictadas por el personal juzgador</t>
  </si>
  <si>
    <t>Debe existir una métrica por cada uno de las juezas y jueces del despacho.
Este dato se obtiene del Libro en el que se consignen las sentencias.</t>
  </si>
  <si>
    <t>Agrario</t>
  </si>
  <si>
    <t>Porcentaje de rendimiento por Persona Juzgadora</t>
  </si>
  <si>
    <t>(Cantidad de sentencias dictadas / Cantidad de sentencias esperadas)</t>
  </si>
  <si>
    <t xml:space="preserve"> =&lt; X =&lt; </t>
  </si>
  <si>
    <t>Entrada</t>
  </si>
  <si>
    <t>Salida</t>
  </si>
  <si>
    <t>&gt;71</t>
  </si>
  <si>
    <t>&gt;32</t>
  </si>
  <si>
    <t>&gt;40</t>
  </si>
  <si>
    <t>&gt;66</t>
  </si>
  <si>
    <t>&gt;27</t>
  </si>
  <si>
    <t>&gt;39</t>
  </si>
  <si>
    <t>&gt;1029</t>
  </si>
  <si>
    <t>&gt;492</t>
  </si>
  <si>
    <t>&gt;409</t>
  </si>
  <si>
    <t>&gt;84</t>
  </si>
  <si>
    <t>&gt;537</t>
  </si>
  <si>
    <t>&gt;445</t>
  </si>
  <si>
    <t>&gt;91</t>
  </si>
  <si>
    <t>Cantidad de escritos pendientes de resolver</t>
  </si>
  <si>
    <t>Escritos pendientes de resolver o atender</t>
  </si>
  <si>
    <t>Escritorio Virtual, desglose por materia</t>
  </si>
  <si>
    <r>
      <t xml:space="preserve">Versión </t>
    </r>
    <r>
      <rPr>
        <b/>
        <sz val="8"/>
        <color rgb="FF000000"/>
        <rFont val="Arial"/>
        <family val="2"/>
      </rPr>
      <t>N° 4</t>
    </r>
    <r>
      <rPr>
        <b/>
        <sz val="8"/>
        <color rgb="FF000000"/>
        <rFont val="Arial"/>
        <family val="2"/>
        <charset val="1"/>
      </rPr>
      <t xml:space="preserve"> de Matriz de Indicadores: Vigente a partir de agosto de 2020; con inclusión de </t>
    </r>
    <r>
      <rPr>
        <sz val="8"/>
        <color rgb="FF000000"/>
        <rFont val="Arial"/>
        <family val="2"/>
      </rPr>
      <t xml:space="preserve">Cantidad de </t>
    </r>
    <r>
      <rPr>
        <b/>
        <sz val="8"/>
        <color rgb="FF000000"/>
        <rFont val="Arial"/>
        <family val="2"/>
        <charset val="1"/>
      </rPr>
      <t>Escritos Pendientes de Resolver (indicador 9), por materia; y ajuste en el "</t>
    </r>
    <r>
      <rPr>
        <sz val="8"/>
        <color rgb="FF000000"/>
        <rFont val="Arial"/>
        <family val="2"/>
      </rPr>
      <t>Cálculo de Cuota" para las personas Juzgadoras 1 y 2, en apego al informe de estructura de trabajo de los Juzgados Mixtos a partir de la entrada envigencia del Nuevo Código Procesal Civil</t>
    </r>
    <r>
      <rPr>
        <b/>
        <sz val="8"/>
        <color rgb="FF000000"/>
        <rFont val="Arial"/>
        <family val="2"/>
        <charset val="1"/>
      </rPr>
      <t>. Lic. Jorge Barquero.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</si>
</sst>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\ %"/>
    <numFmt numFmtId="165" formatCode="0.0"/>
    <numFmt numFmtId="166" formatCode="mm/yy"/>
    <numFmt numFmtId="167" formatCode="0.0%"/>
    <numFmt numFmtId="168" formatCode="0.0\ %"/>
    <numFmt numFmtId="169" formatCode="0.00\ %"/>
  </numFmts>
  <fonts count="39">
    <font>
      <sz val="11"/>
      <color rgb="FF000000"/>
      <name val="Verdana"/>
      <family val="2"/>
      <charset val="1"/>
    </font>
    <font>
      <sz val="10"/>
      <color rgb="FF000000"/>
      <name val="Verdana1"/>
      <charset val="1"/>
    </font>
    <font>
      <sz val="11"/>
      <name val="Calibri"/>
      <family val="2"/>
      <charset val="1"/>
    </font>
    <font>
      <sz val="10"/>
      <name val="Verdana"/>
      <family val="2"/>
      <charset val="1"/>
    </font>
    <font>
      <b/>
      <sz val="14"/>
      <color rgb="FFFFFFFF"/>
      <name val="Verdana"/>
      <family val="2"/>
      <charset val="1"/>
    </font>
    <font>
      <sz val="14"/>
      <name val="Verdana"/>
      <family val="2"/>
      <charset val="1"/>
    </font>
    <font>
      <b/>
      <sz val="11"/>
      <name val="Verdana"/>
      <family val="2"/>
      <charset val="1"/>
    </font>
    <font>
      <b/>
      <sz val="12"/>
      <name val="Verdana"/>
      <family val="2"/>
      <charset val="1"/>
    </font>
    <font>
      <b/>
      <i/>
      <sz val="12"/>
      <name val="Verdana"/>
      <family val="2"/>
      <charset val="1"/>
    </font>
    <font>
      <b/>
      <sz val="10"/>
      <name val="Verdana"/>
      <family val="2"/>
      <charset val="1"/>
    </font>
    <font>
      <sz val="10"/>
      <color rgb="FFFFFFFF"/>
      <name val="Verdana"/>
      <family val="2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Book Antiqua"/>
      <family val="1"/>
      <charset val="1"/>
    </font>
    <font>
      <b/>
      <sz val="10"/>
      <name val="Arial"/>
      <family val="2"/>
      <charset val="1"/>
    </font>
    <font>
      <sz val="8"/>
      <color rgb="FF000000"/>
      <name val="Arial"/>
      <family val="2"/>
      <charset val="1"/>
    </font>
    <font>
      <b/>
      <sz val="10"/>
      <color rgb="FF000000"/>
      <name val="Arial1"/>
      <charset val="1"/>
    </font>
    <font>
      <sz val="1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8"/>
      <color rgb="FF339966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FFFFFF"/>
      <name val="Arial"/>
      <family val="2"/>
      <charset val="1"/>
    </font>
    <font>
      <b/>
      <sz val="11"/>
      <color rgb="FF000000"/>
      <name val="Book Antiqua"/>
      <family val="1"/>
      <charset val="1"/>
    </font>
    <font>
      <sz val="8"/>
      <name val="Arial"/>
      <family val="2"/>
      <charset val="1"/>
    </font>
    <font>
      <sz val="9"/>
      <name val="Arial"/>
      <family val="2"/>
      <charset val="1"/>
    </font>
    <font>
      <sz val="11"/>
      <color rgb="FFFFFFFF"/>
      <name val="Arial"/>
      <family val="2"/>
      <charset val="1"/>
    </font>
    <font>
      <i/>
      <sz val="8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800000"/>
      <name val="Arial"/>
      <family val="2"/>
      <charset val="1"/>
    </font>
    <font>
      <b/>
      <sz val="11"/>
      <color rgb="FF000000"/>
      <name val="Verdana"/>
      <family val="2"/>
      <charset val="1"/>
    </font>
    <font>
      <sz val="11"/>
      <color rgb="FF000000"/>
      <name val="Verdana"/>
      <family val="2"/>
      <charset val="1"/>
    </font>
    <font>
      <sz val="11"/>
      <color theme="1"/>
      <name val="Arial"/>
      <family val="2"/>
      <charset val="1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333F50"/>
        <bgColor rgb="FF333399"/>
      </patternFill>
    </fill>
    <fill>
      <patternFill patternType="solid">
        <fgColor rgb="FFFFFFFF"/>
        <bgColor rgb="FFE6E6FF"/>
      </patternFill>
    </fill>
    <fill>
      <patternFill patternType="solid">
        <fgColor rgb="FFB4C7E7"/>
        <bgColor rgb="FFC0C0C0"/>
      </patternFill>
    </fill>
    <fill>
      <patternFill patternType="solid">
        <fgColor rgb="FF2E75B6"/>
        <bgColor rgb="FF3366FF"/>
      </patternFill>
    </fill>
    <fill>
      <patternFill patternType="solid">
        <fgColor rgb="FFD9D9D9"/>
        <bgColor rgb="FFD8D8D8"/>
      </patternFill>
    </fill>
    <fill>
      <patternFill patternType="solid">
        <fgColor rgb="FFB7DEE8"/>
        <bgColor rgb="FFB4C7E7"/>
      </patternFill>
    </fill>
    <fill>
      <patternFill patternType="solid">
        <fgColor rgb="FF99CC00"/>
        <bgColor rgb="FFFFCC00"/>
      </patternFill>
    </fill>
    <fill>
      <patternFill patternType="solid">
        <fgColor rgb="FFC0C0C0"/>
        <bgColor rgb="FFB4C7E7"/>
      </patternFill>
    </fill>
    <fill>
      <patternFill patternType="solid">
        <fgColor rgb="FF00B0F0"/>
        <bgColor rgb="FF00CCFF"/>
      </patternFill>
    </fill>
    <fill>
      <patternFill patternType="solid">
        <fgColor rgb="FFD8D8D8"/>
        <bgColor rgb="FFD9D9D9"/>
      </patternFill>
    </fill>
    <fill>
      <patternFill patternType="solid">
        <fgColor rgb="FF00CCFF"/>
        <bgColor rgb="FF00B0F0"/>
      </patternFill>
    </fill>
    <fill>
      <patternFill patternType="solid">
        <fgColor rgb="FF595959"/>
        <bgColor rgb="FF333F50"/>
      </patternFill>
    </fill>
    <fill>
      <patternFill patternType="solid">
        <fgColor rgb="FF3366FF"/>
        <bgColor rgb="FF2E75B6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008000"/>
        <bgColor rgb="FF00B050"/>
      </patternFill>
    </fill>
    <fill>
      <patternFill patternType="solid">
        <fgColor rgb="FFFF950E"/>
        <bgColor rgb="FFFF6600"/>
      </patternFill>
    </fill>
    <fill>
      <patternFill patternType="solid">
        <fgColor rgb="FFFD635F"/>
        <bgColor rgb="FFFF6600"/>
      </patternFill>
    </fill>
    <fill>
      <patternFill patternType="solid">
        <fgColor rgb="FFEFFD6F"/>
        <bgColor rgb="FFCCFFCC"/>
      </patternFill>
    </fill>
    <fill>
      <patternFill patternType="solid">
        <fgColor rgb="FF00CC66"/>
        <bgColor rgb="FF00B050"/>
      </patternFill>
    </fill>
    <fill>
      <patternFill patternType="solid">
        <fgColor rgb="FFFFCC99"/>
        <bgColor rgb="FFD8D8D8"/>
      </patternFill>
    </fill>
    <fill>
      <patternFill patternType="solid">
        <fgColor rgb="FF66CC99"/>
        <bgColor rgb="FF99CCFF"/>
      </patternFill>
    </fill>
    <fill>
      <patternFill patternType="solid">
        <fgColor rgb="FFCCFFCC"/>
        <bgColor rgb="FFE6E6FF"/>
      </patternFill>
    </fill>
    <fill>
      <patternFill patternType="solid">
        <fgColor rgb="FF99CCFF"/>
        <bgColor rgb="FFB4C7E7"/>
      </patternFill>
    </fill>
    <fill>
      <patternFill patternType="solid">
        <fgColor rgb="FFE6E6FF"/>
        <bgColor rgb="FFD9D9D9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164" fontId="35" fillId="0" borderId="0"/>
    <xf numFmtId="0" fontId="35" fillId="0" borderId="0"/>
    <xf numFmtId="0" fontId="1" fillId="0" borderId="0"/>
    <xf numFmtId="0" fontId="1" fillId="0" borderId="0"/>
    <xf numFmtId="164" fontId="2" fillId="0" borderId="0" applyBorder="0" applyProtection="0"/>
    <xf numFmtId="164" fontId="35" fillId="0" borderId="0"/>
    <xf numFmtId="0" fontId="3" fillId="0" borderId="0"/>
    <xf numFmtId="0" fontId="3" fillId="0" borderId="0"/>
  </cellStyleXfs>
  <cellXfs count="185">
    <xf numFmtId="0" fontId="0" fillId="0" borderId="0" xfId="0"/>
    <xf numFmtId="0" fontId="3" fillId="0" borderId="0" xfId="8" applyFont="1" applyAlignment="1" applyProtection="1">
      <alignment wrapText="1"/>
    </xf>
    <xf numFmtId="0" fontId="3" fillId="0" borderId="0" xfId="8" applyFont="1" applyAlignment="1" applyProtection="1">
      <alignment horizontal="center" wrapText="1"/>
    </xf>
    <xf numFmtId="0" fontId="3" fillId="0" borderId="0" xfId="8" applyFont="1" applyAlignment="1" applyProtection="1">
      <alignment horizontal="center" vertical="center"/>
    </xf>
    <xf numFmtId="0" fontId="3" fillId="0" borderId="0" xfId="8" applyFont="1" applyProtection="1"/>
    <xf numFmtId="0" fontId="0" fillId="0" borderId="0" xfId="0" applyFont="1" applyProtection="1"/>
    <xf numFmtId="0" fontId="3" fillId="3" borderId="0" xfId="8" applyFont="1" applyFill="1" applyAlignment="1" applyProtection="1">
      <alignment wrapText="1"/>
    </xf>
    <xf numFmtId="0" fontId="3" fillId="3" borderId="0" xfId="8" applyFont="1" applyFill="1" applyAlignment="1" applyProtection="1">
      <alignment horizontal="center" wrapText="1"/>
    </xf>
    <xf numFmtId="0" fontId="3" fillId="3" borderId="0" xfId="8" applyFont="1" applyFill="1" applyAlignment="1" applyProtection="1">
      <alignment horizontal="center" vertical="center"/>
    </xf>
    <xf numFmtId="0" fontId="3" fillId="3" borderId="0" xfId="8" applyFont="1" applyFill="1" applyProtection="1"/>
    <xf numFmtId="17" fontId="6" fillId="0" borderId="2" xfId="8" applyNumberFormat="1" applyFont="1" applyBorder="1" applyAlignment="1" applyProtection="1">
      <alignment horizontal="center" vertical="center" wrapText="1"/>
    </xf>
    <xf numFmtId="0" fontId="3" fillId="0" borderId="3" xfId="7" applyBorder="1" applyAlignment="1" applyProtection="1">
      <alignment horizontal="center" vertical="center"/>
      <protection locked="0"/>
    </xf>
    <xf numFmtId="0" fontId="3" fillId="0" borderId="3" xfId="8" applyFont="1" applyBorder="1" applyAlignment="1" applyProtection="1">
      <alignment horizontal="center" vertical="center"/>
      <protection locked="0"/>
    </xf>
    <xf numFmtId="0" fontId="3" fillId="0" borderId="0" xfId="8" applyFont="1" applyProtection="1">
      <protection locked="0"/>
    </xf>
    <xf numFmtId="0" fontId="0" fillId="0" borderId="0" xfId="0" applyFont="1" applyProtection="1">
      <protection locked="0"/>
    </xf>
    <xf numFmtId="0" fontId="9" fillId="0" borderId="3" xfId="8" applyFont="1" applyBorder="1" applyAlignment="1" applyProtection="1">
      <alignment horizontal="center" vertical="center"/>
      <protection locked="0"/>
    </xf>
    <xf numFmtId="0" fontId="3" fillId="6" borderId="3" xfId="8" applyFont="1" applyFill="1" applyBorder="1" applyAlignment="1" applyProtection="1">
      <alignment horizontal="center" vertical="center"/>
    </xf>
    <xf numFmtId="0" fontId="3" fillId="0" borderId="4" xfId="8" applyFont="1" applyBorder="1" applyAlignment="1" applyProtection="1">
      <alignment horizontal="center" vertical="center"/>
      <protection locked="0"/>
    </xf>
    <xf numFmtId="0" fontId="3" fillId="0" borderId="5" xfId="8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0" fillId="5" borderId="3" xfId="8" applyFont="1" applyFill="1" applyBorder="1" applyAlignment="1" applyProtection="1">
      <alignment vertical="center" wrapText="1"/>
    </xf>
    <xf numFmtId="0" fontId="10" fillId="5" borderId="3" xfId="8" applyFont="1" applyFill="1" applyBorder="1" applyAlignment="1" applyProtection="1">
      <alignment horizontal="center" vertical="center" wrapText="1"/>
    </xf>
    <xf numFmtId="0" fontId="3" fillId="5" borderId="3" xfId="8" applyFont="1" applyFill="1" applyBorder="1" applyAlignment="1" applyProtection="1">
      <alignment horizontal="center" vertical="center"/>
    </xf>
    <xf numFmtId="0" fontId="8" fillId="0" borderId="3" xfId="8" applyFont="1" applyBorder="1" applyAlignment="1" applyProtection="1">
      <alignment wrapText="1"/>
    </xf>
    <xf numFmtId="0" fontId="9" fillId="7" borderId="3" xfId="8" applyFont="1" applyFill="1" applyBorder="1" applyAlignment="1" applyProtection="1">
      <alignment horizontal="center" wrapText="1"/>
    </xf>
    <xf numFmtId="1" fontId="3" fillId="6" borderId="3" xfId="8" applyNumberFormat="1" applyFont="1" applyFill="1" applyBorder="1" applyAlignment="1" applyProtection="1">
      <alignment horizontal="center" vertical="center"/>
    </xf>
    <xf numFmtId="2" fontId="9" fillId="7" borderId="3" xfId="8" applyNumberFormat="1" applyFont="1" applyFill="1" applyBorder="1" applyAlignment="1" applyProtection="1">
      <alignment horizontal="center" wrapText="1"/>
    </xf>
    <xf numFmtId="1" fontId="9" fillId="7" borderId="3" xfId="8" applyNumberFormat="1" applyFont="1" applyFill="1" applyBorder="1" applyAlignment="1" applyProtection="1">
      <alignment horizontal="center" wrapText="1"/>
    </xf>
    <xf numFmtId="0" fontId="0" fillId="0" borderId="6" xfId="0" applyFont="1" applyBorder="1" applyAlignment="1" applyProtection="1">
      <alignment wrapText="1"/>
    </xf>
    <xf numFmtId="165" fontId="11" fillId="6" borderId="6" xfId="0" applyNumberFormat="1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vertical="center" wrapText="1"/>
    </xf>
    <xf numFmtId="165" fontId="12" fillId="6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  <protection locked="0"/>
    </xf>
    <xf numFmtId="0" fontId="13" fillId="3" borderId="0" xfId="0" applyFont="1" applyFill="1" applyBorder="1" applyAlignment="1" applyProtection="1">
      <alignment wrapText="1"/>
      <protection locked="0"/>
    </xf>
    <xf numFmtId="0" fontId="14" fillId="3" borderId="0" xfId="0" applyFont="1" applyFill="1" applyBorder="1" applyAlignment="1" applyProtection="1">
      <alignment wrapText="1"/>
      <protection locked="0"/>
    </xf>
    <xf numFmtId="0" fontId="16" fillId="10" borderId="3" xfId="0" applyFont="1" applyFill="1" applyBorder="1" applyAlignment="1" applyProtection="1">
      <alignment horizontal="center" vertical="center" wrapText="1"/>
    </xf>
    <xf numFmtId="17" fontId="16" fillId="10" borderId="3" xfId="0" applyNumberFormat="1" applyFont="1" applyFill="1" applyBorder="1" applyAlignment="1" applyProtection="1">
      <alignment horizontal="center" vertical="center" wrapText="1"/>
    </xf>
    <xf numFmtId="0" fontId="16" fillId="0" borderId="7" xfId="3" applyFont="1" applyBorder="1" applyAlignment="1" applyProtection="1">
      <alignment horizontal="center" vertical="center" wrapText="1"/>
      <protection locked="0"/>
    </xf>
    <xf numFmtId="0" fontId="16" fillId="0" borderId="2" xfId="3" applyFont="1" applyBorder="1" applyAlignment="1" applyProtection="1">
      <alignment horizontal="left" vertical="center" wrapText="1"/>
      <protection locked="0"/>
    </xf>
    <xf numFmtId="1" fontId="16" fillId="0" borderId="2" xfId="7" applyNumberFormat="1" applyFont="1" applyBorder="1" applyAlignment="1" applyProtection="1">
      <alignment horizontal="center" vertical="center" wrapText="1"/>
      <protection locked="0"/>
    </xf>
    <xf numFmtId="0" fontId="16" fillId="0" borderId="2" xfId="7" applyFont="1" applyBorder="1" applyAlignment="1" applyProtection="1">
      <alignment horizontal="center" vertical="center" wrapText="1"/>
      <protection locked="0"/>
    </xf>
    <xf numFmtId="1" fontId="16" fillId="0" borderId="2" xfId="3" applyNumberFormat="1" applyFont="1" applyBorder="1" applyAlignment="1" applyProtection="1">
      <alignment horizontal="center" vertical="center" wrapText="1"/>
      <protection locked="0"/>
    </xf>
    <xf numFmtId="166" fontId="16" fillId="0" borderId="2" xfId="3" applyNumberFormat="1" applyFont="1" applyBorder="1" applyAlignment="1" applyProtection="1">
      <alignment horizontal="center" vertical="center" wrapText="1"/>
      <protection locked="0"/>
    </xf>
    <xf numFmtId="3" fontId="16" fillId="3" borderId="3" xfId="4" applyNumberFormat="1" applyFont="1" applyFill="1" applyBorder="1" applyAlignment="1" applyProtection="1">
      <alignment horizontal="left" vertical="center" wrapText="1"/>
      <protection locked="0"/>
    </xf>
    <xf numFmtId="14" fontId="16" fillId="0" borderId="3" xfId="7" applyNumberFormat="1" applyFont="1" applyBorder="1" applyAlignment="1" applyProtection="1">
      <alignment horizontal="center" vertical="center" wrapText="1"/>
      <protection locked="0"/>
    </xf>
    <xf numFmtId="14" fontId="16" fillId="0" borderId="3" xfId="3" applyNumberFormat="1" applyFont="1" applyBorder="1" applyAlignment="1" applyProtection="1">
      <alignment horizontal="center" vertical="center" wrapText="1"/>
      <protection locked="0"/>
    </xf>
    <xf numFmtId="14" fontId="14" fillId="3" borderId="3" xfId="3" applyNumberFormat="1" applyFont="1" applyFill="1" applyBorder="1" applyAlignment="1" applyProtection="1">
      <alignment wrapText="1"/>
      <protection locked="0"/>
    </xf>
    <xf numFmtId="0" fontId="16" fillId="11" borderId="7" xfId="3" applyFont="1" applyFill="1" applyBorder="1" applyAlignment="1" applyProtection="1">
      <alignment horizontal="center" vertical="center" wrapText="1"/>
    </xf>
    <xf numFmtId="3" fontId="16" fillId="11" borderId="3" xfId="4" applyNumberFormat="1" applyFont="1" applyFill="1" applyBorder="1" applyAlignment="1" applyProtection="1">
      <alignment horizontal="left" vertical="center" wrapText="1"/>
    </xf>
    <xf numFmtId="14" fontId="16" fillId="11" borderId="3" xfId="3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14" fontId="16" fillId="0" borderId="3" xfId="6" applyNumberFormat="1" applyFont="1" applyBorder="1" applyAlignment="1" applyProtection="1">
      <alignment horizontal="center" vertical="center" wrapText="1"/>
      <protection locked="0"/>
    </xf>
    <xf numFmtId="1" fontId="16" fillId="11" borderId="2" xfId="3" applyNumberFormat="1" applyFont="1" applyFill="1" applyBorder="1" applyAlignment="1" applyProtection="1">
      <alignment horizontal="center" vertical="center" wrapText="1"/>
    </xf>
    <xf numFmtId="3" fontId="16" fillId="11" borderId="3" xfId="4" applyNumberFormat="1" applyFont="1" applyFill="1" applyBorder="1" applyAlignment="1" applyProtection="1">
      <alignment horizontal="right" vertical="center" wrapText="1"/>
    </xf>
    <xf numFmtId="1" fontId="16" fillId="12" borderId="3" xfId="3" applyNumberFormat="1" applyFont="1" applyFill="1" applyBorder="1" applyAlignment="1" applyProtection="1">
      <alignment horizontal="center" vertical="center" wrapText="1"/>
      <protection locked="0"/>
    </xf>
    <xf numFmtId="3" fontId="16" fillId="3" borderId="3" xfId="4" applyNumberFormat="1" applyFont="1" applyFill="1" applyBorder="1" applyAlignment="1" applyProtection="1">
      <alignment horizontal="center" vertical="center" wrapText="1"/>
      <protection locked="0"/>
    </xf>
    <xf numFmtId="1" fontId="16" fillId="0" borderId="3" xfId="7" applyNumberFormat="1" applyFont="1" applyBorder="1" applyAlignment="1" applyProtection="1">
      <alignment horizontal="center" vertical="center" wrapText="1"/>
      <protection locked="0"/>
    </xf>
    <xf numFmtId="1" fontId="16" fillId="0" borderId="3" xfId="3" applyNumberFormat="1" applyFont="1" applyBorder="1" applyAlignment="1" applyProtection="1">
      <alignment horizontal="center" vertical="center" wrapText="1"/>
      <protection locked="0"/>
    </xf>
    <xf numFmtId="1" fontId="16" fillId="0" borderId="3" xfId="6" applyNumberFormat="1" applyFont="1" applyBorder="1" applyAlignment="1" applyProtection="1">
      <alignment horizontal="center" vertical="center" wrapText="1"/>
      <protection locked="0"/>
    </xf>
    <xf numFmtId="3" fontId="16" fillId="0" borderId="3" xfId="4" applyNumberFormat="1" applyFont="1" applyBorder="1" applyAlignment="1" applyProtection="1">
      <alignment horizontal="center" vertical="center" wrapText="1"/>
      <protection locked="0"/>
    </xf>
    <xf numFmtId="3" fontId="16" fillId="0" borderId="3" xfId="4" applyNumberFormat="1" applyFont="1" applyBorder="1" applyAlignment="1" applyProtection="1">
      <alignment horizontal="left" vertic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1" fontId="18" fillId="0" borderId="3" xfId="6" applyNumberFormat="1" applyFont="1" applyBorder="1" applyAlignment="1" applyProtection="1">
      <alignment horizontal="center" vertical="center"/>
      <protection locked="0"/>
    </xf>
    <xf numFmtId="1" fontId="18" fillId="0" borderId="3" xfId="7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3" fontId="16" fillId="11" borderId="3" xfId="4" applyNumberFormat="1" applyFont="1" applyFill="1" applyBorder="1" applyAlignment="1" applyProtection="1">
      <alignment horizontal="center" vertical="center" wrapText="1"/>
    </xf>
    <xf numFmtId="1" fontId="16" fillId="11" borderId="3" xfId="3" applyNumberFormat="1" applyFont="1" applyFill="1" applyBorder="1" applyAlignment="1" applyProtection="1">
      <alignment horizontal="center" vertical="center" wrapText="1"/>
    </xf>
    <xf numFmtId="0" fontId="19" fillId="0" borderId="3" xfId="2" applyFont="1" applyBorder="1" applyAlignment="1" applyProtection="1">
      <alignment horizontal="right" vertical="center" wrapText="1"/>
      <protection locked="0"/>
    </xf>
    <xf numFmtId="3" fontId="16" fillId="3" borderId="3" xfId="4" applyNumberFormat="1" applyFont="1" applyFill="1" applyBorder="1" applyAlignment="1" applyProtection="1">
      <alignment horizontal="center" vertical="center" wrapText="1"/>
    </xf>
    <xf numFmtId="0" fontId="19" fillId="0" borderId="3" xfId="2" applyFont="1" applyBorder="1" applyAlignment="1" applyProtection="1">
      <alignment horizontal="right" vertical="center" wrapText="1"/>
    </xf>
    <xf numFmtId="1" fontId="16" fillId="11" borderId="3" xfId="6" applyNumberFormat="1" applyFont="1" applyFill="1" applyBorder="1" applyAlignment="1" applyProtection="1">
      <alignment horizontal="center" vertical="center" wrapText="1"/>
    </xf>
    <xf numFmtId="166" fontId="16" fillId="12" borderId="3" xfId="3" applyNumberFormat="1" applyFont="1" applyFill="1" applyBorder="1" applyAlignment="1" applyProtection="1">
      <alignment horizontal="center" vertical="center" wrapText="1"/>
      <protection locked="0"/>
    </xf>
    <xf numFmtId="1" fontId="16" fillId="0" borderId="8" xfId="7" applyNumberFormat="1" applyFont="1" applyBorder="1" applyAlignment="1" applyProtection="1">
      <alignment horizontal="center" vertical="center" wrapText="1"/>
      <protection locked="0"/>
    </xf>
    <xf numFmtId="1" fontId="16" fillId="0" borderId="8" xfId="3" applyNumberFormat="1" applyFont="1" applyBorder="1" applyAlignment="1" applyProtection="1">
      <alignment horizontal="center" vertical="center" wrapText="1"/>
      <protection locked="0"/>
    </xf>
    <xf numFmtId="1" fontId="14" fillId="3" borderId="3" xfId="3" applyNumberFormat="1" applyFont="1" applyFill="1" applyBorder="1" applyAlignment="1" applyProtection="1">
      <alignment wrapText="1"/>
      <protection locked="0"/>
    </xf>
    <xf numFmtId="0" fontId="14" fillId="3" borderId="3" xfId="3" applyFont="1" applyFill="1" applyBorder="1" applyAlignment="1" applyProtection="1">
      <alignment wrapText="1"/>
      <protection locked="0"/>
    </xf>
    <xf numFmtId="14" fontId="14" fillId="0" borderId="3" xfId="3" applyNumberFormat="1" applyFont="1" applyBorder="1" applyAlignment="1" applyProtection="1">
      <alignment wrapText="1"/>
      <protection locked="0"/>
    </xf>
    <xf numFmtId="3" fontId="20" fillId="3" borderId="3" xfId="4" applyNumberFormat="1" applyFont="1" applyFill="1" applyBorder="1" applyAlignment="1" applyProtection="1">
      <alignment horizontal="center" vertical="center" wrapText="1"/>
      <protection locked="0"/>
    </xf>
    <xf numFmtId="1" fontId="16" fillId="12" borderId="3" xfId="3" applyNumberFormat="1" applyFont="1" applyFill="1" applyBorder="1" applyAlignment="1" applyProtection="1">
      <alignment horizontal="center" vertical="center" wrapText="1"/>
    </xf>
    <xf numFmtId="166" fontId="16" fillId="12" borderId="3" xfId="3" applyNumberFormat="1" applyFont="1" applyFill="1" applyBorder="1" applyAlignment="1" applyProtection="1">
      <alignment horizontal="center" vertical="center" wrapText="1"/>
    </xf>
    <xf numFmtId="1" fontId="16" fillId="13" borderId="3" xfId="7" applyNumberFormat="1" applyFont="1" applyFill="1" applyBorder="1" applyAlignment="1" applyProtection="1">
      <alignment horizontal="center" vertical="center" wrapText="1"/>
      <protection locked="0"/>
    </xf>
    <xf numFmtId="1" fontId="16" fillId="13" borderId="3" xfId="3" applyNumberFormat="1" applyFont="1" applyFill="1" applyBorder="1" applyAlignment="1" applyProtection="1">
      <alignment horizontal="center" vertical="center" wrapText="1"/>
      <protection locked="0"/>
    </xf>
    <xf numFmtId="1" fontId="21" fillId="3" borderId="3" xfId="3" applyNumberFormat="1" applyFont="1" applyFill="1" applyBorder="1" applyAlignment="1" applyProtection="1">
      <protection locked="0"/>
    </xf>
    <xf numFmtId="1" fontId="16" fillId="11" borderId="3" xfId="6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wrapText="1"/>
    </xf>
    <xf numFmtId="0" fontId="14" fillId="3" borderId="0" xfId="0" applyFont="1" applyFill="1" applyBorder="1" applyAlignment="1" applyProtection="1">
      <alignment horizontal="center" vertical="center" wrapText="1"/>
    </xf>
    <xf numFmtId="0" fontId="14" fillId="3" borderId="0" xfId="0" applyFont="1" applyFill="1" applyBorder="1" applyAlignment="1" applyProtection="1">
      <alignment wrapText="1"/>
    </xf>
    <xf numFmtId="0" fontId="25" fillId="9" borderId="3" xfId="0" applyFont="1" applyFill="1" applyBorder="1" applyAlignment="1" applyProtection="1">
      <alignment horizontal="center" vertical="center" wrapText="1"/>
    </xf>
    <xf numFmtId="17" fontId="27" fillId="0" borderId="3" xfId="0" applyNumberFormat="1" applyFont="1" applyBorder="1" applyAlignment="1" applyProtection="1">
      <alignment horizontal="center" vertical="center" wrapText="1"/>
    </xf>
    <xf numFmtId="3" fontId="25" fillId="18" borderId="3" xfId="0" applyNumberFormat="1" applyFont="1" applyFill="1" applyBorder="1" applyAlignment="1" applyProtection="1">
      <alignment horizontal="center" vertical="center" wrapText="1"/>
    </xf>
    <xf numFmtId="0" fontId="19" fillId="18" borderId="3" xfId="0" applyFont="1" applyFill="1" applyBorder="1" applyAlignment="1" applyProtection="1">
      <alignment vertical="center" wrapText="1"/>
    </xf>
    <xf numFmtId="4" fontId="19" fillId="18" borderId="3" xfId="0" applyNumberFormat="1" applyFont="1" applyFill="1" applyBorder="1" applyAlignment="1" applyProtection="1">
      <alignment horizontal="left" vertical="center" wrapText="1"/>
    </xf>
    <xf numFmtId="4" fontId="19" fillId="18" borderId="3" xfId="0" applyNumberFormat="1" applyFont="1" applyFill="1" applyBorder="1" applyAlignment="1" applyProtection="1">
      <alignment horizontal="center" vertical="center" wrapText="1"/>
    </xf>
    <xf numFmtId="0" fontId="19" fillId="18" borderId="3" xfId="0" applyFont="1" applyFill="1" applyBorder="1" applyAlignment="1" applyProtection="1">
      <alignment horizontal="center" vertical="center" wrapText="1"/>
    </xf>
    <xf numFmtId="167" fontId="19" fillId="18" borderId="3" xfId="0" applyNumberFormat="1" applyFont="1" applyFill="1" applyBorder="1" applyAlignment="1" applyProtection="1">
      <alignment horizontal="left" vertical="center" wrapText="1"/>
    </xf>
    <xf numFmtId="1" fontId="28" fillId="19" borderId="3" xfId="0" applyNumberFormat="1" applyFont="1" applyFill="1" applyBorder="1" applyAlignment="1" applyProtection="1">
      <alignment horizontal="center" vertical="center" wrapText="1"/>
    </xf>
    <xf numFmtId="1" fontId="28" fillId="20" borderId="3" xfId="0" applyNumberFormat="1" applyFont="1" applyFill="1" applyBorder="1" applyAlignment="1" applyProtection="1">
      <alignment horizontal="center" vertical="center" wrapText="1"/>
    </xf>
    <xf numFmtId="1" fontId="29" fillId="20" borderId="3" xfId="0" applyNumberFormat="1" applyFont="1" applyFill="1" applyBorder="1" applyAlignment="1" applyProtection="1">
      <alignment horizontal="center" vertical="center" wrapText="1"/>
    </xf>
    <xf numFmtId="1" fontId="28" fillId="21" borderId="3" xfId="0" applyNumberFormat="1" applyFont="1" applyFill="1" applyBorder="1" applyAlignment="1" applyProtection="1">
      <alignment horizontal="center" vertical="center" wrapText="1"/>
    </xf>
    <xf numFmtId="1" fontId="30" fillId="0" borderId="3" xfId="0" applyNumberFormat="1" applyFont="1" applyBorder="1" applyAlignment="1" applyProtection="1">
      <alignment horizontal="center" vertical="center" wrapText="1"/>
    </xf>
    <xf numFmtId="0" fontId="31" fillId="22" borderId="3" xfId="0" applyFont="1" applyFill="1" applyBorder="1" applyAlignment="1" applyProtection="1">
      <alignment horizontal="right" vertical="center" wrapText="1"/>
    </xf>
    <xf numFmtId="4" fontId="19" fillId="22" borderId="3" xfId="4" applyNumberFormat="1" applyFont="1" applyFill="1" applyBorder="1" applyAlignment="1" applyProtection="1">
      <alignment horizontal="center" vertical="center" wrapText="1"/>
    </xf>
    <xf numFmtId="4" fontId="19" fillId="22" borderId="3" xfId="0" applyNumberFormat="1" applyFont="1" applyFill="1" applyBorder="1" applyAlignment="1" applyProtection="1">
      <alignment horizontal="left" vertical="center" wrapText="1"/>
    </xf>
    <xf numFmtId="4" fontId="19" fillId="22" borderId="3" xfId="0" applyNumberFormat="1" applyFont="1" applyFill="1" applyBorder="1" applyAlignment="1" applyProtection="1">
      <alignment horizontal="center" vertical="center" wrapText="1"/>
    </xf>
    <xf numFmtId="0" fontId="19" fillId="22" borderId="3" xfId="0" applyFont="1" applyFill="1" applyBorder="1" applyAlignment="1" applyProtection="1">
      <alignment horizontal="center" vertical="center" wrapText="1"/>
    </xf>
    <xf numFmtId="167" fontId="19" fillId="22" borderId="3" xfId="0" applyNumberFormat="1" applyFont="1" applyFill="1" applyBorder="1" applyAlignment="1" applyProtection="1">
      <alignment horizontal="left" vertical="center" wrapText="1"/>
    </xf>
    <xf numFmtId="0" fontId="28" fillId="19" borderId="3" xfId="0" applyFont="1" applyFill="1" applyBorder="1" applyAlignment="1" applyProtection="1">
      <alignment horizontal="center" vertical="center" wrapText="1"/>
    </xf>
    <xf numFmtId="164" fontId="28" fillId="19" borderId="3" xfId="0" applyNumberFormat="1" applyFont="1" applyFill="1" applyBorder="1" applyAlignment="1" applyProtection="1">
      <alignment horizontal="center" vertical="center" wrapText="1"/>
    </xf>
    <xf numFmtId="164" fontId="28" fillId="20" borderId="3" xfId="0" applyNumberFormat="1" applyFont="1" applyFill="1" applyBorder="1" applyAlignment="1" applyProtection="1">
      <alignment horizontal="center" vertical="center" wrapText="1"/>
    </xf>
    <xf numFmtId="164" fontId="28" fillId="21" borderId="3" xfId="0" applyNumberFormat="1" applyFont="1" applyFill="1" applyBorder="1" applyAlignment="1" applyProtection="1">
      <alignment horizontal="center" vertical="center" wrapText="1"/>
    </xf>
    <xf numFmtId="168" fontId="32" fillId="0" borderId="3" xfId="1" applyNumberFormat="1" applyFont="1" applyBorder="1" applyAlignment="1">
      <alignment horizontal="center" vertical="center"/>
    </xf>
    <xf numFmtId="3" fontId="25" fillId="23" borderId="3" xfId="0" applyNumberFormat="1" applyFont="1" applyFill="1" applyBorder="1" applyAlignment="1" applyProtection="1">
      <alignment horizontal="center" vertical="center" wrapText="1"/>
    </xf>
    <xf numFmtId="0" fontId="19" fillId="23" borderId="3" xfId="0" applyFont="1" applyFill="1" applyBorder="1" applyAlignment="1" applyProtection="1">
      <alignment horizontal="left" vertical="center" wrapText="1"/>
    </xf>
    <xf numFmtId="4" fontId="19" fillId="23" borderId="3" xfId="0" applyNumberFormat="1" applyFont="1" applyFill="1" applyBorder="1" applyAlignment="1" applyProtection="1">
      <alignment horizontal="center" vertical="center" wrapText="1"/>
    </xf>
    <xf numFmtId="0" fontId="19" fillId="23" borderId="3" xfId="0" applyFont="1" applyFill="1" applyBorder="1" applyAlignment="1" applyProtection="1">
      <alignment horizontal="center" vertical="center" wrapText="1"/>
    </xf>
    <xf numFmtId="167" fontId="19" fillId="23" borderId="3" xfId="0" applyNumberFormat="1" applyFont="1" applyFill="1" applyBorder="1" applyAlignment="1" applyProtection="1">
      <alignment horizontal="left" vertical="center" wrapText="1"/>
    </xf>
    <xf numFmtId="1" fontId="19" fillId="19" borderId="3" xfId="0" applyNumberFormat="1" applyFont="1" applyFill="1" applyBorder="1" applyAlignment="1" applyProtection="1">
      <alignment horizontal="center" vertical="center" wrapText="1"/>
    </xf>
    <xf numFmtId="1" fontId="19" fillId="21" borderId="3" xfId="0" applyNumberFormat="1" applyFont="1" applyFill="1" applyBorder="1" applyAlignment="1" applyProtection="1">
      <alignment horizontal="center" vertical="center" wrapText="1"/>
    </xf>
    <xf numFmtId="3" fontId="25" fillId="24" borderId="3" xfId="2" applyNumberFormat="1" applyFont="1" applyFill="1" applyBorder="1" applyAlignment="1" applyProtection="1">
      <alignment horizontal="center" vertical="center" wrapText="1"/>
    </xf>
    <xf numFmtId="0" fontId="31" fillId="24" borderId="3" xfId="2" applyFont="1" applyFill="1" applyBorder="1" applyAlignment="1" applyProtection="1">
      <alignment horizontal="right" vertical="center" wrapText="1"/>
    </xf>
    <xf numFmtId="4" fontId="19" fillId="24" borderId="3" xfId="4" applyNumberFormat="1" applyFont="1" applyFill="1" applyBorder="1" applyAlignment="1" applyProtection="1">
      <alignment horizontal="center" vertical="center" wrapText="1"/>
    </xf>
    <xf numFmtId="4" fontId="19" fillId="24" borderId="3" xfId="0" applyNumberFormat="1" applyFont="1" applyFill="1" applyBorder="1" applyAlignment="1" applyProtection="1">
      <alignment horizontal="center" vertical="center" wrapText="1"/>
    </xf>
    <xf numFmtId="0" fontId="19" fillId="24" borderId="3" xfId="0" applyFont="1" applyFill="1" applyBorder="1" applyAlignment="1" applyProtection="1">
      <alignment horizontal="center" vertical="center" wrapText="1"/>
    </xf>
    <xf numFmtId="167" fontId="19" fillId="24" borderId="3" xfId="0" applyNumberFormat="1" applyFont="1" applyFill="1" applyBorder="1" applyAlignment="1" applyProtection="1">
      <alignment horizontal="left" vertical="center" wrapText="1"/>
    </xf>
    <xf numFmtId="3" fontId="25" fillId="25" borderId="3" xfId="0" applyNumberFormat="1" applyFont="1" applyFill="1" applyBorder="1" applyAlignment="1" applyProtection="1">
      <alignment horizontal="center" vertical="center" wrapText="1"/>
    </xf>
    <xf numFmtId="0" fontId="19" fillId="25" borderId="3" xfId="0" applyFont="1" applyFill="1" applyBorder="1" applyAlignment="1" applyProtection="1">
      <alignment vertical="center" wrapText="1"/>
    </xf>
    <xf numFmtId="4" fontId="19" fillId="25" borderId="3" xfId="0" applyNumberFormat="1" applyFont="1" applyFill="1" applyBorder="1" applyAlignment="1" applyProtection="1">
      <alignment horizontal="left" vertical="center" wrapText="1"/>
    </xf>
    <xf numFmtId="4" fontId="19" fillId="25" borderId="3" xfId="0" applyNumberFormat="1" applyFont="1" applyFill="1" applyBorder="1" applyAlignment="1" applyProtection="1">
      <alignment horizontal="center" vertical="center" wrapText="1"/>
    </xf>
    <xf numFmtId="0" fontId="19" fillId="25" borderId="3" xfId="0" applyFont="1" applyFill="1" applyBorder="1" applyAlignment="1" applyProtection="1">
      <alignment horizontal="center" vertical="center" wrapText="1"/>
    </xf>
    <xf numFmtId="167" fontId="19" fillId="25" borderId="3" xfId="0" applyNumberFormat="1" applyFont="1" applyFill="1" applyBorder="1" applyAlignment="1" applyProtection="1">
      <alignment horizontal="left" vertical="center" wrapText="1"/>
    </xf>
    <xf numFmtId="0" fontId="28" fillId="21" borderId="3" xfId="0" applyFont="1" applyFill="1" applyBorder="1" applyAlignment="1" applyProtection="1">
      <alignment horizontal="center" vertical="center" wrapText="1"/>
    </xf>
    <xf numFmtId="0" fontId="0" fillId="17" borderId="0" xfId="0" applyFill="1" applyAlignment="1" applyProtection="1">
      <alignment wrapText="1"/>
    </xf>
    <xf numFmtId="1" fontId="32" fillId="0" borderId="3" xfId="1" applyNumberFormat="1" applyFont="1" applyBorder="1" applyAlignment="1">
      <alignment horizontal="center" vertical="center"/>
    </xf>
    <xf numFmtId="0" fontId="13" fillId="26" borderId="3" xfId="0" applyFont="1" applyFill="1" applyBorder="1" applyAlignment="1" applyProtection="1">
      <alignment wrapText="1"/>
    </xf>
    <xf numFmtId="0" fontId="31" fillId="26" borderId="3" xfId="0" applyFont="1" applyFill="1" applyBorder="1" applyAlignment="1" applyProtection="1">
      <alignment horizontal="right" vertical="center" wrapText="1"/>
    </xf>
    <xf numFmtId="4" fontId="19" fillId="26" borderId="3" xfId="0" applyNumberFormat="1" applyFont="1" applyFill="1" applyBorder="1" applyAlignment="1" applyProtection="1">
      <alignment horizontal="left" vertical="center" wrapText="1"/>
    </xf>
    <xf numFmtId="4" fontId="19" fillId="26" borderId="3" xfId="0" applyNumberFormat="1" applyFont="1" applyFill="1" applyBorder="1" applyAlignment="1" applyProtection="1">
      <alignment horizontal="center" vertical="center" wrapText="1"/>
    </xf>
    <xf numFmtId="0" fontId="19" fillId="26" borderId="3" xfId="0" applyFont="1" applyFill="1" applyBorder="1" applyAlignment="1" applyProtection="1">
      <alignment horizontal="center" vertical="center" wrapText="1"/>
    </xf>
    <xf numFmtId="167" fontId="19" fillId="26" borderId="3" xfId="0" applyNumberFormat="1" applyFont="1" applyFill="1" applyBorder="1" applyAlignment="1" applyProtection="1">
      <alignment horizontal="left" vertical="center" wrapText="1"/>
    </xf>
    <xf numFmtId="1" fontId="33" fillId="0" borderId="3" xfId="8" applyNumberFormat="1" applyFont="1" applyBorder="1" applyAlignment="1" applyProtection="1">
      <alignment horizontal="center" vertical="center" wrapText="1"/>
    </xf>
    <xf numFmtId="0" fontId="19" fillId="25" borderId="3" xfId="0" applyFont="1" applyFill="1" applyBorder="1" applyAlignment="1" applyProtection="1">
      <alignment horizontal="left" vertical="center" wrapText="1"/>
    </xf>
    <xf numFmtId="168" fontId="30" fillId="0" borderId="3" xfId="0" applyNumberFormat="1" applyFont="1" applyBorder="1" applyAlignment="1" applyProtection="1">
      <alignment horizontal="center" vertical="center" wrapText="1"/>
    </xf>
    <xf numFmtId="169" fontId="30" fillId="0" borderId="3" xfId="0" applyNumberFormat="1" applyFont="1" applyBorder="1" applyAlignment="1" applyProtection="1">
      <alignment horizontal="center" vertical="center" wrapText="1"/>
    </xf>
    <xf numFmtId="0" fontId="28" fillId="20" borderId="3" xfId="0" applyFont="1" applyFill="1" applyBorder="1" applyAlignment="1" applyProtection="1">
      <alignment horizontal="center" vertical="center" wrapText="1"/>
    </xf>
    <xf numFmtId="164" fontId="30" fillId="17" borderId="3" xfId="1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3" xfId="0" applyBorder="1"/>
    <xf numFmtId="1" fontId="28" fillId="0" borderId="10" xfId="0" applyNumberFormat="1" applyFont="1" applyBorder="1" applyAlignment="1">
      <alignment horizontal="center" vertical="center" wrapText="1"/>
    </xf>
    <xf numFmtId="1" fontId="28" fillId="0" borderId="2" xfId="0" applyNumberFormat="1" applyFont="1" applyBorder="1" applyAlignment="1">
      <alignment horizontal="center" vertical="center" wrapText="1"/>
    </xf>
    <xf numFmtId="1" fontId="28" fillId="0" borderId="3" xfId="0" applyNumberFormat="1" applyFont="1" applyBorder="1" applyAlignment="1">
      <alignment horizontal="center" vertical="center" wrapText="1"/>
    </xf>
    <xf numFmtId="1" fontId="28" fillId="0" borderId="11" xfId="0" applyNumberFormat="1" applyFont="1" applyBorder="1" applyAlignment="1">
      <alignment horizontal="center" vertical="center" wrapText="1"/>
    </xf>
    <xf numFmtId="1" fontId="34" fillId="6" borderId="3" xfId="0" applyNumberFormat="1" applyFont="1" applyFill="1" applyBorder="1" applyAlignment="1">
      <alignment horizontal="center"/>
    </xf>
    <xf numFmtId="1" fontId="36" fillId="0" borderId="3" xfId="0" applyNumberFormat="1" applyFont="1" applyBorder="1" applyAlignment="1" applyProtection="1">
      <alignment horizontal="center" vertical="center" wrapText="1"/>
    </xf>
    <xf numFmtId="0" fontId="16" fillId="0" borderId="3" xfId="7" applyNumberFormat="1" applyFont="1" applyBorder="1" applyAlignment="1" applyProtection="1">
      <alignment horizontal="center" vertical="center" wrapText="1"/>
      <protection locked="0"/>
    </xf>
    <xf numFmtId="0" fontId="16" fillId="0" borderId="3" xfId="3" applyNumberFormat="1" applyFont="1" applyBorder="1" applyAlignment="1" applyProtection="1">
      <alignment horizontal="center" vertical="center" wrapText="1"/>
      <protection locked="0"/>
    </xf>
    <xf numFmtId="0" fontId="14" fillId="0" borderId="3" xfId="3" applyNumberFormat="1" applyFont="1" applyBorder="1" applyAlignment="1" applyProtection="1">
      <alignment wrapText="1"/>
      <protection locked="0"/>
    </xf>
    <xf numFmtId="0" fontId="8" fillId="0" borderId="3" xfId="8" applyFont="1" applyBorder="1" applyAlignment="1" applyProtection="1">
      <alignment horizontal="right" wrapText="1"/>
      <protection locked="0"/>
    </xf>
    <xf numFmtId="0" fontId="4" fillId="5" borderId="3" xfId="8" applyFont="1" applyFill="1" applyBorder="1" applyAlignment="1" applyProtection="1">
      <alignment horizontal="center" vertical="center" wrapText="1"/>
    </xf>
    <xf numFmtId="0" fontId="8" fillId="0" borderId="3" xfId="8" applyFont="1" applyBorder="1" applyAlignment="1" applyProtection="1">
      <alignment horizontal="right" wrapText="1"/>
    </xf>
    <xf numFmtId="0" fontId="4" fillId="2" borderId="0" xfId="8" applyFont="1" applyFill="1" applyBorder="1" applyAlignment="1" applyProtection="1">
      <alignment horizontal="center" vertical="center" wrapText="1"/>
    </xf>
    <xf numFmtId="0" fontId="5" fillId="0" borderId="0" xfId="8" applyFont="1" applyBorder="1" applyAlignment="1" applyProtection="1">
      <alignment horizontal="center" vertical="center" wrapText="1"/>
    </xf>
    <xf numFmtId="0" fontId="3" fillId="0" borderId="1" xfId="8" applyFont="1" applyBorder="1" applyAlignment="1" applyProtection="1">
      <alignment horizontal="center" wrapText="1"/>
    </xf>
    <xf numFmtId="0" fontId="7" fillId="4" borderId="3" xfId="8" applyFont="1" applyFill="1" applyBorder="1" applyAlignment="1" applyProtection="1">
      <alignment horizontal="center" vertical="center" wrapText="1"/>
      <protection locked="0"/>
    </xf>
    <xf numFmtId="0" fontId="16" fillId="12" borderId="3" xfId="3" applyFont="1" applyFill="1" applyBorder="1" applyAlignment="1" applyProtection="1">
      <alignment horizontal="center" vertical="center" wrapText="1"/>
    </xf>
    <xf numFmtId="0" fontId="15" fillId="8" borderId="3" xfId="0" applyFont="1" applyFill="1" applyBorder="1" applyAlignment="1" applyProtection="1">
      <alignment horizontal="center" vertical="center" wrapText="1"/>
    </xf>
    <xf numFmtId="0" fontId="16" fillId="8" borderId="3" xfId="0" applyFont="1" applyFill="1" applyBorder="1" applyAlignment="1" applyProtection="1">
      <alignment horizontal="center" vertical="center" wrapText="1"/>
    </xf>
    <xf numFmtId="0" fontId="0" fillId="8" borderId="3" xfId="0" applyFill="1" applyBorder="1" applyAlignment="1" applyProtection="1">
      <alignment wrapText="1"/>
    </xf>
    <xf numFmtId="0" fontId="16" fillId="9" borderId="3" xfId="0" applyFont="1" applyFill="1" applyBorder="1" applyAlignment="1" applyProtection="1">
      <alignment horizontal="center" wrapText="1"/>
    </xf>
    <xf numFmtId="0" fontId="17" fillId="9" borderId="3" xfId="0" applyFont="1" applyFill="1" applyBorder="1" applyAlignment="1" applyProtection="1">
      <alignment horizontal="center" vertical="center" wrapText="1"/>
    </xf>
    <xf numFmtId="0" fontId="17" fillId="9" borderId="9" xfId="0" applyFont="1" applyFill="1" applyBorder="1" applyAlignment="1" applyProtection="1">
      <alignment horizontal="left" vertical="center" wrapText="1"/>
    </xf>
    <xf numFmtId="0" fontId="26" fillId="15" borderId="3" xfId="0" applyFont="1" applyFill="1" applyBorder="1" applyAlignment="1" applyProtection="1">
      <alignment horizontal="center" vertical="center" wrapText="1"/>
    </xf>
    <xf numFmtId="0" fontId="25" fillId="16" borderId="3" xfId="0" applyFont="1" applyFill="1" applyBorder="1" applyAlignment="1" applyProtection="1">
      <alignment horizontal="center" vertical="center" wrapText="1"/>
    </xf>
    <xf numFmtId="0" fontId="26" fillId="17" borderId="3" xfId="0" applyFont="1" applyFill="1" applyBorder="1" applyAlignment="1" applyProtection="1">
      <alignment horizontal="center" vertical="center" wrapText="1"/>
    </xf>
    <xf numFmtId="3" fontId="24" fillId="18" borderId="3" xfId="0" applyNumberFormat="1" applyFont="1" applyFill="1" applyBorder="1" applyAlignment="1" applyProtection="1">
      <alignment horizontal="center" vertical="center" wrapText="1"/>
    </xf>
    <xf numFmtId="3" fontId="25" fillId="18" borderId="3" xfId="0" applyNumberFormat="1" applyFont="1" applyFill="1" applyBorder="1" applyAlignment="1" applyProtection="1">
      <alignment horizontal="center" vertical="center" wrapText="1"/>
    </xf>
    <xf numFmtId="0" fontId="24" fillId="25" borderId="2" xfId="0" applyFont="1" applyFill="1" applyBorder="1" applyAlignment="1" applyProtection="1">
      <alignment horizontal="center" vertical="center" wrapText="1"/>
    </xf>
    <xf numFmtId="0" fontId="24" fillId="25" borderId="12" xfId="0" applyFont="1" applyFill="1" applyBorder="1" applyAlignment="1" applyProtection="1">
      <alignment horizontal="center" vertical="center" wrapText="1"/>
    </xf>
    <xf numFmtId="0" fontId="24" fillId="25" borderId="8" xfId="0" applyFont="1" applyFill="1" applyBorder="1" applyAlignment="1" applyProtection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2" fillId="8" borderId="1" xfId="0" applyFont="1" applyFill="1" applyBorder="1" applyAlignment="1" applyProtection="1">
      <alignment horizontal="center" vertical="center" wrapText="1"/>
    </xf>
    <xf numFmtId="0" fontId="23" fillId="0" borderId="5" xfId="0" applyFont="1" applyBorder="1" applyAlignment="1" applyProtection="1">
      <alignment horizontal="center" vertical="center" wrapText="1"/>
    </xf>
    <xf numFmtId="0" fontId="24" fillId="8" borderId="2" xfId="0" applyFont="1" applyFill="1" applyBorder="1" applyAlignment="1" applyProtection="1">
      <alignment horizontal="center" vertical="center" wrapText="1"/>
    </xf>
    <xf numFmtId="0" fontId="16" fillId="14" borderId="1" xfId="0" applyFont="1" applyFill="1" applyBorder="1" applyAlignment="1" applyProtection="1">
      <alignment horizontal="center" wrapText="1"/>
    </xf>
    <xf numFmtId="0" fontId="16" fillId="14" borderId="3" xfId="0" applyFont="1" applyFill="1" applyBorder="1" applyAlignment="1" applyProtection="1">
      <alignment horizontal="center" vertical="center" wrapText="1"/>
    </xf>
    <xf numFmtId="3" fontId="24" fillId="23" borderId="3" xfId="0" applyNumberFormat="1" applyFont="1" applyFill="1" applyBorder="1" applyAlignment="1" applyProtection="1">
      <alignment horizontal="center" vertical="center" wrapText="1"/>
    </xf>
  </cellXfs>
  <cellStyles count="9">
    <cellStyle name="Excel Built-in Explanatory Text" xfId="8"/>
    <cellStyle name="Normal" xfId="0" builtinId="0"/>
    <cellStyle name="Normal 2" xfId="2"/>
    <cellStyle name="Normal 3" xfId="3"/>
    <cellStyle name="Normal_Indicadores de Gestión" xfId="4"/>
    <cellStyle name="Porcentaje" xfId="1" builtinId="5"/>
    <cellStyle name="Porcentaje 2" xfId="5"/>
    <cellStyle name="Porcentual 3" xfId="6"/>
    <cellStyle name="TableStyleLight1" xfId="7"/>
  </cellStyles>
  <dxfs count="216"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000000"/>
      </font>
      <fill>
        <patternFill>
          <bgColor rgb="FFFFFF00"/>
        </patternFill>
      </fill>
    </dxf>
    <dxf>
      <font>
        <color rgb="FFFFFFFF"/>
      </font>
      <fill>
        <patternFill>
          <bgColor rgb="FF00B05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CC66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0C0C0"/>
      <rgbColor rgb="FF808080"/>
      <rgbColor rgb="FF9999FF"/>
      <rgbColor rgb="FF993366"/>
      <rgbColor rgb="FFD9D9D9"/>
      <rgbColor rgb="FFE6E6FF"/>
      <rgbColor rgb="FF660066"/>
      <rgbColor rgb="FFFD635F"/>
      <rgbColor rgb="FF2E75B6"/>
      <rgbColor rgb="FFB4C7E7"/>
      <rgbColor rgb="FF000080"/>
      <rgbColor rgb="FFFF00FF"/>
      <rgbColor rgb="FFFFFF00"/>
      <rgbColor rgb="FF00FFFF"/>
      <rgbColor rgb="FF800080"/>
      <rgbColor rgb="FF800000"/>
      <rgbColor rgb="FF00B0F0"/>
      <rgbColor rgb="FF0000FF"/>
      <rgbColor rgb="FF00CCFF"/>
      <rgbColor rgb="FFB7DEE8"/>
      <rgbColor rgb="FFCCFFCC"/>
      <rgbColor rgb="FFEFFD6F"/>
      <rgbColor rgb="FF99CCFF"/>
      <rgbColor rgb="FFFF99CC"/>
      <rgbColor rgb="FFD8D8D8"/>
      <rgbColor rgb="FFFFCC99"/>
      <rgbColor rgb="FF3366FF"/>
      <rgbColor rgb="FF66CC99"/>
      <rgbColor rgb="FF99CC00"/>
      <rgbColor rgb="FFFFCC00"/>
      <rgbColor rgb="FFFF950E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F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607680</xdr:colOff>
      <xdr:row>43</xdr:row>
      <xdr:rowOff>88200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0" y="0"/>
          <a:ext cx="8923320" cy="9565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607680</xdr:colOff>
      <xdr:row>43</xdr:row>
      <xdr:rowOff>88200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0" y="0"/>
          <a:ext cx="8923320" cy="9565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607680</xdr:colOff>
      <xdr:row>43</xdr:row>
      <xdr:rowOff>88200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0" y="0"/>
          <a:ext cx="8923320" cy="9565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607680</xdr:colOff>
      <xdr:row>43</xdr:row>
      <xdr:rowOff>88200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0" y="0"/>
          <a:ext cx="8923320" cy="9565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607680</xdr:colOff>
      <xdr:row>43</xdr:row>
      <xdr:rowOff>88200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0" y="0"/>
          <a:ext cx="8923320" cy="9565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607680</xdr:colOff>
      <xdr:row>43</xdr:row>
      <xdr:rowOff>88200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0" y="0"/>
          <a:ext cx="8923320" cy="9565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607680</xdr:colOff>
      <xdr:row>43</xdr:row>
      <xdr:rowOff>88200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0" y="0"/>
          <a:ext cx="8923320" cy="9565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607680</xdr:colOff>
      <xdr:row>43</xdr:row>
      <xdr:rowOff>88200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/>
      </xdr:nvSpPr>
      <xdr:spPr>
        <a:xfrm>
          <a:off x="0" y="0"/>
          <a:ext cx="8923320" cy="9565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607680</xdr:colOff>
      <xdr:row>43</xdr:row>
      <xdr:rowOff>88200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/>
      </xdr:nvSpPr>
      <xdr:spPr>
        <a:xfrm>
          <a:off x="0" y="0"/>
          <a:ext cx="8923320" cy="9565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607680</xdr:colOff>
      <xdr:row>43</xdr:row>
      <xdr:rowOff>88200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/>
      </xdr:nvSpPr>
      <xdr:spPr>
        <a:xfrm>
          <a:off x="0" y="0"/>
          <a:ext cx="8923320" cy="956556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609120</xdr:colOff>
      <xdr:row>43</xdr:row>
      <xdr:rowOff>84600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/>
      </xdr:nvSpPr>
      <xdr:spPr>
        <a:xfrm>
          <a:off x="0" y="0"/>
          <a:ext cx="8924760" cy="95619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609120</xdr:colOff>
      <xdr:row>43</xdr:row>
      <xdr:rowOff>84600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/>
      </xdr:nvSpPr>
      <xdr:spPr>
        <a:xfrm>
          <a:off x="0" y="0"/>
          <a:ext cx="8924760" cy="95619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609120</xdr:colOff>
      <xdr:row>43</xdr:row>
      <xdr:rowOff>84600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/>
      </xdr:nvSpPr>
      <xdr:spPr>
        <a:xfrm>
          <a:off x="0" y="0"/>
          <a:ext cx="8924760" cy="95619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609120</xdr:colOff>
      <xdr:row>43</xdr:row>
      <xdr:rowOff>84600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/>
      </xdr:nvSpPr>
      <xdr:spPr>
        <a:xfrm>
          <a:off x="0" y="0"/>
          <a:ext cx="8924760" cy="95619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609120</xdr:colOff>
      <xdr:row>43</xdr:row>
      <xdr:rowOff>84600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/>
      </xdr:nvSpPr>
      <xdr:spPr>
        <a:xfrm>
          <a:off x="0" y="0"/>
          <a:ext cx="8924760" cy="95619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609120</xdr:colOff>
      <xdr:row>43</xdr:row>
      <xdr:rowOff>84600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/>
      </xdr:nvSpPr>
      <xdr:spPr>
        <a:xfrm>
          <a:off x="0" y="0"/>
          <a:ext cx="8924760" cy="95619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609120</xdr:colOff>
      <xdr:row>43</xdr:row>
      <xdr:rowOff>84600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/>
      </xdr:nvSpPr>
      <xdr:spPr>
        <a:xfrm>
          <a:off x="0" y="0"/>
          <a:ext cx="8924760" cy="95619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609120</xdr:colOff>
      <xdr:row>43</xdr:row>
      <xdr:rowOff>84600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/>
      </xdr:nvSpPr>
      <xdr:spPr>
        <a:xfrm>
          <a:off x="0" y="0"/>
          <a:ext cx="8924760" cy="95619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609120</xdr:colOff>
      <xdr:row>43</xdr:row>
      <xdr:rowOff>84600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0" y="0"/>
          <a:ext cx="8924760" cy="95619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609120</xdr:colOff>
      <xdr:row>43</xdr:row>
      <xdr:rowOff>84600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/>
      </xdr:nvSpPr>
      <xdr:spPr>
        <a:xfrm>
          <a:off x="0" y="0"/>
          <a:ext cx="8924760" cy="95619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609120</xdr:colOff>
      <xdr:row>43</xdr:row>
      <xdr:rowOff>84600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0" y="0"/>
          <a:ext cx="8924760" cy="95619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609120</xdr:colOff>
      <xdr:row>43</xdr:row>
      <xdr:rowOff>84600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0" y="0"/>
          <a:ext cx="8924760" cy="95619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612000</xdr:colOff>
      <xdr:row>43</xdr:row>
      <xdr:rowOff>75960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0" y="0"/>
          <a:ext cx="8927640" cy="95533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612000</xdr:colOff>
      <xdr:row>43</xdr:row>
      <xdr:rowOff>75960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0" y="0"/>
          <a:ext cx="8927640" cy="95533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612000</xdr:colOff>
      <xdr:row>43</xdr:row>
      <xdr:rowOff>75960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0" y="0"/>
          <a:ext cx="8927640" cy="95533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612000</xdr:colOff>
      <xdr:row>43</xdr:row>
      <xdr:rowOff>75960</xdr:rowOff>
    </xdr:to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0" y="0"/>
          <a:ext cx="8927640" cy="95533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612000</xdr:colOff>
      <xdr:row>43</xdr:row>
      <xdr:rowOff>75960</xdr:rowOff>
    </xdr:to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/>
      </xdr:nvSpPr>
      <xdr:spPr>
        <a:xfrm>
          <a:off x="0" y="0"/>
          <a:ext cx="8927640" cy="95533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612000</xdr:colOff>
      <xdr:row>43</xdr:row>
      <xdr:rowOff>75960</xdr:rowOff>
    </xdr:to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/>
      </xdr:nvSpPr>
      <xdr:spPr>
        <a:xfrm>
          <a:off x="0" y="0"/>
          <a:ext cx="8927640" cy="95533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612000</xdr:colOff>
      <xdr:row>43</xdr:row>
      <xdr:rowOff>75960</xdr:rowOff>
    </xdr:to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0" y="0"/>
          <a:ext cx="8927640" cy="95533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612000</xdr:colOff>
      <xdr:row>43</xdr:row>
      <xdr:rowOff>75960</xdr:rowOff>
    </xdr:to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0" y="0"/>
          <a:ext cx="8927640" cy="95533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612000</xdr:colOff>
      <xdr:row>43</xdr:row>
      <xdr:rowOff>75960</xdr:rowOff>
    </xdr:to>
    <xdr:sp macro="" textlink="">
      <xdr:nvSpPr>
        <xdr:cNvPr id="32" name="CustomShape 1" hidden="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0" y="0"/>
          <a:ext cx="8927640" cy="95533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612000</xdr:colOff>
      <xdr:row>43</xdr:row>
      <xdr:rowOff>75960</xdr:rowOff>
    </xdr:to>
    <xdr:sp macro="" textlink="">
      <xdr:nvSpPr>
        <xdr:cNvPr id="33" name="CustomShape 1" hidden="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/>
      </xdr:nvSpPr>
      <xdr:spPr>
        <a:xfrm>
          <a:off x="0" y="0"/>
          <a:ext cx="8927640" cy="95533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829080</xdr:colOff>
      <xdr:row>29</xdr:row>
      <xdr:rowOff>128880</xdr:rowOff>
    </xdr:to>
    <xdr:sp macro="" textlink="">
      <xdr:nvSpPr>
        <xdr:cNvPr id="34" name="CustomShape 1" hidden="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/>
      </xdr:nvSpPr>
      <xdr:spPr>
        <a:xfrm>
          <a:off x="0" y="0"/>
          <a:ext cx="3116160" cy="68094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829080</xdr:colOff>
      <xdr:row>29</xdr:row>
      <xdr:rowOff>128880</xdr:rowOff>
    </xdr:to>
    <xdr:sp macro="" textlink="">
      <xdr:nvSpPr>
        <xdr:cNvPr id="35" name="CustomShape 1" hidden="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/>
      </xdr:nvSpPr>
      <xdr:spPr>
        <a:xfrm>
          <a:off x="0" y="0"/>
          <a:ext cx="3116160" cy="68094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829080</xdr:colOff>
      <xdr:row>29</xdr:row>
      <xdr:rowOff>128880</xdr:rowOff>
    </xdr:to>
    <xdr:sp macro="" textlink="">
      <xdr:nvSpPr>
        <xdr:cNvPr id="36" name="CustomShape 1" hidden="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/>
      </xdr:nvSpPr>
      <xdr:spPr>
        <a:xfrm>
          <a:off x="0" y="0"/>
          <a:ext cx="3116160" cy="68094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829080</xdr:colOff>
      <xdr:row>29</xdr:row>
      <xdr:rowOff>128880</xdr:rowOff>
    </xdr:to>
    <xdr:sp macro="" textlink="">
      <xdr:nvSpPr>
        <xdr:cNvPr id="37" name="CustomShape 1" hidden="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0" y="0"/>
          <a:ext cx="3116160" cy="68094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829080</xdr:colOff>
      <xdr:row>29</xdr:row>
      <xdr:rowOff>128880</xdr:rowOff>
    </xdr:to>
    <xdr:sp macro="" textlink="">
      <xdr:nvSpPr>
        <xdr:cNvPr id="38" name="CustomShape 1" hidden="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/>
      </xdr:nvSpPr>
      <xdr:spPr>
        <a:xfrm>
          <a:off x="0" y="0"/>
          <a:ext cx="3116160" cy="68094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829080</xdr:colOff>
      <xdr:row>29</xdr:row>
      <xdr:rowOff>128880</xdr:rowOff>
    </xdr:to>
    <xdr:sp macro="" textlink="">
      <xdr:nvSpPr>
        <xdr:cNvPr id="39" name="CustomShape 1" hidden="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/>
      </xdr:nvSpPr>
      <xdr:spPr>
        <a:xfrm>
          <a:off x="0" y="0"/>
          <a:ext cx="3116160" cy="68094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829080</xdr:colOff>
      <xdr:row>29</xdr:row>
      <xdr:rowOff>128880</xdr:rowOff>
    </xdr:to>
    <xdr:sp macro="" textlink="">
      <xdr:nvSpPr>
        <xdr:cNvPr id="40" name="CustomShape 1" hidden="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/>
      </xdr:nvSpPr>
      <xdr:spPr>
        <a:xfrm>
          <a:off x="0" y="0"/>
          <a:ext cx="3116160" cy="68094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829080</xdr:colOff>
      <xdr:row>29</xdr:row>
      <xdr:rowOff>128880</xdr:rowOff>
    </xdr:to>
    <xdr:sp macro="" textlink="">
      <xdr:nvSpPr>
        <xdr:cNvPr id="41" name="CustomShape 1" hidden="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/>
      </xdr:nvSpPr>
      <xdr:spPr>
        <a:xfrm>
          <a:off x="0" y="0"/>
          <a:ext cx="3116160" cy="68094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829080</xdr:colOff>
      <xdr:row>29</xdr:row>
      <xdr:rowOff>128880</xdr:rowOff>
    </xdr:to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/>
      </xdr:nvSpPr>
      <xdr:spPr>
        <a:xfrm>
          <a:off x="0" y="0"/>
          <a:ext cx="3116160" cy="68094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829080</xdr:colOff>
      <xdr:row>29</xdr:row>
      <xdr:rowOff>128880</xdr:rowOff>
    </xdr:to>
    <xdr:sp macro="" textlink="">
      <xdr:nvSpPr>
        <xdr:cNvPr id="43" name="CustomShape 1" hidden="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/>
      </xdr:nvSpPr>
      <xdr:spPr>
        <a:xfrm>
          <a:off x="0" y="0"/>
          <a:ext cx="3116160" cy="68094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616320</xdr:colOff>
      <xdr:row>43</xdr:row>
      <xdr:rowOff>64080</xdr:rowOff>
    </xdr:to>
    <xdr:sp macro="" textlink="">
      <xdr:nvSpPr>
        <xdr:cNvPr id="44" name="CustomShape 1" hidden="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/>
      </xdr:nvSpPr>
      <xdr:spPr>
        <a:xfrm>
          <a:off x="0" y="0"/>
          <a:ext cx="8931960" cy="9541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616320</xdr:colOff>
      <xdr:row>43</xdr:row>
      <xdr:rowOff>64080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/>
      </xdr:nvSpPr>
      <xdr:spPr>
        <a:xfrm>
          <a:off x="0" y="0"/>
          <a:ext cx="8931960" cy="9541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616320</xdr:colOff>
      <xdr:row>43</xdr:row>
      <xdr:rowOff>64080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/>
      </xdr:nvSpPr>
      <xdr:spPr>
        <a:xfrm>
          <a:off x="0" y="0"/>
          <a:ext cx="8931960" cy="9541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616320</xdr:colOff>
      <xdr:row>43</xdr:row>
      <xdr:rowOff>64080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/>
      </xdr:nvSpPr>
      <xdr:spPr>
        <a:xfrm>
          <a:off x="0" y="0"/>
          <a:ext cx="8931960" cy="9541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616320</xdr:colOff>
      <xdr:row>43</xdr:row>
      <xdr:rowOff>64080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/>
      </xdr:nvSpPr>
      <xdr:spPr>
        <a:xfrm>
          <a:off x="0" y="0"/>
          <a:ext cx="8931960" cy="9541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616320</xdr:colOff>
      <xdr:row>43</xdr:row>
      <xdr:rowOff>64080</xdr:rowOff>
    </xdr:to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/>
      </xdr:nvSpPr>
      <xdr:spPr>
        <a:xfrm>
          <a:off x="0" y="0"/>
          <a:ext cx="8931960" cy="9541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616320</xdr:colOff>
      <xdr:row>43</xdr:row>
      <xdr:rowOff>64080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/>
      </xdr:nvSpPr>
      <xdr:spPr>
        <a:xfrm>
          <a:off x="0" y="0"/>
          <a:ext cx="8931960" cy="9541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616320</xdr:colOff>
      <xdr:row>43</xdr:row>
      <xdr:rowOff>64080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/>
      </xdr:nvSpPr>
      <xdr:spPr>
        <a:xfrm>
          <a:off x="0" y="0"/>
          <a:ext cx="8931960" cy="9541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616320</xdr:colOff>
      <xdr:row>43</xdr:row>
      <xdr:rowOff>64080</xdr:rowOff>
    </xdr:to>
    <xdr:sp macro="" textlink="">
      <xdr:nvSpPr>
        <xdr:cNvPr id="52" name="CustomShape 1" hidden="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/>
      </xdr:nvSpPr>
      <xdr:spPr>
        <a:xfrm>
          <a:off x="0" y="0"/>
          <a:ext cx="8931960" cy="9541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616320</xdr:colOff>
      <xdr:row>43</xdr:row>
      <xdr:rowOff>64080</xdr:rowOff>
    </xdr:to>
    <xdr:sp macro="" textlink="">
      <xdr:nvSpPr>
        <xdr:cNvPr id="53" name="CustomShape 1" hidden="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/>
      </xdr:nvSpPr>
      <xdr:spPr>
        <a:xfrm>
          <a:off x="0" y="0"/>
          <a:ext cx="8931960" cy="95414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217080</xdr:colOff>
      <xdr:row>63</xdr:row>
      <xdr:rowOff>95040</xdr:rowOff>
    </xdr:to>
    <xdr:sp macro="" textlink="">
      <xdr:nvSpPr>
        <xdr:cNvPr id="54" name="CustomShape 1" hidden="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/>
      </xdr:nvSpPr>
      <xdr:spPr>
        <a:xfrm>
          <a:off x="0" y="0"/>
          <a:ext cx="17397360" cy="139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217080</xdr:colOff>
      <xdr:row>63</xdr:row>
      <xdr:rowOff>95040</xdr:rowOff>
    </xdr:to>
    <xdr:sp macro="" textlink="">
      <xdr:nvSpPr>
        <xdr:cNvPr id="55" name="CustomShape 1" hidden="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/>
      </xdr:nvSpPr>
      <xdr:spPr>
        <a:xfrm>
          <a:off x="0" y="0"/>
          <a:ext cx="17397360" cy="139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217080</xdr:colOff>
      <xdr:row>63</xdr:row>
      <xdr:rowOff>95040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/>
      </xdr:nvSpPr>
      <xdr:spPr>
        <a:xfrm>
          <a:off x="0" y="0"/>
          <a:ext cx="17397360" cy="139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217080</xdr:colOff>
      <xdr:row>63</xdr:row>
      <xdr:rowOff>95040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/>
      </xdr:nvSpPr>
      <xdr:spPr>
        <a:xfrm>
          <a:off x="0" y="0"/>
          <a:ext cx="17397360" cy="139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217080</xdr:colOff>
      <xdr:row>63</xdr:row>
      <xdr:rowOff>95040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/>
      </xdr:nvSpPr>
      <xdr:spPr>
        <a:xfrm>
          <a:off x="0" y="0"/>
          <a:ext cx="17397360" cy="139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217080</xdr:colOff>
      <xdr:row>63</xdr:row>
      <xdr:rowOff>95040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/>
      </xdr:nvSpPr>
      <xdr:spPr>
        <a:xfrm>
          <a:off x="0" y="0"/>
          <a:ext cx="17397360" cy="139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217080</xdr:colOff>
      <xdr:row>63</xdr:row>
      <xdr:rowOff>95040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/>
      </xdr:nvSpPr>
      <xdr:spPr>
        <a:xfrm>
          <a:off x="0" y="0"/>
          <a:ext cx="17397360" cy="139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217080</xdr:colOff>
      <xdr:row>63</xdr:row>
      <xdr:rowOff>95040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/>
      </xdr:nvSpPr>
      <xdr:spPr>
        <a:xfrm>
          <a:off x="0" y="0"/>
          <a:ext cx="17397360" cy="139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217080</xdr:colOff>
      <xdr:row>63</xdr:row>
      <xdr:rowOff>95040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/>
      </xdr:nvSpPr>
      <xdr:spPr>
        <a:xfrm>
          <a:off x="0" y="0"/>
          <a:ext cx="17397360" cy="139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22</xdr:col>
      <xdr:colOff>217080</xdr:colOff>
      <xdr:row>63</xdr:row>
      <xdr:rowOff>95040</xdr:rowOff>
    </xdr:to>
    <xdr:sp macro="" textlink="">
      <xdr:nvSpPr>
        <xdr:cNvPr id="63" name="CustomShape 1" hidden="1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/>
      </xdr:nvSpPr>
      <xdr:spPr>
        <a:xfrm>
          <a:off x="0" y="0"/>
          <a:ext cx="17397360" cy="139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666000</xdr:colOff>
      <xdr:row>51</xdr:row>
      <xdr:rowOff>87120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SpPr/>
      </xdr:nvSpPr>
      <xdr:spPr>
        <a:xfrm>
          <a:off x="0" y="0"/>
          <a:ext cx="8836200" cy="10392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666000</xdr:colOff>
      <xdr:row>51</xdr:row>
      <xdr:rowOff>87120</xdr:rowOff>
    </xdr:to>
    <xdr:sp macro="" textlink="">
      <xdr:nvSpPr>
        <xdr:cNvPr id="63" name="CustomShape 1" hidden="1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SpPr/>
      </xdr:nvSpPr>
      <xdr:spPr>
        <a:xfrm>
          <a:off x="0" y="0"/>
          <a:ext cx="8836200" cy="10392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666000</xdr:colOff>
      <xdr:row>51</xdr:row>
      <xdr:rowOff>87120</xdr:rowOff>
    </xdr:to>
    <xdr:sp macro="" textlink="">
      <xdr:nvSpPr>
        <xdr:cNvPr id="64" name="CustomShape 1" hidden="1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/>
      </xdr:nvSpPr>
      <xdr:spPr>
        <a:xfrm>
          <a:off x="0" y="0"/>
          <a:ext cx="8836200" cy="10392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666000</xdr:colOff>
      <xdr:row>51</xdr:row>
      <xdr:rowOff>87120</xdr:rowOff>
    </xdr:to>
    <xdr:sp macro="" textlink="">
      <xdr:nvSpPr>
        <xdr:cNvPr id="65" name="CustomShape 1" hidden="1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SpPr/>
      </xdr:nvSpPr>
      <xdr:spPr>
        <a:xfrm>
          <a:off x="0" y="0"/>
          <a:ext cx="8836200" cy="10392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666000</xdr:colOff>
      <xdr:row>51</xdr:row>
      <xdr:rowOff>87120</xdr:rowOff>
    </xdr:to>
    <xdr:sp macro="" textlink="">
      <xdr:nvSpPr>
        <xdr:cNvPr id="66" name="CustomShape 1" hidden="1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SpPr/>
      </xdr:nvSpPr>
      <xdr:spPr>
        <a:xfrm>
          <a:off x="0" y="0"/>
          <a:ext cx="8836200" cy="10392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666000</xdr:colOff>
      <xdr:row>51</xdr:row>
      <xdr:rowOff>87120</xdr:rowOff>
    </xdr:to>
    <xdr:sp macro="" textlink="">
      <xdr:nvSpPr>
        <xdr:cNvPr id="67" name="CustomShape 1" hidden="1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SpPr/>
      </xdr:nvSpPr>
      <xdr:spPr>
        <a:xfrm>
          <a:off x="0" y="0"/>
          <a:ext cx="8836200" cy="10392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666000</xdr:colOff>
      <xdr:row>51</xdr:row>
      <xdr:rowOff>87120</xdr:rowOff>
    </xdr:to>
    <xdr:sp macro="" textlink="">
      <xdr:nvSpPr>
        <xdr:cNvPr id="68" name="CustomShape 1" hidden="1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SpPr/>
      </xdr:nvSpPr>
      <xdr:spPr>
        <a:xfrm>
          <a:off x="0" y="0"/>
          <a:ext cx="8836200" cy="10392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666000</xdr:colOff>
      <xdr:row>51</xdr:row>
      <xdr:rowOff>87120</xdr:rowOff>
    </xdr:to>
    <xdr:sp macro="" textlink="">
      <xdr:nvSpPr>
        <xdr:cNvPr id="69" name="CustomShape 1" hidden="1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SpPr/>
      </xdr:nvSpPr>
      <xdr:spPr>
        <a:xfrm>
          <a:off x="0" y="0"/>
          <a:ext cx="8836200" cy="10392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666000</xdr:colOff>
      <xdr:row>51</xdr:row>
      <xdr:rowOff>87120</xdr:rowOff>
    </xdr:to>
    <xdr:sp macro="" textlink="">
      <xdr:nvSpPr>
        <xdr:cNvPr id="70" name="CustomShape 1" hidden="1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SpPr/>
      </xdr:nvSpPr>
      <xdr:spPr>
        <a:xfrm>
          <a:off x="0" y="0"/>
          <a:ext cx="8836200" cy="10392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666000</xdr:colOff>
      <xdr:row>51</xdr:row>
      <xdr:rowOff>87120</xdr:rowOff>
    </xdr:to>
    <xdr:sp macro="" textlink="">
      <xdr:nvSpPr>
        <xdr:cNvPr id="71" name="CustomShape 1" hidden="1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SpPr/>
      </xdr:nvSpPr>
      <xdr:spPr>
        <a:xfrm>
          <a:off x="0" y="0"/>
          <a:ext cx="8836200" cy="1039284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  <a:moveTo>
                <a:pt x="2700" y="2700"/>
              </a:moveTo>
              <a:lnTo>
                <a:pt x="2700" y="18900"/>
              </a:lnTo>
              <a:lnTo>
                <a:pt x="18900" y="18900"/>
              </a:lnTo>
              <a:lnTo>
                <a:pt x="18900" y="2700"/>
              </a:lnTo>
              <a:close/>
            </a:path>
          </a:pathLst>
        </a:cu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667440</xdr:colOff>
      <xdr:row>50</xdr:row>
      <xdr:rowOff>172080</xdr:rowOff>
    </xdr:to>
    <xdr:sp macro="" textlink="">
      <xdr:nvSpPr>
        <xdr:cNvPr id="72" name="CustomShape 1" hidden="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SpPr/>
      </xdr:nvSpPr>
      <xdr:spPr>
        <a:xfrm>
          <a:off x="0" y="0"/>
          <a:ext cx="8837640" cy="10302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667440</xdr:colOff>
      <xdr:row>50</xdr:row>
      <xdr:rowOff>172080</xdr:rowOff>
    </xdr:to>
    <xdr:sp macro="" textlink="">
      <xdr:nvSpPr>
        <xdr:cNvPr id="73" name="CustomShape 1" hidden="1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SpPr/>
      </xdr:nvSpPr>
      <xdr:spPr>
        <a:xfrm>
          <a:off x="0" y="0"/>
          <a:ext cx="8837640" cy="10302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667440</xdr:colOff>
      <xdr:row>50</xdr:row>
      <xdr:rowOff>172080</xdr:rowOff>
    </xdr:to>
    <xdr:sp macro="" textlink="">
      <xdr:nvSpPr>
        <xdr:cNvPr id="74" name="CustomShape 1" hidden="1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SpPr/>
      </xdr:nvSpPr>
      <xdr:spPr>
        <a:xfrm>
          <a:off x="0" y="0"/>
          <a:ext cx="8837640" cy="10302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667440</xdr:colOff>
      <xdr:row>50</xdr:row>
      <xdr:rowOff>172080</xdr:rowOff>
    </xdr:to>
    <xdr:sp macro="" textlink="">
      <xdr:nvSpPr>
        <xdr:cNvPr id="75" name="CustomShape 1" hidden="1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SpPr/>
      </xdr:nvSpPr>
      <xdr:spPr>
        <a:xfrm>
          <a:off x="0" y="0"/>
          <a:ext cx="8837640" cy="10302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667440</xdr:colOff>
      <xdr:row>50</xdr:row>
      <xdr:rowOff>172080</xdr:rowOff>
    </xdr:to>
    <xdr:sp macro="" textlink="">
      <xdr:nvSpPr>
        <xdr:cNvPr id="76" name="CustomShape 1" hidden="1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SpPr/>
      </xdr:nvSpPr>
      <xdr:spPr>
        <a:xfrm>
          <a:off x="0" y="0"/>
          <a:ext cx="8837640" cy="10302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667440</xdr:colOff>
      <xdr:row>50</xdr:row>
      <xdr:rowOff>172080</xdr:rowOff>
    </xdr:to>
    <xdr:sp macro="" textlink="">
      <xdr:nvSpPr>
        <xdr:cNvPr id="77" name="CustomShape 1" hidden="1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SpPr/>
      </xdr:nvSpPr>
      <xdr:spPr>
        <a:xfrm>
          <a:off x="0" y="0"/>
          <a:ext cx="8837640" cy="10302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667440</xdr:colOff>
      <xdr:row>50</xdr:row>
      <xdr:rowOff>172080</xdr:rowOff>
    </xdr:to>
    <xdr:sp macro="" textlink="">
      <xdr:nvSpPr>
        <xdr:cNvPr id="78" name="CustomShape 1" hidden="1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SpPr/>
      </xdr:nvSpPr>
      <xdr:spPr>
        <a:xfrm>
          <a:off x="0" y="0"/>
          <a:ext cx="8837640" cy="10302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667440</xdr:colOff>
      <xdr:row>50</xdr:row>
      <xdr:rowOff>172080</xdr:rowOff>
    </xdr:to>
    <xdr:sp macro="" textlink="">
      <xdr:nvSpPr>
        <xdr:cNvPr id="79" name="CustomShape 1" hidden="1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SpPr/>
      </xdr:nvSpPr>
      <xdr:spPr>
        <a:xfrm>
          <a:off x="0" y="0"/>
          <a:ext cx="8837640" cy="10302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667440</xdr:colOff>
      <xdr:row>50</xdr:row>
      <xdr:rowOff>172080</xdr:rowOff>
    </xdr:to>
    <xdr:sp macro="" textlink="">
      <xdr:nvSpPr>
        <xdr:cNvPr id="80" name="CustomShape 1" hidden="1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/>
      </xdr:nvSpPr>
      <xdr:spPr>
        <a:xfrm>
          <a:off x="0" y="0"/>
          <a:ext cx="8837640" cy="10302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667440</xdr:colOff>
      <xdr:row>50</xdr:row>
      <xdr:rowOff>172080</xdr:rowOff>
    </xdr:to>
    <xdr:sp macro="" textlink="">
      <xdr:nvSpPr>
        <xdr:cNvPr id="81" name="CustomShape 1" hidden="1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SpPr/>
      </xdr:nvSpPr>
      <xdr:spPr>
        <a:xfrm>
          <a:off x="0" y="0"/>
          <a:ext cx="8837640" cy="103028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670320</xdr:colOff>
      <xdr:row>50</xdr:row>
      <xdr:rowOff>83520</xdr:rowOff>
    </xdr:to>
    <xdr:sp macro="" textlink="">
      <xdr:nvSpPr>
        <xdr:cNvPr id="82" name="CustomShape 1" hidden="1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SpPr/>
      </xdr:nvSpPr>
      <xdr:spPr>
        <a:xfrm>
          <a:off x="0" y="0"/>
          <a:ext cx="8840520" cy="102142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670320</xdr:colOff>
      <xdr:row>50</xdr:row>
      <xdr:rowOff>83520</xdr:rowOff>
    </xdr:to>
    <xdr:sp macro="" textlink="">
      <xdr:nvSpPr>
        <xdr:cNvPr id="83" name="CustomShape 1" hidden="1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SpPr/>
      </xdr:nvSpPr>
      <xdr:spPr>
        <a:xfrm>
          <a:off x="0" y="0"/>
          <a:ext cx="8840520" cy="102142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670320</xdr:colOff>
      <xdr:row>50</xdr:row>
      <xdr:rowOff>83520</xdr:rowOff>
    </xdr:to>
    <xdr:sp macro="" textlink="">
      <xdr:nvSpPr>
        <xdr:cNvPr id="84" name="CustomShape 1" hidden="1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SpPr/>
      </xdr:nvSpPr>
      <xdr:spPr>
        <a:xfrm>
          <a:off x="0" y="0"/>
          <a:ext cx="8840520" cy="102142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670320</xdr:colOff>
      <xdr:row>50</xdr:row>
      <xdr:rowOff>83520</xdr:rowOff>
    </xdr:to>
    <xdr:sp macro="" textlink="">
      <xdr:nvSpPr>
        <xdr:cNvPr id="85" name="CustomShape 1" hidden="1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SpPr/>
      </xdr:nvSpPr>
      <xdr:spPr>
        <a:xfrm>
          <a:off x="0" y="0"/>
          <a:ext cx="8840520" cy="102142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670320</xdr:colOff>
      <xdr:row>50</xdr:row>
      <xdr:rowOff>83520</xdr:rowOff>
    </xdr:to>
    <xdr:sp macro="" textlink="">
      <xdr:nvSpPr>
        <xdr:cNvPr id="86" name="CustomShape 1" hidden="1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SpPr/>
      </xdr:nvSpPr>
      <xdr:spPr>
        <a:xfrm>
          <a:off x="0" y="0"/>
          <a:ext cx="8840520" cy="102142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670320</xdr:colOff>
      <xdr:row>50</xdr:row>
      <xdr:rowOff>83520</xdr:rowOff>
    </xdr:to>
    <xdr:sp macro="" textlink="">
      <xdr:nvSpPr>
        <xdr:cNvPr id="87" name="CustomShape 1" hidden="1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SpPr/>
      </xdr:nvSpPr>
      <xdr:spPr>
        <a:xfrm>
          <a:off x="0" y="0"/>
          <a:ext cx="8840520" cy="102142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670320</xdr:colOff>
      <xdr:row>50</xdr:row>
      <xdr:rowOff>83520</xdr:rowOff>
    </xdr:to>
    <xdr:sp macro="" textlink="">
      <xdr:nvSpPr>
        <xdr:cNvPr id="88" name="CustomShape 1" hidden="1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SpPr/>
      </xdr:nvSpPr>
      <xdr:spPr>
        <a:xfrm>
          <a:off x="0" y="0"/>
          <a:ext cx="8840520" cy="102142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670320</xdr:colOff>
      <xdr:row>50</xdr:row>
      <xdr:rowOff>83520</xdr:rowOff>
    </xdr:to>
    <xdr:sp macro="" textlink="">
      <xdr:nvSpPr>
        <xdr:cNvPr id="89" name="CustomShape 1" hidden="1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SpPr/>
      </xdr:nvSpPr>
      <xdr:spPr>
        <a:xfrm>
          <a:off x="0" y="0"/>
          <a:ext cx="8840520" cy="102142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670320</xdr:colOff>
      <xdr:row>50</xdr:row>
      <xdr:rowOff>83520</xdr:rowOff>
    </xdr:to>
    <xdr:sp macro="" textlink="">
      <xdr:nvSpPr>
        <xdr:cNvPr id="90" name="CustomShape 1" hidden="1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SpPr/>
      </xdr:nvSpPr>
      <xdr:spPr>
        <a:xfrm>
          <a:off x="0" y="0"/>
          <a:ext cx="8840520" cy="102142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670320</xdr:colOff>
      <xdr:row>50</xdr:row>
      <xdr:rowOff>83520</xdr:rowOff>
    </xdr:to>
    <xdr:sp macro="" textlink="">
      <xdr:nvSpPr>
        <xdr:cNvPr id="91" name="CustomShape 1" hidden="1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SpPr/>
      </xdr:nvSpPr>
      <xdr:spPr>
        <a:xfrm>
          <a:off x="0" y="0"/>
          <a:ext cx="8840520" cy="1021428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217080</xdr:colOff>
      <xdr:row>52</xdr:row>
      <xdr:rowOff>272340</xdr:rowOff>
    </xdr:to>
    <xdr:sp macro="" textlink="">
      <xdr:nvSpPr>
        <xdr:cNvPr id="92" name="CustomShape 1" hidden="1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SpPr/>
      </xdr:nvSpPr>
      <xdr:spPr>
        <a:xfrm>
          <a:off x="0" y="0"/>
          <a:ext cx="4307400" cy="107535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217080</xdr:colOff>
      <xdr:row>52</xdr:row>
      <xdr:rowOff>272340</xdr:rowOff>
    </xdr:to>
    <xdr:sp macro="" textlink="">
      <xdr:nvSpPr>
        <xdr:cNvPr id="93" name="CustomShape 1" hidden="1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SpPr/>
      </xdr:nvSpPr>
      <xdr:spPr>
        <a:xfrm>
          <a:off x="0" y="0"/>
          <a:ext cx="4307400" cy="107535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217080</xdr:colOff>
      <xdr:row>52</xdr:row>
      <xdr:rowOff>272340</xdr:rowOff>
    </xdr:to>
    <xdr:sp macro="" textlink="">
      <xdr:nvSpPr>
        <xdr:cNvPr id="94" name="CustomShape 1" hidden="1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SpPr/>
      </xdr:nvSpPr>
      <xdr:spPr>
        <a:xfrm>
          <a:off x="0" y="0"/>
          <a:ext cx="4307400" cy="107535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217080</xdr:colOff>
      <xdr:row>52</xdr:row>
      <xdr:rowOff>272340</xdr:rowOff>
    </xdr:to>
    <xdr:sp macro="" textlink="">
      <xdr:nvSpPr>
        <xdr:cNvPr id="95" name="CustomShape 1" hidden="1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SpPr/>
      </xdr:nvSpPr>
      <xdr:spPr>
        <a:xfrm>
          <a:off x="0" y="0"/>
          <a:ext cx="4307400" cy="107535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217080</xdr:colOff>
      <xdr:row>52</xdr:row>
      <xdr:rowOff>272340</xdr:rowOff>
    </xdr:to>
    <xdr:sp macro="" textlink="">
      <xdr:nvSpPr>
        <xdr:cNvPr id="96" name="CustomShape 1" hidden="1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SpPr/>
      </xdr:nvSpPr>
      <xdr:spPr>
        <a:xfrm>
          <a:off x="0" y="0"/>
          <a:ext cx="4307400" cy="107535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217080</xdr:colOff>
      <xdr:row>52</xdr:row>
      <xdr:rowOff>272340</xdr:rowOff>
    </xdr:to>
    <xdr:sp macro="" textlink="">
      <xdr:nvSpPr>
        <xdr:cNvPr id="97" name="CustomShape 1" hidden="1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SpPr/>
      </xdr:nvSpPr>
      <xdr:spPr>
        <a:xfrm>
          <a:off x="0" y="0"/>
          <a:ext cx="4307400" cy="107535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217080</xdr:colOff>
      <xdr:row>52</xdr:row>
      <xdr:rowOff>272340</xdr:rowOff>
    </xdr:to>
    <xdr:sp macro="" textlink="">
      <xdr:nvSpPr>
        <xdr:cNvPr id="98" name="CustomShape 1" hidden="1">
          <a:extLst>
            <a:ext uri="{FF2B5EF4-FFF2-40B4-BE49-F238E27FC236}">
              <a16:creationId xmlns:a16="http://schemas.microsoft.com/office/drawing/2014/main" xmlns="" id="{00000000-0008-0000-0100-000062000000}"/>
            </a:ext>
          </a:extLst>
        </xdr:cNvPr>
        <xdr:cNvSpPr/>
      </xdr:nvSpPr>
      <xdr:spPr>
        <a:xfrm>
          <a:off x="0" y="0"/>
          <a:ext cx="4307400" cy="107535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217080</xdr:colOff>
      <xdr:row>52</xdr:row>
      <xdr:rowOff>272340</xdr:rowOff>
    </xdr:to>
    <xdr:sp macro="" textlink="">
      <xdr:nvSpPr>
        <xdr:cNvPr id="99" name="CustomShape 1" hidden="1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SpPr/>
      </xdr:nvSpPr>
      <xdr:spPr>
        <a:xfrm>
          <a:off x="0" y="0"/>
          <a:ext cx="4307400" cy="107535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217080</xdr:colOff>
      <xdr:row>52</xdr:row>
      <xdr:rowOff>272340</xdr:rowOff>
    </xdr:to>
    <xdr:sp macro="" textlink="">
      <xdr:nvSpPr>
        <xdr:cNvPr id="100" name="CustomShape 1" hidden="1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SpPr/>
      </xdr:nvSpPr>
      <xdr:spPr>
        <a:xfrm>
          <a:off x="0" y="0"/>
          <a:ext cx="4307400" cy="107535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217080</xdr:colOff>
      <xdr:row>52</xdr:row>
      <xdr:rowOff>272340</xdr:rowOff>
    </xdr:to>
    <xdr:sp macro="" textlink="">
      <xdr:nvSpPr>
        <xdr:cNvPr id="101" name="CustomShape 1" hidden="1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SpPr/>
      </xdr:nvSpPr>
      <xdr:spPr>
        <a:xfrm>
          <a:off x="0" y="0"/>
          <a:ext cx="4307400" cy="1075356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674640</xdr:colOff>
      <xdr:row>48</xdr:row>
      <xdr:rowOff>55800</xdr:rowOff>
    </xdr:to>
    <xdr:sp macro="" textlink="">
      <xdr:nvSpPr>
        <xdr:cNvPr id="102" name="CustomShape 1" hidden="1">
          <a:extLst>
            <a:ext uri="{FF2B5EF4-FFF2-40B4-BE49-F238E27FC236}">
              <a16:creationId xmlns:a16="http://schemas.microsoft.com/office/drawing/2014/main" xmlns="" id="{00000000-0008-0000-0100-000066000000}"/>
            </a:ext>
          </a:extLst>
        </xdr:cNvPr>
        <xdr:cNvSpPr/>
      </xdr:nvSpPr>
      <xdr:spPr>
        <a:xfrm>
          <a:off x="0" y="0"/>
          <a:ext cx="8844840" cy="98359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674640</xdr:colOff>
      <xdr:row>48</xdr:row>
      <xdr:rowOff>55800</xdr:rowOff>
    </xdr:to>
    <xdr:sp macro="" textlink="">
      <xdr:nvSpPr>
        <xdr:cNvPr id="103" name="CustomShape 1" hidden="1">
          <a:extLst>
            <a:ext uri="{FF2B5EF4-FFF2-40B4-BE49-F238E27FC236}">
              <a16:creationId xmlns:a16="http://schemas.microsoft.com/office/drawing/2014/main" xmlns="" id="{00000000-0008-0000-0100-000067000000}"/>
            </a:ext>
          </a:extLst>
        </xdr:cNvPr>
        <xdr:cNvSpPr/>
      </xdr:nvSpPr>
      <xdr:spPr>
        <a:xfrm>
          <a:off x="0" y="0"/>
          <a:ext cx="8844840" cy="98359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674640</xdr:colOff>
      <xdr:row>48</xdr:row>
      <xdr:rowOff>55800</xdr:rowOff>
    </xdr:to>
    <xdr:sp macro="" textlink="">
      <xdr:nvSpPr>
        <xdr:cNvPr id="104" name="CustomShape 1" hidden="1">
          <a:extLst>
            <a:ext uri="{FF2B5EF4-FFF2-40B4-BE49-F238E27FC236}">
              <a16:creationId xmlns:a16="http://schemas.microsoft.com/office/drawing/2014/main" xmlns="" id="{00000000-0008-0000-0100-000068000000}"/>
            </a:ext>
          </a:extLst>
        </xdr:cNvPr>
        <xdr:cNvSpPr/>
      </xdr:nvSpPr>
      <xdr:spPr>
        <a:xfrm>
          <a:off x="0" y="0"/>
          <a:ext cx="8844840" cy="98359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674640</xdr:colOff>
      <xdr:row>48</xdr:row>
      <xdr:rowOff>55800</xdr:rowOff>
    </xdr:to>
    <xdr:sp macro="" textlink="">
      <xdr:nvSpPr>
        <xdr:cNvPr id="105" name="CustomShape 1" hidden="1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SpPr/>
      </xdr:nvSpPr>
      <xdr:spPr>
        <a:xfrm>
          <a:off x="0" y="0"/>
          <a:ext cx="8844840" cy="98359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674640</xdr:colOff>
      <xdr:row>48</xdr:row>
      <xdr:rowOff>55800</xdr:rowOff>
    </xdr:to>
    <xdr:sp macro="" textlink="">
      <xdr:nvSpPr>
        <xdr:cNvPr id="106" name="CustomShape 1" hidden="1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SpPr/>
      </xdr:nvSpPr>
      <xdr:spPr>
        <a:xfrm>
          <a:off x="0" y="0"/>
          <a:ext cx="8844840" cy="98359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674640</xdr:colOff>
      <xdr:row>48</xdr:row>
      <xdr:rowOff>55800</xdr:rowOff>
    </xdr:to>
    <xdr:sp macro="" textlink="">
      <xdr:nvSpPr>
        <xdr:cNvPr id="107" name="CustomShape 1" hidden="1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SpPr/>
      </xdr:nvSpPr>
      <xdr:spPr>
        <a:xfrm>
          <a:off x="0" y="0"/>
          <a:ext cx="8844840" cy="98359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674640</xdr:colOff>
      <xdr:row>48</xdr:row>
      <xdr:rowOff>55800</xdr:rowOff>
    </xdr:to>
    <xdr:sp macro="" textlink="">
      <xdr:nvSpPr>
        <xdr:cNvPr id="108" name="CustomShape 1" hidden="1">
          <a:extLst>
            <a:ext uri="{FF2B5EF4-FFF2-40B4-BE49-F238E27FC236}">
              <a16:creationId xmlns:a16="http://schemas.microsoft.com/office/drawing/2014/main" xmlns="" id="{00000000-0008-0000-0100-00006C000000}"/>
            </a:ext>
          </a:extLst>
        </xdr:cNvPr>
        <xdr:cNvSpPr/>
      </xdr:nvSpPr>
      <xdr:spPr>
        <a:xfrm>
          <a:off x="0" y="0"/>
          <a:ext cx="8844840" cy="98359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674640</xdr:colOff>
      <xdr:row>48</xdr:row>
      <xdr:rowOff>55800</xdr:rowOff>
    </xdr:to>
    <xdr:sp macro="" textlink="">
      <xdr:nvSpPr>
        <xdr:cNvPr id="109" name="CustomShape 1" hidden="1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SpPr/>
      </xdr:nvSpPr>
      <xdr:spPr>
        <a:xfrm>
          <a:off x="0" y="0"/>
          <a:ext cx="8844840" cy="98359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674640</xdr:colOff>
      <xdr:row>48</xdr:row>
      <xdr:rowOff>55800</xdr:rowOff>
    </xdr:to>
    <xdr:sp macro="" textlink="">
      <xdr:nvSpPr>
        <xdr:cNvPr id="110" name="CustomShape 1" hidden="1">
          <a:extLst>
            <a:ext uri="{FF2B5EF4-FFF2-40B4-BE49-F238E27FC236}">
              <a16:creationId xmlns:a16="http://schemas.microsoft.com/office/drawing/2014/main" xmlns="" id="{00000000-0008-0000-0100-00006E000000}"/>
            </a:ext>
          </a:extLst>
        </xdr:cNvPr>
        <xdr:cNvSpPr/>
      </xdr:nvSpPr>
      <xdr:spPr>
        <a:xfrm>
          <a:off x="0" y="0"/>
          <a:ext cx="8844840" cy="98359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674640</xdr:colOff>
      <xdr:row>48</xdr:row>
      <xdr:rowOff>55800</xdr:rowOff>
    </xdr:to>
    <xdr:sp macro="" textlink="">
      <xdr:nvSpPr>
        <xdr:cNvPr id="111" name="CustomShape 1" hidden="1">
          <a:extLst>
            <a:ext uri="{FF2B5EF4-FFF2-40B4-BE49-F238E27FC236}">
              <a16:creationId xmlns:a16="http://schemas.microsoft.com/office/drawing/2014/main" xmlns="" id="{00000000-0008-0000-0100-00006F000000}"/>
            </a:ext>
          </a:extLst>
        </xdr:cNvPr>
        <xdr:cNvSpPr/>
      </xdr:nvSpPr>
      <xdr:spPr>
        <a:xfrm>
          <a:off x="0" y="0"/>
          <a:ext cx="8844840" cy="983592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161280</xdr:colOff>
      <xdr:row>21</xdr:row>
      <xdr:rowOff>196560</xdr:rowOff>
    </xdr:to>
    <xdr:sp macro="" textlink="">
      <xdr:nvSpPr>
        <xdr:cNvPr id="112" name="CustomShape 1" hidden="1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SpPr/>
      </xdr:nvSpPr>
      <xdr:spPr>
        <a:xfrm>
          <a:off x="0" y="0"/>
          <a:ext cx="17307360" cy="475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161280</xdr:colOff>
      <xdr:row>21</xdr:row>
      <xdr:rowOff>196560</xdr:rowOff>
    </xdr:to>
    <xdr:sp macro="" textlink="">
      <xdr:nvSpPr>
        <xdr:cNvPr id="113" name="CustomShape 1" hidden="1">
          <a:extLst>
            <a:ext uri="{FF2B5EF4-FFF2-40B4-BE49-F238E27FC236}">
              <a16:creationId xmlns:a16="http://schemas.microsoft.com/office/drawing/2014/main" xmlns="" id="{00000000-0008-0000-0100-000071000000}"/>
            </a:ext>
          </a:extLst>
        </xdr:cNvPr>
        <xdr:cNvSpPr/>
      </xdr:nvSpPr>
      <xdr:spPr>
        <a:xfrm>
          <a:off x="0" y="0"/>
          <a:ext cx="17307360" cy="475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161280</xdr:colOff>
      <xdr:row>21</xdr:row>
      <xdr:rowOff>196560</xdr:rowOff>
    </xdr:to>
    <xdr:sp macro="" textlink="">
      <xdr:nvSpPr>
        <xdr:cNvPr id="114" name="CustomShape 1" hidden="1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SpPr/>
      </xdr:nvSpPr>
      <xdr:spPr>
        <a:xfrm>
          <a:off x="0" y="0"/>
          <a:ext cx="17307360" cy="475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161280</xdr:colOff>
      <xdr:row>21</xdr:row>
      <xdr:rowOff>196560</xdr:rowOff>
    </xdr:to>
    <xdr:sp macro="" textlink="">
      <xdr:nvSpPr>
        <xdr:cNvPr id="115" name="CustomShape 1" hidden="1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SpPr/>
      </xdr:nvSpPr>
      <xdr:spPr>
        <a:xfrm>
          <a:off x="0" y="0"/>
          <a:ext cx="17307360" cy="475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161280</xdr:colOff>
      <xdr:row>21</xdr:row>
      <xdr:rowOff>196560</xdr:rowOff>
    </xdr:to>
    <xdr:sp macro="" textlink="">
      <xdr:nvSpPr>
        <xdr:cNvPr id="116" name="CustomShape 1" hidden="1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SpPr/>
      </xdr:nvSpPr>
      <xdr:spPr>
        <a:xfrm>
          <a:off x="0" y="0"/>
          <a:ext cx="17307360" cy="475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161280</xdr:colOff>
      <xdr:row>21</xdr:row>
      <xdr:rowOff>196560</xdr:rowOff>
    </xdr:to>
    <xdr:sp macro="" textlink="">
      <xdr:nvSpPr>
        <xdr:cNvPr id="117" name="CustomShape 1" hidden="1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SpPr/>
      </xdr:nvSpPr>
      <xdr:spPr>
        <a:xfrm>
          <a:off x="0" y="0"/>
          <a:ext cx="17307360" cy="475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161280</xdr:colOff>
      <xdr:row>21</xdr:row>
      <xdr:rowOff>196560</xdr:rowOff>
    </xdr:to>
    <xdr:sp macro="" textlink="">
      <xdr:nvSpPr>
        <xdr:cNvPr id="118" name="CustomShape 1" hidden="1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SpPr/>
      </xdr:nvSpPr>
      <xdr:spPr>
        <a:xfrm>
          <a:off x="0" y="0"/>
          <a:ext cx="17307360" cy="475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161280</xdr:colOff>
      <xdr:row>21</xdr:row>
      <xdr:rowOff>196560</xdr:rowOff>
    </xdr:to>
    <xdr:sp macro="" textlink="">
      <xdr:nvSpPr>
        <xdr:cNvPr id="119" name="CustomShape 1" hidden="1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SpPr/>
      </xdr:nvSpPr>
      <xdr:spPr>
        <a:xfrm>
          <a:off x="0" y="0"/>
          <a:ext cx="17307360" cy="475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161280</xdr:colOff>
      <xdr:row>21</xdr:row>
      <xdr:rowOff>196560</xdr:rowOff>
    </xdr:to>
    <xdr:sp macro="" textlink="">
      <xdr:nvSpPr>
        <xdr:cNvPr id="120" name="CustomShape 1" hidden="1">
          <a:extLst>
            <a:ext uri="{FF2B5EF4-FFF2-40B4-BE49-F238E27FC236}">
              <a16:creationId xmlns:a16="http://schemas.microsoft.com/office/drawing/2014/main" xmlns="" id="{00000000-0008-0000-0100-000078000000}"/>
            </a:ext>
          </a:extLst>
        </xdr:cNvPr>
        <xdr:cNvSpPr/>
      </xdr:nvSpPr>
      <xdr:spPr>
        <a:xfrm>
          <a:off x="0" y="0"/>
          <a:ext cx="17307360" cy="475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18</xdr:col>
      <xdr:colOff>161280</xdr:colOff>
      <xdr:row>21</xdr:row>
      <xdr:rowOff>196560</xdr:rowOff>
    </xdr:to>
    <xdr:sp macro="" textlink="">
      <xdr:nvSpPr>
        <xdr:cNvPr id="121" name="CustomShape 1" hidden="1">
          <a:extLst>
            <a:ext uri="{FF2B5EF4-FFF2-40B4-BE49-F238E27FC236}">
              <a16:creationId xmlns:a16="http://schemas.microsoft.com/office/drawing/2014/main" xmlns="" id="{00000000-0008-0000-0100-000079000000}"/>
            </a:ext>
          </a:extLst>
        </xdr:cNvPr>
        <xdr:cNvSpPr/>
      </xdr:nvSpPr>
      <xdr:spPr>
        <a:xfrm>
          <a:off x="0" y="0"/>
          <a:ext cx="17307360" cy="475704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82"/>
  <sheetViews>
    <sheetView showGridLines="0" topLeftCell="C52" zoomScale="67" zoomScaleNormal="67" workbookViewId="0">
      <selection activeCell="W57" sqref="W57"/>
    </sheetView>
  </sheetViews>
  <sheetFormatPr baseColWidth="10" defaultColWidth="8.796875" defaultRowHeight="14.25"/>
  <cols>
    <col min="1" max="1" width="25.69921875" style="1" customWidth="1"/>
    <col min="2" max="3" width="11.5" style="2" customWidth="1"/>
    <col min="4" max="4" width="6.296875" style="3" customWidth="1"/>
    <col min="5" max="5" width="7.69921875" style="3" customWidth="1"/>
    <col min="6" max="6" width="7.5" style="3" customWidth="1"/>
    <col min="7" max="7" width="7.59765625" style="3" customWidth="1"/>
    <col min="8" max="8" width="7.5" style="3" customWidth="1"/>
    <col min="9" max="9" width="8" style="3" customWidth="1"/>
    <col min="10" max="10" width="7.5" style="3" customWidth="1"/>
    <col min="11" max="11" width="8.296875" style="3" customWidth="1"/>
    <col min="12" max="13" width="7.5" style="3" customWidth="1"/>
    <col min="14" max="14" width="7.69921875" style="3" customWidth="1"/>
    <col min="15" max="16" width="7.5" style="3" customWidth="1"/>
    <col min="17" max="17" width="7.69921875" style="3" customWidth="1"/>
    <col min="18" max="18" width="7.5" style="3" customWidth="1"/>
    <col min="19" max="19" width="7.59765625" style="3" customWidth="1"/>
    <col min="20" max="20" width="7.5" style="3" customWidth="1"/>
    <col min="21" max="21" width="8" style="3" customWidth="1"/>
    <col min="22" max="22" width="7.5" style="3" customWidth="1"/>
    <col min="23" max="23" width="8.296875" style="3" customWidth="1"/>
    <col min="24" max="25" width="7.5" style="3" customWidth="1"/>
    <col min="26" max="26" width="7.69921875" style="3" customWidth="1"/>
    <col min="27" max="28" width="7.5" style="3" customWidth="1"/>
    <col min="29" max="29" width="7.69921875" style="3" customWidth="1"/>
    <col min="30" max="30" width="7.5" style="3" customWidth="1"/>
    <col min="31" max="31" width="7.59765625" style="3" customWidth="1"/>
    <col min="32" max="258" width="10.19921875" style="4" customWidth="1"/>
    <col min="259" max="1025" width="10.3984375" style="5" customWidth="1"/>
  </cols>
  <sheetData>
    <row r="1" spans="1:258" ht="38.25" customHeight="1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</row>
    <row r="2" spans="1:258" s="9" customFormat="1" ht="12.75">
      <c r="A2" s="6"/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258" ht="62.25" customHeight="1">
      <c r="A3" s="160" t="s">
        <v>1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60"/>
      <c r="AE3" s="160"/>
    </row>
    <row r="4" spans="1:258">
      <c r="A4" s="161"/>
      <c r="B4" s="161"/>
      <c r="C4" s="161"/>
      <c r="D4" s="10">
        <v>43374</v>
      </c>
      <c r="E4" s="10">
        <v>43405</v>
      </c>
      <c r="F4" s="10">
        <v>43435</v>
      </c>
      <c r="G4" s="10">
        <v>43466</v>
      </c>
      <c r="H4" s="10">
        <v>43497</v>
      </c>
      <c r="I4" s="10">
        <v>43525</v>
      </c>
      <c r="J4" s="10">
        <v>43556</v>
      </c>
      <c r="K4" s="10">
        <v>43586</v>
      </c>
      <c r="L4" s="10">
        <v>43617</v>
      </c>
      <c r="M4" s="10">
        <v>43647</v>
      </c>
      <c r="N4" s="10">
        <v>43678</v>
      </c>
      <c r="O4" s="10">
        <v>43709</v>
      </c>
      <c r="P4" s="10">
        <v>43739</v>
      </c>
      <c r="Q4" s="10">
        <v>43770</v>
      </c>
      <c r="R4" s="10">
        <v>43800</v>
      </c>
      <c r="S4" s="10">
        <v>43831</v>
      </c>
      <c r="T4" s="10">
        <v>43862</v>
      </c>
      <c r="U4" s="10">
        <v>43891</v>
      </c>
      <c r="V4" s="10">
        <v>43922</v>
      </c>
      <c r="W4" s="10">
        <v>43952</v>
      </c>
      <c r="X4" s="10">
        <v>43983</v>
      </c>
      <c r="Y4" s="10">
        <v>44013</v>
      </c>
      <c r="Z4" s="10">
        <v>44044</v>
      </c>
      <c r="AA4" s="10">
        <v>44075</v>
      </c>
      <c r="AB4" s="10">
        <v>44105</v>
      </c>
      <c r="AC4" s="10">
        <v>44136</v>
      </c>
      <c r="AD4" s="10">
        <v>44166</v>
      </c>
      <c r="AE4" s="10">
        <v>44197</v>
      </c>
    </row>
    <row r="5" spans="1:258" s="14" customFormat="1" ht="15" customHeight="1">
      <c r="A5" s="162" t="s">
        <v>2</v>
      </c>
      <c r="B5" s="162"/>
      <c r="C5" s="162"/>
      <c r="D5" s="11">
        <v>22</v>
      </c>
      <c r="E5" s="11">
        <v>22</v>
      </c>
      <c r="F5" s="11">
        <v>15</v>
      </c>
      <c r="G5" s="12">
        <v>19</v>
      </c>
      <c r="H5" s="12">
        <v>20</v>
      </c>
      <c r="I5" s="12">
        <v>21</v>
      </c>
      <c r="J5" s="12">
        <v>16</v>
      </c>
      <c r="K5" s="12">
        <v>22</v>
      </c>
      <c r="L5" s="12">
        <v>20</v>
      </c>
      <c r="M5" s="12">
        <v>22</v>
      </c>
      <c r="N5" s="12">
        <v>20</v>
      </c>
      <c r="O5" s="12">
        <v>20</v>
      </c>
      <c r="P5" s="12">
        <v>23</v>
      </c>
      <c r="Q5" s="12">
        <v>21</v>
      </c>
      <c r="R5" s="12">
        <v>15</v>
      </c>
      <c r="S5" s="12">
        <v>20</v>
      </c>
      <c r="T5" s="12">
        <v>20</v>
      </c>
      <c r="U5" s="12">
        <v>15</v>
      </c>
      <c r="V5" s="12">
        <v>14</v>
      </c>
      <c r="W5" s="12">
        <v>20</v>
      </c>
      <c r="X5" s="12">
        <v>22</v>
      </c>
      <c r="Y5" s="12">
        <v>22</v>
      </c>
      <c r="Z5" s="12"/>
      <c r="AA5" s="12"/>
      <c r="AB5" s="12"/>
      <c r="AC5" s="12"/>
      <c r="AD5" s="12"/>
      <c r="AE5" s="12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</row>
    <row r="6" spans="1:258" ht="25.15" customHeight="1">
      <c r="A6" s="157" t="s">
        <v>3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</row>
    <row r="7" spans="1:258" s="14" customFormat="1" ht="15" customHeight="1">
      <c r="A7" s="156" t="s">
        <v>4</v>
      </c>
      <c r="B7" s="156"/>
      <c r="C7" s="156"/>
      <c r="D7" s="11">
        <v>6</v>
      </c>
      <c r="E7" s="11">
        <v>2</v>
      </c>
      <c r="F7" s="11"/>
      <c r="G7" s="12"/>
      <c r="H7" s="12"/>
      <c r="I7" s="12"/>
      <c r="J7" s="12"/>
      <c r="K7" s="12">
        <v>2</v>
      </c>
      <c r="L7" s="12">
        <v>2.5</v>
      </c>
      <c r="M7" s="12"/>
      <c r="N7" s="12">
        <v>0.5</v>
      </c>
      <c r="O7" s="12">
        <v>1</v>
      </c>
      <c r="P7" s="12">
        <v>0</v>
      </c>
      <c r="Q7" s="12">
        <v>6</v>
      </c>
      <c r="R7" s="12">
        <v>1.5</v>
      </c>
      <c r="S7" s="12">
        <v>0</v>
      </c>
      <c r="T7" s="12">
        <v>4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/>
      <c r="AA7" s="12"/>
      <c r="AB7" s="12"/>
      <c r="AC7" s="12"/>
      <c r="AD7" s="12"/>
      <c r="AE7" s="12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</row>
    <row r="8" spans="1:258" s="14" customFormat="1" ht="15" customHeight="1">
      <c r="A8" s="156" t="s">
        <v>5</v>
      </c>
      <c r="B8" s="156"/>
      <c r="C8" s="156"/>
      <c r="D8" s="11">
        <v>7.5</v>
      </c>
      <c r="E8" s="11">
        <v>1</v>
      </c>
      <c r="F8" s="11"/>
      <c r="G8" s="12"/>
      <c r="H8" s="12"/>
      <c r="I8" s="12"/>
      <c r="J8" s="12"/>
      <c r="K8" s="12">
        <v>1.5</v>
      </c>
      <c r="L8" s="12">
        <v>2.5</v>
      </c>
      <c r="M8" s="12"/>
      <c r="N8" s="12">
        <v>0.5</v>
      </c>
      <c r="O8" s="12">
        <v>1.5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5</v>
      </c>
      <c r="V8" s="12">
        <v>0</v>
      </c>
      <c r="W8" s="12">
        <v>0</v>
      </c>
      <c r="X8" s="12">
        <v>0</v>
      </c>
      <c r="Y8" s="12">
        <v>0</v>
      </c>
      <c r="Z8" s="12"/>
      <c r="AA8" s="12"/>
      <c r="AB8" s="12"/>
      <c r="AC8" s="12"/>
      <c r="AD8" s="12"/>
      <c r="AE8" s="12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</row>
    <row r="9" spans="1:258" s="14" customFormat="1" ht="15" customHeight="1">
      <c r="A9" s="156" t="s">
        <v>6</v>
      </c>
      <c r="B9" s="156"/>
      <c r="C9" s="156"/>
      <c r="D9" s="11">
        <v>7</v>
      </c>
      <c r="E9" s="11">
        <v>7</v>
      </c>
      <c r="F9" s="11">
        <v>5</v>
      </c>
      <c r="G9" s="12"/>
      <c r="H9" s="12"/>
      <c r="I9" s="12"/>
      <c r="J9" s="12"/>
      <c r="K9" s="12">
        <v>0.5</v>
      </c>
      <c r="L9" s="12">
        <v>2</v>
      </c>
      <c r="M9" s="12">
        <v>1</v>
      </c>
      <c r="N9" s="12">
        <v>3.5</v>
      </c>
      <c r="O9" s="12">
        <v>1</v>
      </c>
      <c r="P9" s="12">
        <v>0</v>
      </c>
      <c r="Q9" s="12">
        <v>2</v>
      </c>
      <c r="R9" s="12">
        <v>1</v>
      </c>
      <c r="S9" s="12">
        <v>4</v>
      </c>
      <c r="T9" s="12">
        <v>1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/>
      <c r="AA9" s="12"/>
      <c r="AB9" s="12"/>
      <c r="AC9" s="12"/>
      <c r="AD9" s="12"/>
      <c r="AE9" s="12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</row>
    <row r="10" spans="1:258" s="14" customFormat="1" ht="15" customHeight="1">
      <c r="A10" s="156" t="s">
        <v>7</v>
      </c>
      <c r="B10" s="156"/>
      <c r="C10" s="156"/>
      <c r="D10" s="11">
        <v>5.5</v>
      </c>
      <c r="E10" s="11">
        <v>2</v>
      </c>
      <c r="F10" s="11"/>
      <c r="G10" s="12"/>
      <c r="H10" s="12"/>
      <c r="I10" s="12">
        <v>1</v>
      </c>
      <c r="J10" s="12"/>
      <c r="K10" s="12">
        <v>6</v>
      </c>
      <c r="L10" s="12">
        <v>10</v>
      </c>
      <c r="M10" s="12"/>
      <c r="N10" s="12">
        <v>0.5</v>
      </c>
      <c r="O10" s="12">
        <v>1</v>
      </c>
      <c r="P10" s="12">
        <v>0.5</v>
      </c>
      <c r="Q10" s="12">
        <v>3.5</v>
      </c>
      <c r="R10" s="12">
        <v>2.5</v>
      </c>
      <c r="S10" s="12">
        <v>1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3</v>
      </c>
      <c r="Z10" s="12"/>
      <c r="AA10" s="12"/>
      <c r="AB10" s="12"/>
      <c r="AC10" s="12"/>
      <c r="AD10" s="12"/>
      <c r="AE10" s="12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</row>
    <row r="11" spans="1:258" s="14" customFormat="1" ht="15" customHeight="1">
      <c r="A11" s="156" t="s">
        <v>8</v>
      </c>
      <c r="B11" s="156"/>
      <c r="C11" s="156"/>
      <c r="D11" s="11"/>
      <c r="E11" s="11"/>
      <c r="F11" s="1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</row>
    <row r="12" spans="1:258" s="14" customFormat="1" ht="15" customHeight="1">
      <c r="A12" s="156" t="s">
        <v>9</v>
      </c>
      <c r="B12" s="156"/>
      <c r="C12" s="156"/>
      <c r="D12" s="11"/>
      <c r="E12" s="11"/>
      <c r="F12" s="1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</row>
    <row r="13" spans="1:258" s="14" customFormat="1" ht="15" customHeight="1">
      <c r="A13" s="156" t="s">
        <v>10</v>
      </c>
      <c r="B13" s="156"/>
      <c r="C13" s="156"/>
      <c r="D13" s="11"/>
      <c r="E13" s="11"/>
      <c r="F13" s="1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</row>
    <row r="14" spans="1:258" s="14" customFormat="1" ht="15" customHeight="1">
      <c r="A14" s="156" t="s">
        <v>11</v>
      </c>
      <c r="B14" s="156"/>
      <c r="C14" s="156"/>
      <c r="D14" s="11"/>
      <c r="E14" s="11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</row>
    <row r="15" spans="1:258" s="14" customFormat="1" ht="15" customHeight="1">
      <c r="A15" s="156" t="s">
        <v>12</v>
      </c>
      <c r="B15" s="156"/>
      <c r="C15" s="156"/>
      <c r="D15" s="11"/>
      <c r="E15" s="11"/>
      <c r="F15" s="11"/>
      <c r="G15" s="12"/>
      <c r="H15" s="1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</row>
    <row r="16" spans="1:258" s="14" customFormat="1" ht="15" customHeight="1">
      <c r="A16" s="156" t="s">
        <v>13</v>
      </c>
      <c r="B16" s="156"/>
      <c r="C16" s="156"/>
      <c r="D16" s="11"/>
      <c r="E16" s="11"/>
      <c r="F16" s="11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</row>
    <row r="17" spans="1:258" s="14" customFormat="1" ht="15" customHeight="1">
      <c r="A17" s="156" t="s">
        <v>14</v>
      </c>
      <c r="B17" s="156"/>
      <c r="C17" s="156"/>
      <c r="D17" s="11">
        <v>1.5</v>
      </c>
      <c r="E17" s="11">
        <v>0</v>
      </c>
      <c r="F17" s="11"/>
      <c r="G17" s="12"/>
      <c r="H17" s="12"/>
      <c r="I17" s="12"/>
      <c r="J17" s="12">
        <v>1</v>
      </c>
      <c r="K17" s="12">
        <v>1.5</v>
      </c>
      <c r="L17" s="12">
        <v>3</v>
      </c>
      <c r="M17" s="12">
        <v>0.5</v>
      </c>
      <c r="N17" s="12">
        <v>0.5</v>
      </c>
      <c r="O17" s="12">
        <v>1</v>
      </c>
      <c r="P17" s="12">
        <v>0.5</v>
      </c>
      <c r="Q17" s="12">
        <v>0.5</v>
      </c>
      <c r="R17" s="12">
        <v>0.5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/>
      <c r="AA17" s="12"/>
      <c r="AB17" s="12"/>
      <c r="AC17" s="12"/>
      <c r="AD17" s="12"/>
      <c r="AE17" s="12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</row>
    <row r="18" spans="1:258" s="14" customFormat="1" ht="15" customHeight="1">
      <c r="A18" s="156" t="s">
        <v>15</v>
      </c>
      <c r="B18" s="156"/>
      <c r="C18" s="156"/>
      <c r="D18" s="11">
        <v>0</v>
      </c>
      <c r="E18" s="11">
        <v>0</v>
      </c>
      <c r="F18" s="11"/>
      <c r="G18" s="12"/>
      <c r="H18" s="12"/>
      <c r="I18" s="12"/>
      <c r="J18" s="12"/>
      <c r="K18" s="12">
        <v>1</v>
      </c>
      <c r="L18" s="12">
        <v>1</v>
      </c>
      <c r="M18" s="12">
        <v>0.5</v>
      </c>
      <c r="N18" s="12">
        <v>0</v>
      </c>
      <c r="O18" s="12">
        <v>0.5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/>
      <c r="AA18" s="12"/>
      <c r="AB18" s="12"/>
      <c r="AC18" s="12"/>
      <c r="AD18" s="12"/>
      <c r="AE18" s="12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</row>
    <row r="19" spans="1:258" s="14" customFormat="1" ht="15" customHeight="1">
      <c r="A19" s="156" t="s">
        <v>16</v>
      </c>
      <c r="B19" s="156"/>
      <c r="C19" s="156"/>
      <c r="D19" s="11">
        <v>0</v>
      </c>
      <c r="E19" s="11">
        <v>0</v>
      </c>
      <c r="F19" s="11"/>
      <c r="G19" s="12"/>
      <c r="H19" s="12"/>
      <c r="I19" s="12"/>
      <c r="J19" s="12"/>
      <c r="K19" s="12">
        <v>1</v>
      </c>
      <c r="L19" s="12">
        <v>0</v>
      </c>
      <c r="M19" s="12"/>
      <c r="N19" s="12">
        <v>1</v>
      </c>
      <c r="O19" s="12">
        <v>0.5</v>
      </c>
      <c r="P19" s="12">
        <v>1</v>
      </c>
      <c r="Q19" s="12">
        <v>0</v>
      </c>
      <c r="R19" s="12">
        <v>1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/>
      <c r="AA19" s="12"/>
      <c r="AB19" s="12"/>
      <c r="AC19" s="12"/>
      <c r="AD19" s="12"/>
      <c r="AE19" s="12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</row>
    <row r="20" spans="1:258" s="14" customFormat="1" ht="15" customHeight="1">
      <c r="A20" s="156" t="s">
        <v>17</v>
      </c>
      <c r="B20" s="156"/>
      <c r="C20" s="156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</row>
    <row r="21" spans="1:258" s="14" customFormat="1" ht="15" customHeight="1">
      <c r="A21" s="156" t="s">
        <v>18</v>
      </c>
      <c r="B21" s="156"/>
      <c r="C21" s="15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</row>
    <row r="22" spans="1:258" ht="28.9" customHeight="1">
      <c r="A22" s="157" t="s">
        <v>19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</row>
    <row r="23" spans="1:258" ht="15" customHeight="1">
      <c r="A23" s="158" t="s">
        <v>4</v>
      </c>
      <c r="B23" s="158"/>
      <c r="C23" s="158"/>
      <c r="D23" s="16">
        <f t="shared" ref="D23:AE23" si="0">D$5-D7</f>
        <v>16</v>
      </c>
      <c r="E23" s="16">
        <f t="shared" si="0"/>
        <v>20</v>
      </c>
      <c r="F23" s="16">
        <f t="shared" si="0"/>
        <v>15</v>
      </c>
      <c r="G23" s="16">
        <f t="shared" si="0"/>
        <v>19</v>
      </c>
      <c r="H23" s="16">
        <f t="shared" si="0"/>
        <v>20</v>
      </c>
      <c r="I23" s="16">
        <f t="shared" si="0"/>
        <v>21</v>
      </c>
      <c r="J23" s="16">
        <f t="shared" si="0"/>
        <v>16</v>
      </c>
      <c r="K23" s="16">
        <f t="shared" si="0"/>
        <v>20</v>
      </c>
      <c r="L23" s="16">
        <f t="shared" si="0"/>
        <v>17.5</v>
      </c>
      <c r="M23" s="16">
        <f t="shared" si="0"/>
        <v>22</v>
      </c>
      <c r="N23" s="16">
        <f t="shared" si="0"/>
        <v>19.5</v>
      </c>
      <c r="O23" s="16">
        <f t="shared" si="0"/>
        <v>19</v>
      </c>
      <c r="P23" s="16">
        <f t="shared" si="0"/>
        <v>23</v>
      </c>
      <c r="Q23" s="16">
        <f t="shared" si="0"/>
        <v>15</v>
      </c>
      <c r="R23" s="16">
        <f t="shared" si="0"/>
        <v>13.5</v>
      </c>
      <c r="S23" s="16">
        <f t="shared" si="0"/>
        <v>20</v>
      </c>
      <c r="T23" s="16">
        <f t="shared" si="0"/>
        <v>16</v>
      </c>
      <c r="U23" s="16">
        <f t="shared" si="0"/>
        <v>15</v>
      </c>
      <c r="V23" s="16">
        <f t="shared" si="0"/>
        <v>14</v>
      </c>
      <c r="W23" s="16">
        <f t="shared" si="0"/>
        <v>20</v>
      </c>
      <c r="X23" s="16">
        <f t="shared" si="0"/>
        <v>22</v>
      </c>
      <c r="Y23" s="16">
        <f t="shared" si="0"/>
        <v>22</v>
      </c>
      <c r="Z23" s="16">
        <f t="shared" si="0"/>
        <v>0</v>
      </c>
      <c r="AA23" s="16">
        <f t="shared" si="0"/>
        <v>0</v>
      </c>
      <c r="AB23" s="16">
        <f t="shared" si="0"/>
        <v>0</v>
      </c>
      <c r="AC23" s="16">
        <f t="shared" si="0"/>
        <v>0</v>
      </c>
      <c r="AD23" s="16">
        <f t="shared" si="0"/>
        <v>0</v>
      </c>
      <c r="AE23" s="16">
        <f t="shared" si="0"/>
        <v>0</v>
      </c>
    </row>
    <row r="24" spans="1:258" ht="15" customHeight="1">
      <c r="A24" s="158" t="s">
        <v>5</v>
      </c>
      <c r="B24" s="158"/>
      <c r="C24" s="158"/>
      <c r="D24" s="16">
        <f t="shared" ref="D24:AE24" si="1">D$5-D8</f>
        <v>14.5</v>
      </c>
      <c r="E24" s="16">
        <f t="shared" si="1"/>
        <v>21</v>
      </c>
      <c r="F24" s="16">
        <f t="shared" si="1"/>
        <v>15</v>
      </c>
      <c r="G24" s="16">
        <f t="shared" si="1"/>
        <v>19</v>
      </c>
      <c r="H24" s="16">
        <f t="shared" si="1"/>
        <v>20</v>
      </c>
      <c r="I24" s="16">
        <f t="shared" si="1"/>
        <v>21</v>
      </c>
      <c r="J24" s="16">
        <f t="shared" si="1"/>
        <v>16</v>
      </c>
      <c r="K24" s="16">
        <f t="shared" si="1"/>
        <v>20.5</v>
      </c>
      <c r="L24" s="16">
        <f t="shared" si="1"/>
        <v>17.5</v>
      </c>
      <c r="M24" s="16">
        <f t="shared" si="1"/>
        <v>22</v>
      </c>
      <c r="N24" s="16">
        <f t="shared" si="1"/>
        <v>19.5</v>
      </c>
      <c r="O24" s="16">
        <f t="shared" si="1"/>
        <v>18.5</v>
      </c>
      <c r="P24" s="16">
        <f t="shared" si="1"/>
        <v>23</v>
      </c>
      <c r="Q24" s="16">
        <f t="shared" si="1"/>
        <v>21</v>
      </c>
      <c r="R24" s="16">
        <f t="shared" si="1"/>
        <v>15</v>
      </c>
      <c r="S24" s="16">
        <f t="shared" si="1"/>
        <v>20</v>
      </c>
      <c r="T24" s="16">
        <f t="shared" si="1"/>
        <v>20</v>
      </c>
      <c r="U24" s="16">
        <f t="shared" si="1"/>
        <v>10</v>
      </c>
      <c r="V24" s="16">
        <f t="shared" si="1"/>
        <v>14</v>
      </c>
      <c r="W24" s="16">
        <f t="shared" si="1"/>
        <v>20</v>
      </c>
      <c r="X24" s="16">
        <f t="shared" si="1"/>
        <v>22</v>
      </c>
      <c r="Y24" s="16">
        <f t="shared" si="1"/>
        <v>22</v>
      </c>
      <c r="Z24" s="16">
        <f t="shared" si="1"/>
        <v>0</v>
      </c>
      <c r="AA24" s="16">
        <f t="shared" si="1"/>
        <v>0</v>
      </c>
      <c r="AB24" s="16">
        <f t="shared" si="1"/>
        <v>0</v>
      </c>
      <c r="AC24" s="16">
        <f t="shared" si="1"/>
        <v>0</v>
      </c>
      <c r="AD24" s="16">
        <f t="shared" si="1"/>
        <v>0</v>
      </c>
      <c r="AE24" s="16">
        <f t="shared" si="1"/>
        <v>0</v>
      </c>
    </row>
    <row r="25" spans="1:258" ht="15" customHeight="1">
      <c r="A25" s="158" t="s">
        <v>6</v>
      </c>
      <c r="B25" s="158"/>
      <c r="C25" s="158"/>
      <c r="D25" s="16">
        <f t="shared" ref="D25:AE25" si="2">D$5-D9</f>
        <v>15</v>
      </c>
      <c r="E25" s="16">
        <f t="shared" si="2"/>
        <v>15</v>
      </c>
      <c r="F25" s="16">
        <f t="shared" si="2"/>
        <v>10</v>
      </c>
      <c r="G25" s="16">
        <f t="shared" si="2"/>
        <v>19</v>
      </c>
      <c r="H25" s="16">
        <f t="shared" si="2"/>
        <v>20</v>
      </c>
      <c r="I25" s="16">
        <f t="shared" si="2"/>
        <v>21</v>
      </c>
      <c r="J25" s="16">
        <f t="shared" si="2"/>
        <v>16</v>
      </c>
      <c r="K25" s="16">
        <f t="shared" si="2"/>
        <v>21.5</v>
      </c>
      <c r="L25" s="16">
        <f t="shared" si="2"/>
        <v>18</v>
      </c>
      <c r="M25" s="16">
        <f t="shared" si="2"/>
        <v>21</v>
      </c>
      <c r="N25" s="16">
        <f t="shared" si="2"/>
        <v>16.5</v>
      </c>
      <c r="O25" s="16">
        <f t="shared" si="2"/>
        <v>19</v>
      </c>
      <c r="P25" s="16">
        <f t="shared" si="2"/>
        <v>23</v>
      </c>
      <c r="Q25" s="16">
        <f t="shared" si="2"/>
        <v>19</v>
      </c>
      <c r="R25" s="16">
        <f t="shared" si="2"/>
        <v>14</v>
      </c>
      <c r="S25" s="16">
        <f t="shared" si="2"/>
        <v>16</v>
      </c>
      <c r="T25" s="16">
        <f t="shared" si="2"/>
        <v>19</v>
      </c>
      <c r="U25" s="16">
        <f t="shared" si="2"/>
        <v>15</v>
      </c>
      <c r="V25" s="16">
        <f t="shared" si="2"/>
        <v>14</v>
      </c>
      <c r="W25" s="16">
        <f t="shared" si="2"/>
        <v>20</v>
      </c>
      <c r="X25" s="16">
        <f t="shared" si="2"/>
        <v>22</v>
      </c>
      <c r="Y25" s="16">
        <f t="shared" si="2"/>
        <v>22</v>
      </c>
      <c r="Z25" s="16">
        <f t="shared" si="2"/>
        <v>0</v>
      </c>
      <c r="AA25" s="16">
        <f t="shared" si="2"/>
        <v>0</v>
      </c>
      <c r="AB25" s="16">
        <f t="shared" si="2"/>
        <v>0</v>
      </c>
      <c r="AC25" s="16">
        <f t="shared" si="2"/>
        <v>0</v>
      </c>
      <c r="AD25" s="16">
        <f t="shared" si="2"/>
        <v>0</v>
      </c>
      <c r="AE25" s="16">
        <f t="shared" si="2"/>
        <v>0</v>
      </c>
    </row>
    <row r="26" spans="1:258" ht="15" customHeight="1">
      <c r="A26" s="158" t="s">
        <v>7</v>
      </c>
      <c r="B26" s="158"/>
      <c r="C26" s="158"/>
      <c r="D26" s="16">
        <f t="shared" ref="D26:AE26" si="3">D$5-D10</f>
        <v>16.5</v>
      </c>
      <c r="E26" s="16">
        <f t="shared" si="3"/>
        <v>20</v>
      </c>
      <c r="F26" s="16">
        <f t="shared" si="3"/>
        <v>15</v>
      </c>
      <c r="G26" s="16">
        <f t="shared" si="3"/>
        <v>19</v>
      </c>
      <c r="H26" s="16">
        <f t="shared" si="3"/>
        <v>20</v>
      </c>
      <c r="I26" s="16">
        <f t="shared" si="3"/>
        <v>20</v>
      </c>
      <c r="J26" s="16">
        <f t="shared" si="3"/>
        <v>16</v>
      </c>
      <c r="K26" s="16">
        <f t="shared" si="3"/>
        <v>16</v>
      </c>
      <c r="L26" s="16">
        <f t="shared" si="3"/>
        <v>10</v>
      </c>
      <c r="M26" s="16">
        <f t="shared" si="3"/>
        <v>22</v>
      </c>
      <c r="N26" s="16">
        <f t="shared" si="3"/>
        <v>19.5</v>
      </c>
      <c r="O26" s="16">
        <f t="shared" si="3"/>
        <v>19</v>
      </c>
      <c r="P26" s="16">
        <f t="shared" si="3"/>
        <v>22.5</v>
      </c>
      <c r="Q26" s="16">
        <f t="shared" si="3"/>
        <v>17.5</v>
      </c>
      <c r="R26" s="16">
        <f t="shared" si="3"/>
        <v>12.5</v>
      </c>
      <c r="S26" s="16">
        <f t="shared" si="3"/>
        <v>19</v>
      </c>
      <c r="T26" s="16">
        <f t="shared" si="3"/>
        <v>20</v>
      </c>
      <c r="U26" s="16">
        <f t="shared" si="3"/>
        <v>15</v>
      </c>
      <c r="V26" s="16">
        <f t="shared" si="3"/>
        <v>14</v>
      </c>
      <c r="W26" s="16">
        <f t="shared" si="3"/>
        <v>20</v>
      </c>
      <c r="X26" s="16">
        <f t="shared" si="3"/>
        <v>22</v>
      </c>
      <c r="Y26" s="16">
        <f t="shared" si="3"/>
        <v>19</v>
      </c>
      <c r="Z26" s="16">
        <f t="shared" si="3"/>
        <v>0</v>
      </c>
      <c r="AA26" s="16">
        <f t="shared" si="3"/>
        <v>0</v>
      </c>
      <c r="AB26" s="16">
        <f t="shared" si="3"/>
        <v>0</v>
      </c>
      <c r="AC26" s="16">
        <f t="shared" si="3"/>
        <v>0</v>
      </c>
      <c r="AD26" s="16">
        <f t="shared" si="3"/>
        <v>0</v>
      </c>
      <c r="AE26" s="16">
        <f t="shared" si="3"/>
        <v>0</v>
      </c>
    </row>
    <row r="27" spans="1:258" ht="15" customHeight="1">
      <c r="A27" s="158" t="s">
        <v>8</v>
      </c>
      <c r="B27" s="158"/>
      <c r="C27" s="158"/>
      <c r="D27" s="16">
        <f t="shared" ref="D27:AE27" si="4">D$5-D11</f>
        <v>22</v>
      </c>
      <c r="E27" s="16">
        <f t="shared" si="4"/>
        <v>22</v>
      </c>
      <c r="F27" s="16">
        <f t="shared" si="4"/>
        <v>15</v>
      </c>
      <c r="G27" s="16">
        <f t="shared" si="4"/>
        <v>19</v>
      </c>
      <c r="H27" s="16">
        <f t="shared" si="4"/>
        <v>20</v>
      </c>
      <c r="I27" s="16">
        <f t="shared" si="4"/>
        <v>21</v>
      </c>
      <c r="J27" s="16">
        <f t="shared" si="4"/>
        <v>16</v>
      </c>
      <c r="K27" s="16">
        <f t="shared" si="4"/>
        <v>22</v>
      </c>
      <c r="L27" s="16">
        <f t="shared" si="4"/>
        <v>20</v>
      </c>
      <c r="M27" s="16">
        <f t="shared" si="4"/>
        <v>22</v>
      </c>
      <c r="N27" s="16">
        <f t="shared" si="4"/>
        <v>20</v>
      </c>
      <c r="O27" s="16">
        <f t="shared" si="4"/>
        <v>20</v>
      </c>
      <c r="P27" s="16">
        <f t="shared" si="4"/>
        <v>23</v>
      </c>
      <c r="Q27" s="16">
        <f t="shared" si="4"/>
        <v>21</v>
      </c>
      <c r="R27" s="16">
        <f t="shared" si="4"/>
        <v>15</v>
      </c>
      <c r="S27" s="16">
        <f t="shared" si="4"/>
        <v>20</v>
      </c>
      <c r="T27" s="16">
        <f t="shared" si="4"/>
        <v>20</v>
      </c>
      <c r="U27" s="16">
        <f t="shared" si="4"/>
        <v>15</v>
      </c>
      <c r="V27" s="16">
        <f t="shared" si="4"/>
        <v>14</v>
      </c>
      <c r="W27" s="16">
        <f t="shared" si="4"/>
        <v>20</v>
      </c>
      <c r="X27" s="16">
        <f t="shared" si="4"/>
        <v>22</v>
      </c>
      <c r="Y27" s="16">
        <f t="shared" si="4"/>
        <v>22</v>
      </c>
      <c r="Z27" s="16">
        <f t="shared" si="4"/>
        <v>0</v>
      </c>
      <c r="AA27" s="16">
        <f t="shared" si="4"/>
        <v>0</v>
      </c>
      <c r="AB27" s="16">
        <f t="shared" si="4"/>
        <v>0</v>
      </c>
      <c r="AC27" s="16">
        <f t="shared" si="4"/>
        <v>0</v>
      </c>
      <c r="AD27" s="16">
        <f t="shared" si="4"/>
        <v>0</v>
      </c>
      <c r="AE27" s="16">
        <f t="shared" si="4"/>
        <v>0</v>
      </c>
    </row>
    <row r="28" spans="1:258" ht="15" customHeight="1">
      <c r="A28" s="158" t="s">
        <v>9</v>
      </c>
      <c r="B28" s="158"/>
      <c r="C28" s="158"/>
      <c r="D28" s="16">
        <f t="shared" ref="D28:AE28" si="5">D$5-D12</f>
        <v>22</v>
      </c>
      <c r="E28" s="16">
        <f t="shared" si="5"/>
        <v>22</v>
      </c>
      <c r="F28" s="16">
        <f t="shared" si="5"/>
        <v>15</v>
      </c>
      <c r="G28" s="16">
        <f t="shared" si="5"/>
        <v>19</v>
      </c>
      <c r="H28" s="16">
        <f t="shared" si="5"/>
        <v>20</v>
      </c>
      <c r="I28" s="16">
        <f t="shared" si="5"/>
        <v>21</v>
      </c>
      <c r="J28" s="16">
        <f t="shared" si="5"/>
        <v>16</v>
      </c>
      <c r="K28" s="16">
        <f t="shared" si="5"/>
        <v>22</v>
      </c>
      <c r="L28" s="16">
        <f t="shared" si="5"/>
        <v>20</v>
      </c>
      <c r="M28" s="16">
        <f t="shared" si="5"/>
        <v>22</v>
      </c>
      <c r="N28" s="16">
        <f t="shared" si="5"/>
        <v>20</v>
      </c>
      <c r="O28" s="16">
        <f t="shared" si="5"/>
        <v>20</v>
      </c>
      <c r="P28" s="16">
        <f t="shared" si="5"/>
        <v>23</v>
      </c>
      <c r="Q28" s="16">
        <f t="shared" si="5"/>
        <v>21</v>
      </c>
      <c r="R28" s="16">
        <f t="shared" si="5"/>
        <v>15</v>
      </c>
      <c r="S28" s="16">
        <f t="shared" si="5"/>
        <v>20</v>
      </c>
      <c r="T28" s="16">
        <f t="shared" si="5"/>
        <v>20</v>
      </c>
      <c r="U28" s="16">
        <f t="shared" si="5"/>
        <v>15</v>
      </c>
      <c r="V28" s="16">
        <f t="shared" si="5"/>
        <v>14</v>
      </c>
      <c r="W28" s="16">
        <f t="shared" si="5"/>
        <v>20</v>
      </c>
      <c r="X28" s="16">
        <f t="shared" si="5"/>
        <v>22</v>
      </c>
      <c r="Y28" s="16">
        <f t="shared" si="5"/>
        <v>22</v>
      </c>
      <c r="Z28" s="16">
        <f t="shared" si="5"/>
        <v>0</v>
      </c>
      <c r="AA28" s="16">
        <f t="shared" si="5"/>
        <v>0</v>
      </c>
      <c r="AB28" s="16">
        <f t="shared" si="5"/>
        <v>0</v>
      </c>
      <c r="AC28" s="16">
        <f t="shared" si="5"/>
        <v>0</v>
      </c>
      <c r="AD28" s="16">
        <f t="shared" si="5"/>
        <v>0</v>
      </c>
      <c r="AE28" s="16">
        <f t="shared" si="5"/>
        <v>0</v>
      </c>
    </row>
    <row r="29" spans="1:258" ht="15" customHeight="1">
      <c r="A29" s="158" t="s">
        <v>10</v>
      </c>
      <c r="B29" s="158"/>
      <c r="C29" s="158"/>
      <c r="D29" s="16">
        <f t="shared" ref="D29:AE29" si="6">D$5-D13</f>
        <v>22</v>
      </c>
      <c r="E29" s="16">
        <f t="shared" si="6"/>
        <v>22</v>
      </c>
      <c r="F29" s="16">
        <f t="shared" si="6"/>
        <v>15</v>
      </c>
      <c r="G29" s="16">
        <f t="shared" si="6"/>
        <v>19</v>
      </c>
      <c r="H29" s="16">
        <f t="shared" si="6"/>
        <v>20</v>
      </c>
      <c r="I29" s="16">
        <f t="shared" si="6"/>
        <v>21</v>
      </c>
      <c r="J29" s="16">
        <f t="shared" si="6"/>
        <v>16</v>
      </c>
      <c r="K29" s="16">
        <f t="shared" si="6"/>
        <v>22</v>
      </c>
      <c r="L29" s="16">
        <f t="shared" si="6"/>
        <v>20</v>
      </c>
      <c r="M29" s="16">
        <f t="shared" si="6"/>
        <v>22</v>
      </c>
      <c r="N29" s="16">
        <f t="shared" si="6"/>
        <v>20</v>
      </c>
      <c r="O29" s="16">
        <f t="shared" si="6"/>
        <v>20</v>
      </c>
      <c r="P29" s="16">
        <f t="shared" si="6"/>
        <v>23</v>
      </c>
      <c r="Q29" s="16">
        <f t="shared" si="6"/>
        <v>21</v>
      </c>
      <c r="R29" s="16">
        <f t="shared" si="6"/>
        <v>15</v>
      </c>
      <c r="S29" s="16">
        <f t="shared" si="6"/>
        <v>20</v>
      </c>
      <c r="T29" s="16">
        <f t="shared" si="6"/>
        <v>20</v>
      </c>
      <c r="U29" s="16">
        <f t="shared" si="6"/>
        <v>15</v>
      </c>
      <c r="V29" s="16">
        <f t="shared" si="6"/>
        <v>14</v>
      </c>
      <c r="W29" s="16">
        <f t="shared" si="6"/>
        <v>20</v>
      </c>
      <c r="X29" s="16">
        <f t="shared" si="6"/>
        <v>22</v>
      </c>
      <c r="Y29" s="16">
        <f t="shared" si="6"/>
        <v>22</v>
      </c>
      <c r="Z29" s="16">
        <f t="shared" si="6"/>
        <v>0</v>
      </c>
      <c r="AA29" s="16">
        <f t="shared" si="6"/>
        <v>0</v>
      </c>
      <c r="AB29" s="16">
        <f t="shared" si="6"/>
        <v>0</v>
      </c>
      <c r="AC29" s="16">
        <f t="shared" si="6"/>
        <v>0</v>
      </c>
      <c r="AD29" s="16">
        <f t="shared" si="6"/>
        <v>0</v>
      </c>
      <c r="AE29" s="16">
        <f t="shared" si="6"/>
        <v>0</v>
      </c>
    </row>
    <row r="30" spans="1:258" ht="15" customHeight="1">
      <c r="A30" s="158" t="s">
        <v>11</v>
      </c>
      <c r="B30" s="158"/>
      <c r="C30" s="158"/>
      <c r="D30" s="16">
        <f t="shared" ref="D30:AE30" si="7">D$5-D14</f>
        <v>22</v>
      </c>
      <c r="E30" s="16">
        <f t="shared" si="7"/>
        <v>22</v>
      </c>
      <c r="F30" s="16">
        <f t="shared" si="7"/>
        <v>15</v>
      </c>
      <c r="G30" s="16">
        <f t="shared" si="7"/>
        <v>19</v>
      </c>
      <c r="H30" s="16">
        <f t="shared" si="7"/>
        <v>20</v>
      </c>
      <c r="I30" s="16">
        <f t="shared" si="7"/>
        <v>21</v>
      </c>
      <c r="J30" s="16">
        <f t="shared" si="7"/>
        <v>16</v>
      </c>
      <c r="K30" s="16">
        <f t="shared" si="7"/>
        <v>22</v>
      </c>
      <c r="L30" s="16">
        <f t="shared" si="7"/>
        <v>20</v>
      </c>
      <c r="M30" s="16">
        <f t="shared" si="7"/>
        <v>22</v>
      </c>
      <c r="N30" s="16">
        <f t="shared" si="7"/>
        <v>20</v>
      </c>
      <c r="O30" s="16">
        <f t="shared" si="7"/>
        <v>20</v>
      </c>
      <c r="P30" s="16">
        <f t="shared" si="7"/>
        <v>23</v>
      </c>
      <c r="Q30" s="16">
        <f t="shared" si="7"/>
        <v>21</v>
      </c>
      <c r="R30" s="16">
        <f t="shared" si="7"/>
        <v>15</v>
      </c>
      <c r="S30" s="16">
        <f t="shared" si="7"/>
        <v>20</v>
      </c>
      <c r="T30" s="16">
        <f t="shared" si="7"/>
        <v>20</v>
      </c>
      <c r="U30" s="16">
        <f t="shared" si="7"/>
        <v>15</v>
      </c>
      <c r="V30" s="16">
        <f t="shared" si="7"/>
        <v>14</v>
      </c>
      <c r="W30" s="16">
        <f t="shared" si="7"/>
        <v>20</v>
      </c>
      <c r="X30" s="16">
        <f t="shared" si="7"/>
        <v>22</v>
      </c>
      <c r="Y30" s="16">
        <f t="shared" si="7"/>
        <v>22</v>
      </c>
      <c r="Z30" s="16">
        <f t="shared" si="7"/>
        <v>0</v>
      </c>
      <c r="AA30" s="16">
        <f t="shared" si="7"/>
        <v>0</v>
      </c>
      <c r="AB30" s="16">
        <f t="shared" si="7"/>
        <v>0</v>
      </c>
      <c r="AC30" s="16">
        <f t="shared" si="7"/>
        <v>0</v>
      </c>
      <c r="AD30" s="16">
        <f t="shared" si="7"/>
        <v>0</v>
      </c>
      <c r="AE30" s="16">
        <f t="shared" si="7"/>
        <v>0</v>
      </c>
    </row>
    <row r="31" spans="1:258" ht="15" customHeight="1">
      <c r="A31" s="158" t="s">
        <v>12</v>
      </c>
      <c r="B31" s="158"/>
      <c r="C31" s="158"/>
      <c r="D31" s="16">
        <f t="shared" ref="D31:AE31" si="8">D$5-D15</f>
        <v>22</v>
      </c>
      <c r="E31" s="16">
        <f t="shared" si="8"/>
        <v>22</v>
      </c>
      <c r="F31" s="16">
        <f t="shared" si="8"/>
        <v>15</v>
      </c>
      <c r="G31" s="16">
        <f t="shared" si="8"/>
        <v>19</v>
      </c>
      <c r="H31" s="16">
        <f t="shared" si="8"/>
        <v>20</v>
      </c>
      <c r="I31" s="16">
        <f t="shared" si="8"/>
        <v>21</v>
      </c>
      <c r="J31" s="16">
        <f t="shared" si="8"/>
        <v>16</v>
      </c>
      <c r="K31" s="16">
        <f t="shared" si="8"/>
        <v>22</v>
      </c>
      <c r="L31" s="16">
        <f t="shared" si="8"/>
        <v>20</v>
      </c>
      <c r="M31" s="16">
        <f t="shared" si="8"/>
        <v>22</v>
      </c>
      <c r="N31" s="16">
        <f t="shared" si="8"/>
        <v>20</v>
      </c>
      <c r="O31" s="16">
        <f t="shared" si="8"/>
        <v>20</v>
      </c>
      <c r="P31" s="16">
        <f t="shared" si="8"/>
        <v>23</v>
      </c>
      <c r="Q31" s="16">
        <f t="shared" si="8"/>
        <v>21</v>
      </c>
      <c r="R31" s="16">
        <f t="shared" si="8"/>
        <v>15</v>
      </c>
      <c r="S31" s="16">
        <f t="shared" si="8"/>
        <v>20</v>
      </c>
      <c r="T31" s="16">
        <f t="shared" si="8"/>
        <v>20</v>
      </c>
      <c r="U31" s="16">
        <f t="shared" si="8"/>
        <v>15</v>
      </c>
      <c r="V31" s="16">
        <f t="shared" si="8"/>
        <v>14</v>
      </c>
      <c r="W31" s="16">
        <f t="shared" si="8"/>
        <v>20</v>
      </c>
      <c r="X31" s="16">
        <f t="shared" si="8"/>
        <v>22</v>
      </c>
      <c r="Y31" s="16">
        <f t="shared" si="8"/>
        <v>22</v>
      </c>
      <c r="Z31" s="16">
        <f t="shared" si="8"/>
        <v>0</v>
      </c>
      <c r="AA31" s="16">
        <f t="shared" si="8"/>
        <v>0</v>
      </c>
      <c r="AB31" s="16">
        <f t="shared" si="8"/>
        <v>0</v>
      </c>
      <c r="AC31" s="16">
        <f t="shared" si="8"/>
        <v>0</v>
      </c>
      <c r="AD31" s="16">
        <f t="shared" si="8"/>
        <v>0</v>
      </c>
      <c r="AE31" s="16">
        <f t="shared" si="8"/>
        <v>0</v>
      </c>
    </row>
    <row r="32" spans="1:258" ht="15" customHeight="1">
      <c r="A32" s="158" t="s">
        <v>13</v>
      </c>
      <c r="B32" s="158"/>
      <c r="C32" s="158"/>
      <c r="D32" s="16">
        <f t="shared" ref="D32:AE32" si="9">D$5-D16</f>
        <v>22</v>
      </c>
      <c r="E32" s="16">
        <f t="shared" si="9"/>
        <v>22</v>
      </c>
      <c r="F32" s="16">
        <f t="shared" si="9"/>
        <v>15</v>
      </c>
      <c r="G32" s="16">
        <f t="shared" si="9"/>
        <v>19</v>
      </c>
      <c r="H32" s="16">
        <f t="shared" si="9"/>
        <v>20</v>
      </c>
      <c r="I32" s="16">
        <f t="shared" si="9"/>
        <v>21</v>
      </c>
      <c r="J32" s="16">
        <f t="shared" si="9"/>
        <v>16</v>
      </c>
      <c r="K32" s="16">
        <f t="shared" si="9"/>
        <v>22</v>
      </c>
      <c r="L32" s="16">
        <f t="shared" si="9"/>
        <v>20</v>
      </c>
      <c r="M32" s="16">
        <f t="shared" si="9"/>
        <v>22</v>
      </c>
      <c r="N32" s="16">
        <f t="shared" si="9"/>
        <v>20</v>
      </c>
      <c r="O32" s="16">
        <f t="shared" si="9"/>
        <v>20</v>
      </c>
      <c r="P32" s="16">
        <f t="shared" si="9"/>
        <v>23</v>
      </c>
      <c r="Q32" s="16">
        <f t="shared" si="9"/>
        <v>21</v>
      </c>
      <c r="R32" s="16">
        <f t="shared" si="9"/>
        <v>15</v>
      </c>
      <c r="S32" s="16">
        <f t="shared" si="9"/>
        <v>20</v>
      </c>
      <c r="T32" s="16">
        <f t="shared" si="9"/>
        <v>20</v>
      </c>
      <c r="U32" s="16">
        <f t="shared" si="9"/>
        <v>15</v>
      </c>
      <c r="V32" s="16">
        <f t="shared" si="9"/>
        <v>14</v>
      </c>
      <c r="W32" s="16">
        <f t="shared" si="9"/>
        <v>20</v>
      </c>
      <c r="X32" s="16">
        <f t="shared" si="9"/>
        <v>22</v>
      </c>
      <c r="Y32" s="16">
        <f t="shared" si="9"/>
        <v>22</v>
      </c>
      <c r="Z32" s="16">
        <f t="shared" si="9"/>
        <v>0</v>
      </c>
      <c r="AA32" s="16">
        <f t="shared" si="9"/>
        <v>0</v>
      </c>
      <c r="AB32" s="16">
        <f t="shared" si="9"/>
        <v>0</v>
      </c>
      <c r="AC32" s="16">
        <f t="shared" si="9"/>
        <v>0</v>
      </c>
      <c r="AD32" s="16">
        <f t="shared" si="9"/>
        <v>0</v>
      </c>
      <c r="AE32" s="16">
        <f t="shared" si="9"/>
        <v>0</v>
      </c>
    </row>
    <row r="33" spans="1:258" ht="15" customHeight="1">
      <c r="A33" s="158" t="s">
        <v>14</v>
      </c>
      <c r="B33" s="158"/>
      <c r="C33" s="158"/>
      <c r="D33" s="16">
        <f t="shared" ref="D33:AE33" si="10">D$5-D17</f>
        <v>20.5</v>
      </c>
      <c r="E33" s="16">
        <f t="shared" si="10"/>
        <v>22</v>
      </c>
      <c r="F33" s="16">
        <f t="shared" si="10"/>
        <v>15</v>
      </c>
      <c r="G33" s="16">
        <f t="shared" si="10"/>
        <v>19</v>
      </c>
      <c r="H33" s="16">
        <f t="shared" si="10"/>
        <v>20</v>
      </c>
      <c r="I33" s="16">
        <f t="shared" si="10"/>
        <v>21</v>
      </c>
      <c r="J33" s="16">
        <f t="shared" si="10"/>
        <v>15</v>
      </c>
      <c r="K33" s="16">
        <f t="shared" si="10"/>
        <v>20.5</v>
      </c>
      <c r="L33" s="16">
        <f t="shared" si="10"/>
        <v>17</v>
      </c>
      <c r="M33" s="16">
        <f t="shared" si="10"/>
        <v>21.5</v>
      </c>
      <c r="N33" s="16">
        <f t="shared" si="10"/>
        <v>19.5</v>
      </c>
      <c r="O33" s="16">
        <f t="shared" si="10"/>
        <v>19</v>
      </c>
      <c r="P33" s="16">
        <f t="shared" si="10"/>
        <v>22.5</v>
      </c>
      <c r="Q33" s="16">
        <f t="shared" si="10"/>
        <v>20.5</v>
      </c>
      <c r="R33" s="16">
        <f t="shared" si="10"/>
        <v>14.5</v>
      </c>
      <c r="S33" s="16">
        <f t="shared" si="10"/>
        <v>20</v>
      </c>
      <c r="T33" s="16">
        <f t="shared" si="10"/>
        <v>20</v>
      </c>
      <c r="U33" s="16">
        <f t="shared" si="10"/>
        <v>15</v>
      </c>
      <c r="V33" s="16">
        <f t="shared" si="10"/>
        <v>14</v>
      </c>
      <c r="W33" s="16">
        <f t="shared" si="10"/>
        <v>20</v>
      </c>
      <c r="X33" s="16">
        <f t="shared" si="10"/>
        <v>22</v>
      </c>
      <c r="Y33" s="16">
        <f t="shared" si="10"/>
        <v>22</v>
      </c>
      <c r="Z33" s="16">
        <f t="shared" si="10"/>
        <v>0</v>
      </c>
      <c r="AA33" s="16">
        <f t="shared" si="10"/>
        <v>0</v>
      </c>
      <c r="AB33" s="16">
        <f t="shared" si="10"/>
        <v>0</v>
      </c>
      <c r="AC33" s="16">
        <f t="shared" si="10"/>
        <v>0</v>
      </c>
      <c r="AD33" s="16">
        <f t="shared" si="10"/>
        <v>0</v>
      </c>
      <c r="AE33" s="16">
        <f t="shared" si="10"/>
        <v>0</v>
      </c>
    </row>
    <row r="34" spans="1:258" ht="15" customHeight="1">
      <c r="A34" s="158" t="s">
        <v>15</v>
      </c>
      <c r="B34" s="158"/>
      <c r="C34" s="158"/>
      <c r="D34" s="16">
        <f t="shared" ref="D34:AE34" si="11">D$5-D18</f>
        <v>22</v>
      </c>
      <c r="E34" s="16">
        <f t="shared" si="11"/>
        <v>22</v>
      </c>
      <c r="F34" s="16">
        <f t="shared" si="11"/>
        <v>15</v>
      </c>
      <c r="G34" s="16">
        <f t="shared" si="11"/>
        <v>19</v>
      </c>
      <c r="H34" s="16">
        <f t="shared" si="11"/>
        <v>20</v>
      </c>
      <c r="I34" s="16">
        <f t="shared" si="11"/>
        <v>21</v>
      </c>
      <c r="J34" s="16">
        <f t="shared" si="11"/>
        <v>16</v>
      </c>
      <c r="K34" s="16">
        <f t="shared" si="11"/>
        <v>21</v>
      </c>
      <c r="L34" s="16">
        <f t="shared" si="11"/>
        <v>19</v>
      </c>
      <c r="M34" s="16">
        <f t="shared" si="11"/>
        <v>21.5</v>
      </c>
      <c r="N34" s="16">
        <f t="shared" si="11"/>
        <v>20</v>
      </c>
      <c r="O34" s="16">
        <f t="shared" si="11"/>
        <v>19.5</v>
      </c>
      <c r="P34" s="16">
        <f t="shared" si="11"/>
        <v>23</v>
      </c>
      <c r="Q34" s="16">
        <f t="shared" si="11"/>
        <v>21</v>
      </c>
      <c r="R34" s="16">
        <f t="shared" si="11"/>
        <v>15</v>
      </c>
      <c r="S34" s="16">
        <f t="shared" si="11"/>
        <v>20</v>
      </c>
      <c r="T34" s="16">
        <f t="shared" si="11"/>
        <v>20</v>
      </c>
      <c r="U34" s="16">
        <f t="shared" si="11"/>
        <v>15</v>
      </c>
      <c r="V34" s="16">
        <f t="shared" si="11"/>
        <v>14</v>
      </c>
      <c r="W34" s="16">
        <f t="shared" si="11"/>
        <v>20</v>
      </c>
      <c r="X34" s="16">
        <f t="shared" si="11"/>
        <v>22</v>
      </c>
      <c r="Y34" s="16">
        <f t="shared" si="11"/>
        <v>22</v>
      </c>
      <c r="Z34" s="16">
        <f t="shared" si="11"/>
        <v>0</v>
      </c>
      <c r="AA34" s="16">
        <f t="shared" si="11"/>
        <v>0</v>
      </c>
      <c r="AB34" s="16">
        <f t="shared" si="11"/>
        <v>0</v>
      </c>
      <c r="AC34" s="16">
        <f t="shared" si="11"/>
        <v>0</v>
      </c>
      <c r="AD34" s="16">
        <f t="shared" si="11"/>
        <v>0</v>
      </c>
      <c r="AE34" s="16">
        <f t="shared" si="11"/>
        <v>0</v>
      </c>
    </row>
    <row r="35" spans="1:258" ht="15" customHeight="1">
      <c r="A35" s="158" t="s">
        <v>16</v>
      </c>
      <c r="B35" s="158"/>
      <c r="C35" s="158"/>
      <c r="D35" s="16">
        <f t="shared" ref="D35:AE35" si="12">D$5-D19</f>
        <v>22</v>
      </c>
      <c r="E35" s="16">
        <f t="shared" si="12"/>
        <v>22</v>
      </c>
      <c r="F35" s="16">
        <f t="shared" si="12"/>
        <v>15</v>
      </c>
      <c r="G35" s="16">
        <f t="shared" si="12"/>
        <v>19</v>
      </c>
      <c r="H35" s="16">
        <f t="shared" si="12"/>
        <v>20</v>
      </c>
      <c r="I35" s="16">
        <f t="shared" si="12"/>
        <v>21</v>
      </c>
      <c r="J35" s="16">
        <f t="shared" si="12"/>
        <v>16</v>
      </c>
      <c r="K35" s="16">
        <f t="shared" si="12"/>
        <v>21</v>
      </c>
      <c r="L35" s="16">
        <f t="shared" si="12"/>
        <v>20</v>
      </c>
      <c r="M35" s="16">
        <f t="shared" si="12"/>
        <v>22</v>
      </c>
      <c r="N35" s="16">
        <f t="shared" si="12"/>
        <v>19</v>
      </c>
      <c r="O35" s="16">
        <f t="shared" si="12"/>
        <v>19.5</v>
      </c>
      <c r="P35" s="16">
        <f t="shared" si="12"/>
        <v>22</v>
      </c>
      <c r="Q35" s="16">
        <f t="shared" si="12"/>
        <v>21</v>
      </c>
      <c r="R35" s="16">
        <f t="shared" si="12"/>
        <v>14</v>
      </c>
      <c r="S35" s="16">
        <f t="shared" si="12"/>
        <v>20</v>
      </c>
      <c r="T35" s="16">
        <f t="shared" si="12"/>
        <v>20</v>
      </c>
      <c r="U35" s="16">
        <f t="shared" si="12"/>
        <v>15</v>
      </c>
      <c r="V35" s="16">
        <f t="shared" si="12"/>
        <v>14</v>
      </c>
      <c r="W35" s="16">
        <f t="shared" si="12"/>
        <v>20</v>
      </c>
      <c r="X35" s="16">
        <f t="shared" si="12"/>
        <v>22</v>
      </c>
      <c r="Y35" s="16">
        <f t="shared" si="12"/>
        <v>22</v>
      </c>
      <c r="Z35" s="16">
        <f t="shared" si="12"/>
        <v>0</v>
      </c>
      <c r="AA35" s="16">
        <f t="shared" si="12"/>
        <v>0</v>
      </c>
      <c r="AB35" s="16">
        <f t="shared" si="12"/>
        <v>0</v>
      </c>
      <c r="AC35" s="16">
        <f t="shared" si="12"/>
        <v>0</v>
      </c>
      <c r="AD35" s="16">
        <f t="shared" si="12"/>
        <v>0</v>
      </c>
      <c r="AE35" s="16">
        <f t="shared" si="12"/>
        <v>0</v>
      </c>
    </row>
    <row r="36" spans="1:258" ht="15" customHeight="1">
      <c r="A36" s="158" t="s">
        <v>17</v>
      </c>
      <c r="B36" s="158"/>
      <c r="C36" s="158"/>
      <c r="D36" s="16">
        <f t="shared" ref="D36:AE36" si="13">D$5-D20</f>
        <v>22</v>
      </c>
      <c r="E36" s="16">
        <f t="shared" si="13"/>
        <v>22</v>
      </c>
      <c r="F36" s="16">
        <f t="shared" si="13"/>
        <v>15</v>
      </c>
      <c r="G36" s="16">
        <f t="shared" si="13"/>
        <v>19</v>
      </c>
      <c r="H36" s="16">
        <f t="shared" si="13"/>
        <v>20</v>
      </c>
      <c r="I36" s="16">
        <f t="shared" si="13"/>
        <v>21</v>
      </c>
      <c r="J36" s="16">
        <f t="shared" si="13"/>
        <v>16</v>
      </c>
      <c r="K36" s="16">
        <f t="shared" si="13"/>
        <v>22</v>
      </c>
      <c r="L36" s="16">
        <f t="shared" si="13"/>
        <v>20</v>
      </c>
      <c r="M36" s="16">
        <f t="shared" si="13"/>
        <v>22</v>
      </c>
      <c r="N36" s="16">
        <f t="shared" si="13"/>
        <v>20</v>
      </c>
      <c r="O36" s="16">
        <f t="shared" si="13"/>
        <v>20</v>
      </c>
      <c r="P36" s="16">
        <f t="shared" si="13"/>
        <v>23</v>
      </c>
      <c r="Q36" s="16">
        <f t="shared" si="13"/>
        <v>21</v>
      </c>
      <c r="R36" s="16">
        <f t="shared" si="13"/>
        <v>15</v>
      </c>
      <c r="S36" s="16">
        <f t="shared" si="13"/>
        <v>20</v>
      </c>
      <c r="T36" s="16">
        <f t="shared" si="13"/>
        <v>20</v>
      </c>
      <c r="U36" s="16">
        <f t="shared" si="13"/>
        <v>15</v>
      </c>
      <c r="V36" s="16">
        <f t="shared" si="13"/>
        <v>14</v>
      </c>
      <c r="W36" s="16">
        <f t="shared" si="13"/>
        <v>20</v>
      </c>
      <c r="X36" s="16">
        <f t="shared" si="13"/>
        <v>22</v>
      </c>
      <c r="Y36" s="16">
        <f t="shared" si="13"/>
        <v>22</v>
      </c>
      <c r="Z36" s="16">
        <f t="shared" si="13"/>
        <v>0</v>
      </c>
      <c r="AA36" s="16">
        <f t="shared" si="13"/>
        <v>0</v>
      </c>
      <c r="AB36" s="16">
        <f t="shared" si="13"/>
        <v>0</v>
      </c>
      <c r="AC36" s="16">
        <f t="shared" si="13"/>
        <v>0</v>
      </c>
      <c r="AD36" s="16">
        <f t="shared" si="13"/>
        <v>0</v>
      </c>
      <c r="AE36" s="16">
        <f t="shared" si="13"/>
        <v>0</v>
      </c>
    </row>
    <row r="37" spans="1:258" ht="15" customHeight="1">
      <c r="A37" s="158" t="s">
        <v>18</v>
      </c>
      <c r="B37" s="158"/>
      <c r="C37" s="158"/>
      <c r="D37" s="16">
        <f t="shared" ref="D37:AE37" si="14">D$5-D21</f>
        <v>22</v>
      </c>
      <c r="E37" s="16">
        <f t="shared" si="14"/>
        <v>22</v>
      </c>
      <c r="F37" s="16">
        <f t="shared" si="14"/>
        <v>15</v>
      </c>
      <c r="G37" s="16">
        <f t="shared" si="14"/>
        <v>19</v>
      </c>
      <c r="H37" s="16">
        <f t="shared" si="14"/>
        <v>20</v>
      </c>
      <c r="I37" s="16">
        <f t="shared" si="14"/>
        <v>21</v>
      </c>
      <c r="J37" s="16">
        <f t="shared" si="14"/>
        <v>16</v>
      </c>
      <c r="K37" s="16">
        <f t="shared" si="14"/>
        <v>22</v>
      </c>
      <c r="L37" s="16">
        <f t="shared" si="14"/>
        <v>20</v>
      </c>
      <c r="M37" s="16">
        <f t="shared" si="14"/>
        <v>22</v>
      </c>
      <c r="N37" s="16">
        <f t="shared" si="14"/>
        <v>20</v>
      </c>
      <c r="O37" s="16">
        <f t="shared" si="14"/>
        <v>20</v>
      </c>
      <c r="P37" s="16">
        <f t="shared" si="14"/>
        <v>23</v>
      </c>
      <c r="Q37" s="16">
        <f t="shared" si="14"/>
        <v>21</v>
      </c>
      <c r="R37" s="16">
        <f t="shared" si="14"/>
        <v>15</v>
      </c>
      <c r="S37" s="16">
        <f t="shared" si="14"/>
        <v>20</v>
      </c>
      <c r="T37" s="16">
        <f t="shared" si="14"/>
        <v>20</v>
      </c>
      <c r="U37" s="16">
        <f t="shared" si="14"/>
        <v>15</v>
      </c>
      <c r="V37" s="16">
        <f t="shared" si="14"/>
        <v>14</v>
      </c>
      <c r="W37" s="16">
        <f t="shared" si="14"/>
        <v>20</v>
      </c>
      <c r="X37" s="16">
        <f t="shared" si="14"/>
        <v>22</v>
      </c>
      <c r="Y37" s="16">
        <f t="shared" si="14"/>
        <v>22</v>
      </c>
      <c r="Z37" s="16">
        <f t="shared" si="14"/>
        <v>0</v>
      </c>
      <c r="AA37" s="16">
        <f t="shared" si="14"/>
        <v>0</v>
      </c>
      <c r="AB37" s="16">
        <f t="shared" si="14"/>
        <v>0</v>
      </c>
      <c r="AC37" s="16">
        <f t="shared" si="14"/>
        <v>0</v>
      </c>
      <c r="AD37" s="16">
        <f t="shared" si="14"/>
        <v>0</v>
      </c>
      <c r="AE37" s="16">
        <f t="shared" si="14"/>
        <v>0</v>
      </c>
    </row>
    <row r="38" spans="1:258" ht="25.15" customHeight="1">
      <c r="A38" s="157" t="s">
        <v>20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</row>
    <row r="39" spans="1:258" s="14" customFormat="1" ht="15" customHeight="1">
      <c r="A39" s="156" t="s">
        <v>4</v>
      </c>
      <c r="B39" s="156"/>
      <c r="C39" s="156"/>
      <c r="D39" s="12"/>
      <c r="E39" s="11">
        <v>5.5</v>
      </c>
      <c r="F39" s="11">
        <v>6.5</v>
      </c>
      <c r="G39" s="12">
        <v>4.5</v>
      </c>
      <c r="H39" s="12">
        <v>10.5</v>
      </c>
      <c r="I39" s="12">
        <v>6</v>
      </c>
      <c r="J39" s="12">
        <v>15</v>
      </c>
      <c r="K39" s="12">
        <v>8.5</v>
      </c>
      <c r="L39" s="12">
        <v>6</v>
      </c>
      <c r="M39" s="12">
        <v>5</v>
      </c>
      <c r="N39" s="12">
        <v>6</v>
      </c>
      <c r="O39" s="12">
        <v>5</v>
      </c>
      <c r="P39" s="12">
        <v>6</v>
      </c>
      <c r="Q39" s="12">
        <v>4</v>
      </c>
      <c r="R39" s="12">
        <v>5</v>
      </c>
      <c r="S39" s="12">
        <v>6</v>
      </c>
      <c r="T39" s="12">
        <v>4</v>
      </c>
      <c r="U39" s="12">
        <v>4.5</v>
      </c>
      <c r="V39" s="12">
        <v>4</v>
      </c>
      <c r="W39" s="12">
        <v>12</v>
      </c>
      <c r="X39" s="12">
        <v>5</v>
      </c>
      <c r="Y39" s="12">
        <v>13</v>
      </c>
      <c r="Z39" s="12"/>
      <c r="AA39" s="12"/>
      <c r="AB39" s="12"/>
      <c r="AC39" s="12"/>
      <c r="AD39" s="12"/>
      <c r="AE39" s="12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  <c r="IW39" s="13"/>
      <c r="IX39" s="13"/>
    </row>
    <row r="40" spans="1:258" s="14" customFormat="1" ht="15" customHeight="1">
      <c r="A40" s="156" t="s">
        <v>5</v>
      </c>
      <c r="B40" s="156"/>
      <c r="C40" s="156"/>
      <c r="D40" s="12"/>
      <c r="E40" s="11">
        <v>7</v>
      </c>
      <c r="F40" s="11">
        <v>5.5</v>
      </c>
      <c r="G40" s="12">
        <v>6.5</v>
      </c>
      <c r="H40" s="12">
        <v>9.5</v>
      </c>
      <c r="I40" s="12">
        <v>7</v>
      </c>
      <c r="J40" s="12">
        <v>15</v>
      </c>
      <c r="K40" s="12">
        <v>7</v>
      </c>
      <c r="L40" s="12">
        <v>6</v>
      </c>
      <c r="M40" s="12">
        <v>6.5</v>
      </c>
      <c r="N40" s="12">
        <v>5</v>
      </c>
      <c r="O40" s="12">
        <v>5</v>
      </c>
      <c r="P40" s="12">
        <v>6.5</v>
      </c>
      <c r="Q40" s="12">
        <v>9</v>
      </c>
      <c r="R40" s="12">
        <v>5.5</v>
      </c>
      <c r="S40" s="12">
        <v>5</v>
      </c>
      <c r="T40" s="12">
        <v>6</v>
      </c>
      <c r="U40" s="12">
        <v>2</v>
      </c>
      <c r="V40" s="12">
        <v>3</v>
      </c>
      <c r="W40" s="12">
        <v>12</v>
      </c>
      <c r="X40" s="12">
        <v>5</v>
      </c>
      <c r="Y40" s="12">
        <v>12</v>
      </c>
      <c r="Z40" s="12"/>
      <c r="AA40" s="12"/>
      <c r="AB40" s="12"/>
      <c r="AC40" s="12"/>
      <c r="AD40" s="12"/>
      <c r="AE40" s="12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  <c r="IW40" s="13"/>
      <c r="IX40" s="13"/>
    </row>
    <row r="41" spans="1:258" s="14" customFormat="1" ht="15" customHeight="1">
      <c r="A41" s="156" t="s">
        <v>6</v>
      </c>
      <c r="B41" s="156"/>
      <c r="C41" s="156"/>
      <c r="D41" s="12"/>
      <c r="E41" s="11">
        <v>4.5</v>
      </c>
      <c r="F41" s="11">
        <v>2</v>
      </c>
      <c r="G41" s="12">
        <v>5</v>
      </c>
      <c r="H41" s="12">
        <v>10.5</v>
      </c>
      <c r="I41" s="12">
        <v>6</v>
      </c>
      <c r="J41" s="12">
        <v>16</v>
      </c>
      <c r="K41" s="12">
        <v>7.5</v>
      </c>
      <c r="L41" s="12">
        <v>6.5</v>
      </c>
      <c r="M41" s="12">
        <v>6</v>
      </c>
      <c r="N41" s="12">
        <v>4</v>
      </c>
      <c r="O41" s="12">
        <v>5</v>
      </c>
      <c r="P41" s="12">
        <v>5.5</v>
      </c>
      <c r="Q41" s="12">
        <v>7</v>
      </c>
      <c r="R41" s="12">
        <v>5</v>
      </c>
      <c r="S41" s="12">
        <v>5</v>
      </c>
      <c r="T41" s="12">
        <v>5</v>
      </c>
      <c r="U41" s="12">
        <v>4.5</v>
      </c>
      <c r="V41" s="12">
        <v>3</v>
      </c>
      <c r="W41" s="12">
        <v>12</v>
      </c>
      <c r="X41" s="12">
        <v>6</v>
      </c>
      <c r="Y41" s="12">
        <v>12</v>
      </c>
      <c r="Z41" s="12"/>
      <c r="AA41" s="12"/>
      <c r="AB41" s="12"/>
      <c r="AC41" s="12"/>
      <c r="AD41" s="12"/>
      <c r="AE41" s="12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  <c r="IW41" s="13"/>
      <c r="IX41" s="13"/>
    </row>
    <row r="42" spans="1:258" s="14" customFormat="1" ht="15" customHeight="1">
      <c r="A42" s="156" t="s">
        <v>7</v>
      </c>
      <c r="B42" s="156"/>
      <c r="C42" s="156"/>
      <c r="D42" s="12"/>
      <c r="E42" s="11">
        <v>5.5</v>
      </c>
      <c r="F42" s="11">
        <v>7</v>
      </c>
      <c r="G42" s="12">
        <v>5.5</v>
      </c>
      <c r="H42" s="12">
        <v>9.5</v>
      </c>
      <c r="I42" s="12">
        <v>7</v>
      </c>
      <c r="J42" s="12">
        <v>14</v>
      </c>
      <c r="K42" s="12">
        <v>7</v>
      </c>
      <c r="L42" s="12">
        <v>3</v>
      </c>
      <c r="M42" s="12">
        <v>5.5</v>
      </c>
      <c r="N42" s="12">
        <v>5</v>
      </c>
      <c r="O42" s="12">
        <v>5</v>
      </c>
      <c r="P42" s="12">
        <v>6</v>
      </c>
      <c r="Q42" s="12">
        <v>5</v>
      </c>
      <c r="R42" s="12">
        <v>3</v>
      </c>
      <c r="S42" s="12">
        <v>4</v>
      </c>
      <c r="T42" s="12">
        <v>6</v>
      </c>
      <c r="U42" s="12">
        <v>4</v>
      </c>
      <c r="V42" s="12">
        <v>4</v>
      </c>
      <c r="W42" s="12">
        <v>12</v>
      </c>
      <c r="X42" s="12">
        <v>6</v>
      </c>
      <c r="Y42" s="12">
        <v>11</v>
      </c>
      <c r="Z42" s="12"/>
      <c r="AA42" s="12"/>
      <c r="AB42" s="12"/>
      <c r="AC42" s="12"/>
      <c r="AD42" s="12"/>
      <c r="AE42" s="12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  <c r="IW42" s="13"/>
      <c r="IX42" s="13"/>
    </row>
    <row r="43" spans="1:258" s="14" customFormat="1" ht="15" customHeight="1">
      <c r="A43" s="156" t="s">
        <v>8</v>
      </c>
      <c r="B43" s="156"/>
      <c r="C43" s="156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  <c r="IW43" s="13"/>
      <c r="IX43" s="13"/>
    </row>
    <row r="44" spans="1:258" s="14" customFormat="1" ht="15" customHeight="1">
      <c r="A44" s="156" t="s">
        <v>9</v>
      </c>
      <c r="B44" s="156"/>
      <c r="C44" s="156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  <c r="IW44" s="13"/>
      <c r="IX44" s="13"/>
    </row>
    <row r="45" spans="1:258" s="14" customFormat="1" ht="15" customHeight="1">
      <c r="A45" s="156" t="s">
        <v>10</v>
      </c>
      <c r="B45" s="156"/>
      <c r="C45" s="156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  <c r="IW45" s="13"/>
      <c r="IX45" s="13"/>
    </row>
    <row r="46" spans="1:258" s="14" customFormat="1" ht="15" customHeight="1">
      <c r="A46" s="156" t="s">
        <v>11</v>
      </c>
      <c r="B46" s="156"/>
      <c r="C46" s="156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  <c r="DW46" s="13"/>
      <c r="DX46" s="13"/>
      <c r="DY46" s="13"/>
      <c r="DZ46" s="13"/>
      <c r="EA46" s="13"/>
      <c r="EB46" s="13"/>
      <c r="EC46" s="13"/>
      <c r="ED46" s="13"/>
      <c r="EE46" s="13"/>
      <c r="EF46" s="13"/>
      <c r="EG46" s="13"/>
      <c r="EH46" s="13"/>
      <c r="EI46" s="13"/>
      <c r="EJ46" s="13"/>
      <c r="EK46" s="13"/>
      <c r="EL46" s="13"/>
      <c r="EM46" s="13"/>
      <c r="EN46" s="13"/>
      <c r="EO46" s="13"/>
      <c r="EP46" s="13"/>
      <c r="EQ46" s="13"/>
      <c r="ER46" s="13"/>
      <c r="ES46" s="13"/>
      <c r="ET46" s="13"/>
      <c r="EU46" s="13"/>
      <c r="EV46" s="13"/>
      <c r="EW46" s="13"/>
      <c r="EX46" s="13"/>
      <c r="EY46" s="13"/>
      <c r="EZ46" s="13"/>
      <c r="FA46" s="13"/>
      <c r="FB46" s="13"/>
      <c r="FC46" s="13"/>
      <c r="FD46" s="13"/>
      <c r="FE46" s="13"/>
      <c r="FF46" s="13"/>
      <c r="FG46" s="13"/>
      <c r="FH46" s="13"/>
      <c r="FI46" s="13"/>
      <c r="FJ46" s="13"/>
      <c r="FK46" s="13"/>
      <c r="FL46" s="13"/>
      <c r="FM46" s="13"/>
      <c r="FN46" s="13"/>
      <c r="FO46" s="13"/>
      <c r="FP46" s="13"/>
      <c r="FQ46" s="13"/>
      <c r="FR46" s="13"/>
      <c r="FS46" s="13"/>
      <c r="FT46" s="13"/>
      <c r="FU46" s="13"/>
      <c r="FV46" s="13"/>
      <c r="FW46" s="13"/>
      <c r="FX46" s="13"/>
      <c r="FY46" s="13"/>
      <c r="FZ46" s="13"/>
      <c r="GA46" s="13"/>
      <c r="GB46" s="13"/>
      <c r="GC46" s="13"/>
      <c r="GD46" s="13"/>
      <c r="GE46" s="13"/>
      <c r="GF46" s="13"/>
      <c r="GG46" s="13"/>
      <c r="GH46" s="13"/>
      <c r="GI46" s="13"/>
      <c r="GJ46" s="13"/>
      <c r="GK46" s="13"/>
      <c r="GL46" s="13"/>
      <c r="GM46" s="13"/>
      <c r="GN46" s="13"/>
      <c r="GO46" s="13"/>
      <c r="GP46" s="13"/>
      <c r="GQ46" s="13"/>
      <c r="GR46" s="13"/>
      <c r="GS46" s="13"/>
      <c r="GT46" s="13"/>
      <c r="GU46" s="13"/>
      <c r="GV46" s="13"/>
      <c r="GW46" s="13"/>
      <c r="GX46" s="13"/>
      <c r="GY46" s="13"/>
      <c r="GZ46" s="13"/>
      <c r="HA46" s="13"/>
      <c r="HB46" s="13"/>
      <c r="HC46" s="13"/>
      <c r="HD46" s="13"/>
      <c r="HE46" s="13"/>
      <c r="HF46" s="13"/>
      <c r="HG46" s="13"/>
      <c r="HH46" s="13"/>
      <c r="HI46" s="13"/>
      <c r="HJ46" s="13"/>
      <c r="HK46" s="13"/>
      <c r="HL46" s="13"/>
      <c r="HM46" s="13"/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  <c r="IW46" s="13"/>
      <c r="IX46" s="13"/>
    </row>
    <row r="47" spans="1:258" s="14" customFormat="1" ht="15" customHeight="1">
      <c r="A47" s="156" t="s">
        <v>12</v>
      </c>
      <c r="B47" s="156"/>
      <c r="C47" s="156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  <c r="IW47" s="13"/>
      <c r="IX47" s="13"/>
    </row>
    <row r="48" spans="1:258" s="14" customFormat="1" ht="15" customHeight="1">
      <c r="A48" s="156" t="s">
        <v>13</v>
      </c>
      <c r="B48" s="156"/>
      <c r="C48" s="15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8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  <c r="IV48" s="13"/>
      <c r="IW48" s="13"/>
      <c r="IX48" s="13"/>
    </row>
    <row r="49" spans="1:258" ht="25.15" customHeight="1">
      <c r="A49" s="157" t="s">
        <v>21</v>
      </c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</row>
    <row r="50" spans="1:258" s="14" customFormat="1" ht="15" customHeight="1">
      <c r="A50" s="156" t="s">
        <v>4</v>
      </c>
      <c r="B50" s="156"/>
      <c r="C50" s="156"/>
      <c r="D50" s="1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>
        <v>1</v>
      </c>
      <c r="P50" s="12">
        <v>1</v>
      </c>
      <c r="Q50" s="12">
        <v>0</v>
      </c>
      <c r="R50" s="12">
        <v>0</v>
      </c>
      <c r="S50" s="12">
        <v>0</v>
      </c>
      <c r="T50" s="12">
        <v>0.5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/>
      <c r="AA50" s="12"/>
      <c r="AB50" s="12"/>
      <c r="AC50" s="12"/>
      <c r="AD50" s="12"/>
      <c r="AE50" s="12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  <c r="IV50" s="13"/>
      <c r="IW50" s="13"/>
      <c r="IX50" s="13"/>
    </row>
    <row r="51" spans="1:258" s="14" customFormat="1" ht="15" customHeight="1">
      <c r="A51" s="156" t="s">
        <v>5</v>
      </c>
      <c r="B51" s="156"/>
      <c r="C51" s="156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/>
      <c r="AA51" s="12"/>
      <c r="AB51" s="12"/>
      <c r="AC51" s="12"/>
      <c r="AD51" s="12"/>
      <c r="AE51" s="12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  <c r="IW51" s="13"/>
      <c r="IX51" s="13"/>
    </row>
    <row r="52" spans="1:258" s="14" customFormat="1" ht="15" customHeight="1">
      <c r="A52" s="156" t="s">
        <v>6</v>
      </c>
      <c r="B52" s="156"/>
      <c r="C52" s="156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/>
      <c r="AA52" s="12"/>
      <c r="AB52" s="12"/>
      <c r="AC52" s="12"/>
      <c r="AD52" s="12"/>
      <c r="AE52" s="12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  <c r="IV52" s="13"/>
      <c r="IW52" s="13"/>
      <c r="IX52" s="13"/>
    </row>
    <row r="53" spans="1:258" s="14" customFormat="1" ht="15" customHeight="1">
      <c r="A53" s="156" t="s">
        <v>7</v>
      </c>
      <c r="B53" s="156"/>
      <c r="C53" s="156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>
        <v>0.5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/>
      <c r="AA53" s="12"/>
      <c r="AB53" s="12"/>
      <c r="AC53" s="12"/>
      <c r="AD53" s="12"/>
      <c r="AE53" s="12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  <c r="IV53" s="13"/>
      <c r="IW53" s="13"/>
      <c r="IX53" s="13"/>
    </row>
    <row r="54" spans="1:258" s="14" customFormat="1" ht="15" customHeight="1">
      <c r="A54" s="156" t="s">
        <v>8</v>
      </c>
      <c r="B54" s="156"/>
      <c r="C54" s="156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  <c r="IW54" s="13"/>
      <c r="IX54" s="13"/>
    </row>
    <row r="55" spans="1:258" s="14" customFormat="1" ht="15" customHeight="1">
      <c r="A55" s="156" t="s">
        <v>9</v>
      </c>
      <c r="B55" s="156"/>
      <c r="C55" s="156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  <c r="IW55" s="13"/>
      <c r="IX55" s="13"/>
    </row>
    <row r="56" spans="1:258" s="14" customFormat="1" ht="15" customHeight="1">
      <c r="A56" s="156" t="s">
        <v>10</v>
      </c>
      <c r="B56" s="156"/>
      <c r="C56" s="156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  <c r="IW56" s="13"/>
      <c r="IX56" s="13"/>
    </row>
    <row r="57" spans="1:258" s="14" customFormat="1" ht="15" customHeight="1">
      <c r="A57" s="156" t="s">
        <v>11</v>
      </c>
      <c r="B57" s="156"/>
      <c r="C57" s="156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  <c r="IT57" s="13"/>
      <c r="IU57" s="13"/>
      <c r="IV57" s="13"/>
      <c r="IW57" s="13"/>
      <c r="IX57" s="13"/>
    </row>
    <row r="58" spans="1:258" s="14" customFormat="1" ht="15" customHeight="1">
      <c r="A58" s="156" t="s">
        <v>12</v>
      </c>
      <c r="B58" s="156"/>
      <c r="C58" s="156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13"/>
      <c r="DM58" s="13"/>
      <c r="DN58" s="13"/>
      <c r="DO58" s="13"/>
      <c r="DP58" s="13"/>
      <c r="DQ58" s="13"/>
      <c r="DR58" s="13"/>
      <c r="DS58" s="13"/>
      <c r="DT58" s="13"/>
      <c r="DU58" s="13"/>
      <c r="DV58" s="13"/>
      <c r="DW58" s="13"/>
      <c r="DX58" s="13"/>
      <c r="DY58" s="13"/>
      <c r="DZ58" s="13"/>
      <c r="EA58" s="13"/>
      <c r="EB58" s="13"/>
      <c r="EC58" s="13"/>
      <c r="ED58" s="13"/>
      <c r="EE58" s="13"/>
      <c r="EF58" s="13"/>
      <c r="EG58" s="13"/>
      <c r="EH58" s="13"/>
      <c r="EI58" s="13"/>
      <c r="EJ58" s="13"/>
      <c r="EK58" s="13"/>
      <c r="EL58" s="13"/>
      <c r="EM58" s="13"/>
      <c r="EN58" s="13"/>
      <c r="EO58" s="13"/>
      <c r="EP58" s="13"/>
      <c r="EQ58" s="13"/>
      <c r="ER58" s="13"/>
      <c r="ES58" s="13"/>
      <c r="ET58" s="13"/>
      <c r="EU58" s="13"/>
      <c r="EV58" s="13"/>
      <c r="EW58" s="13"/>
      <c r="EX58" s="13"/>
      <c r="EY58" s="13"/>
      <c r="EZ58" s="13"/>
      <c r="FA58" s="13"/>
      <c r="FB58" s="13"/>
      <c r="FC58" s="13"/>
      <c r="FD58" s="13"/>
      <c r="FE58" s="13"/>
      <c r="FF58" s="13"/>
      <c r="FG58" s="13"/>
      <c r="FH58" s="13"/>
      <c r="FI58" s="13"/>
      <c r="FJ58" s="13"/>
      <c r="FK58" s="13"/>
      <c r="FL58" s="13"/>
      <c r="FM58" s="13"/>
      <c r="FN58" s="13"/>
      <c r="FO58" s="13"/>
      <c r="FP58" s="13"/>
      <c r="FQ58" s="13"/>
      <c r="FR58" s="13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</row>
    <row r="59" spans="1:258" s="14" customFormat="1" ht="15" customHeight="1">
      <c r="A59" s="156" t="s">
        <v>13</v>
      </c>
      <c r="B59" s="156"/>
      <c r="C59" s="15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8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3"/>
      <c r="DM59" s="13"/>
      <c r="DN59" s="13"/>
      <c r="DO59" s="13"/>
      <c r="DP59" s="13"/>
      <c r="DQ59" s="13"/>
      <c r="DR59" s="13"/>
      <c r="DS59" s="13"/>
      <c r="DT59" s="13"/>
      <c r="DU59" s="13"/>
      <c r="DV59" s="13"/>
      <c r="DW59" s="13"/>
      <c r="DX59" s="13"/>
      <c r="DY59" s="13"/>
      <c r="DZ59" s="13"/>
      <c r="EA59" s="13"/>
      <c r="EB59" s="13"/>
      <c r="EC59" s="13"/>
      <c r="ED59" s="13"/>
      <c r="EE59" s="13"/>
      <c r="EF59" s="13"/>
      <c r="EG59" s="13"/>
      <c r="EH59" s="13"/>
      <c r="EI59" s="13"/>
      <c r="EJ59" s="13"/>
      <c r="EK59" s="13"/>
      <c r="EL59" s="13"/>
      <c r="EM59" s="13"/>
      <c r="EN59" s="13"/>
      <c r="EO59" s="13"/>
      <c r="EP59" s="13"/>
      <c r="EQ59" s="13"/>
      <c r="ER59" s="13"/>
      <c r="ES59" s="13"/>
      <c r="ET59" s="13"/>
      <c r="EU59" s="13"/>
      <c r="EV59" s="13"/>
      <c r="EW59" s="13"/>
      <c r="EX59" s="13"/>
      <c r="EY59" s="13"/>
      <c r="EZ59" s="13"/>
      <c r="FA59" s="13"/>
      <c r="FB59" s="13"/>
      <c r="FC59" s="13"/>
      <c r="FD59" s="13"/>
      <c r="FE59" s="13"/>
      <c r="FF59" s="13"/>
      <c r="FG59" s="13"/>
      <c r="FH59" s="13"/>
      <c r="FI59" s="13"/>
      <c r="FJ59" s="13"/>
      <c r="FK59" s="13"/>
      <c r="FL59" s="13"/>
      <c r="FM59" s="13"/>
      <c r="FN59" s="13"/>
      <c r="FO59" s="13"/>
      <c r="FP59" s="13"/>
      <c r="FQ59" s="13"/>
      <c r="FR59" s="13"/>
      <c r="FS59" s="13"/>
      <c r="FT59" s="13"/>
      <c r="FU59" s="13"/>
      <c r="FV59" s="13"/>
      <c r="FW59" s="13"/>
      <c r="FX59" s="13"/>
      <c r="FY59" s="13"/>
      <c r="FZ59" s="13"/>
      <c r="GA59" s="13"/>
      <c r="GB59" s="13"/>
      <c r="GC59" s="13"/>
      <c r="GD59" s="13"/>
      <c r="GE59" s="13"/>
      <c r="GF59" s="13"/>
      <c r="GG59" s="13"/>
      <c r="GH59" s="13"/>
      <c r="GI59" s="13"/>
      <c r="GJ59" s="13"/>
      <c r="GK59" s="13"/>
      <c r="GL59" s="13"/>
      <c r="GM59" s="13"/>
      <c r="GN59" s="13"/>
      <c r="GO59" s="13"/>
      <c r="GP59" s="13"/>
      <c r="GQ59" s="13"/>
      <c r="GR59" s="13"/>
      <c r="GS59" s="13"/>
      <c r="GT59" s="13"/>
      <c r="GU59" s="13"/>
      <c r="GV59" s="13"/>
      <c r="GW59" s="13"/>
      <c r="GX59" s="13"/>
      <c r="GY59" s="13"/>
      <c r="GZ59" s="13"/>
      <c r="HA59" s="13"/>
      <c r="HB59" s="13"/>
      <c r="HC59" s="13"/>
      <c r="HD59" s="13"/>
      <c r="HE59" s="13"/>
      <c r="HF59" s="13"/>
      <c r="HG59" s="13"/>
      <c r="HH59" s="13"/>
      <c r="HI59" s="13"/>
      <c r="HJ59" s="13"/>
      <c r="HK59" s="13"/>
      <c r="HL59" s="13"/>
      <c r="HM59" s="13"/>
      <c r="HN59" s="13"/>
      <c r="HO59" s="13"/>
      <c r="HP59" s="13"/>
      <c r="HQ59" s="13"/>
      <c r="HR59" s="13"/>
      <c r="HS59" s="13"/>
      <c r="HT59" s="13"/>
      <c r="HU59" s="13"/>
      <c r="HV59" s="13"/>
      <c r="HW59" s="13"/>
      <c r="HX59" s="13"/>
      <c r="HY59" s="13"/>
      <c r="HZ59" s="13"/>
      <c r="IA59" s="13"/>
      <c r="IB59" s="13"/>
      <c r="IC59" s="13"/>
      <c r="ID59" s="13"/>
      <c r="IE59" s="13"/>
      <c r="IF59" s="13"/>
      <c r="IG59" s="13"/>
      <c r="IH59" s="13"/>
      <c r="II59" s="13"/>
      <c r="IJ59" s="13"/>
      <c r="IK59" s="13"/>
      <c r="IL59" s="13"/>
      <c r="IM59" s="13"/>
      <c r="IN59" s="13"/>
      <c r="IO59" s="13"/>
      <c r="IP59" s="13"/>
      <c r="IQ59" s="13"/>
      <c r="IR59" s="13"/>
      <c r="IS59" s="13"/>
      <c r="IT59" s="13"/>
      <c r="IU59" s="13"/>
      <c r="IV59" s="13"/>
      <c r="IW59" s="13"/>
      <c r="IX59" s="13"/>
    </row>
    <row r="60" spans="1:258" ht="45.75" customHeight="1">
      <c r="A60" s="20"/>
      <c r="B60" s="21" t="s">
        <v>22</v>
      </c>
      <c r="C60" s="21" t="s">
        <v>23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</row>
    <row r="61" spans="1:258" ht="15">
      <c r="A61" s="23" t="s">
        <v>4</v>
      </c>
      <c r="B61" s="24">
        <v>15</v>
      </c>
      <c r="C61" s="24">
        <f t="shared" ref="C61:C75" si="15">B61*21</f>
        <v>315</v>
      </c>
      <c r="D61" s="25">
        <f t="shared" ref="D61:AE61" si="16">$B61*(D23-D50-D39)+(($B$81*D39)+($B$82*D50))</f>
        <v>240</v>
      </c>
      <c r="E61" s="25">
        <f t="shared" si="16"/>
        <v>237.3515625</v>
      </c>
      <c r="F61" s="25">
        <f t="shared" si="16"/>
        <v>150.9609375</v>
      </c>
      <c r="G61" s="25">
        <f t="shared" si="16"/>
        <v>233.7421875</v>
      </c>
      <c r="H61" s="25">
        <f t="shared" si="16"/>
        <v>180.3984375</v>
      </c>
      <c r="I61" s="25">
        <f t="shared" si="16"/>
        <v>246.65625</v>
      </c>
      <c r="J61" s="25">
        <f t="shared" si="16"/>
        <v>69.140625</v>
      </c>
      <c r="K61" s="25">
        <f t="shared" si="16"/>
        <v>203.1796875</v>
      </c>
      <c r="L61" s="25">
        <f t="shared" si="16"/>
        <v>194.15625</v>
      </c>
      <c r="M61" s="25">
        <f t="shared" si="16"/>
        <v>273.046875</v>
      </c>
      <c r="N61" s="25">
        <f t="shared" si="16"/>
        <v>224.15625</v>
      </c>
      <c r="O61" s="25">
        <f t="shared" si="16"/>
        <v>226.171875</v>
      </c>
      <c r="P61" s="25">
        <f t="shared" si="16"/>
        <v>274.78125</v>
      </c>
      <c r="Q61" s="25">
        <f t="shared" si="16"/>
        <v>179.4375</v>
      </c>
      <c r="R61" s="25">
        <f t="shared" si="16"/>
        <v>145.546875</v>
      </c>
      <c r="S61" s="25">
        <f t="shared" si="16"/>
        <v>231.65625</v>
      </c>
      <c r="T61" s="25">
        <f t="shared" si="16"/>
        <v>193.5</v>
      </c>
      <c r="U61" s="25">
        <f t="shared" si="16"/>
        <v>173.7421875</v>
      </c>
      <c r="V61" s="25">
        <f t="shared" si="16"/>
        <v>164.4375</v>
      </c>
      <c r="W61" s="25">
        <f t="shared" si="16"/>
        <v>163.3125</v>
      </c>
      <c r="X61" s="25">
        <f t="shared" si="16"/>
        <v>273.046875</v>
      </c>
      <c r="Y61" s="25">
        <f t="shared" si="16"/>
        <v>181.921875</v>
      </c>
      <c r="Z61" s="25">
        <f t="shared" si="16"/>
        <v>0</v>
      </c>
      <c r="AA61" s="25">
        <f t="shared" si="16"/>
        <v>0</v>
      </c>
      <c r="AB61" s="25">
        <f t="shared" si="16"/>
        <v>0</v>
      </c>
      <c r="AC61" s="25">
        <f t="shared" si="16"/>
        <v>0</v>
      </c>
      <c r="AD61" s="25">
        <f t="shared" si="16"/>
        <v>0</v>
      </c>
      <c r="AE61" s="25">
        <f t="shared" si="16"/>
        <v>0</v>
      </c>
    </row>
    <row r="62" spans="1:258" ht="15">
      <c r="A62" s="23" t="s">
        <v>5</v>
      </c>
      <c r="B62" s="24">
        <v>15</v>
      </c>
      <c r="C62" s="24">
        <f t="shared" si="15"/>
        <v>315</v>
      </c>
      <c r="D62" s="25">
        <f t="shared" ref="D62:AE62" si="17">$B62*(D24-D51-D40)+(($B$81*D40)+($B$82*D51))</f>
        <v>217.5</v>
      </c>
      <c r="E62" s="25">
        <f t="shared" si="17"/>
        <v>235.265625</v>
      </c>
      <c r="F62" s="25">
        <f t="shared" si="17"/>
        <v>162.3515625</v>
      </c>
      <c r="G62" s="25">
        <f t="shared" si="17"/>
        <v>210.9609375</v>
      </c>
      <c r="H62" s="25">
        <f t="shared" si="17"/>
        <v>191.7890625</v>
      </c>
      <c r="I62" s="25">
        <f t="shared" si="17"/>
        <v>235.265625</v>
      </c>
      <c r="J62" s="25">
        <f t="shared" si="17"/>
        <v>69.140625</v>
      </c>
      <c r="K62" s="25">
        <f t="shared" si="17"/>
        <v>227.765625</v>
      </c>
      <c r="L62" s="25">
        <f t="shared" si="17"/>
        <v>194.15625</v>
      </c>
      <c r="M62" s="25">
        <f t="shared" si="17"/>
        <v>255.9609375</v>
      </c>
      <c r="N62" s="25">
        <f t="shared" si="17"/>
        <v>235.546875</v>
      </c>
      <c r="O62" s="25">
        <f t="shared" si="17"/>
        <v>220.546875</v>
      </c>
      <c r="P62" s="25">
        <f t="shared" si="17"/>
        <v>270.9609375</v>
      </c>
      <c r="Q62" s="25">
        <f t="shared" si="17"/>
        <v>212.484375</v>
      </c>
      <c r="R62" s="25">
        <f t="shared" si="17"/>
        <v>162.3515625</v>
      </c>
      <c r="S62" s="25">
        <f t="shared" si="17"/>
        <v>243.046875</v>
      </c>
      <c r="T62" s="25">
        <f t="shared" si="17"/>
        <v>231.65625</v>
      </c>
      <c r="U62" s="25">
        <f t="shared" si="17"/>
        <v>127.21875</v>
      </c>
      <c r="V62" s="25">
        <f t="shared" si="17"/>
        <v>175.828125</v>
      </c>
      <c r="W62" s="25">
        <f t="shared" si="17"/>
        <v>163.3125</v>
      </c>
      <c r="X62" s="25">
        <f t="shared" si="17"/>
        <v>273.046875</v>
      </c>
      <c r="Y62" s="25">
        <f t="shared" si="17"/>
        <v>193.3125</v>
      </c>
      <c r="Z62" s="25">
        <f t="shared" si="17"/>
        <v>0</v>
      </c>
      <c r="AA62" s="25">
        <f t="shared" si="17"/>
        <v>0</v>
      </c>
      <c r="AB62" s="25">
        <f t="shared" si="17"/>
        <v>0</v>
      </c>
      <c r="AC62" s="25">
        <f t="shared" si="17"/>
        <v>0</v>
      </c>
      <c r="AD62" s="25">
        <f t="shared" si="17"/>
        <v>0</v>
      </c>
      <c r="AE62" s="25">
        <f t="shared" si="17"/>
        <v>0</v>
      </c>
    </row>
    <row r="63" spans="1:258" ht="15">
      <c r="A63" s="23" t="s">
        <v>6</v>
      </c>
      <c r="B63" s="24">
        <v>15</v>
      </c>
      <c r="C63" s="24">
        <f t="shared" si="15"/>
        <v>315</v>
      </c>
      <c r="D63" s="25">
        <f t="shared" ref="D63:AE63" si="18">$B63*(D25-D52-D41)+(($B$81*D41)+($B$82*D52))</f>
        <v>225</v>
      </c>
      <c r="E63" s="25">
        <f t="shared" si="18"/>
        <v>173.7421875</v>
      </c>
      <c r="F63" s="25">
        <f t="shared" si="18"/>
        <v>127.21875</v>
      </c>
      <c r="G63" s="25">
        <f t="shared" si="18"/>
        <v>228.046875</v>
      </c>
      <c r="H63" s="25">
        <f t="shared" si="18"/>
        <v>180.3984375</v>
      </c>
      <c r="I63" s="25">
        <f t="shared" si="18"/>
        <v>246.65625</v>
      </c>
      <c r="J63" s="25">
        <f t="shared" si="18"/>
        <v>57.75</v>
      </c>
      <c r="K63" s="25">
        <f t="shared" si="18"/>
        <v>237.0703125</v>
      </c>
      <c r="L63" s="25">
        <f t="shared" si="18"/>
        <v>195.9609375</v>
      </c>
      <c r="M63" s="25">
        <f t="shared" si="18"/>
        <v>246.65625</v>
      </c>
      <c r="N63" s="25">
        <f t="shared" si="18"/>
        <v>201.9375</v>
      </c>
      <c r="O63" s="25">
        <f t="shared" si="18"/>
        <v>228.046875</v>
      </c>
      <c r="P63" s="25">
        <f t="shared" si="18"/>
        <v>282.3515625</v>
      </c>
      <c r="Q63" s="25">
        <f t="shared" si="18"/>
        <v>205.265625</v>
      </c>
      <c r="R63" s="25">
        <f t="shared" si="18"/>
        <v>153.046875</v>
      </c>
      <c r="S63" s="25">
        <f t="shared" si="18"/>
        <v>183.046875</v>
      </c>
      <c r="T63" s="25">
        <f t="shared" si="18"/>
        <v>228.046875</v>
      </c>
      <c r="U63" s="25">
        <f t="shared" si="18"/>
        <v>173.7421875</v>
      </c>
      <c r="V63" s="25">
        <f t="shared" si="18"/>
        <v>175.828125</v>
      </c>
      <c r="W63" s="25">
        <f t="shared" si="18"/>
        <v>163.3125</v>
      </c>
      <c r="X63" s="25">
        <f t="shared" si="18"/>
        <v>261.65625</v>
      </c>
      <c r="Y63" s="25">
        <f t="shared" si="18"/>
        <v>193.3125</v>
      </c>
      <c r="Z63" s="25">
        <f t="shared" si="18"/>
        <v>0</v>
      </c>
      <c r="AA63" s="25">
        <f t="shared" si="18"/>
        <v>0</v>
      </c>
      <c r="AB63" s="25">
        <f t="shared" si="18"/>
        <v>0</v>
      </c>
      <c r="AC63" s="25">
        <f t="shared" si="18"/>
        <v>0</v>
      </c>
      <c r="AD63" s="25">
        <f t="shared" si="18"/>
        <v>0</v>
      </c>
      <c r="AE63" s="25">
        <f t="shared" si="18"/>
        <v>0</v>
      </c>
    </row>
    <row r="64" spans="1:258" ht="15">
      <c r="A64" s="23" t="s">
        <v>7</v>
      </c>
      <c r="B64" s="24">
        <v>15</v>
      </c>
      <c r="C64" s="24">
        <f t="shared" si="15"/>
        <v>315</v>
      </c>
      <c r="D64" s="25">
        <f t="shared" ref="D64:AE64" si="19">$B64*(D26-D53-D42)+(($B$81*D42)+($B$82*D53))</f>
        <v>247.5</v>
      </c>
      <c r="E64" s="25">
        <f t="shared" si="19"/>
        <v>237.3515625</v>
      </c>
      <c r="F64" s="25">
        <f t="shared" si="19"/>
        <v>145.265625</v>
      </c>
      <c r="G64" s="25">
        <f t="shared" si="19"/>
        <v>222.3515625</v>
      </c>
      <c r="H64" s="25">
        <f t="shared" si="19"/>
        <v>191.7890625</v>
      </c>
      <c r="I64" s="25">
        <f t="shared" si="19"/>
        <v>220.265625</v>
      </c>
      <c r="J64" s="25">
        <f t="shared" si="19"/>
        <v>80.53125</v>
      </c>
      <c r="K64" s="25">
        <f t="shared" si="19"/>
        <v>160.265625</v>
      </c>
      <c r="L64" s="25">
        <f t="shared" si="19"/>
        <v>115.828125</v>
      </c>
      <c r="M64" s="25">
        <f t="shared" si="19"/>
        <v>267.3515625</v>
      </c>
      <c r="N64" s="25">
        <f t="shared" si="19"/>
        <v>235.546875</v>
      </c>
      <c r="O64" s="25">
        <f t="shared" si="19"/>
        <v>228.046875</v>
      </c>
      <c r="P64" s="25">
        <f t="shared" si="19"/>
        <v>268.21875</v>
      </c>
      <c r="Q64" s="25">
        <f t="shared" si="19"/>
        <v>205.546875</v>
      </c>
      <c r="R64" s="25">
        <f t="shared" si="19"/>
        <v>153.328125</v>
      </c>
      <c r="S64" s="25">
        <f t="shared" si="19"/>
        <v>239.4375</v>
      </c>
      <c r="T64" s="25">
        <f t="shared" si="19"/>
        <v>231.65625</v>
      </c>
      <c r="U64" s="25">
        <f t="shared" si="19"/>
        <v>179.4375</v>
      </c>
      <c r="V64" s="25">
        <f t="shared" si="19"/>
        <v>164.4375</v>
      </c>
      <c r="W64" s="25">
        <f t="shared" si="19"/>
        <v>163.3125</v>
      </c>
      <c r="X64" s="25">
        <f t="shared" si="19"/>
        <v>261.65625</v>
      </c>
      <c r="Y64" s="25">
        <f t="shared" si="19"/>
        <v>159.703125</v>
      </c>
      <c r="Z64" s="25">
        <f t="shared" si="19"/>
        <v>0</v>
      </c>
      <c r="AA64" s="25">
        <f t="shared" si="19"/>
        <v>0</v>
      </c>
      <c r="AB64" s="25">
        <f t="shared" si="19"/>
        <v>0</v>
      </c>
      <c r="AC64" s="25">
        <f t="shared" si="19"/>
        <v>0</v>
      </c>
      <c r="AD64" s="25">
        <f t="shared" si="19"/>
        <v>0</v>
      </c>
      <c r="AE64" s="25">
        <f t="shared" si="19"/>
        <v>0</v>
      </c>
    </row>
    <row r="65" spans="1:31" ht="15">
      <c r="A65" s="23" t="s">
        <v>8</v>
      </c>
      <c r="B65" s="24">
        <v>15</v>
      </c>
      <c r="C65" s="24">
        <f t="shared" si="15"/>
        <v>315</v>
      </c>
      <c r="D65" s="25">
        <f t="shared" ref="D65:AE65" si="20">$B65*(D27-D54-D43)+(($B$81*D43)+($B$82*D54))</f>
        <v>330</v>
      </c>
      <c r="E65" s="25">
        <f t="shared" si="20"/>
        <v>330</v>
      </c>
      <c r="F65" s="25">
        <f t="shared" si="20"/>
        <v>225</v>
      </c>
      <c r="G65" s="25">
        <f t="shared" si="20"/>
        <v>285</v>
      </c>
      <c r="H65" s="25">
        <f t="shared" si="20"/>
        <v>300</v>
      </c>
      <c r="I65" s="25">
        <f t="shared" si="20"/>
        <v>315</v>
      </c>
      <c r="J65" s="25">
        <f t="shared" si="20"/>
        <v>240</v>
      </c>
      <c r="K65" s="25">
        <f t="shared" si="20"/>
        <v>330</v>
      </c>
      <c r="L65" s="25">
        <f t="shared" si="20"/>
        <v>300</v>
      </c>
      <c r="M65" s="25">
        <f t="shared" si="20"/>
        <v>330</v>
      </c>
      <c r="N65" s="25">
        <f t="shared" si="20"/>
        <v>300</v>
      </c>
      <c r="O65" s="25">
        <f t="shared" si="20"/>
        <v>300</v>
      </c>
      <c r="P65" s="25">
        <f t="shared" si="20"/>
        <v>345</v>
      </c>
      <c r="Q65" s="25">
        <f t="shared" si="20"/>
        <v>315</v>
      </c>
      <c r="R65" s="25">
        <f t="shared" si="20"/>
        <v>225</v>
      </c>
      <c r="S65" s="25">
        <f t="shared" si="20"/>
        <v>300</v>
      </c>
      <c r="T65" s="25">
        <f t="shared" si="20"/>
        <v>300</v>
      </c>
      <c r="U65" s="25">
        <f t="shared" si="20"/>
        <v>225</v>
      </c>
      <c r="V65" s="25">
        <f t="shared" si="20"/>
        <v>210</v>
      </c>
      <c r="W65" s="25">
        <f t="shared" si="20"/>
        <v>300</v>
      </c>
      <c r="X65" s="25">
        <f t="shared" si="20"/>
        <v>330</v>
      </c>
      <c r="Y65" s="25">
        <f t="shared" si="20"/>
        <v>330</v>
      </c>
      <c r="Z65" s="25">
        <f t="shared" si="20"/>
        <v>0</v>
      </c>
      <c r="AA65" s="25">
        <f t="shared" si="20"/>
        <v>0</v>
      </c>
      <c r="AB65" s="25">
        <f t="shared" si="20"/>
        <v>0</v>
      </c>
      <c r="AC65" s="25">
        <f t="shared" si="20"/>
        <v>0</v>
      </c>
      <c r="AD65" s="25">
        <f t="shared" si="20"/>
        <v>0</v>
      </c>
      <c r="AE65" s="25">
        <f t="shared" si="20"/>
        <v>0</v>
      </c>
    </row>
    <row r="66" spans="1:31" ht="15">
      <c r="A66" s="23" t="s">
        <v>9</v>
      </c>
      <c r="B66" s="24">
        <v>15</v>
      </c>
      <c r="C66" s="24">
        <f t="shared" si="15"/>
        <v>315</v>
      </c>
      <c r="D66" s="25">
        <f t="shared" ref="D66:AE66" si="21">$B66*(D28-D55-D44)+(($B$81*D44)+($B$82*D55))</f>
        <v>330</v>
      </c>
      <c r="E66" s="25">
        <f t="shared" si="21"/>
        <v>330</v>
      </c>
      <c r="F66" s="25">
        <f t="shared" si="21"/>
        <v>225</v>
      </c>
      <c r="G66" s="25">
        <f t="shared" si="21"/>
        <v>285</v>
      </c>
      <c r="H66" s="25">
        <f t="shared" si="21"/>
        <v>300</v>
      </c>
      <c r="I66" s="25">
        <f t="shared" si="21"/>
        <v>315</v>
      </c>
      <c r="J66" s="25">
        <f t="shared" si="21"/>
        <v>240</v>
      </c>
      <c r="K66" s="25">
        <f t="shared" si="21"/>
        <v>330</v>
      </c>
      <c r="L66" s="25">
        <f t="shared" si="21"/>
        <v>300</v>
      </c>
      <c r="M66" s="25">
        <f t="shared" si="21"/>
        <v>330</v>
      </c>
      <c r="N66" s="25">
        <f t="shared" si="21"/>
        <v>300</v>
      </c>
      <c r="O66" s="25">
        <f t="shared" si="21"/>
        <v>300</v>
      </c>
      <c r="P66" s="25">
        <f t="shared" si="21"/>
        <v>345</v>
      </c>
      <c r="Q66" s="25">
        <f t="shared" si="21"/>
        <v>315</v>
      </c>
      <c r="R66" s="25">
        <f t="shared" si="21"/>
        <v>225</v>
      </c>
      <c r="S66" s="25">
        <f t="shared" si="21"/>
        <v>300</v>
      </c>
      <c r="T66" s="25">
        <f t="shared" si="21"/>
        <v>300</v>
      </c>
      <c r="U66" s="25">
        <f t="shared" si="21"/>
        <v>225</v>
      </c>
      <c r="V66" s="25">
        <f t="shared" si="21"/>
        <v>210</v>
      </c>
      <c r="W66" s="25">
        <f t="shared" si="21"/>
        <v>300</v>
      </c>
      <c r="X66" s="25">
        <f t="shared" si="21"/>
        <v>330</v>
      </c>
      <c r="Y66" s="25">
        <f t="shared" si="21"/>
        <v>330</v>
      </c>
      <c r="Z66" s="25">
        <f t="shared" si="21"/>
        <v>0</v>
      </c>
      <c r="AA66" s="25">
        <f t="shared" si="21"/>
        <v>0</v>
      </c>
      <c r="AB66" s="25">
        <f t="shared" si="21"/>
        <v>0</v>
      </c>
      <c r="AC66" s="25">
        <f t="shared" si="21"/>
        <v>0</v>
      </c>
      <c r="AD66" s="25">
        <f t="shared" si="21"/>
        <v>0</v>
      </c>
      <c r="AE66" s="25">
        <f t="shared" si="21"/>
        <v>0</v>
      </c>
    </row>
    <row r="67" spans="1:31" ht="15">
      <c r="A67" s="23" t="s">
        <v>10</v>
      </c>
      <c r="B67" s="24">
        <v>15</v>
      </c>
      <c r="C67" s="24">
        <f t="shared" si="15"/>
        <v>315</v>
      </c>
      <c r="D67" s="25">
        <f t="shared" ref="D67:AE67" si="22">$B67*(D29-D56-D45)+(($B$81*D45)+($B$82*D56))</f>
        <v>330</v>
      </c>
      <c r="E67" s="25">
        <f t="shared" si="22"/>
        <v>330</v>
      </c>
      <c r="F67" s="25">
        <f t="shared" si="22"/>
        <v>225</v>
      </c>
      <c r="G67" s="25">
        <f t="shared" si="22"/>
        <v>285</v>
      </c>
      <c r="H67" s="25">
        <f t="shared" si="22"/>
        <v>300</v>
      </c>
      <c r="I67" s="25">
        <f t="shared" si="22"/>
        <v>315</v>
      </c>
      <c r="J67" s="25">
        <f t="shared" si="22"/>
        <v>240</v>
      </c>
      <c r="K67" s="25">
        <f t="shared" si="22"/>
        <v>330</v>
      </c>
      <c r="L67" s="25">
        <f t="shared" si="22"/>
        <v>300</v>
      </c>
      <c r="M67" s="25">
        <f t="shared" si="22"/>
        <v>330</v>
      </c>
      <c r="N67" s="25">
        <f t="shared" si="22"/>
        <v>300</v>
      </c>
      <c r="O67" s="25">
        <f t="shared" si="22"/>
        <v>300</v>
      </c>
      <c r="P67" s="25">
        <f t="shared" si="22"/>
        <v>345</v>
      </c>
      <c r="Q67" s="25">
        <f t="shared" si="22"/>
        <v>315</v>
      </c>
      <c r="R67" s="25">
        <f t="shared" si="22"/>
        <v>225</v>
      </c>
      <c r="S67" s="25">
        <f t="shared" si="22"/>
        <v>300</v>
      </c>
      <c r="T67" s="25">
        <f t="shared" si="22"/>
        <v>300</v>
      </c>
      <c r="U67" s="25">
        <f t="shared" si="22"/>
        <v>225</v>
      </c>
      <c r="V67" s="25">
        <f t="shared" si="22"/>
        <v>210</v>
      </c>
      <c r="W67" s="25">
        <f t="shared" si="22"/>
        <v>300</v>
      </c>
      <c r="X67" s="25">
        <f t="shared" si="22"/>
        <v>330</v>
      </c>
      <c r="Y67" s="25">
        <f t="shared" si="22"/>
        <v>330</v>
      </c>
      <c r="Z67" s="25">
        <f t="shared" si="22"/>
        <v>0</v>
      </c>
      <c r="AA67" s="25">
        <f t="shared" si="22"/>
        <v>0</v>
      </c>
      <c r="AB67" s="25">
        <f t="shared" si="22"/>
        <v>0</v>
      </c>
      <c r="AC67" s="25">
        <f t="shared" si="22"/>
        <v>0</v>
      </c>
      <c r="AD67" s="25">
        <f t="shared" si="22"/>
        <v>0</v>
      </c>
      <c r="AE67" s="25">
        <f t="shared" si="22"/>
        <v>0</v>
      </c>
    </row>
    <row r="68" spans="1:31" ht="15">
      <c r="A68" s="23" t="s">
        <v>11</v>
      </c>
      <c r="B68" s="24">
        <v>15</v>
      </c>
      <c r="C68" s="24">
        <f t="shared" si="15"/>
        <v>315</v>
      </c>
      <c r="D68" s="25">
        <f t="shared" ref="D68:AE68" si="23">$B68*(D30-D57-D46)+(($B$81*D46)+($B$82*D57))</f>
        <v>330</v>
      </c>
      <c r="E68" s="25">
        <f t="shared" si="23"/>
        <v>330</v>
      </c>
      <c r="F68" s="25">
        <f t="shared" si="23"/>
        <v>225</v>
      </c>
      <c r="G68" s="25">
        <f t="shared" si="23"/>
        <v>285</v>
      </c>
      <c r="H68" s="25">
        <f t="shared" si="23"/>
        <v>300</v>
      </c>
      <c r="I68" s="25">
        <f t="shared" si="23"/>
        <v>315</v>
      </c>
      <c r="J68" s="25">
        <f t="shared" si="23"/>
        <v>240</v>
      </c>
      <c r="K68" s="25">
        <f t="shared" si="23"/>
        <v>330</v>
      </c>
      <c r="L68" s="25">
        <f t="shared" si="23"/>
        <v>300</v>
      </c>
      <c r="M68" s="25">
        <f t="shared" si="23"/>
        <v>330</v>
      </c>
      <c r="N68" s="25">
        <f t="shared" si="23"/>
        <v>300</v>
      </c>
      <c r="O68" s="25">
        <f t="shared" si="23"/>
        <v>300</v>
      </c>
      <c r="P68" s="25">
        <f t="shared" si="23"/>
        <v>345</v>
      </c>
      <c r="Q68" s="25">
        <f t="shared" si="23"/>
        <v>315</v>
      </c>
      <c r="R68" s="25">
        <f t="shared" si="23"/>
        <v>225</v>
      </c>
      <c r="S68" s="25">
        <f t="shared" si="23"/>
        <v>300</v>
      </c>
      <c r="T68" s="25">
        <f t="shared" si="23"/>
        <v>300</v>
      </c>
      <c r="U68" s="25">
        <f t="shared" si="23"/>
        <v>225</v>
      </c>
      <c r="V68" s="25">
        <f t="shared" si="23"/>
        <v>210</v>
      </c>
      <c r="W68" s="25">
        <f t="shared" si="23"/>
        <v>300</v>
      </c>
      <c r="X68" s="25">
        <f t="shared" si="23"/>
        <v>330</v>
      </c>
      <c r="Y68" s="25">
        <f t="shared" si="23"/>
        <v>330</v>
      </c>
      <c r="Z68" s="25">
        <f t="shared" si="23"/>
        <v>0</v>
      </c>
      <c r="AA68" s="25">
        <f t="shared" si="23"/>
        <v>0</v>
      </c>
      <c r="AB68" s="25">
        <f t="shared" si="23"/>
        <v>0</v>
      </c>
      <c r="AC68" s="25">
        <f t="shared" si="23"/>
        <v>0</v>
      </c>
      <c r="AD68" s="25">
        <f t="shared" si="23"/>
        <v>0</v>
      </c>
      <c r="AE68" s="25">
        <f t="shared" si="23"/>
        <v>0</v>
      </c>
    </row>
    <row r="69" spans="1:31" ht="15">
      <c r="A69" s="23" t="s">
        <v>12</v>
      </c>
      <c r="B69" s="24">
        <v>15</v>
      </c>
      <c r="C69" s="24">
        <f t="shared" si="15"/>
        <v>315</v>
      </c>
      <c r="D69" s="25">
        <f t="shared" ref="D69:AE69" si="24">$B69*(D31-D58-D47)+(($B$81*D47)+($B$82*D58))</f>
        <v>330</v>
      </c>
      <c r="E69" s="25">
        <f t="shared" si="24"/>
        <v>330</v>
      </c>
      <c r="F69" s="25">
        <f t="shared" si="24"/>
        <v>225</v>
      </c>
      <c r="G69" s="25">
        <f t="shared" si="24"/>
        <v>285</v>
      </c>
      <c r="H69" s="25">
        <f t="shared" si="24"/>
        <v>300</v>
      </c>
      <c r="I69" s="25">
        <f t="shared" si="24"/>
        <v>315</v>
      </c>
      <c r="J69" s="25">
        <f t="shared" si="24"/>
        <v>240</v>
      </c>
      <c r="K69" s="25">
        <f t="shared" si="24"/>
        <v>330</v>
      </c>
      <c r="L69" s="25">
        <f t="shared" si="24"/>
        <v>300</v>
      </c>
      <c r="M69" s="25">
        <f t="shared" si="24"/>
        <v>330</v>
      </c>
      <c r="N69" s="25">
        <f t="shared" si="24"/>
        <v>300</v>
      </c>
      <c r="O69" s="25">
        <f t="shared" si="24"/>
        <v>300</v>
      </c>
      <c r="P69" s="25">
        <f t="shared" si="24"/>
        <v>345</v>
      </c>
      <c r="Q69" s="25">
        <f t="shared" si="24"/>
        <v>315</v>
      </c>
      <c r="R69" s="25">
        <f t="shared" si="24"/>
        <v>225</v>
      </c>
      <c r="S69" s="25">
        <f t="shared" si="24"/>
        <v>300</v>
      </c>
      <c r="T69" s="25">
        <f t="shared" si="24"/>
        <v>300</v>
      </c>
      <c r="U69" s="25">
        <f t="shared" si="24"/>
        <v>225</v>
      </c>
      <c r="V69" s="25">
        <f t="shared" si="24"/>
        <v>210</v>
      </c>
      <c r="W69" s="25">
        <f t="shared" si="24"/>
        <v>300</v>
      </c>
      <c r="X69" s="25">
        <f t="shared" si="24"/>
        <v>330</v>
      </c>
      <c r="Y69" s="25">
        <f t="shared" si="24"/>
        <v>330</v>
      </c>
      <c r="Z69" s="25">
        <f t="shared" si="24"/>
        <v>0</v>
      </c>
      <c r="AA69" s="25">
        <f t="shared" si="24"/>
        <v>0</v>
      </c>
      <c r="AB69" s="25">
        <f t="shared" si="24"/>
        <v>0</v>
      </c>
      <c r="AC69" s="25">
        <f t="shared" si="24"/>
        <v>0</v>
      </c>
      <c r="AD69" s="25">
        <f t="shared" si="24"/>
        <v>0</v>
      </c>
      <c r="AE69" s="25">
        <f t="shared" si="24"/>
        <v>0</v>
      </c>
    </row>
    <row r="70" spans="1:31" ht="15">
      <c r="A70" s="23" t="s">
        <v>13</v>
      </c>
      <c r="B70" s="24">
        <v>15</v>
      </c>
      <c r="C70" s="24">
        <f t="shared" si="15"/>
        <v>315</v>
      </c>
      <c r="D70" s="25">
        <f t="shared" ref="D70:AE70" si="25">$B70*(D32-D59-D48)+(($B$81*D48)+($B$82*D59))</f>
        <v>330</v>
      </c>
      <c r="E70" s="25">
        <f t="shared" si="25"/>
        <v>330</v>
      </c>
      <c r="F70" s="25">
        <f t="shared" si="25"/>
        <v>225</v>
      </c>
      <c r="G70" s="25">
        <f t="shared" si="25"/>
        <v>285</v>
      </c>
      <c r="H70" s="25">
        <f t="shared" si="25"/>
        <v>300</v>
      </c>
      <c r="I70" s="25">
        <f t="shared" si="25"/>
        <v>315</v>
      </c>
      <c r="J70" s="25">
        <f t="shared" si="25"/>
        <v>240</v>
      </c>
      <c r="K70" s="25">
        <f t="shared" si="25"/>
        <v>330</v>
      </c>
      <c r="L70" s="25">
        <f t="shared" si="25"/>
        <v>300</v>
      </c>
      <c r="M70" s="25">
        <f t="shared" si="25"/>
        <v>330</v>
      </c>
      <c r="N70" s="25">
        <f t="shared" si="25"/>
        <v>300</v>
      </c>
      <c r="O70" s="25">
        <f t="shared" si="25"/>
        <v>300</v>
      </c>
      <c r="P70" s="25">
        <f t="shared" si="25"/>
        <v>345</v>
      </c>
      <c r="Q70" s="25">
        <f t="shared" si="25"/>
        <v>315</v>
      </c>
      <c r="R70" s="25">
        <f t="shared" si="25"/>
        <v>225</v>
      </c>
      <c r="S70" s="25">
        <f t="shared" si="25"/>
        <v>300</v>
      </c>
      <c r="T70" s="25">
        <f t="shared" si="25"/>
        <v>300</v>
      </c>
      <c r="U70" s="25">
        <f t="shared" si="25"/>
        <v>225</v>
      </c>
      <c r="V70" s="25">
        <f t="shared" si="25"/>
        <v>210</v>
      </c>
      <c r="W70" s="25">
        <f t="shared" si="25"/>
        <v>300</v>
      </c>
      <c r="X70" s="25">
        <f t="shared" si="25"/>
        <v>330</v>
      </c>
      <c r="Y70" s="25">
        <f t="shared" si="25"/>
        <v>330</v>
      </c>
      <c r="Z70" s="25">
        <f t="shared" si="25"/>
        <v>0</v>
      </c>
      <c r="AA70" s="25">
        <f t="shared" si="25"/>
        <v>0</v>
      </c>
      <c r="AB70" s="25">
        <f t="shared" si="25"/>
        <v>0</v>
      </c>
      <c r="AC70" s="25">
        <f t="shared" si="25"/>
        <v>0</v>
      </c>
      <c r="AD70" s="25">
        <f t="shared" si="25"/>
        <v>0</v>
      </c>
      <c r="AE70" s="25">
        <f t="shared" si="25"/>
        <v>0</v>
      </c>
    </row>
    <row r="71" spans="1:31" ht="15">
      <c r="A71" s="23" t="s">
        <v>14</v>
      </c>
      <c r="B71" s="24"/>
      <c r="C71" s="24">
        <f t="shared" si="15"/>
        <v>0</v>
      </c>
      <c r="D71" s="25">
        <f>D33*$B$71</f>
        <v>0</v>
      </c>
      <c r="E71" s="25">
        <f t="shared" ref="E71:AE71" si="26">E33*D71</f>
        <v>0</v>
      </c>
      <c r="F71" s="25">
        <f t="shared" si="26"/>
        <v>0</v>
      </c>
      <c r="G71" s="25">
        <f t="shared" si="26"/>
        <v>0</v>
      </c>
      <c r="H71" s="25">
        <f t="shared" si="26"/>
        <v>0</v>
      </c>
      <c r="I71" s="25">
        <f t="shared" si="26"/>
        <v>0</v>
      </c>
      <c r="J71" s="25">
        <f t="shared" si="26"/>
        <v>0</v>
      </c>
      <c r="K71" s="25">
        <f t="shared" si="26"/>
        <v>0</v>
      </c>
      <c r="L71" s="25">
        <f t="shared" si="26"/>
        <v>0</v>
      </c>
      <c r="M71" s="25">
        <f t="shared" si="26"/>
        <v>0</v>
      </c>
      <c r="N71" s="25">
        <f t="shared" si="26"/>
        <v>0</v>
      </c>
      <c r="O71" s="25">
        <f t="shared" si="26"/>
        <v>0</v>
      </c>
      <c r="P71" s="25">
        <f t="shared" si="26"/>
        <v>0</v>
      </c>
      <c r="Q71" s="25">
        <f t="shared" si="26"/>
        <v>0</v>
      </c>
      <c r="R71" s="25">
        <f t="shared" si="26"/>
        <v>0</v>
      </c>
      <c r="S71" s="25">
        <f t="shared" si="26"/>
        <v>0</v>
      </c>
      <c r="T71" s="25">
        <f t="shared" si="26"/>
        <v>0</v>
      </c>
      <c r="U71" s="25">
        <f t="shared" si="26"/>
        <v>0</v>
      </c>
      <c r="V71" s="25">
        <f t="shared" si="26"/>
        <v>0</v>
      </c>
      <c r="W71" s="25">
        <f t="shared" si="26"/>
        <v>0</v>
      </c>
      <c r="X71" s="25">
        <f t="shared" si="26"/>
        <v>0</v>
      </c>
      <c r="Y71" s="25">
        <f t="shared" si="26"/>
        <v>0</v>
      </c>
      <c r="Z71" s="25">
        <f t="shared" si="26"/>
        <v>0</v>
      </c>
      <c r="AA71" s="25">
        <f t="shared" si="26"/>
        <v>0</v>
      </c>
      <c r="AB71" s="25">
        <f t="shared" si="26"/>
        <v>0</v>
      </c>
      <c r="AC71" s="25">
        <f t="shared" si="26"/>
        <v>0</v>
      </c>
      <c r="AD71" s="25">
        <f t="shared" si="26"/>
        <v>0</v>
      </c>
      <c r="AE71" s="25">
        <f t="shared" si="26"/>
        <v>0</v>
      </c>
    </row>
    <row r="72" spans="1:31" ht="16.149999999999999" customHeight="1">
      <c r="A72" s="23" t="s">
        <v>15</v>
      </c>
      <c r="B72" s="26">
        <f>25/21</f>
        <v>1.1904761904761905</v>
      </c>
      <c r="C72" s="27">
        <v>25</v>
      </c>
      <c r="D72" s="25">
        <f t="shared" ref="D72:AE72" si="27">D34*$B72</f>
        <v>26.19047619047619</v>
      </c>
      <c r="E72" s="25">
        <f t="shared" si="27"/>
        <v>26.19047619047619</v>
      </c>
      <c r="F72" s="25">
        <f t="shared" si="27"/>
        <v>17.857142857142858</v>
      </c>
      <c r="G72" s="25">
        <f t="shared" si="27"/>
        <v>22.61904761904762</v>
      </c>
      <c r="H72" s="25">
        <f t="shared" si="27"/>
        <v>23.80952380952381</v>
      </c>
      <c r="I72" s="25">
        <f t="shared" si="27"/>
        <v>25</v>
      </c>
      <c r="J72" s="25">
        <f t="shared" si="27"/>
        <v>19.047619047619047</v>
      </c>
      <c r="K72" s="25">
        <f t="shared" si="27"/>
        <v>25</v>
      </c>
      <c r="L72" s="25">
        <f t="shared" si="27"/>
        <v>22.61904761904762</v>
      </c>
      <c r="M72" s="25">
        <f t="shared" si="27"/>
        <v>25.595238095238095</v>
      </c>
      <c r="N72" s="25">
        <f t="shared" si="27"/>
        <v>23.80952380952381</v>
      </c>
      <c r="O72" s="25">
        <f t="shared" si="27"/>
        <v>23.214285714285715</v>
      </c>
      <c r="P72" s="25">
        <f t="shared" si="27"/>
        <v>27.38095238095238</v>
      </c>
      <c r="Q72" s="25">
        <f t="shared" si="27"/>
        <v>25</v>
      </c>
      <c r="R72" s="25">
        <f t="shared" si="27"/>
        <v>17.857142857142858</v>
      </c>
      <c r="S72" s="25">
        <f t="shared" si="27"/>
        <v>23.80952380952381</v>
      </c>
      <c r="T72" s="25">
        <f t="shared" si="27"/>
        <v>23.80952380952381</v>
      </c>
      <c r="U72" s="25">
        <f t="shared" si="27"/>
        <v>17.857142857142858</v>
      </c>
      <c r="V72" s="25">
        <f t="shared" si="27"/>
        <v>16.666666666666668</v>
      </c>
      <c r="W72" s="25">
        <f t="shared" si="27"/>
        <v>23.80952380952381</v>
      </c>
      <c r="X72" s="25">
        <f t="shared" si="27"/>
        <v>26.19047619047619</v>
      </c>
      <c r="Y72" s="25">
        <f t="shared" si="27"/>
        <v>26.19047619047619</v>
      </c>
      <c r="Z72" s="25">
        <f t="shared" si="27"/>
        <v>0</v>
      </c>
      <c r="AA72" s="25">
        <f t="shared" si="27"/>
        <v>0</v>
      </c>
      <c r="AB72" s="25">
        <f t="shared" si="27"/>
        <v>0</v>
      </c>
      <c r="AC72" s="25">
        <f t="shared" si="27"/>
        <v>0</v>
      </c>
      <c r="AD72" s="25">
        <f t="shared" si="27"/>
        <v>0</v>
      </c>
      <c r="AE72" s="25">
        <f t="shared" si="27"/>
        <v>0</v>
      </c>
    </row>
    <row r="73" spans="1:31" ht="16.149999999999999" customHeight="1">
      <c r="A73" s="23" t="s">
        <v>16</v>
      </c>
      <c r="B73" s="26">
        <f>17/21</f>
        <v>0.80952380952380953</v>
      </c>
      <c r="C73" s="27">
        <v>17</v>
      </c>
      <c r="D73" s="25">
        <f t="shared" ref="D73:AE73" si="28">D35*$B73</f>
        <v>17.80952380952381</v>
      </c>
      <c r="E73" s="25">
        <f t="shared" si="28"/>
        <v>17.80952380952381</v>
      </c>
      <c r="F73" s="25">
        <f t="shared" si="28"/>
        <v>12.142857142857142</v>
      </c>
      <c r="G73" s="25">
        <f t="shared" si="28"/>
        <v>15.380952380952381</v>
      </c>
      <c r="H73" s="25">
        <f t="shared" si="28"/>
        <v>16.19047619047619</v>
      </c>
      <c r="I73" s="25">
        <f t="shared" si="28"/>
        <v>17</v>
      </c>
      <c r="J73" s="25">
        <f t="shared" si="28"/>
        <v>12.952380952380953</v>
      </c>
      <c r="K73" s="25">
        <f t="shared" si="28"/>
        <v>17</v>
      </c>
      <c r="L73" s="25">
        <f t="shared" si="28"/>
        <v>16.19047619047619</v>
      </c>
      <c r="M73" s="25">
        <f t="shared" si="28"/>
        <v>17.80952380952381</v>
      </c>
      <c r="N73" s="25">
        <f t="shared" si="28"/>
        <v>15.380952380952381</v>
      </c>
      <c r="O73" s="25">
        <f t="shared" si="28"/>
        <v>15.785714285714286</v>
      </c>
      <c r="P73" s="25">
        <f t="shared" si="28"/>
        <v>17.80952380952381</v>
      </c>
      <c r="Q73" s="25">
        <f t="shared" si="28"/>
        <v>17</v>
      </c>
      <c r="R73" s="25">
        <f t="shared" si="28"/>
        <v>11.333333333333334</v>
      </c>
      <c r="S73" s="25">
        <f t="shared" si="28"/>
        <v>16.19047619047619</v>
      </c>
      <c r="T73" s="25">
        <f t="shared" si="28"/>
        <v>16.19047619047619</v>
      </c>
      <c r="U73" s="25">
        <f t="shared" si="28"/>
        <v>12.142857142857142</v>
      </c>
      <c r="V73" s="25">
        <f t="shared" si="28"/>
        <v>11.333333333333334</v>
      </c>
      <c r="W73" s="25">
        <f t="shared" si="28"/>
        <v>16.19047619047619</v>
      </c>
      <c r="X73" s="25">
        <f t="shared" si="28"/>
        <v>17.80952380952381</v>
      </c>
      <c r="Y73" s="25">
        <f t="shared" si="28"/>
        <v>17.80952380952381</v>
      </c>
      <c r="Z73" s="25">
        <f t="shared" si="28"/>
        <v>0</v>
      </c>
      <c r="AA73" s="25">
        <f t="shared" si="28"/>
        <v>0</v>
      </c>
      <c r="AB73" s="25">
        <f t="shared" si="28"/>
        <v>0</v>
      </c>
      <c r="AC73" s="25">
        <f t="shared" si="28"/>
        <v>0</v>
      </c>
      <c r="AD73" s="25">
        <f t="shared" si="28"/>
        <v>0</v>
      </c>
      <c r="AE73" s="25">
        <f t="shared" si="28"/>
        <v>0</v>
      </c>
    </row>
    <row r="74" spans="1:31" ht="16.149999999999999" hidden="1" customHeight="1">
      <c r="A74" s="23" t="s">
        <v>17</v>
      </c>
      <c r="B74" s="26">
        <f>13/21</f>
        <v>0.61904761904761907</v>
      </c>
      <c r="C74" s="27">
        <f t="shared" si="15"/>
        <v>13</v>
      </c>
      <c r="D74" s="25">
        <f t="shared" ref="D74:AE74" si="29">D36*$B74</f>
        <v>13.61904761904762</v>
      </c>
      <c r="E74" s="25">
        <f t="shared" si="29"/>
        <v>13.61904761904762</v>
      </c>
      <c r="F74" s="25">
        <f t="shared" si="29"/>
        <v>9.2857142857142865</v>
      </c>
      <c r="G74" s="25">
        <f t="shared" si="29"/>
        <v>11.761904761904763</v>
      </c>
      <c r="H74" s="25">
        <f t="shared" si="29"/>
        <v>12.380952380952381</v>
      </c>
      <c r="I74" s="25">
        <f t="shared" si="29"/>
        <v>13</v>
      </c>
      <c r="J74" s="25">
        <f t="shared" si="29"/>
        <v>9.9047619047619051</v>
      </c>
      <c r="K74" s="25">
        <f t="shared" si="29"/>
        <v>13.61904761904762</v>
      </c>
      <c r="L74" s="25">
        <f t="shared" si="29"/>
        <v>12.380952380952381</v>
      </c>
      <c r="M74" s="25">
        <f t="shared" si="29"/>
        <v>13.61904761904762</v>
      </c>
      <c r="N74" s="25">
        <f t="shared" si="29"/>
        <v>12.380952380952381</v>
      </c>
      <c r="O74" s="25">
        <f t="shared" si="29"/>
        <v>12.380952380952381</v>
      </c>
      <c r="P74" s="25">
        <f t="shared" si="29"/>
        <v>14.238095238095239</v>
      </c>
      <c r="Q74" s="25">
        <f t="shared" si="29"/>
        <v>13</v>
      </c>
      <c r="R74" s="25">
        <f t="shared" si="29"/>
        <v>9.2857142857142865</v>
      </c>
      <c r="S74" s="25">
        <f t="shared" si="29"/>
        <v>12.380952380952381</v>
      </c>
      <c r="T74" s="25">
        <f t="shared" si="29"/>
        <v>12.380952380952381</v>
      </c>
      <c r="U74" s="25">
        <f t="shared" si="29"/>
        <v>9.2857142857142865</v>
      </c>
      <c r="V74" s="25">
        <f t="shared" si="29"/>
        <v>8.6666666666666679</v>
      </c>
      <c r="W74" s="25">
        <f t="shared" si="29"/>
        <v>12.380952380952381</v>
      </c>
      <c r="X74" s="25">
        <f t="shared" si="29"/>
        <v>13.61904761904762</v>
      </c>
      <c r="Y74" s="25">
        <f t="shared" si="29"/>
        <v>13.61904761904762</v>
      </c>
      <c r="Z74" s="25">
        <f t="shared" si="29"/>
        <v>0</v>
      </c>
      <c r="AA74" s="25">
        <f t="shared" si="29"/>
        <v>0</v>
      </c>
      <c r="AB74" s="25">
        <f t="shared" si="29"/>
        <v>0</v>
      </c>
      <c r="AC74" s="25">
        <f t="shared" si="29"/>
        <v>0</v>
      </c>
      <c r="AD74" s="25">
        <f t="shared" si="29"/>
        <v>0</v>
      </c>
      <c r="AE74" s="25">
        <f t="shared" si="29"/>
        <v>0</v>
      </c>
    </row>
    <row r="75" spans="1:31" ht="16.149999999999999" hidden="1" customHeight="1">
      <c r="A75" s="23" t="s">
        <v>18</v>
      </c>
      <c r="B75" s="26">
        <f>13/21</f>
        <v>0.61904761904761907</v>
      </c>
      <c r="C75" s="27">
        <f t="shared" si="15"/>
        <v>13</v>
      </c>
      <c r="D75" s="25">
        <f t="shared" ref="D75:AE75" si="30">D37*$B75</f>
        <v>13.61904761904762</v>
      </c>
      <c r="E75" s="25">
        <f t="shared" si="30"/>
        <v>13.61904761904762</v>
      </c>
      <c r="F75" s="25">
        <f t="shared" si="30"/>
        <v>9.2857142857142865</v>
      </c>
      <c r="G75" s="25">
        <f t="shared" si="30"/>
        <v>11.761904761904763</v>
      </c>
      <c r="H75" s="25">
        <f t="shared" si="30"/>
        <v>12.380952380952381</v>
      </c>
      <c r="I75" s="25">
        <f t="shared" si="30"/>
        <v>13</v>
      </c>
      <c r="J75" s="25">
        <f t="shared" si="30"/>
        <v>9.9047619047619051</v>
      </c>
      <c r="K75" s="25">
        <f t="shared" si="30"/>
        <v>13.61904761904762</v>
      </c>
      <c r="L75" s="25">
        <f t="shared" si="30"/>
        <v>12.380952380952381</v>
      </c>
      <c r="M75" s="25">
        <f t="shared" si="30"/>
        <v>13.61904761904762</v>
      </c>
      <c r="N75" s="25">
        <f t="shared" si="30"/>
        <v>12.380952380952381</v>
      </c>
      <c r="O75" s="25">
        <f t="shared" si="30"/>
        <v>12.380952380952381</v>
      </c>
      <c r="P75" s="25">
        <f t="shared" si="30"/>
        <v>14.238095238095239</v>
      </c>
      <c r="Q75" s="25">
        <f t="shared" si="30"/>
        <v>13</v>
      </c>
      <c r="R75" s="25">
        <f t="shared" si="30"/>
        <v>9.2857142857142865</v>
      </c>
      <c r="S75" s="25">
        <f t="shared" si="30"/>
        <v>12.380952380952381</v>
      </c>
      <c r="T75" s="25">
        <f t="shared" si="30"/>
        <v>12.380952380952381</v>
      </c>
      <c r="U75" s="25">
        <f t="shared" si="30"/>
        <v>9.2857142857142865</v>
      </c>
      <c r="V75" s="25">
        <f t="shared" si="30"/>
        <v>8.6666666666666679</v>
      </c>
      <c r="W75" s="25">
        <f t="shared" si="30"/>
        <v>12.380952380952381</v>
      </c>
      <c r="X75" s="25">
        <f t="shared" si="30"/>
        <v>13.61904761904762</v>
      </c>
      <c r="Y75" s="25">
        <f t="shared" si="30"/>
        <v>13.61904761904762</v>
      </c>
      <c r="Z75" s="25">
        <f t="shared" si="30"/>
        <v>0</v>
      </c>
      <c r="AA75" s="25">
        <f t="shared" si="30"/>
        <v>0</v>
      </c>
      <c r="AB75" s="25">
        <f t="shared" si="30"/>
        <v>0</v>
      </c>
      <c r="AC75" s="25">
        <f t="shared" si="30"/>
        <v>0</v>
      </c>
      <c r="AD75" s="25">
        <f t="shared" si="30"/>
        <v>0</v>
      </c>
      <c r="AE75" s="25">
        <f t="shared" si="30"/>
        <v>0</v>
      </c>
    </row>
    <row r="81" spans="1:3" ht="28.5" hidden="1">
      <c r="A81" s="28" t="s">
        <v>24</v>
      </c>
      <c r="B81" s="29">
        <v>3.609375</v>
      </c>
      <c r="C81" s="3"/>
    </row>
    <row r="82" spans="1:3" ht="44.45" hidden="1" customHeight="1">
      <c r="A82" s="30" t="s">
        <v>25</v>
      </c>
      <c r="B82" s="31">
        <v>13.125</v>
      </c>
      <c r="C82" s="3"/>
    </row>
  </sheetData>
  <sheetProtection algorithmName="SHA-512" hashValue="4d4HU9RrWPKvKswEPROR88czD/WfRtD/UMmq0S0stnnmeCWsZ0c6+3SrmTJtoDDlj2WiVWXUFN78lH9KeRvcYw==" saltValue="UPoPz/zNoZEJ+lszaYvo5g==" spinCount="100000" sheet="1" objects="1" scenarios="1"/>
  <mergeCells count="58">
    <mergeCell ref="A1:AE1"/>
    <mergeCell ref="A3:AE3"/>
    <mergeCell ref="A4:C4"/>
    <mergeCell ref="A5:C5"/>
    <mergeCell ref="A6:AE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AE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AE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AE49"/>
    <mergeCell ref="A50:C50"/>
    <mergeCell ref="A51:C51"/>
    <mergeCell ref="A57:C57"/>
    <mergeCell ref="A58:C58"/>
    <mergeCell ref="A59:C59"/>
    <mergeCell ref="A52:C52"/>
    <mergeCell ref="A53:C53"/>
    <mergeCell ref="A54:C54"/>
    <mergeCell ref="A55:C55"/>
    <mergeCell ref="A56:C56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5"/>
  <sheetViews>
    <sheetView topLeftCell="L178" zoomScaleNormal="100" workbookViewId="0">
      <selection activeCell="Y175" sqref="Y175"/>
    </sheetView>
  </sheetViews>
  <sheetFormatPr baseColWidth="10" defaultColWidth="8.796875" defaultRowHeight="14.25"/>
  <cols>
    <col min="1" max="1" width="5.5" style="32" customWidth="1"/>
    <col min="2" max="2" width="40.5" style="32" customWidth="1"/>
    <col min="3" max="30" width="9.19921875" style="32" customWidth="1"/>
    <col min="31" max="256" width="10.5" style="32" customWidth="1"/>
    <col min="257" max="1025" width="10.3984375" style="32" customWidth="1"/>
  </cols>
  <sheetData>
    <row r="1" spans="1:30">
      <c r="A1" s="33"/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ht="50.65" customHeight="1">
      <c r="A2" s="164" t="s">
        <v>26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</row>
    <row r="3" spans="1:30" ht="14.25" customHeight="1">
      <c r="A3" s="165" t="s">
        <v>27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</row>
    <row r="4" spans="1:30" ht="14.25" customHeight="1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</row>
    <row r="5" spans="1:30" ht="15" customHeight="1">
      <c r="A5" s="167" t="s">
        <v>28</v>
      </c>
      <c r="B5" s="167"/>
      <c r="C5" s="168" t="s">
        <v>29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</row>
    <row r="6" spans="1:30">
      <c r="A6" s="35" t="s">
        <v>30</v>
      </c>
      <c r="B6" s="35" t="s">
        <v>31</v>
      </c>
      <c r="C6" s="36">
        <v>43374</v>
      </c>
      <c r="D6" s="36">
        <v>43405</v>
      </c>
      <c r="E6" s="36">
        <v>43435</v>
      </c>
      <c r="F6" s="36">
        <v>43466</v>
      </c>
      <c r="G6" s="36">
        <v>43497</v>
      </c>
      <c r="H6" s="36">
        <v>43525</v>
      </c>
      <c r="I6" s="36">
        <v>43556</v>
      </c>
      <c r="J6" s="36">
        <v>43586</v>
      </c>
      <c r="K6" s="36">
        <v>43617</v>
      </c>
      <c r="L6" s="36">
        <v>43647</v>
      </c>
      <c r="M6" s="36">
        <v>43678</v>
      </c>
      <c r="N6" s="36">
        <v>43709</v>
      </c>
      <c r="O6" s="36">
        <v>43739</v>
      </c>
      <c r="P6" s="36">
        <v>43770</v>
      </c>
      <c r="Q6" s="36">
        <v>43800</v>
      </c>
      <c r="R6" s="36">
        <v>43831</v>
      </c>
      <c r="S6" s="36">
        <v>43862</v>
      </c>
      <c r="T6" s="36">
        <v>43891</v>
      </c>
      <c r="U6" s="36">
        <v>43922</v>
      </c>
      <c r="V6" s="36">
        <v>43952</v>
      </c>
      <c r="W6" s="36">
        <v>43983</v>
      </c>
      <c r="X6" s="36">
        <v>44013</v>
      </c>
      <c r="Y6" s="36">
        <v>44044</v>
      </c>
      <c r="Z6" s="36">
        <v>44075</v>
      </c>
      <c r="AA6" s="36">
        <v>44105</v>
      </c>
      <c r="AB6" s="36">
        <v>44136</v>
      </c>
      <c r="AC6" s="36">
        <v>44166</v>
      </c>
      <c r="AD6" s="36">
        <v>44197</v>
      </c>
    </row>
    <row r="7" spans="1:30">
      <c r="A7" s="37">
        <v>1</v>
      </c>
      <c r="B7" s="38" t="s">
        <v>32</v>
      </c>
      <c r="C7" s="39">
        <v>2</v>
      </c>
      <c r="D7" s="40">
        <v>2</v>
      </c>
      <c r="E7" s="39">
        <v>2</v>
      </c>
      <c r="F7" s="41">
        <v>2</v>
      </c>
      <c r="G7" s="41">
        <v>2</v>
      </c>
      <c r="H7" s="41">
        <v>2</v>
      </c>
      <c r="I7" s="41">
        <v>2</v>
      </c>
      <c r="J7" s="41">
        <v>2</v>
      </c>
      <c r="K7" s="41">
        <v>2</v>
      </c>
      <c r="L7" s="41">
        <v>2</v>
      </c>
      <c r="M7" s="41">
        <v>2</v>
      </c>
      <c r="N7" s="41">
        <v>2</v>
      </c>
      <c r="O7" s="41">
        <v>2</v>
      </c>
      <c r="P7" s="41">
        <v>2</v>
      </c>
      <c r="Q7" s="41">
        <v>2</v>
      </c>
      <c r="R7" s="41">
        <v>2</v>
      </c>
      <c r="S7" s="41">
        <v>2</v>
      </c>
      <c r="T7" s="41">
        <v>2</v>
      </c>
      <c r="U7" s="41">
        <v>2</v>
      </c>
      <c r="V7" s="41">
        <v>2</v>
      </c>
      <c r="W7" s="41">
        <v>2</v>
      </c>
      <c r="X7" s="41">
        <v>2</v>
      </c>
      <c r="Y7" s="41"/>
      <c r="Z7" s="41"/>
      <c r="AA7" s="41"/>
      <c r="AB7" s="41"/>
      <c r="AC7" s="42"/>
      <c r="AD7" s="42"/>
    </row>
    <row r="8" spans="1:30">
      <c r="A8" s="37">
        <v>2</v>
      </c>
      <c r="B8" s="38" t="s">
        <v>33</v>
      </c>
      <c r="C8" s="39">
        <v>4</v>
      </c>
      <c r="D8" s="39">
        <v>4</v>
      </c>
      <c r="E8" s="39">
        <v>4</v>
      </c>
      <c r="F8" s="41">
        <v>4</v>
      </c>
      <c r="G8" s="41">
        <v>4</v>
      </c>
      <c r="H8" s="41">
        <v>4</v>
      </c>
      <c r="I8" s="41">
        <v>4</v>
      </c>
      <c r="J8" s="41">
        <v>4</v>
      </c>
      <c r="K8" s="41">
        <v>4</v>
      </c>
      <c r="L8" s="41">
        <v>4</v>
      </c>
      <c r="M8" s="41">
        <v>4</v>
      </c>
      <c r="N8" s="41">
        <v>4</v>
      </c>
      <c r="O8" s="41">
        <v>4</v>
      </c>
      <c r="P8" s="41">
        <v>4</v>
      </c>
      <c r="Q8" s="41">
        <v>4</v>
      </c>
      <c r="R8" s="41">
        <v>4</v>
      </c>
      <c r="S8" s="41">
        <v>4</v>
      </c>
      <c r="T8" s="41">
        <v>4</v>
      </c>
      <c r="U8" s="41">
        <v>4</v>
      </c>
      <c r="V8" s="41">
        <v>4</v>
      </c>
      <c r="W8" s="41">
        <v>4</v>
      </c>
      <c r="X8" s="41">
        <v>4</v>
      </c>
      <c r="Y8" s="41"/>
      <c r="Z8" s="41"/>
      <c r="AA8" s="41"/>
      <c r="AB8" s="41"/>
      <c r="AC8" s="42"/>
      <c r="AD8" s="42"/>
    </row>
    <row r="9" spans="1:30">
      <c r="A9" s="37">
        <v>3</v>
      </c>
      <c r="B9" s="43" t="s">
        <v>34</v>
      </c>
      <c r="C9" s="44">
        <v>43425</v>
      </c>
      <c r="D9" s="44">
        <v>43453</v>
      </c>
      <c r="E9" s="44">
        <v>43489</v>
      </c>
      <c r="F9" s="45">
        <v>43516</v>
      </c>
      <c r="G9" s="45">
        <v>43544</v>
      </c>
      <c r="H9" s="45">
        <v>43579</v>
      </c>
      <c r="I9" s="45">
        <v>43607</v>
      </c>
      <c r="J9" s="45">
        <v>43634</v>
      </c>
      <c r="K9" s="45">
        <v>43663</v>
      </c>
      <c r="L9" s="45">
        <v>43697</v>
      </c>
      <c r="M9" s="45">
        <v>43725</v>
      </c>
      <c r="N9" s="45">
        <v>43754</v>
      </c>
      <c r="O9" s="45">
        <v>43788</v>
      </c>
      <c r="P9" s="45">
        <v>43817</v>
      </c>
      <c r="Q9" s="45">
        <v>43854</v>
      </c>
      <c r="R9" s="45">
        <v>43881</v>
      </c>
      <c r="S9" s="45">
        <v>43909</v>
      </c>
      <c r="T9" s="46">
        <v>43943</v>
      </c>
      <c r="U9" s="46">
        <v>43971</v>
      </c>
      <c r="V9" s="46">
        <v>43999</v>
      </c>
      <c r="W9" s="46">
        <v>44033</v>
      </c>
      <c r="X9" s="46">
        <v>44062</v>
      </c>
      <c r="Y9" s="46"/>
      <c r="Z9" s="46"/>
      <c r="AA9" s="46"/>
      <c r="AB9" s="46"/>
      <c r="AC9" s="46"/>
      <c r="AD9" s="46"/>
    </row>
    <row r="10" spans="1:30" s="50" customFormat="1" ht="25.5">
      <c r="A10" s="47">
        <v>4</v>
      </c>
      <c r="B10" s="48" t="s">
        <v>35</v>
      </c>
      <c r="C10" s="49">
        <f t="shared" ref="C10:AD10" si="0">MIN(C45,C71,C99,C125,C150,C177)</f>
        <v>43356</v>
      </c>
      <c r="D10" s="49">
        <f t="shared" si="0"/>
        <v>43367</v>
      </c>
      <c r="E10" s="49">
        <f t="shared" si="0"/>
        <v>43405</v>
      </c>
      <c r="F10" s="49">
        <f t="shared" si="0"/>
        <v>43411</v>
      </c>
      <c r="G10" s="49">
        <f t="shared" si="0"/>
        <v>43469</v>
      </c>
      <c r="H10" s="49">
        <f t="shared" si="0"/>
        <v>43469</v>
      </c>
      <c r="I10" s="49">
        <f t="shared" si="0"/>
        <v>43475</v>
      </c>
      <c r="J10" s="49">
        <f t="shared" si="0"/>
        <v>43532</v>
      </c>
      <c r="K10" s="49">
        <f t="shared" si="0"/>
        <v>43591</v>
      </c>
      <c r="L10" s="49">
        <f t="shared" si="0"/>
        <v>43591</v>
      </c>
      <c r="M10" s="49">
        <f t="shared" si="0"/>
        <v>43645</v>
      </c>
      <c r="N10" s="49">
        <f t="shared" si="0"/>
        <v>43691</v>
      </c>
      <c r="O10" s="49">
        <f t="shared" si="0"/>
        <v>43707</v>
      </c>
      <c r="P10" s="49">
        <f t="shared" si="0"/>
        <v>43733</v>
      </c>
      <c r="Q10" s="49">
        <f t="shared" si="0"/>
        <v>43768</v>
      </c>
      <c r="R10" s="49">
        <f t="shared" si="0"/>
        <v>43789</v>
      </c>
      <c r="S10" s="49">
        <f t="shared" si="0"/>
        <v>43812</v>
      </c>
      <c r="T10" s="49">
        <f t="shared" si="0"/>
        <v>43859</v>
      </c>
      <c r="U10" s="49">
        <f t="shared" si="0"/>
        <v>43886</v>
      </c>
      <c r="V10" s="49">
        <f t="shared" si="0"/>
        <v>43887</v>
      </c>
      <c r="W10" s="49">
        <f t="shared" si="0"/>
        <v>43903</v>
      </c>
      <c r="X10" s="49">
        <f t="shared" si="0"/>
        <v>43916</v>
      </c>
      <c r="Y10" s="49">
        <f t="shared" si="0"/>
        <v>0</v>
      </c>
      <c r="Z10" s="49">
        <f t="shared" si="0"/>
        <v>0</v>
      </c>
      <c r="AA10" s="49">
        <f t="shared" si="0"/>
        <v>0</v>
      </c>
      <c r="AB10" s="49">
        <f t="shared" si="0"/>
        <v>0</v>
      </c>
      <c r="AC10" s="49">
        <f t="shared" si="0"/>
        <v>0</v>
      </c>
      <c r="AD10" s="49">
        <f t="shared" si="0"/>
        <v>0</v>
      </c>
    </row>
    <row r="11" spans="1:30" ht="25.5">
      <c r="A11" s="37">
        <v>5</v>
      </c>
      <c r="B11" s="43" t="s">
        <v>36</v>
      </c>
      <c r="C11" s="44">
        <v>43502</v>
      </c>
      <c r="D11" s="44">
        <v>43536</v>
      </c>
      <c r="E11" s="44">
        <v>43549</v>
      </c>
      <c r="F11" s="44">
        <v>43549</v>
      </c>
      <c r="G11" s="44">
        <v>43584</v>
      </c>
      <c r="H11" s="44">
        <v>43633</v>
      </c>
      <c r="I11" s="44">
        <v>43620</v>
      </c>
      <c r="J11" s="44">
        <v>43678</v>
      </c>
      <c r="K11" s="51">
        <v>43717</v>
      </c>
      <c r="L11" s="51">
        <v>43774</v>
      </c>
      <c r="M11" s="51">
        <v>43797</v>
      </c>
      <c r="N11" s="51">
        <v>43850</v>
      </c>
      <c r="O11" s="51">
        <v>43944</v>
      </c>
      <c r="P11" s="51">
        <v>43979</v>
      </c>
      <c r="Q11" s="51">
        <v>44012</v>
      </c>
      <c r="R11" s="51">
        <v>44040</v>
      </c>
      <c r="S11" s="51">
        <v>44063</v>
      </c>
      <c r="T11" s="51">
        <v>44112</v>
      </c>
      <c r="U11" s="51">
        <v>44140</v>
      </c>
      <c r="V11" s="51">
        <v>44154</v>
      </c>
      <c r="W11" s="51">
        <v>44182</v>
      </c>
      <c r="X11" s="51">
        <v>44236</v>
      </c>
      <c r="Y11" s="51"/>
      <c r="Z11" s="51"/>
      <c r="AA11" s="51"/>
      <c r="AB11" s="51"/>
      <c r="AC11" s="51"/>
      <c r="AD11" s="51"/>
    </row>
    <row r="12" spans="1:30" ht="25.5">
      <c r="A12" s="47">
        <v>6</v>
      </c>
      <c r="B12" s="48" t="s">
        <v>37</v>
      </c>
      <c r="C12" s="49">
        <f t="shared" ref="C12:AD12" si="1">MIN(C48,C75,C102,C127,C153,C180)</f>
        <v>43341</v>
      </c>
      <c r="D12" s="49">
        <f t="shared" si="1"/>
        <v>43348</v>
      </c>
      <c r="E12" s="49">
        <f t="shared" si="1"/>
        <v>43409</v>
      </c>
      <c r="F12" s="49">
        <f t="shared" si="1"/>
        <v>43427</v>
      </c>
      <c r="G12" s="49">
        <f t="shared" si="1"/>
        <v>43482</v>
      </c>
      <c r="H12" s="49">
        <f t="shared" si="1"/>
        <v>43469</v>
      </c>
      <c r="I12" s="49">
        <f t="shared" si="1"/>
        <v>43487</v>
      </c>
      <c r="J12" s="49">
        <f t="shared" si="1"/>
        <v>43494</v>
      </c>
      <c r="K12" s="49">
        <f t="shared" si="1"/>
        <v>43515</v>
      </c>
      <c r="L12" s="49">
        <f t="shared" si="1"/>
        <v>43579</v>
      </c>
      <c r="M12" s="49">
        <f t="shared" si="1"/>
        <v>43579</v>
      </c>
      <c r="N12" s="49">
        <f t="shared" si="1"/>
        <v>43670</v>
      </c>
      <c r="O12" s="49">
        <f t="shared" si="1"/>
        <v>43676</v>
      </c>
      <c r="P12" s="49">
        <f t="shared" si="1"/>
        <v>43712</v>
      </c>
      <c r="Q12" s="49">
        <f t="shared" si="1"/>
        <v>43739</v>
      </c>
      <c r="R12" s="49">
        <f t="shared" si="1"/>
        <v>43754</v>
      </c>
      <c r="S12" s="49">
        <f t="shared" si="1"/>
        <v>43773</v>
      </c>
      <c r="T12" s="49">
        <f t="shared" si="1"/>
        <v>43812</v>
      </c>
      <c r="U12" s="49">
        <f t="shared" si="1"/>
        <v>43844</v>
      </c>
      <c r="V12" s="49">
        <f t="shared" si="1"/>
        <v>43852</v>
      </c>
      <c r="W12" s="49">
        <f t="shared" si="1"/>
        <v>43908</v>
      </c>
      <c r="X12" s="49">
        <f t="shared" si="1"/>
        <v>43945</v>
      </c>
      <c r="Y12" s="49">
        <f t="shared" si="1"/>
        <v>0</v>
      </c>
      <c r="Z12" s="49">
        <f t="shared" si="1"/>
        <v>0</v>
      </c>
      <c r="AA12" s="49">
        <f t="shared" si="1"/>
        <v>0</v>
      </c>
      <c r="AB12" s="49">
        <f t="shared" si="1"/>
        <v>0</v>
      </c>
      <c r="AC12" s="49">
        <f t="shared" si="1"/>
        <v>0</v>
      </c>
      <c r="AD12" s="49">
        <f t="shared" si="1"/>
        <v>0</v>
      </c>
    </row>
    <row r="13" spans="1:30">
      <c r="A13" s="47">
        <v>7</v>
      </c>
      <c r="B13" s="48" t="s">
        <v>38</v>
      </c>
      <c r="C13" s="52">
        <f t="shared" ref="C13:AD13" si="2">C49+C76+C103+C128+C154+C181</f>
        <v>45</v>
      </c>
      <c r="D13" s="52">
        <f t="shared" si="2"/>
        <v>29</v>
      </c>
      <c r="E13" s="52">
        <f t="shared" si="2"/>
        <v>12</v>
      </c>
      <c r="F13" s="52">
        <f t="shared" si="2"/>
        <v>15</v>
      </c>
      <c r="G13" s="52">
        <f t="shared" si="2"/>
        <v>29</v>
      </c>
      <c r="H13" s="52">
        <f t="shared" si="2"/>
        <v>25</v>
      </c>
      <c r="I13" s="52">
        <f t="shared" si="2"/>
        <v>19</v>
      </c>
      <c r="J13" s="52">
        <f t="shared" si="2"/>
        <v>20</v>
      </c>
      <c r="K13" s="52">
        <f t="shared" si="2"/>
        <v>21</v>
      </c>
      <c r="L13" s="52">
        <f t="shared" si="2"/>
        <v>22</v>
      </c>
      <c r="M13" s="52">
        <f t="shared" si="2"/>
        <v>18</v>
      </c>
      <c r="N13" s="52">
        <f t="shared" si="2"/>
        <v>30</v>
      </c>
      <c r="O13" s="52">
        <f t="shared" si="2"/>
        <v>31</v>
      </c>
      <c r="P13" s="52">
        <f t="shared" si="2"/>
        <v>31</v>
      </c>
      <c r="Q13" s="52">
        <f t="shared" si="2"/>
        <v>21</v>
      </c>
      <c r="R13" s="52">
        <f t="shared" si="2"/>
        <v>14</v>
      </c>
      <c r="S13" s="52">
        <f t="shared" si="2"/>
        <v>20</v>
      </c>
      <c r="T13" s="52">
        <f t="shared" si="2"/>
        <v>21</v>
      </c>
      <c r="U13" s="52">
        <f t="shared" si="2"/>
        <v>17</v>
      </c>
      <c r="V13" s="52">
        <f t="shared" si="2"/>
        <v>32</v>
      </c>
      <c r="W13" s="52">
        <f t="shared" si="2"/>
        <v>32</v>
      </c>
      <c r="X13" s="52">
        <f t="shared" si="2"/>
        <v>31</v>
      </c>
      <c r="Y13" s="52">
        <f t="shared" si="2"/>
        <v>0</v>
      </c>
      <c r="Z13" s="52">
        <f t="shared" si="2"/>
        <v>0</v>
      </c>
      <c r="AA13" s="52">
        <f t="shared" si="2"/>
        <v>0</v>
      </c>
      <c r="AB13" s="52">
        <f t="shared" si="2"/>
        <v>0</v>
      </c>
      <c r="AC13" s="52">
        <f t="shared" si="2"/>
        <v>0</v>
      </c>
      <c r="AD13" s="52">
        <f t="shared" si="2"/>
        <v>0</v>
      </c>
    </row>
    <row r="14" spans="1:30">
      <c r="A14" s="47">
        <v>8</v>
      </c>
      <c r="B14" s="48" t="s">
        <v>39</v>
      </c>
      <c r="C14" s="52">
        <f t="shared" ref="C14:AD14" si="3">C50+C77+C104+C129+C155+C182</f>
        <v>33</v>
      </c>
      <c r="D14" s="52">
        <f t="shared" si="3"/>
        <v>22</v>
      </c>
      <c r="E14" s="52">
        <f t="shared" si="3"/>
        <v>7</v>
      </c>
      <c r="F14" s="52">
        <f t="shared" si="3"/>
        <v>11</v>
      </c>
      <c r="G14" s="52">
        <f t="shared" si="3"/>
        <v>23</v>
      </c>
      <c r="H14" s="52">
        <f t="shared" si="3"/>
        <v>22</v>
      </c>
      <c r="I14" s="52">
        <f t="shared" si="3"/>
        <v>18</v>
      </c>
      <c r="J14" s="52">
        <f t="shared" si="3"/>
        <v>18</v>
      </c>
      <c r="K14" s="52">
        <f t="shared" si="3"/>
        <v>13</v>
      </c>
      <c r="L14" s="52">
        <f t="shared" si="3"/>
        <v>17</v>
      </c>
      <c r="M14" s="52">
        <f t="shared" si="3"/>
        <v>13</v>
      </c>
      <c r="N14" s="52">
        <f t="shared" si="3"/>
        <v>19</v>
      </c>
      <c r="O14" s="52">
        <f t="shared" si="3"/>
        <v>21</v>
      </c>
      <c r="P14" s="52">
        <f t="shared" si="3"/>
        <v>25</v>
      </c>
      <c r="Q14" s="52">
        <f t="shared" si="3"/>
        <v>18</v>
      </c>
      <c r="R14" s="52">
        <f t="shared" si="3"/>
        <v>10</v>
      </c>
      <c r="S14" s="52">
        <f t="shared" si="3"/>
        <v>17</v>
      </c>
      <c r="T14" s="52">
        <f t="shared" si="3"/>
        <v>13</v>
      </c>
      <c r="U14" s="52">
        <f t="shared" si="3"/>
        <v>10</v>
      </c>
      <c r="V14" s="52">
        <f t="shared" si="3"/>
        <v>20</v>
      </c>
      <c r="W14" s="52">
        <f t="shared" si="3"/>
        <v>22</v>
      </c>
      <c r="X14" s="52">
        <f t="shared" si="3"/>
        <v>20</v>
      </c>
      <c r="Y14" s="52">
        <f t="shared" si="3"/>
        <v>0</v>
      </c>
      <c r="Z14" s="52">
        <f t="shared" si="3"/>
        <v>0</v>
      </c>
      <c r="AA14" s="52">
        <f t="shared" si="3"/>
        <v>0</v>
      </c>
      <c r="AB14" s="52">
        <f t="shared" si="3"/>
        <v>0</v>
      </c>
      <c r="AC14" s="52">
        <f t="shared" si="3"/>
        <v>0</v>
      </c>
      <c r="AD14" s="52">
        <f t="shared" si="3"/>
        <v>0</v>
      </c>
    </row>
    <row r="15" spans="1:30" ht="25.5">
      <c r="A15" s="47">
        <v>9</v>
      </c>
      <c r="B15" s="48" t="s">
        <v>40</v>
      </c>
      <c r="C15" s="52">
        <f t="shared" ref="C15:AD15" si="4">SUM(C16:C19)</f>
        <v>318</v>
      </c>
      <c r="D15" s="52">
        <f t="shared" si="4"/>
        <v>317</v>
      </c>
      <c r="E15" s="52">
        <f t="shared" si="4"/>
        <v>217</v>
      </c>
      <c r="F15" s="52">
        <f t="shared" si="4"/>
        <v>392</v>
      </c>
      <c r="G15" s="52">
        <f t="shared" si="4"/>
        <v>265</v>
      </c>
      <c r="H15" s="52">
        <f t="shared" si="4"/>
        <v>393</v>
      </c>
      <c r="I15" s="52">
        <f t="shared" si="4"/>
        <v>236</v>
      </c>
      <c r="J15" s="52">
        <f t="shared" si="4"/>
        <v>342</v>
      </c>
      <c r="K15" s="52">
        <f t="shared" si="4"/>
        <v>341</v>
      </c>
      <c r="L15" s="52">
        <f t="shared" si="4"/>
        <v>435</v>
      </c>
      <c r="M15" s="52">
        <f t="shared" si="4"/>
        <v>384</v>
      </c>
      <c r="N15" s="52">
        <f t="shared" si="4"/>
        <v>414</v>
      </c>
      <c r="O15" s="52">
        <f t="shared" si="4"/>
        <v>439</v>
      </c>
      <c r="P15" s="52">
        <f t="shared" si="4"/>
        <v>418</v>
      </c>
      <c r="Q15" s="52">
        <f t="shared" si="4"/>
        <v>206</v>
      </c>
      <c r="R15" s="52">
        <f t="shared" si="4"/>
        <v>377</v>
      </c>
      <c r="S15" s="52">
        <f t="shared" si="4"/>
        <v>373</v>
      </c>
      <c r="T15" s="52">
        <f t="shared" si="4"/>
        <v>349</v>
      </c>
      <c r="U15" s="52">
        <f t="shared" si="4"/>
        <v>334</v>
      </c>
      <c r="V15" s="52">
        <f t="shared" si="4"/>
        <v>415</v>
      </c>
      <c r="W15" s="52">
        <f t="shared" si="4"/>
        <v>368</v>
      </c>
      <c r="X15" s="52">
        <f t="shared" si="4"/>
        <v>365</v>
      </c>
      <c r="Y15" s="52">
        <f t="shared" si="4"/>
        <v>0</v>
      </c>
      <c r="Z15" s="52">
        <f t="shared" si="4"/>
        <v>0</v>
      </c>
      <c r="AA15" s="52">
        <f t="shared" si="4"/>
        <v>0</v>
      </c>
      <c r="AB15" s="52">
        <f t="shared" si="4"/>
        <v>0</v>
      </c>
      <c r="AC15" s="52">
        <f t="shared" si="4"/>
        <v>0</v>
      </c>
      <c r="AD15" s="52">
        <f t="shared" si="4"/>
        <v>0</v>
      </c>
    </row>
    <row r="16" spans="1:30">
      <c r="A16" s="47"/>
      <c r="B16" s="53" t="s">
        <v>41</v>
      </c>
      <c r="C16" s="52">
        <f t="shared" ref="C16:AD16" si="5">SUM(C54,C81,C108,C133,C159,C186)</f>
        <v>87</v>
      </c>
      <c r="D16" s="52">
        <f t="shared" si="5"/>
        <v>87</v>
      </c>
      <c r="E16" s="52">
        <f t="shared" si="5"/>
        <v>68</v>
      </c>
      <c r="F16" s="52">
        <f t="shared" si="5"/>
        <v>115</v>
      </c>
      <c r="G16" s="52">
        <f t="shared" si="5"/>
        <v>65</v>
      </c>
      <c r="H16" s="52">
        <f t="shared" si="5"/>
        <v>112</v>
      </c>
      <c r="I16" s="52">
        <f t="shared" si="5"/>
        <v>46</v>
      </c>
      <c r="J16" s="52">
        <f t="shared" si="5"/>
        <v>93</v>
      </c>
      <c r="K16" s="52">
        <f t="shared" si="5"/>
        <v>99</v>
      </c>
      <c r="L16" s="52">
        <f t="shared" si="5"/>
        <v>104</v>
      </c>
      <c r="M16" s="52">
        <f t="shared" si="5"/>
        <v>86</v>
      </c>
      <c r="N16" s="52">
        <f t="shared" si="5"/>
        <v>99</v>
      </c>
      <c r="O16" s="52">
        <f t="shared" si="5"/>
        <v>102</v>
      </c>
      <c r="P16" s="52">
        <f t="shared" si="5"/>
        <v>94</v>
      </c>
      <c r="Q16" s="52">
        <f t="shared" si="5"/>
        <v>57</v>
      </c>
      <c r="R16" s="52">
        <f t="shared" si="5"/>
        <v>83</v>
      </c>
      <c r="S16" s="52">
        <f t="shared" si="5"/>
        <v>66</v>
      </c>
      <c r="T16" s="52">
        <f t="shared" si="5"/>
        <v>73</v>
      </c>
      <c r="U16" s="52">
        <f t="shared" si="5"/>
        <v>59</v>
      </c>
      <c r="V16" s="52">
        <f t="shared" si="5"/>
        <v>109</v>
      </c>
      <c r="W16" s="52">
        <f t="shared" si="5"/>
        <v>82</v>
      </c>
      <c r="X16" s="52">
        <f t="shared" si="5"/>
        <v>86</v>
      </c>
      <c r="Y16" s="52">
        <f t="shared" si="5"/>
        <v>0</v>
      </c>
      <c r="Z16" s="52">
        <f t="shared" si="5"/>
        <v>0</v>
      </c>
      <c r="AA16" s="52">
        <f t="shared" si="5"/>
        <v>0</v>
      </c>
      <c r="AB16" s="52">
        <f t="shared" si="5"/>
        <v>0</v>
      </c>
      <c r="AC16" s="52">
        <f t="shared" si="5"/>
        <v>0</v>
      </c>
      <c r="AD16" s="52">
        <f t="shared" si="5"/>
        <v>0</v>
      </c>
    </row>
    <row r="17" spans="1:30">
      <c r="A17" s="47"/>
      <c r="B17" s="53" t="s">
        <v>42</v>
      </c>
      <c r="C17" s="52">
        <f t="shared" ref="C17:AD17" si="6">SUM(C55,C82,C109,C134,C160,C187)</f>
        <v>95</v>
      </c>
      <c r="D17" s="52">
        <f t="shared" si="6"/>
        <v>90</v>
      </c>
      <c r="E17" s="52">
        <f t="shared" si="6"/>
        <v>51</v>
      </c>
      <c r="F17" s="52">
        <f t="shared" si="6"/>
        <v>88</v>
      </c>
      <c r="G17" s="52">
        <f t="shared" si="6"/>
        <v>78</v>
      </c>
      <c r="H17" s="52">
        <f t="shared" si="6"/>
        <v>82</v>
      </c>
      <c r="I17" s="52">
        <f t="shared" si="6"/>
        <v>65</v>
      </c>
      <c r="J17" s="52">
        <f t="shared" si="6"/>
        <v>92</v>
      </c>
      <c r="K17" s="52">
        <f t="shared" si="6"/>
        <v>95</v>
      </c>
      <c r="L17" s="52">
        <f t="shared" si="6"/>
        <v>81</v>
      </c>
      <c r="M17" s="52">
        <f t="shared" si="6"/>
        <v>102</v>
      </c>
      <c r="N17" s="52">
        <f t="shared" si="6"/>
        <v>99</v>
      </c>
      <c r="O17" s="52">
        <f t="shared" si="6"/>
        <v>104</v>
      </c>
      <c r="P17" s="52">
        <f t="shared" si="6"/>
        <v>125</v>
      </c>
      <c r="Q17" s="52">
        <f t="shared" si="6"/>
        <v>52</v>
      </c>
      <c r="R17" s="52">
        <f t="shared" si="6"/>
        <v>91</v>
      </c>
      <c r="S17" s="52">
        <f t="shared" si="6"/>
        <v>125</v>
      </c>
      <c r="T17" s="52">
        <f t="shared" si="6"/>
        <v>80</v>
      </c>
      <c r="U17" s="52">
        <f t="shared" si="6"/>
        <v>86</v>
      </c>
      <c r="V17" s="52">
        <f t="shared" si="6"/>
        <v>105</v>
      </c>
      <c r="W17" s="52">
        <f t="shared" si="6"/>
        <v>118</v>
      </c>
      <c r="X17" s="52">
        <f t="shared" si="6"/>
        <v>98</v>
      </c>
      <c r="Y17" s="52">
        <f t="shared" si="6"/>
        <v>0</v>
      </c>
      <c r="Z17" s="52">
        <f t="shared" si="6"/>
        <v>0</v>
      </c>
      <c r="AA17" s="52">
        <f t="shared" si="6"/>
        <v>0</v>
      </c>
      <c r="AB17" s="52">
        <f t="shared" si="6"/>
        <v>0</v>
      </c>
      <c r="AC17" s="52">
        <f t="shared" si="6"/>
        <v>0</v>
      </c>
      <c r="AD17" s="52">
        <f t="shared" si="6"/>
        <v>0</v>
      </c>
    </row>
    <row r="18" spans="1:30">
      <c r="A18" s="47"/>
      <c r="B18" s="53" t="s">
        <v>43</v>
      </c>
      <c r="C18" s="52">
        <f t="shared" ref="C18:AD18" si="7">SUM(C56,C83,C110,C135,C161,C188)</f>
        <v>65</v>
      </c>
      <c r="D18" s="52">
        <f t="shared" si="7"/>
        <v>62</v>
      </c>
      <c r="E18" s="52">
        <f t="shared" si="7"/>
        <v>49</v>
      </c>
      <c r="F18" s="52">
        <f t="shared" si="7"/>
        <v>118</v>
      </c>
      <c r="G18" s="52">
        <f t="shared" si="7"/>
        <v>57</v>
      </c>
      <c r="H18" s="52">
        <f t="shared" si="7"/>
        <v>98</v>
      </c>
      <c r="I18" s="52">
        <f t="shared" si="7"/>
        <v>62</v>
      </c>
      <c r="J18" s="52">
        <f t="shared" si="7"/>
        <v>90</v>
      </c>
      <c r="K18" s="52">
        <f t="shared" si="7"/>
        <v>78</v>
      </c>
      <c r="L18" s="52">
        <f t="shared" si="7"/>
        <v>125</v>
      </c>
      <c r="M18" s="52">
        <f t="shared" si="7"/>
        <v>82</v>
      </c>
      <c r="N18" s="52">
        <f t="shared" si="7"/>
        <v>107</v>
      </c>
      <c r="O18" s="52">
        <f t="shared" si="7"/>
        <v>97</v>
      </c>
      <c r="P18" s="52">
        <f t="shared" si="7"/>
        <v>95</v>
      </c>
      <c r="Q18" s="52">
        <f t="shared" si="7"/>
        <v>55</v>
      </c>
      <c r="R18" s="52">
        <f t="shared" si="7"/>
        <v>90</v>
      </c>
      <c r="S18" s="52">
        <f t="shared" si="7"/>
        <v>90</v>
      </c>
      <c r="T18" s="52">
        <f t="shared" si="7"/>
        <v>92</v>
      </c>
      <c r="U18" s="52">
        <f t="shared" si="7"/>
        <v>88</v>
      </c>
      <c r="V18" s="52">
        <f t="shared" si="7"/>
        <v>108</v>
      </c>
      <c r="W18" s="52">
        <f t="shared" si="7"/>
        <v>74</v>
      </c>
      <c r="X18" s="52">
        <f t="shared" si="7"/>
        <v>83</v>
      </c>
      <c r="Y18" s="52">
        <f t="shared" si="7"/>
        <v>0</v>
      </c>
      <c r="Z18" s="52">
        <f t="shared" si="7"/>
        <v>0</v>
      </c>
      <c r="AA18" s="52">
        <f t="shared" si="7"/>
        <v>0</v>
      </c>
      <c r="AB18" s="52">
        <f t="shared" si="7"/>
        <v>0</v>
      </c>
      <c r="AC18" s="52">
        <f t="shared" si="7"/>
        <v>0</v>
      </c>
      <c r="AD18" s="52">
        <f t="shared" si="7"/>
        <v>0</v>
      </c>
    </row>
    <row r="19" spans="1:30">
      <c r="A19" s="47"/>
      <c r="B19" s="53" t="s">
        <v>44</v>
      </c>
      <c r="C19" s="52">
        <f t="shared" ref="C19:AD19" si="8">SUM(C57,C84,C111,C136,C162,C189)</f>
        <v>71</v>
      </c>
      <c r="D19" s="52">
        <f t="shared" si="8"/>
        <v>78</v>
      </c>
      <c r="E19" s="52">
        <f t="shared" si="8"/>
        <v>49</v>
      </c>
      <c r="F19" s="52">
        <f t="shared" si="8"/>
        <v>71</v>
      </c>
      <c r="G19" s="52">
        <f t="shared" si="8"/>
        <v>65</v>
      </c>
      <c r="H19" s="52">
        <f t="shared" si="8"/>
        <v>101</v>
      </c>
      <c r="I19" s="52">
        <f t="shared" si="8"/>
        <v>63</v>
      </c>
      <c r="J19" s="52">
        <f t="shared" si="8"/>
        <v>67</v>
      </c>
      <c r="K19" s="52">
        <f t="shared" si="8"/>
        <v>69</v>
      </c>
      <c r="L19" s="52">
        <f t="shared" si="8"/>
        <v>125</v>
      </c>
      <c r="M19" s="52">
        <f t="shared" si="8"/>
        <v>114</v>
      </c>
      <c r="N19" s="52">
        <f t="shared" si="8"/>
        <v>109</v>
      </c>
      <c r="O19" s="52">
        <f t="shared" si="8"/>
        <v>136</v>
      </c>
      <c r="P19" s="52">
        <f t="shared" si="8"/>
        <v>104</v>
      </c>
      <c r="Q19" s="52">
        <f t="shared" si="8"/>
        <v>42</v>
      </c>
      <c r="R19" s="52">
        <f t="shared" si="8"/>
        <v>113</v>
      </c>
      <c r="S19" s="52">
        <f t="shared" si="8"/>
        <v>92</v>
      </c>
      <c r="T19" s="52">
        <f t="shared" si="8"/>
        <v>104</v>
      </c>
      <c r="U19" s="52">
        <f t="shared" si="8"/>
        <v>101</v>
      </c>
      <c r="V19" s="52">
        <f t="shared" si="8"/>
        <v>93</v>
      </c>
      <c r="W19" s="52">
        <f t="shared" si="8"/>
        <v>94</v>
      </c>
      <c r="X19" s="52">
        <f t="shared" si="8"/>
        <v>98</v>
      </c>
      <c r="Y19" s="52">
        <f t="shared" si="8"/>
        <v>0</v>
      </c>
      <c r="Z19" s="52">
        <f t="shared" si="8"/>
        <v>0</v>
      </c>
      <c r="AA19" s="52">
        <f t="shared" si="8"/>
        <v>0</v>
      </c>
      <c r="AB19" s="52">
        <f t="shared" si="8"/>
        <v>0</v>
      </c>
      <c r="AC19" s="52">
        <f t="shared" si="8"/>
        <v>0</v>
      </c>
      <c r="AD19" s="52">
        <f t="shared" si="8"/>
        <v>0</v>
      </c>
    </row>
    <row r="20" spans="1:30" hidden="1">
      <c r="A20" s="47"/>
      <c r="B20" s="53" t="s">
        <v>45</v>
      </c>
      <c r="C20" s="52">
        <f t="shared" ref="C20:AD20" si="9">SUM(C58,C85,C112,C137,C163,C190)</f>
        <v>0</v>
      </c>
      <c r="D20" s="52">
        <f t="shared" si="9"/>
        <v>0</v>
      </c>
      <c r="E20" s="52">
        <f t="shared" si="9"/>
        <v>0</v>
      </c>
      <c r="F20" s="52">
        <f t="shared" si="9"/>
        <v>0</v>
      </c>
      <c r="G20" s="52">
        <f t="shared" si="9"/>
        <v>0</v>
      </c>
      <c r="H20" s="52">
        <f t="shared" si="9"/>
        <v>0</v>
      </c>
      <c r="I20" s="52">
        <f t="shared" si="9"/>
        <v>0</v>
      </c>
      <c r="J20" s="52">
        <f t="shared" si="9"/>
        <v>0</v>
      </c>
      <c r="K20" s="52">
        <f t="shared" si="9"/>
        <v>0</v>
      </c>
      <c r="L20" s="52">
        <f t="shared" si="9"/>
        <v>0</v>
      </c>
      <c r="M20" s="52">
        <f t="shared" si="9"/>
        <v>0</v>
      </c>
      <c r="N20" s="52">
        <f t="shared" si="9"/>
        <v>0</v>
      </c>
      <c r="O20" s="52">
        <f t="shared" si="9"/>
        <v>0</v>
      </c>
      <c r="P20" s="52">
        <f t="shared" si="9"/>
        <v>0</v>
      </c>
      <c r="Q20" s="52">
        <f t="shared" si="9"/>
        <v>0</v>
      </c>
      <c r="R20" s="52">
        <f t="shared" si="9"/>
        <v>0</v>
      </c>
      <c r="S20" s="52">
        <f t="shared" si="9"/>
        <v>0</v>
      </c>
      <c r="T20" s="52">
        <f t="shared" si="9"/>
        <v>0</v>
      </c>
      <c r="U20" s="52">
        <f t="shared" si="9"/>
        <v>0</v>
      </c>
      <c r="V20" s="52">
        <f t="shared" si="9"/>
        <v>0</v>
      </c>
      <c r="W20" s="52">
        <f t="shared" si="9"/>
        <v>0</v>
      </c>
      <c r="X20" s="52">
        <f t="shared" si="9"/>
        <v>0</v>
      </c>
      <c r="Y20" s="52">
        <f t="shared" si="9"/>
        <v>0</v>
      </c>
      <c r="Z20" s="52">
        <f t="shared" si="9"/>
        <v>0</v>
      </c>
      <c r="AA20" s="52">
        <f t="shared" si="9"/>
        <v>0</v>
      </c>
      <c r="AB20" s="52">
        <f t="shared" si="9"/>
        <v>0</v>
      </c>
      <c r="AC20" s="52">
        <f t="shared" si="9"/>
        <v>0</v>
      </c>
      <c r="AD20" s="52">
        <f t="shared" si="9"/>
        <v>0</v>
      </c>
    </row>
    <row r="21" spans="1:30" hidden="1">
      <c r="A21" s="47"/>
      <c r="B21" s="53" t="s">
        <v>46</v>
      </c>
      <c r="C21" s="52">
        <f t="shared" ref="C21:AD21" si="10">SUM(C59,C86,C113,C138,C164,C191)</f>
        <v>0</v>
      </c>
      <c r="D21" s="52">
        <f t="shared" si="10"/>
        <v>0</v>
      </c>
      <c r="E21" s="52">
        <f t="shared" si="10"/>
        <v>0</v>
      </c>
      <c r="F21" s="52">
        <f t="shared" si="10"/>
        <v>0</v>
      </c>
      <c r="G21" s="52">
        <f t="shared" si="10"/>
        <v>0</v>
      </c>
      <c r="H21" s="52">
        <f t="shared" si="10"/>
        <v>0</v>
      </c>
      <c r="I21" s="52">
        <f t="shared" si="10"/>
        <v>0</v>
      </c>
      <c r="J21" s="52">
        <f t="shared" si="10"/>
        <v>0</v>
      </c>
      <c r="K21" s="52">
        <f t="shared" si="10"/>
        <v>0</v>
      </c>
      <c r="L21" s="52">
        <f t="shared" si="10"/>
        <v>0</v>
      </c>
      <c r="M21" s="52">
        <f t="shared" si="10"/>
        <v>0</v>
      </c>
      <c r="N21" s="52">
        <f t="shared" si="10"/>
        <v>0</v>
      </c>
      <c r="O21" s="52">
        <f t="shared" si="10"/>
        <v>0</v>
      </c>
      <c r="P21" s="52">
        <f t="shared" si="10"/>
        <v>0</v>
      </c>
      <c r="Q21" s="52">
        <f t="shared" si="10"/>
        <v>0</v>
      </c>
      <c r="R21" s="52">
        <f t="shared" si="10"/>
        <v>0</v>
      </c>
      <c r="S21" s="52">
        <f t="shared" si="10"/>
        <v>0</v>
      </c>
      <c r="T21" s="52">
        <f t="shared" si="10"/>
        <v>0</v>
      </c>
      <c r="U21" s="52">
        <f t="shared" si="10"/>
        <v>0</v>
      </c>
      <c r="V21" s="52">
        <f t="shared" si="10"/>
        <v>0</v>
      </c>
      <c r="W21" s="52">
        <f t="shared" si="10"/>
        <v>0</v>
      </c>
      <c r="X21" s="52">
        <f t="shared" si="10"/>
        <v>0</v>
      </c>
      <c r="Y21" s="52">
        <f t="shared" si="10"/>
        <v>0</v>
      </c>
      <c r="Z21" s="52">
        <f t="shared" si="10"/>
        <v>0</v>
      </c>
      <c r="AA21" s="52">
        <f t="shared" si="10"/>
        <v>0</v>
      </c>
      <c r="AB21" s="52">
        <f t="shared" si="10"/>
        <v>0</v>
      </c>
      <c r="AC21" s="52">
        <f t="shared" si="10"/>
        <v>0</v>
      </c>
      <c r="AD21" s="52">
        <f t="shared" si="10"/>
        <v>0</v>
      </c>
    </row>
    <row r="22" spans="1:30" ht="25.5">
      <c r="A22" s="47">
        <v>10</v>
      </c>
      <c r="B22" s="48" t="s">
        <v>47</v>
      </c>
      <c r="C22" s="52">
        <f t="shared" ref="C22:AD22" si="11">SUM(C23:C26)</f>
        <v>930</v>
      </c>
      <c r="D22" s="52">
        <f t="shared" si="11"/>
        <v>883.7109375</v>
      </c>
      <c r="E22" s="52">
        <f t="shared" si="11"/>
        <v>585.796875</v>
      </c>
      <c r="F22" s="52">
        <f t="shared" si="11"/>
        <v>895.1015625</v>
      </c>
      <c r="G22" s="52">
        <f t="shared" si="11"/>
        <v>744.375</v>
      </c>
      <c r="H22" s="52">
        <f t="shared" si="11"/>
        <v>948.84375</v>
      </c>
      <c r="I22" s="52">
        <f t="shared" si="11"/>
        <v>276.5625</v>
      </c>
      <c r="J22" s="52">
        <f t="shared" si="11"/>
        <v>828.28125</v>
      </c>
      <c r="K22" s="52">
        <f t="shared" si="11"/>
        <v>700.1015625</v>
      </c>
      <c r="L22" s="52">
        <f t="shared" si="11"/>
        <v>1043.015625</v>
      </c>
      <c r="M22" s="52">
        <f t="shared" si="11"/>
        <v>897.1875</v>
      </c>
      <c r="N22" s="52">
        <f t="shared" si="11"/>
        <v>902.8125</v>
      </c>
      <c r="O22" s="52">
        <f t="shared" si="11"/>
        <v>1096.3125</v>
      </c>
      <c r="P22" s="52">
        <f t="shared" si="11"/>
        <v>802.734375</v>
      </c>
      <c r="Q22" s="52">
        <f t="shared" si="11"/>
        <v>614.2734375</v>
      </c>
      <c r="R22" s="52">
        <f t="shared" si="11"/>
        <v>897.1875</v>
      </c>
      <c r="S22" s="52">
        <f t="shared" si="11"/>
        <v>884.859375</v>
      </c>
      <c r="T22" s="52">
        <f t="shared" si="11"/>
        <v>654.140625</v>
      </c>
      <c r="U22" s="52">
        <f t="shared" si="11"/>
        <v>680.53125</v>
      </c>
      <c r="V22" s="52">
        <f t="shared" si="11"/>
        <v>653.25</v>
      </c>
      <c r="W22" s="52">
        <f t="shared" si="11"/>
        <v>1069.40625</v>
      </c>
      <c r="X22" s="52">
        <f t="shared" si="11"/>
        <v>728.25</v>
      </c>
      <c r="Y22" s="52">
        <f t="shared" si="11"/>
        <v>0</v>
      </c>
      <c r="Z22" s="52">
        <f t="shared" si="11"/>
        <v>0</v>
      </c>
      <c r="AA22" s="52">
        <f t="shared" si="11"/>
        <v>0</v>
      </c>
      <c r="AB22" s="52">
        <f t="shared" si="11"/>
        <v>0</v>
      </c>
      <c r="AC22" s="52">
        <f t="shared" si="11"/>
        <v>0</v>
      </c>
      <c r="AD22" s="52">
        <f t="shared" si="11"/>
        <v>0</v>
      </c>
    </row>
    <row r="23" spans="1:30">
      <c r="A23" s="47"/>
      <c r="B23" s="53" t="s">
        <v>48</v>
      </c>
      <c r="C23" s="52">
        <f>'Cálculo de Cuota'!D61</f>
        <v>240</v>
      </c>
      <c r="D23" s="52">
        <f>'Cálculo de Cuota'!E61</f>
        <v>237.3515625</v>
      </c>
      <c r="E23" s="52">
        <f>'Cálculo de Cuota'!F61</f>
        <v>150.9609375</v>
      </c>
      <c r="F23" s="52">
        <f>'Cálculo de Cuota'!G61</f>
        <v>233.7421875</v>
      </c>
      <c r="G23" s="52">
        <f>'Cálculo de Cuota'!H61</f>
        <v>180.3984375</v>
      </c>
      <c r="H23" s="52">
        <f>'Cálculo de Cuota'!I61</f>
        <v>246.65625</v>
      </c>
      <c r="I23" s="52">
        <f>'Cálculo de Cuota'!J61</f>
        <v>69.140625</v>
      </c>
      <c r="J23" s="52">
        <f>'Cálculo de Cuota'!K61</f>
        <v>203.1796875</v>
      </c>
      <c r="K23" s="52">
        <f>'Cálculo de Cuota'!L61</f>
        <v>194.15625</v>
      </c>
      <c r="L23" s="52">
        <f>'Cálculo de Cuota'!M61</f>
        <v>273.046875</v>
      </c>
      <c r="M23" s="52">
        <f>'Cálculo de Cuota'!N61</f>
        <v>224.15625</v>
      </c>
      <c r="N23" s="52">
        <f>'Cálculo de Cuota'!O61</f>
        <v>226.171875</v>
      </c>
      <c r="O23" s="52">
        <f>'Cálculo de Cuota'!P61</f>
        <v>274.78125</v>
      </c>
      <c r="P23" s="52">
        <f>'Cálculo de Cuota'!Q61</f>
        <v>179.4375</v>
      </c>
      <c r="Q23" s="52">
        <f>'Cálculo de Cuota'!R61</f>
        <v>145.546875</v>
      </c>
      <c r="R23" s="52">
        <f>'Cálculo de Cuota'!S61</f>
        <v>231.65625</v>
      </c>
      <c r="S23" s="52">
        <f>'Cálculo de Cuota'!T61</f>
        <v>193.5</v>
      </c>
      <c r="T23" s="52">
        <f>'Cálculo de Cuota'!U61</f>
        <v>173.7421875</v>
      </c>
      <c r="U23" s="52">
        <f>'Cálculo de Cuota'!V61</f>
        <v>164.4375</v>
      </c>
      <c r="V23" s="52">
        <f>'Cálculo de Cuota'!W61</f>
        <v>163.3125</v>
      </c>
      <c r="W23" s="52">
        <f>'Cálculo de Cuota'!X61</f>
        <v>273.046875</v>
      </c>
      <c r="X23" s="52">
        <f>'Cálculo de Cuota'!Y61</f>
        <v>181.921875</v>
      </c>
      <c r="Y23" s="52">
        <f>'Cálculo de Cuota'!Z61</f>
        <v>0</v>
      </c>
      <c r="Z23" s="52">
        <f>'Cálculo de Cuota'!AA61</f>
        <v>0</v>
      </c>
      <c r="AA23" s="52">
        <f>'Cálculo de Cuota'!AB61</f>
        <v>0</v>
      </c>
      <c r="AB23" s="52">
        <f>'Cálculo de Cuota'!AC61</f>
        <v>0</v>
      </c>
      <c r="AC23" s="52">
        <f>'Cálculo de Cuota'!AD61</f>
        <v>0</v>
      </c>
      <c r="AD23" s="52">
        <f>'Cálculo de Cuota'!AE61</f>
        <v>0</v>
      </c>
    </row>
    <row r="24" spans="1:30">
      <c r="A24" s="47"/>
      <c r="B24" s="53" t="s">
        <v>49</v>
      </c>
      <c r="C24" s="52">
        <f>'Cálculo de Cuota'!D62</f>
        <v>217.5</v>
      </c>
      <c r="D24" s="52">
        <f>'Cálculo de Cuota'!E62</f>
        <v>235.265625</v>
      </c>
      <c r="E24" s="52">
        <f>'Cálculo de Cuota'!F62</f>
        <v>162.3515625</v>
      </c>
      <c r="F24" s="52">
        <f>'Cálculo de Cuota'!G62</f>
        <v>210.9609375</v>
      </c>
      <c r="G24" s="52">
        <f>'Cálculo de Cuota'!H62</f>
        <v>191.7890625</v>
      </c>
      <c r="H24" s="52">
        <f>'Cálculo de Cuota'!I62</f>
        <v>235.265625</v>
      </c>
      <c r="I24" s="52">
        <f>'Cálculo de Cuota'!J62</f>
        <v>69.140625</v>
      </c>
      <c r="J24" s="52">
        <f>'Cálculo de Cuota'!K62</f>
        <v>227.765625</v>
      </c>
      <c r="K24" s="52">
        <f>'Cálculo de Cuota'!L62</f>
        <v>194.15625</v>
      </c>
      <c r="L24" s="52">
        <f>'Cálculo de Cuota'!M62</f>
        <v>255.9609375</v>
      </c>
      <c r="M24" s="52">
        <f>'Cálculo de Cuota'!N62</f>
        <v>235.546875</v>
      </c>
      <c r="N24" s="52">
        <f>'Cálculo de Cuota'!O62</f>
        <v>220.546875</v>
      </c>
      <c r="O24" s="52">
        <f>'Cálculo de Cuota'!P62</f>
        <v>270.9609375</v>
      </c>
      <c r="P24" s="52">
        <f>'Cálculo de Cuota'!Q62</f>
        <v>212.484375</v>
      </c>
      <c r="Q24" s="52">
        <f>'Cálculo de Cuota'!R62</f>
        <v>162.3515625</v>
      </c>
      <c r="R24" s="52">
        <f>'Cálculo de Cuota'!S62</f>
        <v>243.046875</v>
      </c>
      <c r="S24" s="52">
        <f>'Cálculo de Cuota'!T62</f>
        <v>231.65625</v>
      </c>
      <c r="T24" s="52">
        <f>'Cálculo de Cuota'!U62</f>
        <v>127.21875</v>
      </c>
      <c r="U24" s="52">
        <f>'Cálculo de Cuota'!V62</f>
        <v>175.828125</v>
      </c>
      <c r="V24" s="52">
        <f>'Cálculo de Cuota'!W62</f>
        <v>163.3125</v>
      </c>
      <c r="W24" s="52">
        <f>'Cálculo de Cuota'!X62</f>
        <v>273.046875</v>
      </c>
      <c r="X24" s="52">
        <f>'Cálculo de Cuota'!Y62</f>
        <v>193.3125</v>
      </c>
      <c r="Y24" s="52">
        <f>'Cálculo de Cuota'!Z62</f>
        <v>0</v>
      </c>
      <c r="Z24" s="52">
        <f>'Cálculo de Cuota'!AA62</f>
        <v>0</v>
      </c>
      <c r="AA24" s="52">
        <f>'Cálculo de Cuota'!AB62</f>
        <v>0</v>
      </c>
      <c r="AB24" s="52">
        <f>'Cálculo de Cuota'!AC62</f>
        <v>0</v>
      </c>
      <c r="AC24" s="52">
        <f>'Cálculo de Cuota'!AD62</f>
        <v>0</v>
      </c>
      <c r="AD24" s="52">
        <f>'Cálculo de Cuota'!AE62</f>
        <v>0</v>
      </c>
    </row>
    <row r="25" spans="1:30">
      <c r="A25" s="47"/>
      <c r="B25" s="53" t="s">
        <v>50</v>
      </c>
      <c r="C25" s="52">
        <f>'Cálculo de Cuota'!D63</f>
        <v>225</v>
      </c>
      <c r="D25" s="52">
        <f>'Cálculo de Cuota'!E63</f>
        <v>173.7421875</v>
      </c>
      <c r="E25" s="52">
        <f>'Cálculo de Cuota'!F63</f>
        <v>127.21875</v>
      </c>
      <c r="F25" s="52">
        <f>'Cálculo de Cuota'!G63</f>
        <v>228.046875</v>
      </c>
      <c r="G25" s="52">
        <f>'Cálculo de Cuota'!H63</f>
        <v>180.3984375</v>
      </c>
      <c r="H25" s="52">
        <f>'Cálculo de Cuota'!I63</f>
        <v>246.65625</v>
      </c>
      <c r="I25" s="52">
        <f>'Cálculo de Cuota'!J63</f>
        <v>57.75</v>
      </c>
      <c r="J25" s="52">
        <f>'Cálculo de Cuota'!K63</f>
        <v>237.0703125</v>
      </c>
      <c r="K25" s="52">
        <f>'Cálculo de Cuota'!L63</f>
        <v>195.9609375</v>
      </c>
      <c r="L25" s="52">
        <f>'Cálculo de Cuota'!M63</f>
        <v>246.65625</v>
      </c>
      <c r="M25" s="52">
        <f>'Cálculo de Cuota'!N63</f>
        <v>201.9375</v>
      </c>
      <c r="N25" s="52">
        <f>'Cálculo de Cuota'!O63</f>
        <v>228.046875</v>
      </c>
      <c r="O25" s="52">
        <f>'Cálculo de Cuota'!P63</f>
        <v>282.3515625</v>
      </c>
      <c r="P25" s="52">
        <f>'Cálculo de Cuota'!Q63</f>
        <v>205.265625</v>
      </c>
      <c r="Q25" s="52">
        <f>'Cálculo de Cuota'!R63</f>
        <v>153.046875</v>
      </c>
      <c r="R25" s="52">
        <f>'Cálculo de Cuota'!S63</f>
        <v>183.046875</v>
      </c>
      <c r="S25" s="52">
        <f>'Cálculo de Cuota'!T63</f>
        <v>228.046875</v>
      </c>
      <c r="T25" s="52">
        <f>'Cálculo de Cuota'!U63</f>
        <v>173.7421875</v>
      </c>
      <c r="U25" s="52">
        <f>'Cálculo de Cuota'!V63</f>
        <v>175.828125</v>
      </c>
      <c r="V25" s="52">
        <f>'Cálculo de Cuota'!W63</f>
        <v>163.3125</v>
      </c>
      <c r="W25" s="52">
        <f>'Cálculo de Cuota'!X63</f>
        <v>261.65625</v>
      </c>
      <c r="X25" s="52">
        <f>'Cálculo de Cuota'!Y63</f>
        <v>193.3125</v>
      </c>
      <c r="Y25" s="52">
        <f>'Cálculo de Cuota'!Z63</f>
        <v>0</v>
      </c>
      <c r="Z25" s="52">
        <f>'Cálculo de Cuota'!AA63</f>
        <v>0</v>
      </c>
      <c r="AA25" s="52">
        <f>'Cálculo de Cuota'!AB63</f>
        <v>0</v>
      </c>
      <c r="AB25" s="52">
        <f>'Cálculo de Cuota'!AC63</f>
        <v>0</v>
      </c>
      <c r="AC25" s="52">
        <f>'Cálculo de Cuota'!AD63</f>
        <v>0</v>
      </c>
      <c r="AD25" s="52">
        <f>'Cálculo de Cuota'!AE63</f>
        <v>0</v>
      </c>
    </row>
    <row r="26" spans="1:30">
      <c r="A26" s="47"/>
      <c r="B26" s="53" t="s">
        <v>51</v>
      </c>
      <c r="C26" s="52">
        <f>'Cálculo de Cuota'!D64</f>
        <v>247.5</v>
      </c>
      <c r="D26" s="52">
        <f>'Cálculo de Cuota'!E64</f>
        <v>237.3515625</v>
      </c>
      <c r="E26" s="52">
        <f>'Cálculo de Cuota'!F64</f>
        <v>145.265625</v>
      </c>
      <c r="F26" s="52">
        <f>'Cálculo de Cuota'!G64</f>
        <v>222.3515625</v>
      </c>
      <c r="G26" s="52">
        <f>'Cálculo de Cuota'!H64</f>
        <v>191.7890625</v>
      </c>
      <c r="H26" s="52">
        <f>'Cálculo de Cuota'!I64</f>
        <v>220.265625</v>
      </c>
      <c r="I26" s="52">
        <f>'Cálculo de Cuota'!J64</f>
        <v>80.53125</v>
      </c>
      <c r="J26" s="52">
        <f>'Cálculo de Cuota'!K64</f>
        <v>160.265625</v>
      </c>
      <c r="K26" s="52">
        <f>'Cálculo de Cuota'!L64</f>
        <v>115.828125</v>
      </c>
      <c r="L26" s="52">
        <f>'Cálculo de Cuota'!M64</f>
        <v>267.3515625</v>
      </c>
      <c r="M26" s="52">
        <f>'Cálculo de Cuota'!N64</f>
        <v>235.546875</v>
      </c>
      <c r="N26" s="52">
        <f>'Cálculo de Cuota'!O64</f>
        <v>228.046875</v>
      </c>
      <c r="O26" s="52">
        <f>'Cálculo de Cuota'!P64</f>
        <v>268.21875</v>
      </c>
      <c r="P26" s="52">
        <f>'Cálculo de Cuota'!Q64</f>
        <v>205.546875</v>
      </c>
      <c r="Q26" s="52">
        <f>'Cálculo de Cuota'!R64</f>
        <v>153.328125</v>
      </c>
      <c r="R26" s="52">
        <f>'Cálculo de Cuota'!S64</f>
        <v>239.4375</v>
      </c>
      <c r="S26" s="52">
        <f>'Cálculo de Cuota'!T64</f>
        <v>231.65625</v>
      </c>
      <c r="T26" s="52">
        <f>'Cálculo de Cuota'!U64</f>
        <v>179.4375</v>
      </c>
      <c r="U26" s="52">
        <f>'Cálculo de Cuota'!V64</f>
        <v>164.4375</v>
      </c>
      <c r="V26" s="52">
        <f>'Cálculo de Cuota'!W64</f>
        <v>163.3125</v>
      </c>
      <c r="W26" s="52">
        <f>'Cálculo de Cuota'!X64</f>
        <v>261.65625</v>
      </c>
      <c r="X26" s="52">
        <f>'Cálculo de Cuota'!Y64</f>
        <v>159.703125</v>
      </c>
      <c r="Y26" s="52">
        <f>'Cálculo de Cuota'!Z64</f>
        <v>0</v>
      </c>
      <c r="Z26" s="52">
        <f>'Cálculo de Cuota'!AA64</f>
        <v>0</v>
      </c>
      <c r="AA26" s="52">
        <f>'Cálculo de Cuota'!AB64</f>
        <v>0</v>
      </c>
      <c r="AB26" s="52">
        <f>'Cálculo de Cuota'!AC64</f>
        <v>0</v>
      </c>
      <c r="AC26" s="52">
        <f>'Cálculo de Cuota'!AD64</f>
        <v>0</v>
      </c>
      <c r="AD26" s="52">
        <f>'Cálculo de Cuota'!AE64</f>
        <v>0</v>
      </c>
    </row>
    <row r="27" spans="1:30" hidden="1">
      <c r="A27" s="47"/>
      <c r="B27" s="53" t="s">
        <v>52</v>
      </c>
      <c r="C27" s="52">
        <f>'Cálculo de Cuota'!D65</f>
        <v>330</v>
      </c>
      <c r="D27" s="52">
        <f>'Cálculo de Cuota'!E65</f>
        <v>330</v>
      </c>
      <c r="E27" s="52">
        <f>'Cálculo de Cuota'!F65</f>
        <v>225</v>
      </c>
      <c r="F27" s="52">
        <f>'Cálculo de Cuota'!G65</f>
        <v>285</v>
      </c>
      <c r="G27" s="52">
        <f>'Cálculo de Cuota'!H65</f>
        <v>300</v>
      </c>
      <c r="H27" s="52">
        <f>'Cálculo de Cuota'!I65</f>
        <v>315</v>
      </c>
      <c r="I27" s="52">
        <f>'Cálculo de Cuota'!J65</f>
        <v>240</v>
      </c>
      <c r="J27" s="52">
        <f>'Cálculo de Cuota'!K65</f>
        <v>330</v>
      </c>
      <c r="K27" s="52">
        <f>'Cálculo de Cuota'!L65</f>
        <v>300</v>
      </c>
      <c r="L27" s="52">
        <f>'Cálculo de Cuota'!M65</f>
        <v>330</v>
      </c>
      <c r="M27" s="52">
        <f>'Cálculo de Cuota'!N65</f>
        <v>300</v>
      </c>
      <c r="N27" s="52">
        <f>'Cálculo de Cuota'!O65</f>
        <v>300</v>
      </c>
      <c r="O27" s="52">
        <f>'Cálculo de Cuota'!P65</f>
        <v>345</v>
      </c>
      <c r="P27" s="52">
        <f>'Cálculo de Cuota'!Q65</f>
        <v>315</v>
      </c>
      <c r="Q27" s="52">
        <f>'Cálculo de Cuota'!R65</f>
        <v>225</v>
      </c>
      <c r="R27" s="52">
        <f>'Cálculo de Cuota'!S65</f>
        <v>300</v>
      </c>
      <c r="S27" s="52">
        <f>'Cálculo de Cuota'!T65</f>
        <v>300</v>
      </c>
      <c r="T27" s="52">
        <f>'Cálculo de Cuota'!U65</f>
        <v>225</v>
      </c>
      <c r="U27" s="52">
        <f>'Cálculo de Cuota'!V65</f>
        <v>210</v>
      </c>
      <c r="V27" s="52">
        <f>'Cálculo de Cuota'!W65</f>
        <v>300</v>
      </c>
      <c r="W27" s="52">
        <f>'Cálculo de Cuota'!X65</f>
        <v>330</v>
      </c>
      <c r="X27" s="52">
        <f>'Cálculo de Cuota'!Y65</f>
        <v>330</v>
      </c>
      <c r="Y27" s="52">
        <f>'Cálculo de Cuota'!Z65</f>
        <v>0</v>
      </c>
      <c r="Z27" s="52">
        <f>'Cálculo de Cuota'!AA65</f>
        <v>0</v>
      </c>
      <c r="AA27" s="52">
        <f>'Cálculo de Cuota'!AB65</f>
        <v>0</v>
      </c>
      <c r="AB27" s="52">
        <f>'Cálculo de Cuota'!AC65</f>
        <v>0</v>
      </c>
      <c r="AC27" s="52">
        <f>'Cálculo de Cuota'!AD65</f>
        <v>0</v>
      </c>
      <c r="AD27" s="52">
        <f>'Cálculo de Cuota'!AE65</f>
        <v>0</v>
      </c>
    </row>
    <row r="28" spans="1:30" hidden="1">
      <c r="A28" s="47"/>
      <c r="B28" s="53" t="s">
        <v>53</v>
      </c>
      <c r="C28" s="52">
        <f>'Cálculo de Cuota'!D66</f>
        <v>330</v>
      </c>
      <c r="D28" s="52">
        <f>'Cálculo de Cuota'!E66</f>
        <v>330</v>
      </c>
      <c r="E28" s="52">
        <f>'Cálculo de Cuota'!F66</f>
        <v>225</v>
      </c>
      <c r="F28" s="52">
        <f>'Cálculo de Cuota'!G66</f>
        <v>285</v>
      </c>
      <c r="G28" s="52">
        <f>'Cálculo de Cuota'!H66</f>
        <v>300</v>
      </c>
      <c r="H28" s="52">
        <f>'Cálculo de Cuota'!I66</f>
        <v>315</v>
      </c>
      <c r="I28" s="52">
        <f>'Cálculo de Cuota'!J66</f>
        <v>240</v>
      </c>
      <c r="J28" s="52">
        <f>'Cálculo de Cuota'!K66</f>
        <v>330</v>
      </c>
      <c r="K28" s="52">
        <f>'Cálculo de Cuota'!L66</f>
        <v>300</v>
      </c>
      <c r="L28" s="52">
        <f>'Cálculo de Cuota'!M66</f>
        <v>330</v>
      </c>
      <c r="M28" s="52">
        <f>'Cálculo de Cuota'!N66</f>
        <v>300</v>
      </c>
      <c r="N28" s="52">
        <f>'Cálculo de Cuota'!O66</f>
        <v>300</v>
      </c>
      <c r="O28" s="52">
        <f>'Cálculo de Cuota'!P66</f>
        <v>345</v>
      </c>
      <c r="P28" s="52">
        <f>'Cálculo de Cuota'!Q66</f>
        <v>315</v>
      </c>
      <c r="Q28" s="52">
        <f>'Cálculo de Cuota'!R66</f>
        <v>225</v>
      </c>
      <c r="R28" s="52">
        <f>'Cálculo de Cuota'!S66</f>
        <v>300</v>
      </c>
      <c r="S28" s="52">
        <f>'Cálculo de Cuota'!T66</f>
        <v>300</v>
      </c>
      <c r="T28" s="52">
        <f>'Cálculo de Cuota'!U66</f>
        <v>225</v>
      </c>
      <c r="U28" s="52">
        <f>'Cálculo de Cuota'!V66</f>
        <v>210</v>
      </c>
      <c r="V28" s="52">
        <f>'Cálculo de Cuota'!W66</f>
        <v>300</v>
      </c>
      <c r="W28" s="52">
        <f>'Cálculo de Cuota'!X66</f>
        <v>330</v>
      </c>
      <c r="X28" s="52">
        <f>'Cálculo de Cuota'!Y66</f>
        <v>330</v>
      </c>
      <c r="Y28" s="52">
        <f>'Cálculo de Cuota'!Z66</f>
        <v>0</v>
      </c>
      <c r="Z28" s="52">
        <f>'Cálculo de Cuota'!AA66</f>
        <v>0</v>
      </c>
      <c r="AA28" s="52">
        <f>'Cálculo de Cuota'!AB66</f>
        <v>0</v>
      </c>
      <c r="AB28" s="52">
        <f>'Cálculo de Cuota'!AC66</f>
        <v>0</v>
      </c>
      <c r="AC28" s="52">
        <f>'Cálculo de Cuota'!AD66</f>
        <v>0</v>
      </c>
      <c r="AD28" s="52">
        <f>'Cálculo de Cuota'!AE66</f>
        <v>0</v>
      </c>
    </row>
    <row r="29" spans="1:30">
      <c r="A29" s="47">
        <v>11</v>
      </c>
      <c r="B29" s="48" t="s">
        <v>54</v>
      </c>
      <c r="C29" s="52">
        <f t="shared" ref="C29:AD29" si="12">SUM(C30:C31)</f>
        <v>41</v>
      </c>
      <c r="D29" s="52">
        <f t="shared" si="12"/>
        <v>20</v>
      </c>
      <c r="E29" s="52">
        <f t="shared" si="12"/>
        <v>30</v>
      </c>
      <c r="F29" s="52">
        <f t="shared" si="12"/>
        <v>9</v>
      </c>
      <c r="G29" s="52">
        <f t="shared" si="12"/>
        <v>26</v>
      </c>
      <c r="H29" s="52">
        <f t="shared" si="12"/>
        <v>33</v>
      </c>
      <c r="I29" s="52">
        <f t="shared" si="12"/>
        <v>23</v>
      </c>
      <c r="J29" s="52">
        <f t="shared" si="12"/>
        <v>23</v>
      </c>
      <c r="K29" s="52">
        <f t="shared" si="12"/>
        <v>37</v>
      </c>
      <c r="L29" s="52">
        <f t="shared" si="12"/>
        <v>17</v>
      </c>
      <c r="M29" s="52">
        <f t="shared" si="12"/>
        <v>25</v>
      </c>
      <c r="N29" s="52">
        <f t="shared" si="12"/>
        <v>58</v>
      </c>
      <c r="O29" s="52">
        <f t="shared" si="12"/>
        <v>25</v>
      </c>
      <c r="P29" s="52">
        <f t="shared" si="12"/>
        <v>34</v>
      </c>
      <c r="Q29" s="52">
        <f t="shared" si="12"/>
        <v>19</v>
      </c>
      <c r="R29" s="52">
        <f t="shared" si="12"/>
        <v>24</v>
      </c>
      <c r="S29" s="52">
        <f t="shared" si="12"/>
        <v>16</v>
      </c>
      <c r="T29" s="52">
        <f t="shared" si="12"/>
        <v>42</v>
      </c>
      <c r="U29" s="52">
        <f t="shared" si="12"/>
        <v>30</v>
      </c>
      <c r="V29" s="52">
        <f t="shared" si="12"/>
        <v>22</v>
      </c>
      <c r="W29" s="52">
        <f t="shared" si="12"/>
        <v>28</v>
      </c>
      <c r="X29" s="52">
        <f t="shared" si="12"/>
        <v>30</v>
      </c>
      <c r="Y29" s="52">
        <f t="shared" si="12"/>
        <v>0</v>
      </c>
      <c r="Z29" s="52">
        <f t="shared" si="12"/>
        <v>0</v>
      </c>
      <c r="AA29" s="52">
        <f t="shared" si="12"/>
        <v>0</v>
      </c>
      <c r="AB29" s="52">
        <f t="shared" si="12"/>
        <v>0</v>
      </c>
      <c r="AC29" s="52">
        <f t="shared" si="12"/>
        <v>0</v>
      </c>
      <c r="AD29" s="52">
        <f t="shared" si="12"/>
        <v>0</v>
      </c>
    </row>
    <row r="30" spans="1:30">
      <c r="A30" s="47"/>
      <c r="B30" s="53" t="s">
        <v>15</v>
      </c>
      <c r="C30" s="52">
        <f t="shared" ref="C30:AD30" si="13">C61+C88+C115+C140+C166+C193</f>
        <v>27</v>
      </c>
      <c r="D30" s="52">
        <f t="shared" si="13"/>
        <v>2</v>
      </c>
      <c r="E30" s="52">
        <f t="shared" si="13"/>
        <v>25</v>
      </c>
      <c r="F30" s="52">
        <f t="shared" si="13"/>
        <v>5</v>
      </c>
      <c r="G30" s="52">
        <f t="shared" si="13"/>
        <v>15</v>
      </c>
      <c r="H30" s="52">
        <f t="shared" si="13"/>
        <v>27</v>
      </c>
      <c r="I30" s="52">
        <f t="shared" si="13"/>
        <v>17</v>
      </c>
      <c r="J30" s="52">
        <f t="shared" si="13"/>
        <v>15</v>
      </c>
      <c r="K30" s="52">
        <f t="shared" si="13"/>
        <v>25</v>
      </c>
      <c r="L30" s="52">
        <f t="shared" si="13"/>
        <v>4</v>
      </c>
      <c r="M30" s="52">
        <f t="shared" si="13"/>
        <v>19</v>
      </c>
      <c r="N30" s="52">
        <f t="shared" si="13"/>
        <v>45</v>
      </c>
      <c r="O30" s="52">
        <f t="shared" si="13"/>
        <v>11</v>
      </c>
      <c r="P30" s="52">
        <f t="shared" si="13"/>
        <v>25</v>
      </c>
      <c r="Q30" s="52">
        <f t="shared" si="13"/>
        <v>15</v>
      </c>
      <c r="R30" s="52">
        <f t="shared" si="13"/>
        <v>17</v>
      </c>
      <c r="S30" s="52">
        <f t="shared" si="13"/>
        <v>7</v>
      </c>
      <c r="T30" s="52">
        <f t="shared" si="13"/>
        <v>33</v>
      </c>
      <c r="U30" s="52">
        <f t="shared" si="13"/>
        <v>23</v>
      </c>
      <c r="V30" s="52">
        <f t="shared" si="13"/>
        <v>8</v>
      </c>
      <c r="W30" s="52">
        <f t="shared" si="13"/>
        <v>17</v>
      </c>
      <c r="X30" s="52">
        <f t="shared" si="13"/>
        <v>21</v>
      </c>
      <c r="Y30" s="52">
        <f t="shared" si="13"/>
        <v>0</v>
      </c>
      <c r="Z30" s="52">
        <f t="shared" si="13"/>
        <v>0</v>
      </c>
      <c r="AA30" s="52">
        <f t="shared" si="13"/>
        <v>0</v>
      </c>
      <c r="AB30" s="52">
        <f t="shared" si="13"/>
        <v>0</v>
      </c>
      <c r="AC30" s="52">
        <f t="shared" si="13"/>
        <v>0</v>
      </c>
      <c r="AD30" s="52">
        <f t="shared" si="13"/>
        <v>0</v>
      </c>
    </row>
    <row r="31" spans="1:30">
      <c r="A31" s="47"/>
      <c r="B31" s="53" t="s">
        <v>16</v>
      </c>
      <c r="C31" s="52">
        <f t="shared" ref="C31:AD31" si="14">C62+C89+C116+C141+C167+C194</f>
        <v>14</v>
      </c>
      <c r="D31" s="52">
        <f t="shared" si="14"/>
        <v>18</v>
      </c>
      <c r="E31" s="52">
        <f t="shared" si="14"/>
        <v>5</v>
      </c>
      <c r="F31" s="52">
        <f t="shared" si="14"/>
        <v>4</v>
      </c>
      <c r="G31" s="52">
        <f t="shared" si="14"/>
        <v>11</v>
      </c>
      <c r="H31" s="52">
        <f t="shared" si="14"/>
        <v>6</v>
      </c>
      <c r="I31" s="52">
        <f t="shared" si="14"/>
        <v>6</v>
      </c>
      <c r="J31" s="52">
        <f t="shared" si="14"/>
        <v>8</v>
      </c>
      <c r="K31" s="52">
        <f t="shared" si="14"/>
        <v>12</v>
      </c>
      <c r="L31" s="52">
        <f t="shared" si="14"/>
        <v>13</v>
      </c>
      <c r="M31" s="52">
        <f t="shared" si="14"/>
        <v>6</v>
      </c>
      <c r="N31" s="52">
        <f t="shared" si="14"/>
        <v>13</v>
      </c>
      <c r="O31" s="52">
        <f t="shared" si="14"/>
        <v>14</v>
      </c>
      <c r="P31" s="52">
        <f t="shared" si="14"/>
        <v>9</v>
      </c>
      <c r="Q31" s="52">
        <f t="shared" si="14"/>
        <v>4</v>
      </c>
      <c r="R31" s="52">
        <f t="shared" si="14"/>
        <v>7</v>
      </c>
      <c r="S31" s="52">
        <f t="shared" si="14"/>
        <v>9</v>
      </c>
      <c r="T31" s="52">
        <f t="shared" si="14"/>
        <v>9</v>
      </c>
      <c r="U31" s="52">
        <f t="shared" si="14"/>
        <v>7</v>
      </c>
      <c r="V31" s="52">
        <f t="shared" si="14"/>
        <v>14</v>
      </c>
      <c r="W31" s="52">
        <f t="shared" si="14"/>
        <v>11</v>
      </c>
      <c r="X31" s="52">
        <f t="shared" si="14"/>
        <v>9</v>
      </c>
      <c r="Y31" s="52">
        <f t="shared" si="14"/>
        <v>0</v>
      </c>
      <c r="Z31" s="52">
        <f t="shared" si="14"/>
        <v>0</v>
      </c>
      <c r="AA31" s="52">
        <f t="shared" si="14"/>
        <v>0</v>
      </c>
      <c r="AB31" s="52">
        <f t="shared" si="14"/>
        <v>0</v>
      </c>
      <c r="AC31" s="52">
        <f t="shared" si="14"/>
        <v>0</v>
      </c>
      <c r="AD31" s="52">
        <f t="shared" si="14"/>
        <v>0</v>
      </c>
    </row>
    <row r="32" spans="1:30" hidden="1">
      <c r="A32" s="47"/>
      <c r="B32" s="53" t="s">
        <v>17</v>
      </c>
      <c r="C32" s="52">
        <f t="shared" ref="C32:AD32" si="15">C63+C90+C117+C142+C168+C195</f>
        <v>0</v>
      </c>
      <c r="D32" s="52">
        <f t="shared" si="15"/>
        <v>0</v>
      </c>
      <c r="E32" s="52">
        <f t="shared" si="15"/>
        <v>0</v>
      </c>
      <c r="F32" s="52">
        <f t="shared" si="15"/>
        <v>0</v>
      </c>
      <c r="G32" s="52">
        <f t="shared" si="15"/>
        <v>0</v>
      </c>
      <c r="H32" s="52">
        <f t="shared" si="15"/>
        <v>0</v>
      </c>
      <c r="I32" s="52">
        <f t="shared" si="15"/>
        <v>0</v>
      </c>
      <c r="J32" s="52">
        <f t="shared" si="15"/>
        <v>0</v>
      </c>
      <c r="K32" s="52">
        <f t="shared" si="15"/>
        <v>0</v>
      </c>
      <c r="L32" s="52">
        <f t="shared" si="15"/>
        <v>0</v>
      </c>
      <c r="M32" s="52">
        <f t="shared" si="15"/>
        <v>0</v>
      </c>
      <c r="N32" s="52">
        <f t="shared" si="15"/>
        <v>0</v>
      </c>
      <c r="O32" s="52">
        <f t="shared" si="15"/>
        <v>0</v>
      </c>
      <c r="P32" s="52">
        <f t="shared" si="15"/>
        <v>0</v>
      </c>
      <c r="Q32" s="52">
        <f t="shared" si="15"/>
        <v>0</v>
      </c>
      <c r="R32" s="52">
        <f t="shared" si="15"/>
        <v>0</v>
      </c>
      <c r="S32" s="52">
        <f t="shared" si="15"/>
        <v>0</v>
      </c>
      <c r="T32" s="52">
        <f t="shared" si="15"/>
        <v>0</v>
      </c>
      <c r="U32" s="52">
        <f t="shared" si="15"/>
        <v>0</v>
      </c>
      <c r="V32" s="52">
        <f t="shared" si="15"/>
        <v>0</v>
      </c>
      <c r="W32" s="52">
        <f t="shared" si="15"/>
        <v>0</v>
      </c>
      <c r="X32" s="52">
        <f t="shared" si="15"/>
        <v>0</v>
      </c>
      <c r="Y32" s="52">
        <f t="shared" si="15"/>
        <v>0</v>
      </c>
      <c r="Z32" s="52">
        <f t="shared" si="15"/>
        <v>0</v>
      </c>
      <c r="AA32" s="52">
        <f t="shared" si="15"/>
        <v>0</v>
      </c>
      <c r="AB32" s="52">
        <f t="shared" si="15"/>
        <v>0</v>
      </c>
      <c r="AC32" s="52">
        <f t="shared" si="15"/>
        <v>0</v>
      </c>
      <c r="AD32" s="52">
        <f t="shared" si="15"/>
        <v>0</v>
      </c>
    </row>
    <row r="33" spans="1:31">
      <c r="A33" s="47">
        <v>12</v>
      </c>
      <c r="B33" s="48" t="s">
        <v>55</v>
      </c>
      <c r="C33" s="52">
        <f t="shared" ref="C33:AD33" si="16">SUM(C34:C35)</f>
        <v>44</v>
      </c>
      <c r="D33" s="52">
        <f t="shared" si="16"/>
        <v>44</v>
      </c>
      <c r="E33" s="52">
        <f t="shared" si="16"/>
        <v>30</v>
      </c>
      <c r="F33" s="52">
        <f t="shared" si="16"/>
        <v>38</v>
      </c>
      <c r="G33" s="52">
        <f t="shared" si="16"/>
        <v>40</v>
      </c>
      <c r="H33" s="52">
        <f t="shared" si="16"/>
        <v>42</v>
      </c>
      <c r="I33" s="52">
        <f t="shared" si="16"/>
        <v>32</v>
      </c>
      <c r="J33" s="52">
        <f t="shared" si="16"/>
        <v>42</v>
      </c>
      <c r="K33" s="52">
        <f t="shared" si="16"/>
        <v>38.80952380952381</v>
      </c>
      <c r="L33" s="52">
        <f t="shared" si="16"/>
        <v>43.404761904761905</v>
      </c>
      <c r="M33" s="52">
        <f t="shared" si="16"/>
        <v>39.19047619047619</v>
      </c>
      <c r="N33" s="52">
        <f t="shared" si="16"/>
        <v>39</v>
      </c>
      <c r="O33" s="52">
        <f t="shared" si="16"/>
        <v>45.19047619047619</v>
      </c>
      <c r="P33" s="52">
        <f t="shared" si="16"/>
        <v>42</v>
      </c>
      <c r="Q33" s="52">
        <f t="shared" si="16"/>
        <v>29.19047619047619</v>
      </c>
      <c r="R33" s="52">
        <f t="shared" si="16"/>
        <v>40</v>
      </c>
      <c r="S33" s="52">
        <f t="shared" si="16"/>
        <v>40</v>
      </c>
      <c r="T33" s="52">
        <f t="shared" si="16"/>
        <v>30</v>
      </c>
      <c r="U33" s="52">
        <f t="shared" si="16"/>
        <v>28</v>
      </c>
      <c r="V33" s="52">
        <f t="shared" si="16"/>
        <v>40</v>
      </c>
      <c r="W33" s="52">
        <f t="shared" si="16"/>
        <v>44</v>
      </c>
      <c r="X33" s="52">
        <f t="shared" si="16"/>
        <v>44</v>
      </c>
      <c r="Y33" s="52">
        <f t="shared" si="16"/>
        <v>0</v>
      </c>
      <c r="Z33" s="52">
        <f t="shared" si="16"/>
        <v>0</v>
      </c>
      <c r="AA33" s="52">
        <f t="shared" si="16"/>
        <v>0</v>
      </c>
      <c r="AB33" s="52">
        <f t="shared" si="16"/>
        <v>0</v>
      </c>
      <c r="AC33" s="52">
        <f t="shared" si="16"/>
        <v>0</v>
      </c>
      <c r="AD33" s="52">
        <f t="shared" si="16"/>
        <v>0</v>
      </c>
    </row>
    <row r="34" spans="1:31">
      <c r="A34" s="47"/>
      <c r="B34" s="53" t="s">
        <v>15</v>
      </c>
      <c r="C34" s="52">
        <f>'Cálculo de Cuota'!D72</f>
        <v>26.19047619047619</v>
      </c>
      <c r="D34" s="52">
        <f>'Cálculo de Cuota'!E72</f>
        <v>26.19047619047619</v>
      </c>
      <c r="E34" s="52">
        <f>'Cálculo de Cuota'!F72</f>
        <v>17.857142857142858</v>
      </c>
      <c r="F34" s="52">
        <f>'Cálculo de Cuota'!G72</f>
        <v>22.61904761904762</v>
      </c>
      <c r="G34" s="52">
        <f>'Cálculo de Cuota'!H72</f>
        <v>23.80952380952381</v>
      </c>
      <c r="H34" s="52">
        <f>'Cálculo de Cuota'!I72</f>
        <v>25</v>
      </c>
      <c r="I34" s="52">
        <f>'Cálculo de Cuota'!J72</f>
        <v>19.047619047619047</v>
      </c>
      <c r="J34" s="52">
        <f>'Cálculo de Cuota'!K72</f>
        <v>25</v>
      </c>
      <c r="K34" s="52">
        <f>'Cálculo de Cuota'!L72</f>
        <v>22.61904761904762</v>
      </c>
      <c r="L34" s="52">
        <f>'Cálculo de Cuota'!M72</f>
        <v>25.595238095238095</v>
      </c>
      <c r="M34" s="52">
        <f>'Cálculo de Cuota'!N72</f>
        <v>23.80952380952381</v>
      </c>
      <c r="N34" s="52">
        <f>'Cálculo de Cuota'!O72</f>
        <v>23.214285714285715</v>
      </c>
      <c r="O34" s="52">
        <f>'Cálculo de Cuota'!P72</f>
        <v>27.38095238095238</v>
      </c>
      <c r="P34" s="52">
        <f>'Cálculo de Cuota'!Q72</f>
        <v>25</v>
      </c>
      <c r="Q34" s="52">
        <f>'Cálculo de Cuota'!R72</f>
        <v>17.857142857142858</v>
      </c>
      <c r="R34" s="52">
        <f>'Cálculo de Cuota'!S72</f>
        <v>23.80952380952381</v>
      </c>
      <c r="S34" s="52">
        <f>'Cálculo de Cuota'!T72</f>
        <v>23.80952380952381</v>
      </c>
      <c r="T34" s="52">
        <f>'Cálculo de Cuota'!U72</f>
        <v>17.857142857142858</v>
      </c>
      <c r="U34" s="52">
        <f>'Cálculo de Cuota'!V72</f>
        <v>16.666666666666668</v>
      </c>
      <c r="V34" s="52">
        <f>'Cálculo de Cuota'!W72</f>
        <v>23.80952380952381</v>
      </c>
      <c r="W34" s="52">
        <f>'Cálculo de Cuota'!X72</f>
        <v>26.19047619047619</v>
      </c>
      <c r="X34" s="52">
        <f>'Cálculo de Cuota'!Y72</f>
        <v>26.19047619047619</v>
      </c>
      <c r="Y34" s="52">
        <f>'Cálculo de Cuota'!Z72</f>
        <v>0</v>
      </c>
      <c r="Z34" s="52">
        <f>'Cálculo de Cuota'!AA72</f>
        <v>0</v>
      </c>
      <c r="AA34" s="52">
        <f>'Cálculo de Cuota'!AB72</f>
        <v>0</v>
      </c>
      <c r="AB34" s="52">
        <f>'Cálculo de Cuota'!AC72</f>
        <v>0</v>
      </c>
      <c r="AC34" s="52">
        <f>'Cálculo de Cuota'!AD72</f>
        <v>0</v>
      </c>
      <c r="AD34" s="52">
        <f>'Cálculo de Cuota'!AE72</f>
        <v>0</v>
      </c>
    </row>
    <row r="35" spans="1:31">
      <c r="A35" s="47"/>
      <c r="B35" s="53" t="s">
        <v>16</v>
      </c>
      <c r="C35" s="52">
        <f>'Cálculo de Cuota'!D73</f>
        <v>17.80952380952381</v>
      </c>
      <c r="D35" s="52">
        <f>'Cálculo de Cuota'!E73</f>
        <v>17.80952380952381</v>
      </c>
      <c r="E35" s="52">
        <f>'Cálculo de Cuota'!F73</f>
        <v>12.142857142857142</v>
      </c>
      <c r="F35" s="52">
        <f>'Cálculo de Cuota'!G73</f>
        <v>15.380952380952381</v>
      </c>
      <c r="G35" s="52">
        <f>'Cálculo de Cuota'!H73</f>
        <v>16.19047619047619</v>
      </c>
      <c r="H35" s="52">
        <f>'Cálculo de Cuota'!I73</f>
        <v>17</v>
      </c>
      <c r="I35" s="52">
        <f>'Cálculo de Cuota'!J73</f>
        <v>12.952380952380953</v>
      </c>
      <c r="J35" s="52">
        <f>'Cálculo de Cuota'!K73</f>
        <v>17</v>
      </c>
      <c r="K35" s="52">
        <f>'Cálculo de Cuota'!L73</f>
        <v>16.19047619047619</v>
      </c>
      <c r="L35" s="52">
        <f>'Cálculo de Cuota'!M73</f>
        <v>17.80952380952381</v>
      </c>
      <c r="M35" s="52">
        <f>'Cálculo de Cuota'!N73</f>
        <v>15.380952380952381</v>
      </c>
      <c r="N35" s="52">
        <f>'Cálculo de Cuota'!O73</f>
        <v>15.785714285714286</v>
      </c>
      <c r="O35" s="52">
        <f>'Cálculo de Cuota'!P73</f>
        <v>17.80952380952381</v>
      </c>
      <c r="P35" s="52">
        <f>'Cálculo de Cuota'!Q73</f>
        <v>17</v>
      </c>
      <c r="Q35" s="52">
        <f>'Cálculo de Cuota'!R73</f>
        <v>11.333333333333334</v>
      </c>
      <c r="R35" s="52">
        <f>'Cálculo de Cuota'!S73</f>
        <v>16.19047619047619</v>
      </c>
      <c r="S35" s="52">
        <f>'Cálculo de Cuota'!T73</f>
        <v>16.19047619047619</v>
      </c>
      <c r="T35" s="52">
        <f>'Cálculo de Cuota'!U73</f>
        <v>12.142857142857142</v>
      </c>
      <c r="U35" s="52">
        <f>'Cálculo de Cuota'!V73</f>
        <v>11.333333333333334</v>
      </c>
      <c r="V35" s="52">
        <f>'Cálculo de Cuota'!W73</f>
        <v>16.19047619047619</v>
      </c>
      <c r="W35" s="52">
        <f>'Cálculo de Cuota'!X73</f>
        <v>17.80952380952381</v>
      </c>
      <c r="X35" s="52">
        <f>'Cálculo de Cuota'!Y73</f>
        <v>17.80952380952381</v>
      </c>
      <c r="Y35" s="52">
        <f>'Cálculo de Cuota'!Z73</f>
        <v>0</v>
      </c>
      <c r="Z35" s="52">
        <f>'Cálculo de Cuota'!AA73</f>
        <v>0</v>
      </c>
      <c r="AA35" s="52">
        <f>'Cálculo de Cuota'!AB73</f>
        <v>0</v>
      </c>
      <c r="AB35" s="52">
        <f>'Cálculo de Cuota'!AC73</f>
        <v>0</v>
      </c>
      <c r="AC35" s="52">
        <f>'Cálculo de Cuota'!AD73</f>
        <v>0</v>
      </c>
      <c r="AD35" s="52">
        <f>'Cálculo de Cuota'!AE73</f>
        <v>0</v>
      </c>
    </row>
    <row r="36" spans="1:31" hidden="1">
      <c r="A36" s="47"/>
      <c r="B36" s="53" t="s">
        <v>17</v>
      </c>
      <c r="C36" s="52">
        <f>'Cálculo de Cuota'!D74</f>
        <v>13.61904761904762</v>
      </c>
      <c r="D36" s="52">
        <f>'Cálculo de Cuota'!E74</f>
        <v>13.61904761904762</v>
      </c>
      <c r="E36" s="52">
        <f>'Cálculo de Cuota'!F74</f>
        <v>9.2857142857142865</v>
      </c>
      <c r="F36" s="52">
        <f>'Cálculo de Cuota'!G74</f>
        <v>11.761904761904763</v>
      </c>
      <c r="G36" s="52">
        <f>'Cálculo de Cuota'!H74</f>
        <v>12.380952380952381</v>
      </c>
      <c r="H36" s="52">
        <f>'Cálculo de Cuota'!I74</f>
        <v>13</v>
      </c>
      <c r="I36" s="52">
        <f>'Cálculo de Cuota'!J74</f>
        <v>9.9047619047619051</v>
      </c>
      <c r="J36" s="52">
        <f>'Cálculo de Cuota'!K74</f>
        <v>13.61904761904762</v>
      </c>
      <c r="K36" s="52">
        <f>'Cálculo de Cuota'!L74</f>
        <v>12.380952380952381</v>
      </c>
      <c r="L36" s="52">
        <f>'Cálculo de Cuota'!M74</f>
        <v>13.61904761904762</v>
      </c>
      <c r="M36" s="52">
        <f>'Cálculo de Cuota'!N74</f>
        <v>12.380952380952381</v>
      </c>
      <c r="N36" s="52">
        <f>'Cálculo de Cuota'!O74</f>
        <v>12.380952380952381</v>
      </c>
      <c r="O36" s="52">
        <f>'Cálculo de Cuota'!P74</f>
        <v>14.238095238095239</v>
      </c>
      <c r="P36" s="52">
        <f>'Cálculo de Cuota'!Q74</f>
        <v>13</v>
      </c>
      <c r="Q36" s="52">
        <f>'Cálculo de Cuota'!R74</f>
        <v>9.2857142857142865</v>
      </c>
      <c r="R36" s="52">
        <f>'Cálculo de Cuota'!S74</f>
        <v>12.380952380952381</v>
      </c>
      <c r="S36" s="52">
        <f>'Cálculo de Cuota'!T74</f>
        <v>12.380952380952381</v>
      </c>
      <c r="T36" s="52">
        <f>'Cálculo de Cuota'!U74</f>
        <v>9.2857142857142865</v>
      </c>
      <c r="U36" s="52">
        <f>'Cálculo de Cuota'!V74</f>
        <v>8.6666666666666679</v>
      </c>
      <c r="V36" s="52">
        <f>'Cálculo de Cuota'!W74</f>
        <v>12.380952380952381</v>
      </c>
      <c r="W36" s="52">
        <f>'Cálculo de Cuota'!X74</f>
        <v>13.61904761904762</v>
      </c>
      <c r="X36" s="52">
        <f>'Cálculo de Cuota'!Y74</f>
        <v>13.61904761904762</v>
      </c>
      <c r="Y36" s="52">
        <f>'Cálculo de Cuota'!Z74</f>
        <v>0</v>
      </c>
      <c r="Z36" s="52">
        <f>'Cálculo de Cuota'!AA74</f>
        <v>0</v>
      </c>
      <c r="AA36" s="52">
        <f>'Cálculo de Cuota'!AB74</f>
        <v>0</v>
      </c>
      <c r="AB36" s="52">
        <f>'Cálculo de Cuota'!AC74</f>
        <v>0</v>
      </c>
      <c r="AC36" s="52">
        <f>'Cálculo de Cuota'!AD74</f>
        <v>0</v>
      </c>
      <c r="AD36" s="52">
        <f>'Cálculo de Cuota'!AE74</f>
        <v>0</v>
      </c>
    </row>
    <row r="37" spans="1:31" ht="14.25" customHeight="1">
      <c r="A37" s="163" t="s">
        <v>56</v>
      </c>
      <c r="B37" s="16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</row>
    <row r="38" spans="1:31">
      <c r="A38" s="55">
        <v>1</v>
      </c>
      <c r="B38" s="43" t="s">
        <v>57</v>
      </c>
      <c r="C38" s="56">
        <v>27</v>
      </c>
      <c r="D38" s="56">
        <v>19</v>
      </c>
      <c r="E38" s="56">
        <v>19</v>
      </c>
      <c r="F38" s="57">
        <v>12</v>
      </c>
      <c r="G38" s="57">
        <v>12</v>
      </c>
      <c r="H38" s="57">
        <v>12</v>
      </c>
      <c r="I38" s="57">
        <v>12</v>
      </c>
      <c r="J38" s="57">
        <v>19</v>
      </c>
      <c r="K38" s="57">
        <v>19</v>
      </c>
      <c r="L38" s="57">
        <v>26</v>
      </c>
      <c r="M38" s="57">
        <v>26</v>
      </c>
      <c r="N38" s="57">
        <v>28</v>
      </c>
      <c r="O38" s="57">
        <v>18</v>
      </c>
      <c r="P38" s="57">
        <v>18</v>
      </c>
      <c r="Q38" s="57">
        <v>10</v>
      </c>
      <c r="R38" s="57">
        <v>13</v>
      </c>
      <c r="S38" s="57">
        <v>13</v>
      </c>
      <c r="T38" s="57">
        <v>21</v>
      </c>
      <c r="U38" s="57">
        <v>23</v>
      </c>
      <c r="V38" s="57">
        <v>7</v>
      </c>
      <c r="W38" s="57">
        <v>7</v>
      </c>
      <c r="X38" s="57">
        <v>25</v>
      </c>
      <c r="Y38" s="57"/>
      <c r="Z38" s="57"/>
      <c r="AA38" s="57"/>
      <c r="AB38" s="57"/>
      <c r="AC38" s="57"/>
      <c r="AD38" s="57"/>
    </row>
    <row r="39" spans="1:31">
      <c r="A39" s="55">
        <v>2</v>
      </c>
      <c r="B39" s="43" t="s">
        <v>58</v>
      </c>
      <c r="C39" s="56">
        <v>0</v>
      </c>
      <c r="D39" s="56">
        <v>0</v>
      </c>
      <c r="E39" s="56">
        <v>7</v>
      </c>
      <c r="F39" s="58">
        <v>0</v>
      </c>
      <c r="G39" s="58">
        <v>0</v>
      </c>
      <c r="H39" s="58">
        <v>0</v>
      </c>
      <c r="I39" s="58">
        <v>8</v>
      </c>
      <c r="J39" s="58">
        <v>0</v>
      </c>
      <c r="K39" s="58">
        <v>16</v>
      </c>
      <c r="L39" s="58">
        <v>0</v>
      </c>
      <c r="M39" s="58">
        <v>9</v>
      </c>
      <c r="N39" s="58">
        <v>7</v>
      </c>
      <c r="O39" s="58">
        <v>0</v>
      </c>
      <c r="P39" s="58">
        <v>2</v>
      </c>
      <c r="Q39" s="58">
        <v>5</v>
      </c>
      <c r="R39" s="58">
        <v>1</v>
      </c>
      <c r="S39" s="58">
        <v>8</v>
      </c>
      <c r="T39" s="58">
        <v>7</v>
      </c>
      <c r="U39" s="58">
        <v>0</v>
      </c>
      <c r="V39" s="58">
        <v>0</v>
      </c>
      <c r="W39" s="58">
        <v>18</v>
      </c>
      <c r="X39" s="58">
        <v>3</v>
      </c>
      <c r="Y39" s="58"/>
      <c r="Z39" s="58"/>
      <c r="AA39" s="58"/>
      <c r="AB39" s="58"/>
      <c r="AC39" s="58"/>
      <c r="AD39" s="58"/>
    </row>
    <row r="40" spans="1:31">
      <c r="A40" s="55">
        <v>3</v>
      </c>
      <c r="B40" s="43" t="s">
        <v>59</v>
      </c>
      <c r="C40" s="56">
        <v>0</v>
      </c>
      <c r="D40" s="56">
        <v>0</v>
      </c>
      <c r="E40" s="56">
        <v>0</v>
      </c>
      <c r="F40" s="57">
        <v>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1</v>
      </c>
      <c r="Q40" s="57">
        <v>0</v>
      </c>
      <c r="R40" s="57">
        <v>0</v>
      </c>
      <c r="S40" s="57">
        <v>1</v>
      </c>
      <c r="T40" s="57">
        <v>0</v>
      </c>
      <c r="U40" s="57">
        <v>0</v>
      </c>
      <c r="V40" s="57">
        <v>0</v>
      </c>
      <c r="W40" s="57">
        <v>0</v>
      </c>
      <c r="X40" s="57">
        <v>0</v>
      </c>
      <c r="Y40" s="57"/>
      <c r="Z40" s="57"/>
      <c r="AA40" s="57"/>
      <c r="AB40" s="57"/>
      <c r="AC40" s="57"/>
      <c r="AD40" s="57"/>
    </row>
    <row r="41" spans="1:31">
      <c r="A41" s="55">
        <v>4</v>
      </c>
      <c r="B41" s="43" t="s">
        <v>60</v>
      </c>
      <c r="C41" s="56">
        <v>8</v>
      </c>
      <c r="D41" s="56">
        <v>0</v>
      </c>
      <c r="E41" s="56">
        <v>14</v>
      </c>
      <c r="F41" s="57">
        <v>0</v>
      </c>
      <c r="G41" s="57">
        <v>0</v>
      </c>
      <c r="H41" s="57">
        <v>0</v>
      </c>
      <c r="I41" s="57">
        <v>1</v>
      </c>
      <c r="J41" s="57">
        <v>0</v>
      </c>
      <c r="K41" s="57">
        <v>9</v>
      </c>
      <c r="L41" s="57">
        <v>0</v>
      </c>
      <c r="M41" s="57">
        <v>7</v>
      </c>
      <c r="N41" s="57">
        <v>17</v>
      </c>
      <c r="O41" s="57">
        <v>0</v>
      </c>
      <c r="P41" s="57">
        <v>11</v>
      </c>
      <c r="Q41" s="57">
        <v>2</v>
      </c>
      <c r="R41" s="57">
        <v>1</v>
      </c>
      <c r="S41" s="57">
        <v>1</v>
      </c>
      <c r="T41" s="57">
        <v>5</v>
      </c>
      <c r="U41" s="57">
        <v>16</v>
      </c>
      <c r="V41" s="57">
        <v>0</v>
      </c>
      <c r="W41" s="57">
        <v>0</v>
      </c>
      <c r="X41" s="57">
        <v>15</v>
      </c>
      <c r="Y41" s="57"/>
      <c r="Z41" s="57"/>
      <c r="AA41" s="57"/>
      <c r="AB41" s="57"/>
      <c r="AC41" s="57"/>
      <c r="AD41" s="57"/>
    </row>
    <row r="42" spans="1:31">
      <c r="A42" s="55">
        <v>5</v>
      </c>
      <c r="B42" s="43" t="s">
        <v>61</v>
      </c>
      <c r="C42" s="56">
        <v>19</v>
      </c>
      <c r="D42" s="56">
        <v>14</v>
      </c>
      <c r="E42" s="56">
        <v>11</v>
      </c>
      <c r="F42" s="57">
        <v>11</v>
      </c>
      <c r="G42" s="57">
        <v>11</v>
      </c>
      <c r="H42" s="57">
        <v>10</v>
      </c>
      <c r="I42" s="57">
        <v>17</v>
      </c>
      <c r="J42" s="57">
        <v>17</v>
      </c>
      <c r="K42" s="57">
        <v>25</v>
      </c>
      <c r="L42" s="57">
        <v>21</v>
      </c>
      <c r="M42" s="57">
        <v>23</v>
      </c>
      <c r="N42" s="57">
        <v>13</v>
      </c>
      <c r="O42" s="57">
        <v>13</v>
      </c>
      <c r="P42" s="57">
        <v>6</v>
      </c>
      <c r="Q42" s="57">
        <v>9</v>
      </c>
      <c r="R42" s="57">
        <v>9</v>
      </c>
      <c r="S42" s="57">
        <v>17</v>
      </c>
      <c r="T42" s="57">
        <v>19</v>
      </c>
      <c r="U42" s="57">
        <v>7</v>
      </c>
      <c r="V42" s="57">
        <v>7</v>
      </c>
      <c r="W42" s="57">
        <v>25</v>
      </c>
      <c r="X42" s="57">
        <v>13</v>
      </c>
      <c r="Y42" s="57"/>
      <c r="Z42" s="57"/>
      <c r="AA42" s="57"/>
      <c r="AB42" s="57"/>
      <c r="AC42" s="57"/>
      <c r="AD42" s="57"/>
    </row>
    <row r="43" spans="1:31">
      <c r="A43" s="55">
        <v>6</v>
      </c>
      <c r="B43" s="43" t="s">
        <v>62</v>
      </c>
      <c r="C43" s="56">
        <v>0</v>
      </c>
      <c r="D43" s="56">
        <v>5</v>
      </c>
      <c r="E43" s="56">
        <v>1</v>
      </c>
      <c r="F43" s="57">
        <v>1</v>
      </c>
      <c r="G43" s="57">
        <v>1</v>
      </c>
      <c r="H43" s="57">
        <v>2</v>
      </c>
      <c r="I43" s="57">
        <v>2</v>
      </c>
      <c r="J43" s="57">
        <v>2</v>
      </c>
      <c r="K43" s="57">
        <v>1</v>
      </c>
      <c r="L43" s="57">
        <v>5</v>
      </c>
      <c r="M43" s="57">
        <v>5</v>
      </c>
      <c r="N43" s="57">
        <v>5</v>
      </c>
      <c r="O43" s="57">
        <v>5</v>
      </c>
      <c r="P43" s="57">
        <v>4</v>
      </c>
      <c r="Q43" s="57">
        <v>4</v>
      </c>
      <c r="R43" s="57">
        <v>4</v>
      </c>
      <c r="S43" s="57">
        <v>4</v>
      </c>
      <c r="T43" s="57">
        <v>4</v>
      </c>
      <c r="U43" s="57">
        <v>0</v>
      </c>
      <c r="V43" s="57">
        <v>0</v>
      </c>
      <c r="W43" s="57">
        <v>0</v>
      </c>
      <c r="X43" s="57">
        <v>0</v>
      </c>
      <c r="Y43" s="57"/>
      <c r="Z43" s="57"/>
      <c r="AA43" s="57"/>
      <c r="AB43" s="57"/>
      <c r="AC43" s="57"/>
      <c r="AD43" s="57"/>
    </row>
    <row r="44" spans="1:31">
      <c r="A44" s="55">
        <v>7</v>
      </c>
      <c r="B44" s="43" t="s">
        <v>63</v>
      </c>
      <c r="C44" s="56">
        <v>0</v>
      </c>
      <c r="D44" s="56">
        <v>0</v>
      </c>
      <c r="E44" s="56">
        <v>0</v>
      </c>
      <c r="F44" s="57">
        <v>0</v>
      </c>
      <c r="G44" s="57">
        <v>0</v>
      </c>
      <c r="H44" s="57">
        <v>0</v>
      </c>
      <c r="I44" s="57">
        <v>0</v>
      </c>
      <c r="J44" s="57">
        <v>0</v>
      </c>
      <c r="K44" s="57">
        <v>0</v>
      </c>
      <c r="L44" s="57">
        <v>0</v>
      </c>
      <c r="M44" s="57">
        <v>0</v>
      </c>
      <c r="N44" s="57">
        <v>0</v>
      </c>
      <c r="O44" s="57">
        <v>0</v>
      </c>
      <c r="P44" s="57">
        <v>0</v>
      </c>
      <c r="Q44" s="57">
        <v>0</v>
      </c>
      <c r="R44" s="57">
        <v>0</v>
      </c>
      <c r="S44" s="57">
        <v>0</v>
      </c>
      <c r="T44" s="57">
        <v>0</v>
      </c>
      <c r="U44" s="57">
        <v>0</v>
      </c>
      <c r="V44" s="57">
        <v>0</v>
      </c>
      <c r="W44" s="57">
        <v>0</v>
      </c>
      <c r="X44" s="57">
        <v>0</v>
      </c>
      <c r="Y44" s="57"/>
      <c r="Z44" s="57"/>
      <c r="AA44" s="57"/>
      <c r="AB44" s="57"/>
      <c r="AC44" s="57"/>
      <c r="AD44" s="57"/>
    </row>
    <row r="45" spans="1:31" ht="25.5">
      <c r="A45" s="59">
        <v>8</v>
      </c>
      <c r="B45" s="60" t="s">
        <v>64</v>
      </c>
      <c r="C45" s="44">
        <v>43425</v>
      </c>
      <c r="D45" s="44">
        <v>43453</v>
      </c>
      <c r="E45" s="44">
        <v>43489</v>
      </c>
      <c r="F45" s="45">
        <v>43516</v>
      </c>
      <c r="G45" s="45">
        <v>43544</v>
      </c>
      <c r="H45" s="45">
        <v>43579</v>
      </c>
      <c r="I45" s="45">
        <v>43607</v>
      </c>
      <c r="J45" s="45">
        <v>43634</v>
      </c>
      <c r="K45" s="45">
        <v>43663</v>
      </c>
      <c r="L45" s="45">
        <v>43689</v>
      </c>
      <c r="M45" s="45">
        <v>43689</v>
      </c>
      <c r="N45" s="45">
        <v>43736</v>
      </c>
      <c r="O45" s="45">
        <v>43788</v>
      </c>
      <c r="P45" s="45">
        <v>43804</v>
      </c>
      <c r="Q45" s="45">
        <v>43854</v>
      </c>
      <c r="R45" s="45">
        <v>43804</v>
      </c>
      <c r="S45" s="45">
        <v>43864</v>
      </c>
      <c r="T45" s="45">
        <v>43859</v>
      </c>
      <c r="U45" s="45">
        <v>43895</v>
      </c>
      <c r="V45" s="45">
        <v>43999</v>
      </c>
      <c r="W45" s="45">
        <v>44001</v>
      </c>
      <c r="X45" s="45">
        <v>44007</v>
      </c>
      <c r="Y45" s="45"/>
      <c r="Z45" s="45"/>
      <c r="AA45" s="45"/>
      <c r="AB45" s="45"/>
      <c r="AC45" s="45"/>
      <c r="AD45" s="45"/>
    </row>
    <row r="46" spans="1:31">
      <c r="A46" s="59">
        <v>9</v>
      </c>
      <c r="B46" s="60" t="s">
        <v>162</v>
      </c>
      <c r="C46" s="153"/>
      <c r="D46" s="153"/>
      <c r="E46" s="153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>
        <v>0</v>
      </c>
      <c r="Y46" s="154"/>
      <c r="Z46" s="154"/>
      <c r="AA46" s="154"/>
      <c r="AB46" s="154"/>
      <c r="AC46" s="154"/>
      <c r="AD46" s="154"/>
    </row>
    <row r="47" spans="1:31" ht="25.5">
      <c r="A47" s="59">
        <v>10</v>
      </c>
      <c r="B47" s="60" t="s">
        <v>65</v>
      </c>
      <c r="C47" s="44">
        <v>43419</v>
      </c>
      <c r="D47" s="44">
        <v>43451</v>
      </c>
      <c r="E47" s="44">
        <v>43489</v>
      </c>
      <c r="F47" s="45">
        <v>43516</v>
      </c>
      <c r="G47" s="45">
        <v>43544</v>
      </c>
      <c r="H47" s="45">
        <v>43578</v>
      </c>
      <c r="I47" s="45">
        <v>43578</v>
      </c>
      <c r="J47" s="45">
        <v>43630</v>
      </c>
      <c r="K47" s="45">
        <v>43630</v>
      </c>
      <c r="L47" s="45">
        <v>43630</v>
      </c>
      <c r="M47" s="45">
        <v>43725</v>
      </c>
      <c r="N47" s="45">
        <v>43731</v>
      </c>
      <c r="O47" s="45">
        <v>43788</v>
      </c>
      <c r="P47" s="45">
        <v>43817</v>
      </c>
      <c r="Q47" s="45">
        <v>43854</v>
      </c>
      <c r="R47" s="45">
        <v>43865</v>
      </c>
      <c r="S47" s="45">
        <v>43880</v>
      </c>
      <c r="T47" s="45">
        <v>43943</v>
      </c>
      <c r="U47" s="45">
        <v>43971</v>
      </c>
      <c r="V47" s="45">
        <v>43999</v>
      </c>
      <c r="W47" s="45">
        <v>44001</v>
      </c>
      <c r="X47" s="45">
        <v>44007</v>
      </c>
      <c r="Y47" s="45"/>
      <c r="Z47" s="45"/>
      <c r="AA47" s="45"/>
      <c r="AB47" s="45"/>
      <c r="AC47" s="45"/>
      <c r="AD47" s="45"/>
    </row>
    <row r="48" spans="1:31">
      <c r="A48" s="59">
        <v>11</v>
      </c>
      <c r="B48" s="60" t="s">
        <v>66</v>
      </c>
      <c r="C48" s="44">
        <v>43425</v>
      </c>
      <c r="D48" s="44">
        <v>43453</v>
      </c>
      <c r="E48" s="44">
        <v>43452</v>
      </c>
      <c r="F48" s="45">
        <v>43516</v>
      </c>
      <c r="G48" s="45">
        <v>43544</v>
      </c>
      <c r="H48" s="45">
        <v>43557</v>
      </c>
      <c r="I48" s="45">
        <v>43557</v>
      </c>
      <c r="J48" s="45">
        <v>43557</v>
      </c>
      <c r="K48" s="45">
        <v>43557</v>
      </c>
      <c r="L48" s="45">
        <v>43697</v>
      </c>
      <c r="M48" s="45">
        <v>43725</v>
      </c>
      <c r="N48" s="45">
        <v>43754</v>
      </c>
      <c r="O48" s="45">
        <v>43788</v>
      </c>
      <c r="P48" s="45">
        <v>43817</v>
      </c>
      <c r="Q48" s="45">
        <v>43854</v>
      </c>
      <c r="R48" s="45">
        <v>43881</v>
      </c>
      <c r="S48" s="45">
        <v>43880</v>
      </c>
      <c r="T48" s="45">
        <v>43943</v>
      </c>
      <c r="U48" s="45">
        <v>43971</v>
      </c>
      <c r="V48" s="45">
        <v>43993</v>
      </c>
      <c r="W48" s="45">
        <v>44033</v>
      </c>
      <c r="X48" s="45">
        <v>44062</v>
      </c>
      <c r="Y48" s="45"/>
      <c r="Z48" s="45"/>
      <c r="AA48" s="45"/>
      <c r="AB48" s="45"/>
      <c r="AC48" s="45"/>
      <c r="AD48" s="45"/>
      <c r="AE48" s="61"/>
    </row>
    <row r="49" spans="1:30">
      <c r="A49" s="59">
        <v>12</v>
      </c>
      <c r="B49" s="43" t="s">
        <v>38</v>
      </c>
      <c r="C49" s="56">
        <v>2</v>
      </c>
      <c r="D49" s="56">
        <v>0</v>
      </c>
      <c r="E49" s="56">
        <v>2</v>
      </c>
      <c r="F49" s="57">
        <v>0</v>
      </c>
      <c r="G49" s="57">
        <v>3</v>
      </c>
      <c r="H49" s="57">
        <v>4</v>
      </c>
      <c r="I49" s="57">
        <v>1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  <c r="W49" s="57">
        <v>0</v>
      </c>
      <c r="X49" s="57">
        <v>4</v>
      </c>
      <c r="Y49" s="57"/>
      <c r="Z49" s="57"/>
      <c r="AA49" s="57"/>
      <c r="AB49" s="57"/>
      <c r="AC49" s="57"/>
      <c r="AD49" s="57"/>
    </row>
    <row r="50" spans="1:30">
      <c r="A50" s="59">
        <v>13</v>
      </c>
      <c r="B50" s="43" t="s">
        <v>39</v>
      </c>
      <c r="C50" s="56">
        <v>2</v>
      </c>
      <c r="D50" s="56">
        <v>0</v>
      </c>
      <c r="E50" s="56">
        <v>1</v>
      </c>
      <c r="F50" s="58">
        <v>0</v>
      </c>
      <c r="G50" s="58">
        <v>2</v>
      </c>
      <c r="H50" s="58">
        <v>2</v>
      </c>
      <c r="I50" s="58">
        <v>1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>
        <v>0</v>
      </c>
      <c r="U50" s="58">
        <v>0</v>
      </c>
      <c r="V50" s="62">
        <v>0</v>
      </c>
      <c r="W50" s="62">
        <v>0</v>
      </c>
      <c r="X50" s="62">
        <v>2</v>
      </c>
      <c r="Y50" s="62"/>
      <c r="Z50" s="62"/>
      <c r="AA50" s="62"/>
      <c r="AB50" s="62"/>
      <c r="AC50" s="62"/>
      <c r="AD50" s="62"/>
    </row>
    <row r="51" spans="1:30" s="64" customFormat="1">
      <c r="A51" s="59">
        <v>14</v>
      </c>
      <c r="B51" s="60" t="s">
        <v>67</v>
      </c>
      <c r="C51" s="63">
        <v>3</v>
      </c>
      <c r="D51" s="63">
        <v>10</v>
      </c>
      <c r="E51" s="63">
        <v>8</v>
      </c>
      <c r="F51" s="62">
        <v>7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58">
        <v>0</v>
      </c>
      <c r="T51" s="62">
        <v>2</v>
      </c>
      <c r="U51" s="62">
        <v>4</v>
      </c>
      <c r="V51" s="62">
        <v>4</v>
      </c>
      <c r="W51" s="62">
        <v>0</v>
      </c>
      <c r="X51" s="62">
        <v>0</v>
      </c>
      <c r="Y51" s="62"/>
      <c r="Z51" s="62"/>
      <c r="AA51" s="62"/>
      <c r="AB51" s="62"/>
      <c r="AC51" s="62"/>
      <c r="AD51" s="62"/>
    </row>
    <row r="52" spans="1:30" s="64" customFormat="1">
      <c r="A52" s="59">
        <v>15</v>
      </c>
      <c r="B52" s="60" t="s">
        <v>68</v>
      </c>
      <c r="C52" s="63">
        <v>1</v>
      </c>
      <c r="D52" s="63">
        <v>7</v>
      </c>
      <c r="E52" s="63">
        <v>0</v>
      </c>
      <c r="F52" s="62">
        <v>0</v>
      </c>
      <c r="G52" s="62">
        <v>0</v>
      </c>
      <c r="H52" s="62">
        <v>7</v>
      </c>
      <c r="I52" s="62">
        <v>7</v>
      </c>
      <c r="J52" s="62">
        <v>3</v>
      </c>
      <c r="K52" s="62">
        <v>19</v>
      </c>
      <c r="L52" s="62">
        <v>17</v>
      </c>
      <c r="M52" s="62">
        <v>0</v>
      </c>
      <c r="N52" s="62">
        <v>6</v>
      </c>
      <c r="O52" s="62">
        <v>1</v>
      </c>
      <c r="P52" s="62">
        <v>0</v>
      </c>
      <c r="Q52" s="62">
        <v>0</v>
      </c>
      <c r="R52" s="62">
        <v>1</v>
      </c>
      <c r="S52" s="62">
        <v>0</v>
      </c>
      <c r="T52" s="62">
        <v>0</v>
      </c>
      <c r="U52" s="62">
        <v>0</v>
      </c>
      <c r="V52" s="62">
        <v>0</v>
      </c>
      <c r="W52" s="62">
        <v>4</v>
      </c>
      <c r="X52" s="62">
        <v>1</v>
      </c>
      <c r="Y52" s="62"/>
      <c r="Z52" s="62"/>
      <c r="AA52" s="62"/>
      <c r="AB52" s="62"/>
      <c r="AC52" s="62"/>
      <c r="AD52" s="62"/>
    </row>
    <row r="53" spans="1:30" ht="25.5">
      <c r="A53" s="65">
        <v>16</v>
      </c>
      <c r="B53" s="48" t="s">
        <v>40</v>
      </c>
      <c r="C53" s="66">
        <f t="shared" ref="C53:AD53" si="17">SUM(C54:C58)</f>
        <v>4</v>
      </c>
      <c r="D53" s="66">
        <f t="shared" si="17"/>
        <v>1</v>
      </c>
      <c r="E53" s="66">
        <f t="shared" si="17"/>
        <v>10</v>
      </c>
      <c r="F53" s="66">
        <f t="shared" si="17"/>
        <v>1</v>
      </c>
      <c r="G53" s="66">
        <f t="shared" si="17"/>
        <v>0</v>
      </c>
      <c r="H53" s="66">
        <f t="shared" si="17"/>
        <v>1</v>
      </c>
      <c r="I53" s="66">
        <f t="shared" si="17"/>
        <v>1</v>
      </c>
      <c r="J53" s="66">
        <f t="shared" si="17"/>
        <v>0</v>
      </c>
      <c r="K53" s="66">
        <f t="shared" si="17"/>
        <v>0</v>
      </c>
      <c r="L53" s="66">
        <f t="shared" si="17"/>
        <v>1</v>
      </c>
      <c r="M53" s="66">
        <f t="shared" si="17"/>
        <v>1</v>
      </c>
      <c r="N53" s="66">
        <f t="shared" si="17"/>
        <v>1</v>
      </c>
      <c r="O53" s="66">
        <f t="shared" si="17"/>
        <v>0</v>
      </c>
      <c r="P53" s="66">
        <f t="shared" si="17"/>
        <v>2</v>
      </c>
      <c r="Q53" s="66">
        <f t="shared" si="17"/>
        <v>1</v>
      </c>
      <c r="R53" s="66">
        <f t="shared" si="17"/>
        <v>0</v>
      </c>
      <c r="S53" s="66">
        <f t="shared" si="17"/>
        <v>1</v>
      </c>
      <c r="T53" s="66">
        <f t="shared" si="17"/>
        <v>0</v>
      </c>
      <c r="U53" s="66">
        <f t="shared" si="17"/>
        <v>3</v>
      </c>
      <c r="V53" s="66">
        <f t="shared" si="17"/>
        <v>3</v>
      </c>
      <c r="W53" s="66">
        <f t="shared" si="17"/>
        <v>0</v>
      </c>
      <c r="X53" s="66">
        <f t="shared" si="17"/>
        <v>0</v>
      </c>
      <c r="Y53" s="66">
        <f t="shared" si="17"/>
        <v>0</v>
      </c>
      <c r="Z53" s="66">
        <f t="shared" si="17"/>
        <v>0</v>
      </c>
      <c r="AA53" s="66">
        <f t="shared" si="17"/>
        <v>0</v>
      </c>
      <c r="AB53" s="66">
        <f t="shared" si="17"/>
        <v>0</v>
      </c>
      <c r="AC53" s="66">
        <f t="shared" si="17"/>
        <v>0</v>
      </c>
      <c r="AD53" s="66">
        <f t="shared" si="17"/>
        <v>0</v>
      </c>
    </row>
    <row r="54" spans="1:30">
      <c r="A54" s="55"/>
      <c r="B54" s="67" t="s">
        <v>41</v>
      </c>
      <c r="C54" s="56">
        <v>2</v>
      </c>
      <c r="D54" s="56">
        <v>0</v>
      </c>
      <c r="E54" s="56">
        <v>4</v>
      </c>
      <c r="F54" s="57">
        <v>0</v>
      </c>
      <c r="G54" s="57">
        <v>0</v>
      </c>
      <c r="H54" s="57">
        <v>1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7">
        <v>0</v>
      </c>
      <c r="U54" s="57">
        <v>0</v>
      </c>
      <c r="V54" s="57">
        <v>2</v>
      </c>
      <c r="W54" s="57">
        <v>0</v>
      </c>
      <c r="X54" s="57">
        <v>0</v>
      </c>
      <c r="Y54" s="57"/>
      <c r="Z54" s="57"/>
      <c r="AA54" s="57"/>
      <c r="AB54" s="57"/>
      <c r="AC54" s="57"/>
      <c r="AD54" s="57"/>
    </row>
    <row r="55" spans="1:30">
      <c r="A55" s="55"/>
      <c r="B55" s="67" t="s">
        <v>42</v>
      </c>
      <c r="C55" s="56">
        <v>0</v>
      </c>
      <c r="D55" s="56">
        <v>0</v>
      </c>
      <c r="E55" s="56">
        <v>1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1</v>
      </c>
      <c r="M55" s="57">
        <v>0</v>
      </c>
      <c r="N55" s="57">
        <v>0</v>
      </c>
      <c r="O55" s="57">
        <v>0</v>
      </c>
      <c r="P55" s="57">
        <v>1</v>
      </c>
      <c r="Q55" s="57">
        <v>1</v>
      </c>
      <c r="R55" s="57">
        <v>0</v>
      </c>
      <c r="S55" s="57">
        <v>1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/>
      <c r="Z55" s="57"/>
      <c r="AA55" s="57"/>
      <c r="AB55" s="57"/>
      <c r="AC55" s="57"/>
      <c r="AD55" s="57"/>
    </row>
    <row r="56" spans="1:30">
      <c r="A56" s="55"/>
      <c r="B56" s="67" t="s">
        <v>43</v>
      </c>
      <c r="C56" s="56">
        <v>2</v>
      </c>
      <c r="D56" s="56">
        <v>0</v>
      </c>
      <c r="E56" s="56">
        <v>2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1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/>
      <c r="Z56" s="57"/>
      <c r="AA56" s="57"/>
      <c r="AB56" s="57"/>
      <c r="AC56" s="57"/>
      <c r="AD56" s="57"/>
    </row>
    <row r="57" spans="1:30">
      <c r="A57" s="55"/>
      <c r="B57" s="67" t="s">
        <v>44</v>
      </c>
      <c r="C57" s="56">
        <v>0</v>
      </c>
      <c r="D57" s="56">
        <v>1</v>
      </c>
      <c r="E57" s="56">
        <v>3</v>
      </c>
      <c r="F57" s="57">
        <v>1</v>
      </c>
      <c r="G57" s="57">
        <v>0</v>
      </c>
      <c r="H57" s="57">
        <v>0</v>
      </c>
      <c r="I57" s="57">
        <v>1</v>
      </c>
      <c r="J57" s="57">
        <v>0</v>
      </c>
      <c r="K57" s="57">
        <v>0</v>
      </c>
      <c r="L57" s="57">
        <v>0</v>
      </c>
      <c r="M57" s="57">
        <v>0</v>
      </c>
      <c r="N57" s="57">
        <v>1</v>
      </c>
      <c r="O57" s="57">
        <v>0</v>
      </c>
      <c r="P57" s="57">
        <v>1</v>
      </c>
      <c r="Q57" s="57">
        <v>0</v>
      </c>
      <c r="R57" s="57">
        <v>0</v>
      </c>
      <c r="S57" s="57">
        <v>0</v>
      </c>
      <c r="T57" s="57">
        <v>0</v>
      </c>
      <c r="U57" s="57">
        <v>3</v>
      </c>
      <c r="V57" s="57">
        <v>1</v>
      </c>
      <c r="W57" s="57">
        <v>0</v>
      </c>
      <c r="X57" s="57">
        <v>0</v>
      </c>
      <c r="Y57" s="57"/>
      <c r="Z57" s="57"/>
      <c r="AA57" s="57"/>
      <c r="AB57" s="57"/>
      <c r="AC57" s="57"/>
      <c r="AD57" s="57"/>
    </row>
    <row r="58" spans="1:30" hidden="1">
      <c r="A58" s="68"/>
      <c r="B58" s="69" t="s">
        <v>45</v>
      </c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</row>
    <row r="59" spans="1:30" hidden="1">
      <c r="A59" s="68"/>
      <c r="B59" s="69" t="s">
        <v>46</v>
      </c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</row>
    <row r="60" spans="1:30">
      <c r="A60" s="65">
        <v>17</v>
      </c>
      <c r="B60" s="48" t="s">
        <v>69</v>
      </c>
      <c r="C60" s="70">
        <f t="shared" ref="C60:AD60" si="18">SUM(C61:C63)</f>
        <v>8</v>
      </c>
      <c r="D60" s="70">
        <f t="shared" si="18"/>
        <v>0</v>
      </c>
      <c r="E60" s="70">
        <f t="shared" si="18"/>
        <v>14</v>
      </c>
      <c r="F60" s="70">
        <f t="shared" si="18"/>
        <v>0</v>
      </c>
      <c r="G60" s="70">
        <f t="shared" si="18"/>
        <v>0</v>
      </c>
      <c r="H60" s="70">
        <f t="shared" si="18"/>
        <v>0</v>
      </c>
      <c r="I60" s="70">
        <f t="shared" si="18"/>
        <v>0</v>
      </c>
      <c r="J60" s="70">
        <f t="shared" si="18"/>
        <v>0</v>
      </c>
      <c r="K60" s="70">
        <f t="shared" si="18"/>
        <v>9</v>
      </c>
      <c r="L60" s="70">
        <f t="shared" si="18"/>
        <v>0</v>
      </c>
      <c r="M60" s="70">
        <f t="shared" si="18"/>
        <v>7</v>
      </c>
      <c r="N60" s="70">
        <f t="shared" si="18"/>
        <v>17</v>
      </c>
      <c r="O60" s="70">
        <f t="shared" si="18"/>
        <v>0</v>
      </c>
      <c r="P60" s="70">
        <f t="shared" si="18"/>
        <v>11</v>
      </c>
      <c r="Q60" s="70">
        <f t="shared" si="18"/>
        <v>2</v>
      </c>
      <c r="R60" s="70">
        <f t="shared" si="18"/>
        <v>1</v>
      </c>
      <c r="S60" s="70">
        <f t="shared" si="18"/>
        <v>1</v>
      </c>
      <c r="T60" s="70">
        <f t="shared" si="18"/>
        <v>5</v>
      </c>
      <c r="U60" s="70">
        <f t="shared" si="18"/>
        <v>16</v>
      </c>
      <c r="V60" s="70">
        <f t="shared" si="18"/>
        <v>0</v>
      </c>
      <c r="W60" s="70">
        <f t="shared" si="18"/>
        <v>0</v>
      </c>
      <c r="X60" s="70">
        <f t="shared" si="18"/>
        <v>15</v>
      </c>
      <c r="Y60" s="70">
        <f t="shared" si="18"/>
        <v>0</v>
      </c>
      <c r="Z60" s="70">
        <f t="shared" si="18"/>
        <v>0</v>
      </c>
      <c r="AA60" s="70">
        <f t="shared" si="18"/>
        <v>0</v>
      </c>
      <c r="AB60" s="70">
        <f t="shared" si="18"/>
        <v>0</v>
      </c>
      <c r="AC60" s="70">
        <f t="shared" si="18"/>
        <v>0</v>
      </c>
      <c r="AD60" s="70">
        <f t="shared" si="18"/>
        <v>0</v>
      </c>
    </row>
    <row r="61" spans="1:30">
      <c r="A61" s="55"/>
      <c r="B61" s="67" t="s">
        <v>15</v>
      </c>
      <c r="C61" s="56">
        <v>8</v>
      </c>
      <c r="D61" s="56">
        <v>0</v>
      </c>
      <c r="E61" s="56">
        <v>14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9</v>
      </c>
      <c r="L61" s="58">
        <v>0</v>
      </c>
      <c r="M61" s="58">
        <v>7</v>
      </c>
      <c r="N61" s="58">
        <v>17</v>
      </c>
      <c r="O61" s="58">
        <v>0</v>
      </c>
      <c r="P61" s="58">
        <v>11</v>
      </c>
      <c r="Q61" s="58">
        <v>2</v>
      </c>
      <c r="R61" s="58">
        <v>1</v>
      </c>
      <c r="S61" s="58">
        <v>1</v>
      </c>
      <c r="T61" s="58">
        <v>5</v>
      </c>
      <c r="U61" s="58">
        <v>16</v>
      </c>
      <c r="V61" s="58">
        <v>0</v>
      </c>
      <c r="W61" s="58">
        <v>0</v>
      </c>
      <c r="X61" s="58">
        <v>15</v>
      </c>
      <c r="Y61" s="58"/>
      <c r="Z61" s="58"/>
      <c r="AA61" s="58"/>
      <c r="AB61" s="58"/>
      <c r="AC61" s="58"/>
      <c r="AD61" s="58"/>
    </row>
    <row r="62" spans="1:30">
      <c r="A62" s="55"/>
      <c r="B62" s="67" t="s">
        <v>16</v>
      </c>
      <c r="C62" s="58"/>
      <c r="D62" s="58"/>
      <c r="E62" s="58"/>
      <c r="F62" s="58"/>
      <c r="G62" s="58">
        <v>0</v>
      </c>
      <c r="H62" s="58">
        <v>0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8">
        <v>0</v>
      </c>
      <c r="P62" s="58">
        <v>0</v>
      </c>
      <c r="Q62" s="58">
        <v>0</v>
      </c>
      <c r="R62" s="58">
        <v>0</v>
      </c>
      <c r="S62" s="58">
        <v>0</v>
      </c>
      <c r="T62" s="58">
        <v>0</v>
      </c>
      <c r="U62" s="58">
        <v>0</v>
      </c>
      <c r="V62" s="58">
        <v>0</v>
      </c>
      <c r="W62" s="58">
        <v>0</v>
      </c>
      <c r="X62" s="58">
        <v>0</v>
      </c>
      <c r="Y62" s="58"/>
      <c r="Z62" s="58"/>
      <c r="AA62" s="58"/>
      <c r="AB62" s="58"/>
      <c r="AC62" s="58"/>
      <c r="AD62" s="58"/>
    </row>
    <row r="63" spans="1:30" hidden="1">
      <c r="A63" s="68"/>
      <c r="B63" s="69" t="s">
        <v>17</v>
      </c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</row>
    <row r="64" spans="1:30" ht="14.25" customHeight="1">
      <c r="A64" s="163" t="s">
        <v>70</v>
      </c>
      <c r="B64" s="16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71"/>
      <c r="AD64" s="71"/>
    </row>
    <row r="65" spans="1:31">
      <c r="A65" s="55">
        <v>1</v>
      </c>
      <c r="B65" s="43" t="s">
        <v>57</v>
      </c>
      <c r="C65" s="56">
        <v>162</v>
      </c>
      <c r="D65" s="56">
        <v>161</v>
      </c>
      <c r="E65" s="72">
        <v>161</v>
      </c>
      <c r="F65" s="73">
        <v>167</v>
      </c>
      <c r="G65" s="73">
        <v>172</v>
      </c>
      <c r="H65" s="73">
        <v>174</v>
      </c>
      <c r="I65" s="73">
        <v>190</v>
      </c>
      <c r="J65" s="73">
        <v>189</v>
      </c>
      <c r="K65" s="73">
        <v>201</v>
      </c>
      <c r="L65" s="73">
        <v>196</v>
      </c>
      <c r="M65" s="73">
        <v>202</v>
      </c>
      <c r="N65" s="73">
        <v>214</v>
      </c>
      <c r="O65" s="73">
        <v>211</v>
      </c>
      <c r="P65" s="73">
        <v>222</v>
      </c>
      <c r="Q65" s="73">
        <v>228</v>
      </c>
      <c r="R65" s="73">
        <v>231</v>
      </c>
      <c r="S65" s="73">
        <v>239</v>
      </c>
      <c r="T65" s="74">
        <v>246</v>
      </c>
      <c r="U65" s="74">
        <v>254</v>
      </c>
      <c r="V65" s="74">
        <v>254</v>
      </c>
      <c r="W65" s="74">
        <v>248</v>
      </c>
      <c r="X65" s="74">
        <v>235</v>
      </c>
      <c r="Y65" s="74"/>
      <c r="Z65" s="74"/>
      <c r="AA65" s="74"/>
      <c r="AB65" s="74"/>
      <c r="AC65" s="75"/>
      <c r="AD65" s="75"/>
    </row>
    <row r="66" spans="1:31">
      <c r="A66" s="55">
        <v>2</v>
      </c>
      <c r="B66" s="43" t="s">
        <v>58</v>
      </c>
      <c r="C66" s="56">
        <v>16</v>
      </c>
      <c r="D66" s="56">
        <v>22</v>
      </c>
      <c r="E66" s="56">
        <v>10</v>
      </c>
      <c r="F66" s="58">
        <v>14</v>
      </c>
      <c r="G66" s="58">
        <v>14</v>
      </c>
      <c r="H66" s="58">
        <v>25</v>
      </c>
      <c r="I66" s="58">
        <v>10</v>
      </c>
      <c r="J66" s="58">
        <v>23</v>
      </c>
      <c r="K66" s="58">
        <v>16</v>
      </c>
      <c r="L66" s="58">
        <v>19</v>
      </c>
      <c r="M66" s="58">
        <v>24</v>
      </c>
      <c r="N66" s="58">
        <v>13</v>
      </c>
      <c r="O66" s="58">
        <v>27</v>
      </c>
      <c r="P66" s="58">
        <v>19</v>
      </c>
      <c r="Q66" s="58">
        <v>14</v>
      </c>
      <c r="R66" s="58">
        <v>19</v>
      </c>
      <c r="S66" s="58">
        <v>20</v>
      </c>
      <c r="T66" s="74">
        <v>15</v>
      </c>
      <c r="U66" s="74">
        <v>13</v>
      </c>
      <c r="V66" s="74">
        <v>10</v>
      </c>
      <c r="W66" s="74">
        <v>6</v>
      </c>
      <c r="X66" s="74">
        <v>8</v>
      </c>
      <c r="Y66" s="74"/>
      <c r="Z66" s="74"/>
      <c r="AA66" s="74"/>
      <c r="AB66" s="74"/>
      <c r="AC66" s="75"/>
      <c r="AD66" s="75"/>
    </row>
    <row r="67" spans="1:31">
      <c r="A67" s="55">
        <v>3</v>
      </c>
      <c r="B67" s="43" t="s">
        <v>59</v>
      </c>
      <c r="C67" s="56">
        <v>2</v>
      </c>
      <c r="D67" s="56">
        <v>0</v>
      </c>
      <c r="E67" s="56">
        <v>3</v>
      </c>
      <c r="F67" s="57">
        <v>0</v>
      </c>
      <c r="G67" s="57">
        <v>1</v>
      </c>
      <c r="H67" s="57">
        <v>0</v>
      </c>
      <c r="I67" s="57">
        <v>0</v>
      </c>
      <c r="J67" s="57">
        <v>0</v>
      </c>
      <c r="K67" s="57">
        <v>0</v>
      </c>
      <c r="L67" s="57">
        <v>2</v>
      </c>
      <c r="M67" s="57">
        <v>0</v>
      </c>
      <c r="N67" s="57">
        <v>0</v>
      </c>
      <c r="O67" s="57">
        <v>0</v>
      </c>
      <c r="P67" s="57">
        <v>0</v>
      </c>
      <c r="Q67" s="57">
        <v>1</v>
      </c>
      <c r="R67" s="57">
        <v>1</v>
      </c>
      <c r="S67" s="57">
        <v>0</v>
      </c>
      <c r="T67" s="74">
        <v>0</v>
      </c>
      <c r="U67" s="74">
        <v>0</v>
      </c>
      <c r="V67" s="74">
        <v>1</v>
      </c>
      <c r="W67" s="74">
        <v>0</v>
      </c>
      <c r="X67" s="74">
        <v>0</v>
      </c>
      <c r="Y67" s="74"/>
      <c r="Z67" s="74"/>
      <c r="AA67" s="74"/>
      <c r="AB67" s="74"/>
      <c r="AC67" s="75"/>
      <c r="AD67" s="75"/>
    </row>
    <row r="68" spans="1:31">
      <c r="A68" s="55">
        <v>4</v>
      </c>
      <c r="B68" s="43" t="s">
        <v>60</v>
      </c>
      <c r="C68" s="56">
        <v>18</v>
      </c>
      <c r="D68" s="56">
        <v>22</v>
      </c>
      <c r="E68" s="56">
        <v>7</v>
      </c>
      <c r="F68" s="57">
        <v>9</v>
      </c>
      <c r="G68" s="57">
        <v>13</v>
      </c>
      <c r="H68" s="57">
        <v>9</v>
      </c>
      <c r="I68" s="57">
        <v>11</v>
      </c>
      <c r="J68" s="57">
        <v>11</v>
      </c>
      <c r="K68" s="57">
        <v>21</v>
      </c>
      <c r="L68" s="57">
        <v>15</v>
      </c>
      <c r="M68" s="57">
        <v>12</v>
      </c>
      <c r="N68" s="57">
        <v>16</v>
      </c>
      <c r="O68" s="57">
        <v>16</v>
      </c>
      <c r="P68" s="57">
        <v>13</v>
      </c>
      <c r="Q68" s="57">
        <v>12</v>
      </c>
      <c r="R68" s="57">
        <v>11</v>
      </c>
      <c r="S68" s="57">
        <v>13</v>
      </c>
      <c r="T68" s="74">
        <v>7</v>
      </c>
      <c r="U68" s="74">
        <v>13</v>
      </c>
      <c r="V68" s="74">
        <v>17</v>
      </c>
      <c r="W68" s="74">
        <v>19</v>
      </c>
      <c r="X68" s="74">
        <v>6</v>
      </c>
      <c r="Y68" s="74"/>
      <c r="Z68" s="74"/>
      <c r="AA68" s="74"/>
      <c r="AB68" s="74"/>
      <c r="AC68" s="75"/>
      <c r="AD68" s="75"/>
    </row>
    <row r="69" spans="1:31">
      <c r="A69" s="55">
        <v>5</v>
      </c>
      <c r="B69" s="43" t="s">
        <v>61</v>
      </c>
      <c r="C69" s="56">
        <v>147</v>
      </c>
      <c r="D69" s="56">
        <v>144</v>
      </c>
      <c r="E69" s="56">
        <v>151</v>
      </c>
      <c r="F69" s="57">
        <v>154</v>
      </c>
      <c r="G69" s="57">
        <v>154</v>
      </c>
      <c r="H69" s="57">
        <v>166</v>
      </c>
      <c r="I69" s="57">
        <v>167</v>
      </c>
      <c r="J69" s="57">
        <v>177</v>
      </c>
      <c r="K69" s="57">
        <v>174</v>
      </c>
      <c r="L69" s="57">
        <v>176</v>
      </c>
      <c r="M69" s="57">
        <v>189</v>
      </c>
      <c r="N69" s="57">
        <v>184</v>
      </c>
      <c r="O69" s="57">
        <v>197</v>
      </c>
      <c r="P69" s="57">
        <v>201</v>
      </c>
      <c r="Q69" s="57">
        <v>209</v>
      </c>
      <c r="R69" s="57">
        <v>216</v>
      </c>
      <c r="S69" s="57">
        <v>221</v>
      </c>
      <c r="T69" s="74">
        <v>229</v>
      </c>
      <c r="U69" s="74">
        <v>226</v>
      </c>
      <c r="V69" s="74">
        <v>220</v>
      </c>
      <c r="W69" s="74">
        <v>209</v>
      </c>
      <c r="X69" s="74">
        <v>209</v>
      </c>
      <c r="Y69" s="74"/>
      <c r="Z69" s="74"/>
      <c r="AA69" s="74"/>
      <c r="AB69" s="74"/>
      <c r="AC69" s="75"/>
      <c r="AD69" s="75"/>
    </row>
    <row r="70" spans="1:31">
      <c r="A70" s="55">
        <v>6</v>
      </c>
      <c r="B70" s="43" t="s">
        <v>71</v>
      </c>
      <c r="C70" s="56">
        <v>15</v>
      </c>
      <c r="D70" s="56">
        <v>17</v>
      </c>
      <c r="E70" s="56">
        <v>16</v>
      </c>
      <c r="F70" s="57">
        <v>18</v>
      </c>
      <c r="G70" s="57">
        <v>20</v>
      </c>
      <c r="H70" s="57">
        <v>24</v>
      </c>
      <c r="I70" s="57">
        <v>22</v>
      </c>
      <c r="J70" s="57">
        <v>24</v>
      </c>
      <c r="K70" s="57">
        <v>22</v>
      </c>
      <c r="L70" s="57">
        <v>26</v>
      </c>
      <c r="M70" s="57">
        <v>25</v>
      </c>
      <c r="N70" s="57">
        <v>27</v>
      </c>
      <c r="O70" s="57">
        <v>25</v>
      </c>
      <c r="P70" s="57">
        <v>27</v>
      </c>
      <c r="Q70" s="57">
        <v>22</v>
      </c>
      <c r="R70" s="57">
        <v>24</v>
      </c>
      <c r="S70" s="57">
        <v>25</v>
      </c>
      <c r="T70" s="74">
        <v>25</v>
      </c>
      <c r="U70" s="74">
        <v>28</v>
      </c>
      <c r="V70" s="74">
        <v>28</v>
      </c>
      <c r="W70" s="74">
        <v>26</v>
      </c>
      <c r="X70" s="74">
        <v>28</v>
      </c>
      <c r="Y70" s="74"/>
      <c r="Z70" s="74"/>
      <c r="AA70" s="74"/>
      <c r="AB70" s="74"/>
      <c r="AC70" s="75"/>
      <c r="AD70" s="75"/>
    </row>
    <row r="71" spans="1:31" ht="25.5">
      <c r="A71" s="59">
        <v>7</v>
      </c>
      <c r="B71" s="60" t="s">
        <v>64</v>
      </c>
      <c r="C71" s="44">
        <v>43377</v>
      </c>
      <c r="D71" s="44">
        <v>43377</v>
      </c>
      <c r="E71" s="44">
        <v>43405</v>
      </c>
      <c r="F71" s="45">
        <v>43469</v>
      </c>
      <c r="G71" s="45">
        <v>43488</v>
      </c>
      <c r="H71" s="45">
        <v>43490</v>
      </c>
      <c r="I71" s="45">
        <v>43543</v>
      </c>
      <c r="J71" s="45">
        <v>43582</v>
      </c>
      <c r="K71" s="45">
        <v>43615</v>
      </c>
      <c r="L71" s="45">
        <v>43637</v>
      </c>
      <c r="M71" s="45">
        <v>43684</v>
      </c>
      <c r="N71" s="45">
        <v>43707</v>
      </c>
      <c r="O71" s="45">
        <v>43721</v>
      </c>
      <c r="P71" s="45">
        <v>43780</v>
      </c>
      <c r="Q71" s="45">
        <v>43794</v>
      </c>
      <c r="R71" s="45">
        <v>43837</v>
      </c>
      <c r="S71" s="45">
        <v>43865</v>
      </c>
      <c r="T71" s="76">
        <v>43892</v>
      </c>
      <c r="U71" s="76">
        <v>43964</v>
      </c>
      <c r="V71" s="76">
        <v>43979</v>
      </c>
      <c r="W71" s="76">
        <v>44012</v>
      </c>
      <c r="X71" s="76">
        <v>44050</v>
      </c>
      <c r="Y71" s="76"/>
      <c r="Z71" s="76"/>
      <c r="AA71" s="76"/>
      <c r="AB71" s="76"/>
      <c r="AC71" s="76"/>
      <c r="AD71" s="76"/>
    </row>
    <row r="72" spans="1:31" ht="25.5">
      <c r="A72" s="55" t="s">
        <v>72</v>
      </c>
      <c r="B72" s="60" t="s">
        <v>65</v>
      </c>
      <c r="C72" s="44">
        <v>43398</v>
      </c>
      <c r="D72" s="44">
        <v>43451</v>
      </c>
      <c r="E72" s="44">
        <v>43482</v>
      </c>
      <c r="F72" s="45">
        <v>43501</v>
      </c>
      <c r="G72" s="45">
        <v>43508</v>
      </c>
      <c r="H72" s="45">
        <v>43535</v>
      </c>
      <c r="I72" s="45">
        <v>43577</v>
      </c>
      <c r="J72" s="45">
        <v>43634</v>
      </c>
      <c r="K72" s="45">
        <v>43662</v>
      </c>
      <c r="L72" s="45">
        <v>43697</v>
      </c>
      <c r="M72" s="45">
        <v>43719</v>
      </c>
      <c r="N72" s="45">
        <v>43742</v>
      </c>
      <c r="O72" s="45">
        <v>43780</v>
      </c>
      <c r="P72" s="45">
        <v>43805</v>
      </c>
      <c r="Q72" s="45">
        <v>43815</v>
      </c>
      <c r="R72" s="45">
        <v>43844</v>
      </c>
      <c r="S72" s="45">
        <v>43865</v>
      </c>
      <c r="T72" s="76">
        <v>43888</v>
      </c>
      <c r="U72" s="76">
        <v>43941</v>
      </c>
      <c r="V72" s="76">
        <v>43959</v>
      </c>
      <c r="W72" s="76">
        <v>43962</v>
      </c>
      <c r="X72" s="76">
        <v>43962</v>
      </c>
      <c r="Y72" s="76"/>
      <c r="Z72" s="76"/>
      <c r="AA72" s="76"/>
      <c r="AB72" s="76"/>
      <c r="AC72" s="76"/>
      <c r="AD72" s="76"/>
    </row>
    <row r="73" spans="1:31" ht="25.5">
      <c r="A73" s="55" t="s">
        <v>73</v>
      </c>
      <c r="B73" s="60" t="s">
        <v>74</v>
      </c>
      <c r="C73" s="44">
        <v>43398</v>
      </c>
      <c r="D73" s="44">
        <v>43451</v>
      </c>
      <c r="E73" s="44">
        <v>43482</v>
      </c>
      <c r="F73" s="45">
        <v>43501</v>
      </c>
      <c r="G73" s="45">
        <v>43508</v>
      </c>
      <c r="H73" s="45">
        <v>43535</v>
      </c>
      <c r="I73" s="45">
        <v>43577</v>
      </c>
      <c r="J73" s="45">
        <v>43634</v>
      </c>
      <c r="K73" s="45">
        <v>43662</v>
      </c>
      <c r="L73" s="45">
        <v>43697</v>
      </c>
      <c r="M73" s="45">
        <v>43719</v>
      </c>
      <c r="N73" s="45">
        <v>43742</v>
      </c>
      <c r="O73" s="45">
        <v>43780</v>
      </c>
      <c r="P73" s="45">
        <v>43805</v>
      </c>
      <c r="Q73" s="45">
        <v>43815</v>
      </c>
      <c r="R73" s="45">
        <v>43844</v>
      </c>
      <c r="S73" s="45">
        <v>43865</v>
      </c>
      <c r="T73" s="45">
        <v>43888</v>
      </c>
      <c r="U73" s="45">
        <v>43941</v>
      </c>
      <c r="V73" s="45">
        <v>43959</v>
      </c>
      <c r="W73" s="45">
        <v>43962</v>
      </c>
      <c r="X73" s="45">
        <v>43962</v>
      </c>
      <c r="Y73" s="45"/>
      <c r="Z73" s="45"/>
      <c r="AA73" s="45"/>
      <c r="AB73" s="45"/>
      <c r="AC73" s="45"/>
      <c r="AD73" s="45"/>
    </row>
    <row r="74" spans="1:31">
      <c r="A74" s="55">
        <v>9</v>
      </c>
      <c r="B74" s="60" t="s">
        <v>162</v>
      </c>
      <c r="C74" s="153"/>
      <c r="D74" s="153"/>
      <c r="E74" s="153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>
        <v>89</v>
      </c>
      <c r="Y74" s="154"/>
      <c r="Z74" s="154"/>
      <c r="AA74" s="154"/>
      <c r="AB74" s="154"/>
      <c r="AC74" s="154"/>
      <c r="AD74" s="154"/>
    </row>
    <row r="75" spans="1:31">
      <c r="A75" s="55">
        <v>10</v>
      </c>
      <c r="B75" s="60" t="s">
        <v>66</v>
      </c>
      <c r="C75" s="44">
        <v>43397</v>
      </c>
      <c r="D75" s="44">
        <v>43397</v>
      </c>
      <c r="E75" s="44">
        <v>43439</v>
      </c>
      <c r="F75" s="45">
        <v>43472</v>
      </c>
      <c r="G75" s="45">
        <v>43495</v>
      </c>
      <c r="H75" s="45">
        <v>43522</v>
      </c>
      <c r="I75" s="45">
        <v>43542</v>
      </c>
      <c r="J75" s="45">
        <v>43542</v>
      </c>
      <c r="K75" s="45">
        <v>43579</v>
      </c>
      <c r="L75" s="45">
        <v>43579</v>
      </c>
      <c r="M75" s="45">
        <v>43579</v>
      </c>
      <c r="N75" s="45">
        <v>43735</v>
      </c>
      <c r="O75" s="45">
        <v>43752</v>
      </c>
      <c r="P75" s="45">
        <v>43754</v>
      </c>
      <c r="Q75" s="45">
        <v>43762</v>
      </c>
      <c r="R75" s="45">
        <v>43843</v>
      </c>
      <c r="S75" s="45">
        <v>43847</v>
      </c>
      <c r="T75" s="76">
        <v>43866</v>
      </c>
      <c r="U75" s="76">
        <v>43881</v>
      </c>
      <c r="V75" s="76">
        <v>43907</v>
      </c>
      <c r="W75" s="76">
        <v>43936</v>
      </c>
      <c r="X75" s="76">
        <v>43945</v>
      </c>
      <c r="Y75" s="76"/>
      <c r="Z75" s="76"/>
      <c r="AA75" s="76"/>
      <c r="AB75" s="76"/>
      <c r="AC75" s="76"/>
      <c r="AD75" s="76"/>
      <c r="AE75" s="61"/>
    </row>
    <row r="76" spans="1:31">
      <c r="A76" s="55">
        <v>11</v>
      </c>
      <c r="B76" s="43" t="s">
        <v>38</v>
      </c>
      <c r="C76" s="56">
        <v>25</v>
      </c>
      <c r="D76" s="56">
        <v>15</v>
      </c>
      <c r="E76" s="56">
        <v>6</v>
      </c>
      <c r="F76" s="57">
        <v>6</v>
      </c>
      <c r="G76" s="57">
        <v>11</v>
      </c>
      <c r="H76" s="57">
        <v>2</v>
      </c>
      <c r="I76" s="57">
        <v>6</v>
      </c>
      <c r="J76" s="57">
        <v>4</v>
      </c>
      <c r="K76" s="57">
        <v>9</v>
      </c>
      <c r="L76" s="57">
        <v>7</v>
      </c>
      <c r="M76" s="57">
        <v>5</v>
      </c>
      <c r="N76" s="57">
        <v>17</v>
      </c>
      <c r="O76" s="57">
        <v>13</v>
      </c>
      <c r="P76" s="57">
        <v>9</v>
      </c>
      <c r="Q76" s="57">
        <v>8</v>
      </c>
      <c r="R76" s="57">
        <v>8</v>
      </c>
      <c r="S76" s="57">
        <v>8</v>
      </c>
      <c r="T76" s="74">
        <v>4</v>
      </c>
      <c r="U76" s="74">
        <v>3</v>
      </c>
      <c r="V76" s="74">
        <v>18</v>
      </c>
      <c r="W76" s="74">
        <v>12</v>
      </c>
      <c r="X76" s="74">
        <v>14</v>
      </c>
      <c r="Y76" s="74"/>
      <c r="Z76" s="74"/>
      <c r="AA76" s="74"/>
      <c r="AB76" s="74"/>
      <c r="AC76" s="75"/>
      <c r="AD76" s="75"/>
    </row>
    <row r="77" spans="1:31">
      <c r="A77" s="55">
        <v>12</v>
      </c>
      <c r="B77" s="43" t="s">
        <v>39</v>
      </c>
      <c r="C77" s="56">
        <v>17</v>
      </c>
      <c r="D77" s="56">
        <v>13</v>
      </c>
      <c r="E77" s="56">
        <v>4</v>
      </c>
      <c r="F77" s="58">
        <v>4</v>
      </c>
      <c r="G77" s="58">
        <v>8</v>
      </c>
      <c r="H77" s="58">
        <v>2</v>
      </c>
      <c r="I77" s="58">
        <v>5</v>
      </c>
      <c r="J77" s="58">
        <v>2</v>
      </c>
      <c r="K77" s="58">
        <v>4</v>
      </c>
      <c r="L77" s="58">
        <v>2</v>
      </c>
      <c r="M77" s="58">
        <v>1</v>
      </c>
      <c r="N77" s="58">
        <v>8</v>
      </c>
      <c r="O77" s="58">
        <v>7</v>
      </c>
      <c r="P77" s="58">
        <v>6</v>
      </c>
      <c r="Q77" s="58">
        <v>5</v>
      </c>
      <c r="R77" s="58">
        <v>4</v>
      </c>
      <c r="S77" s="58">
        <v>7</v>
      </c>
      <c r="T77" s="74">
        <v>3</v>
      </c>
      <c r="U77" s="74">
        <v>1</v>
      </c>
      <c r="V77" s="74">
        <v>7</v>
      </c>
      <c r="W77" s="74">
        <v>3</v>
      </c>
      <c r="X77" s="74">
        <v>8</v>
      </c>
      <c r="Y77" s="74"/>
      <c r="Z77" s="74"/>
      <c r="AA77" s="74"/>
      <c r="AB77" s="74"/>
      <c r="AC77" s="75"/>
      <c r="AD77" s="75"/>
    </row>
    <row r="78" spans="1:31">
      <c r="A78" s="55">
        <v>13</v>
      </c>
      <c r="B78" s="77" t="s">
        <v>67</v>
      </c>
      <c r="C78" s="56">
        <v>17</v>
      </c>
      <c r="D78" s="56">
        <v>12</v>
      </c>
      <c r="E78" s="56">
        <v>10</v>
      </c>
      <c r="F78" s="58">
        <v>3</v>
      </c>
      <c r="G78" s="58">
        <v>11</v>
      </c>
      <c r="H78" s="58">
        <v>2</v>
      </c>
      <c r="I78" s="58">
        <v>2</v>
      </c>
      <c r="J78" s="58">
        <v>7</v>
      </c>
      <c r="K78" s="58">
        <v>20</v>
      </c>
      <c r="L78" s="58">
        <v>28</v>
      </c>
      <c r="M78" s="58">
        <v>18</v>
      </c>
      <c r="N78" s="58">
        <v>7</v>
      </c>
      <c r="O78" s="58">
        <v>30</v>
      </c>
      <c r="P78" s="58">
        <v>35</v>
      </c>
      <c r="Q78" s="58">
        <v>37</v>
      </c>
      <c r="R78" s="58">
        <v>38</v>
      </c>
      <c r="S78" s="58">
        <v>41</v>
      </c>
      <c r="T78" s="74">
        <v>44</v>
      </c>
      <c r="U78" s="74">
        <v>46</v>
      </c>
      <c r="V78" s="74">
        <v>44</v>
      </c>
      <c r="W78" s="74">
        <v>44</v>
      </c>
      <c r="X78" s="74">
        <v>41</v>
      </c>
      <c r="Y78" s="74"/>
      <c r="Z78" s="74"/>
      <c r="AA78" s="74"/>
      <c r="AB78" s="74"/>
      <c r="AC78" s="75"/>
      <c r="AD78" s="75"/>
    </row>
    <row r="79" spans="1:31">
      <c r="A79" s="55">
        <v>14</v>
      </c>
      <c r="B79" s="77" t="s">
        <v>68</v>
      </c>
      <c r="C79" s="56">
        <v>3</v>
      </c>
      <c r="D79" s="56">
        <v>1</v>
      </c>
      <c r="E79" s="56">
        <v>3</v>
      </c>
      <c r="F79" s="58">
        <v>8</v>
      </c>
      <c r="G79" s="58">
        <v>6</v>
      </c>
      <c r="H79" s="58">
        <v>7</v>
      </c>
      <c r="I79" s="58">
        <v>1</v>
      </c>
      <c r="J79" s="58">
        <v>1</v>
      </c>
      <c r="K79" s="58">
        <v>2</v>
      </c>
      <c r="L79" s="58">
        <v>0</v>
      </c>
      <c r="M79" s="58">
        <v>4</v>
      </c>
      <c r="N79" s="58">
        <v>4</v>
      </c>
      <c r="O79" s="58">
        <v>1</v>
      </c>
      <c r="P79" s="58">
        <v>6</v>
      </c>
      <c r="Q79" s="58">
        <v>2</v>
      </c>
      <c r="R79" s="58">
        <v>6</v>
      </c>
      <c r="S79" s="58">
        <v>9</v>
      </c>
      <c r="T79" s="74">
        <v>5</v>
      </c>
      <c r="U79" s="74">
        <v>13</v>
      </c>
      <c r="V79" s="74">
        <v>15</v>
      </c>
      <c r="W79" s="74">
        <v>18</v>
      </c>
      <c r="X79" s="74">
        <v>14</v>
      </c>
      <c r="Y79" s="74"/>
      <c r="Z79" s="74"/>
      <c r="AA79" s="74"/>
      <c r="AB79" s="74"/>
      <c r="AC79" s="75"/>
      <c r="AD79" s="75"/>
    </row>
    <row r="80" spans="1:31" ht="25.5">
      <c r="A80" s="65">
        <v>15</v>
      </c>
      <c r="B80" s="48" t="s">
        <v>40</v>
      </c>
      <c r="C80" s="66">
        <f t="shared" ref="C80:AD80" si="19">SUM(C81:C85)</f>
        <v>109</v>
      </c>
      <c r="D80" s="66">
        <f t="shared" si="19"/>
        <v>110</v>
      </c>
      <c r="E80" s="66">
        <f t="shared" si="19"/>
        <v>61</v>
      </c>
      <c r="F80" s="66">
        <f t="shared" si="19"/>
        <v>104</v>
      </c>
      <c r="G80" s="66">
        <f t="shared" si="19"/>
        <v>92</v>
      </c>
      <c r="H80" s="66">
        <f t="shared" si="19"/>
        <v>127</v>
      </c>
      <c r="I80" s="66">
        <f t="shared" si="19"/>
        <v>72</v>
      </c>
      <c r="J80" s="66">
        <f t="shared" si="19"/>
        <v>123</v>
      </c>
      <c r="K80" s="66">
        <f t="shared" si="19"/>
        <v>138</v>
      </c>
      <c r="L80" s="66">
        <f t="shared" si="19"/>
        <v>155</v>
      </c>
      <c r="M80" s="66">
        <f t="shared" si="19"/>
        <v>116</v>
      </c>
      <c r="N80" s="66">
        <f t="shared" si="19"/>
        <v>138</v>
      </c>
      <c r="O80" s="66">
        <f t="shared" si="19"/>
        <v>150</v>
      </c>
      <c r="P80" s="66">
        <f t="shared" si="19"/>
        <v>165</v>
      </c>
      <c r="Q80" s="66">
        <f t="shared" si="19"/>
        <v>70</v>
      </c>
      <c r="R80" s="66">
        <f t="shared" si="19"/>
        <v>109</v>
      </c>
      <c r="S80" s="66">
        <f t="shared" si="19"/>
        <v>120</v>
      </c>
      <c r="T80" s="66">
        <f t="shared" si="19"/>
        <v>118</v>
      </c>
      <c r="U80" s="66">
        <f t="shared" si="19"/>
        <v>122</v>
      </c>
      <c r="V80" s="66">
        <f t="shared" si="19"/>
        <v>156</v>
      </c>
      <c r="W80" s="66">
        <f t="shared" si="19"/>
        <v>150</v>
      </c>
      <c r="X80" s="66">
        <f t="shared" si="19"/>
        <v>126</v>
      </c>
      <c r="Y80" s="66">
        <f t="shared" si="19"/>
        <v>0</v>
      </c>
      <c r="Z80" s="66">
        <f t="shared" si="19"/>
        <v>0</v>
      </c>
      <c r="AA80" s="66">
        <f t="shared" si="19"/>
        <v>0</v>
      </c>
      <c r="AB80" s="66">
        <f t="shared" si="19"/>
        <v>0</v>
      </c>
      <c r="AC80" s="66">
        <f t="shared" si="19"/>
        <v>0</v>
      </c>
      <c r="AD80" s="66">
        <f t="shared" si="19"/>
        <v>0</v>
      </c>
    </row>
    <row r="81" spans="1:30">
      <c r="A81" s="55"/>
      <c r="B81" s="67" t="s">
        <v>41</v>
      </c>
      <c r="C81" s="56">
        <v>22</v>
      </c>
      <c r="D81" s="56">
        <v>38</v>
      </c>
      <c r="E81" s="56">
        <v>33</v>
      </c>
      <c r="F81" s="57">
        <v>31</v>
      </c>
      <c r="G81" s="57">
        <v>19</v>
      </c>
      <c r="H81" s="57">
        <v>35</v>
      </c>
      <c r="I81" s="57">
        <v>10</v>
      </c>
      <c r="J81" s="57">
        <v>35</v>
      </c>
      <c r="K81" s="57">
        <v>44</v>
      </c>
      <c r="L81" s="57">
        <v>46</v>
      </c>
      <c r="M81" s="57">
        <v>22</v>
      </c>
      <c r="N81" s="57">
        <v>43</v>
      </c>
      <c r="O81" s="57">
        <v>43</v>
      </c>
      <c r="P81" s="57">
        <v>42</v>
      </c>
      <c r="Q81" s="57">
        <v>20</v>
      </c>
      <c r="R81" s="57">
        <v>22</v>
      </c>
      <c r="S81" s="57">
        <v>21</v>
      </c>
      <c r="T81" s="74">
        <v>20</v>
      </c>
      <c r="U81" s="74">
        <v>20</v>
      </c>
      <c r="V81" s="74">
        <v>27</v>
      </c>
      <c r="W81" s="74">
        <v>33</v>
      </c>
      <c r="X81" s="74">
        <v>18</v>
      </c>
      <c r="Y81" s="74"/>
      <c r="Z81" s="74"/>
      <c r="AA81" s="74"/>
      <c r="AB81" s="74"/>
      <c r="AC81" s="75"/>
      <c r="AD81" s="75"/>
    </row>
    <row r="82" spans="1:30">
      <c r="A82" s="55"/>
      <c r="B82" s="67" t="s">
        <v>42</v>
      </c>
      <c r="C82" s="56">
        <v>31</v>
      </c>
      <c r="D82" s="56">
        <v>37</v>
      </c>
      <c r="E82" s="56">
        <v>7</v>
      </c>
      <c r="F82" s="57">
        <v>25</v>
      </c>
      <c r="G82" s="57">
        <v>27</v>
      </c>
      <c r="H82" s="57">
        <v>19</v>
      </c>
      <c r="I82" s="57">
        <v>21</v>
      </c>
      <c r="J82" s="57">
        <v>42</v>
      </c>
      <c r="K82" s="57">
        <v>31</v>
      </c>
      <c r="L82" s="57">
        <v>32</v>
      </c>
      <c r="M82" s="57">
        <v>33</v>
      </c>
      <c r="N82" s="57">
        <v>39</v>
      </c>
      <c r="O82" s="57">
        <v>26</v>
      </c>
      <c r="P82" s="57">
        <v>46</v>
      </c>
      <c r="Q82" s="57">
        <v>20</v>
      </c>
      <c r="R82" s="57">
        <v>22</v>
      </c>
      <c r="S82" s="57">
        <v>42</v>
      </c>
      <c r="T82" s="74">
        <v>36</v>
      </c>
      <c r="U82" s="74">
        <v>28</v>
      </c>
      <c r="V82" s="74">
        <v>45</v>
      </c>
      <c r="W82" s="74">
        <v>42</v>
      </c>
      <c r="X82" s="74">
        <v>48</v>
      </c>
      <c r="Y82" s="74"/>
      <c r="Z82" s="74"/>
      <c r="AA82" s="74"/>
      <c r="AB82" s="74"/>
      <c r="AC82" s="75"/>
      <c r="AD82" s="75"/>
    </row>
    <row r="83" spans="1:30">
      <c r="A83" s="55"/>
      <c r="B83" s="67" t="s">
        <v>43</v>
      </c>
      <c r="C83" s="56">
        <v>24</v>
      </c>
      <c r="D83" s="56">
        <v>16</v>
      </c>
      <c r="E83" s="56">
        <v>7</v>
      </c>
      <c r="F83" s="57">
        <v>36</v>
      </c>
      <c r="G83" s="57">
        <v>22</v>
      </c>
      <c r="H83" s="57">
        <v>40</v>
      </c>
      <c r="I83" s="57">
        <v>20</v>
      </c>
      <c r="J83" s="57">
        <v>31</v>
      </c>
      <c r="K83" s="57">
        <v>27</v>
      </c>
      <c r="L83" s="57">
        <v>39</v>
      </c>
      <c r="M83" s="57">
        <v>23</v>
      </c>
      <c r="N83" s="57">
        <v>18</v>
      </c>
      <c r="O83" s="57">
        <v>32</v>
      </c>
      <c r="P83" s="57">
        <v>36</v>
      </c>
      <c r="Q83" s="57">
        <v>13</v>
      </c>
      <c r="R83" s="57">
        <v>26</v>
      </c>
      <c r="S83" s="57">
        <v>35</v>
      </c>
      <c r="T83" s="74">
        <v>16</v>
      </c>
      <c r="U83" s="74">
        <v>33</v>
      </c>
      <c r="V83" s="74">
        <v>40</v>
      </c>
      <c r="W83" s="74">
        <v>41</v>
      </c>
      <c r="X83" s="74">
        <v>22</v>
      </c>
      <c r="Y83" s="74"/>
      <c r="Z83" s="74"/>
      <c r="AA83" s="74"/>
      <c r="AB83" s="74"/>
      <c r="AC83" s="75"/>
      <c r="AD83" s="75"/>
    </row>
    <row r="84" spans="1:30">
      <c r="A84" s="55"/>
      <c r="B84" s="67" t="s">
        <v>44</v>
      </c>
      <c r="C84" s="56">
        <v>32</v>
      </c>
      <c r="D84" s="56">
        <v>19</v>
      </c>
      <c r="E84" s="56">
        <v>14</v>
      </c>
      <c r="F84" s="57">
        <v>12</v>
      </c>
      <c r="G84" s="57">
        <v>24</v>
      </c>
      <c r="H84" s="57">
        <v>33</v>
      </c>
      <c r="I84" s="57">
        <v>21</v>
      </c>
      <c r="J84" s="57">
        <v>15</v>
      </c>
      <c r="K84" s="57">
        <v>36</v>
      </c>
      <c r="L84" s="57">
        <v>38</v>
      </c>
      <c r="M84" s="57">
        <v>38</v>
      </c>
      <c r="N84" s="57">
        <v>38</v>
      </c>
      <c r="O84" s="57">
        <v>49</v>
      </c>
      <c r="P84" s="57">
        <v>41</v>
      </c>
      <c r="Q84" s="57">
        <v>17</v>
      </c>
      <c r="R84" s="57">
        <v>39</v>
      </c>
      <c r="S84" s="57">
        <v>22</v>
      </c>
      <c r="T84" s="74">
        <v>46</v>
      </c>
      <c r="U84" s="74">
        <v>41</v>
      </c>
      <c r="V84" s="74">
        <v>44</v>
      </c>
      <c r="W84" s="74">
        <v>34</v>
      </c>
      <c r="X84" s="74">
        <v>38</v>
      </c>
      <c r="Y84" s="74"/>
      <c r="Z84" s="74"/>
      <c r="AA84" s="74"/>
      <c r="AB84" s="74"/>
      <c r="AC84" s="75"/>
      <c r="AD84" s="75"/>
    </row>
    <row r="85" spans="1:30" hidden="1">
      <c r="A85" s="68"/>
      <c r="B85" s="69" t="s">
        <v>45</v>
      </c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74"/>
      <c r="U85" s="74"/>
      <c r="V85" s="74"/>
      <c r="W85" s="74"/>
      <c r="X85" s="74"/>
      <c r="Y85" s="74"/>
      <c r="Z85" s="74"/>
      <c r="AA85" s="74"/>
      <c r="AB85" s="74"/>
      <c r="AC85" s="75"/>
      <c r="AD85" s="75"/>
    </row>
    <row r="86" spans="1:30" hidden="1">
      <c r="A86" s="68"/>
      <c r="B86" s="69" t="s">
        <v>46</v>
      </c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74"/>
      <c r="U86" s="74"/>
      <c r="V86" s="74"/>
      <c r="W86" s="74"/>
      <c r="X86" s="74"/>
      <c r="Y86" s="74"/>
      <c r="Z86" s="74"/>
      <c r="AA86" s="74"/>
      <c r="AB86" s="74"/>
      <c r="AC86" s="75"/>
      <c r="AD86" s="75"/>
    </row>
    <row r="87" spans="1:30">
      <c r="A87" s="65">
        <v>16</v>
      </c>
      <c r="B87" s="48" t="s">
        <v>69</v>
      </c>
      <c r="C87" s="70">
        <f t="shared" ref="C87:M87" si="20">SUM(C88:C90)</f>
        <v>12</v>
      </c>
      <c r="D87" s="70">
        <f t="shared" si="20"/>
        <v>18</v>
      </c>
      <c r="E87" s="70">
        <f t="shared" si="20"/>
        <v>5</v>
      </c>
      <c r="F87" s="70">
        <f t="shared" si="20"/>
        <v>4</v>
      </c>
      <c r="G87" s="70">
        <f t="shared" si="20"/>
        <v>11</v>
      </c>
      <c r="H87" s="70">
        <f t="shared" si="20"/>
        <v>6</v>
      </c>
      <c r="I87" s="70">
        <f t="shared" si="20"/>
        <v>6</v>
      </c>
      <c r="J87" s="70">
        <f t="shared" si="20"/>
        <v>8</v>
      </c>
      <c r="K87" s="70">
        <f t="shared" si="20"/>
        <v>12</v>
      </c>
      <c r="L87" s="70">
        <f t="shared" si="20"/>
        <v>12</v>
      </c>
      <c r="M87" s="70">
        <f t="shared" si="20"/>
        <v>6</v>
      </c>
      <c r="N87" s="70">
        <v>0</v>
      </c>
      <c r="O87" s="70">
        <f t="shared" ref="O87:AD87" si="21">SUM(O88:O90)</f>
        <v>12</v>
      </c>
      <c r="P87" s="70">
        <f t="shared" si="21"/>
        <v>8</v>
      </c>
      <c r="Q87" s="70">
        <f t="shared" si="21"/>
        <v>4</v>
      </c>
      <c r="R87" s="70">
        <f t="shared" si="21"/>
        <v>7</v>
      </c>
      <c r="S87" s="70">
        <f t="shared" si="21"/>
        <v>9</v>
      </c>
      <c r="T87" s="70">
        <f t="shared" si="21"/>
        <v>6</v>
      </c>
      <c r="U87" s="70">
        <f t="shared" si="21"/>
        <v>6</v>
      </c>
      <c r="V87" s="70">
        <f t="shared" si="21"/>
        <v>13</v>
      </c>
      <c r="W87" s="70">
        <f t="shared" si="21"/>
        <v>11</v>
      </c>
      <c r="X87" s="70">
        <f t="shared" si="21"/>
        <v>9</v>
      </c>
      <c r="Y87" s="70">
        <f t="shared" si="21"/>
        <v>0</v>
      </c>
      <c r="Z87" s="70">
        <f t="shared" si="21"/>
        <v>0</v>
      </c>
      <c r="AA87" s="70">
        <f t="shared" si="21"/>
        <v>0</v>
      </c>
      <c r="AB87" s="70">
        <f t="shared" si="21"/>
        <v>0</v>
      </c>
      <c r="AC87" s="70">
        <f t="shared" si="21"/>
        <v>0</v>
      </c>
      <c r="AD87" s="70">
        <f t="shared" si="21"/>
        <v>0</v>
      </c>
    </row>
    <row r="88" spans="1:30">
      <c r="A88" s="55"/>
      <c r="B88" s="67" t="s">
        <v>15</v>
      </c>
      <c r="C88" s="58"/>
      <c r="D88" s="58"/>
      <c r="E88" s="58"/>
      <c r="F88" s="58"/>
      <c r="G88" s="58">
        <v>0</v>
      </c>
      <c r="H88" s="58">
        <v>0</v>
      </c>
      <c r="I88" s="58">
        <v>0</v>
      </c>
      <c r="J88" s="58">
        <v>0</v>
      </c>
      <c r="K88" s="58">
        <v>0</v>
      </c>
      <c r="L88" s="58">
        <v>0</v>
      </c>
      <c r="M88" s="58">
        <v>0</v>
      </c>
      <c r="N88" s="58">
        <v>0</v>
      </c>
      <c r="O88" s="58">
        <v>0</v>
      </c>
      <c r="P88" s="58">
        <v>0</v>
      </c>
      <c r="Q88" s="58">
        <v>0</v>
      </c>
      <c r="R88" s="58">
        <v>0</v>
      </c>
      <c r="S88" s="58">
        <v>0</v>
      </c>
      <c r="T88" s="74">
        <v>0</v>
      </c>
      <c r="U88" s="74">
        <v>0</v>
      </c>
      <c r="V88" s="74">
        <v>0</v>
      </c>
      <c r="W88" s="74">
        <v>0</v>
      </c>
      <c r="X88" s="74">
        <v>0</v>
      </c>
      <c r="Y88" s="74"/>
      <c r="Z88" s="74"/>
      <c r="AA88" s="74"/>
      <c r="AB88" s="74"/>
      <c r="AC88" s="75"/>
      <c r="AD88" s="75"/>
    </row>
    <row r="89" spans="1:30">
      <c r="A89" s="55"/>
      <c r="B89" s="67" t="s">
        <v>16</v>
      </c>
      <c r="C89" s="56">
        <v>12</v>
      </c>
      <c r="D89" s="56">
        <v>18</v>
      </c>
      <c r="E89" s="56">
        <v>5</v>
      </c>
      <c r="F89" s="58">
        <v>4</v>
      </c>
      <c r="G89" s="58">
        <v>11</v>
      </c>
      <c r="H89" s="58">
        <v>6</v>
      </c>
      <c r="I89" s="58">
        <v>6</v>
      </c>
      <c r="J89" s="58">
        <v>8</v>
      </c>
      <c r="K89" s="58">
        <v>12</v>
      </c>
      <c r="L89" s="58">
        <v>12</v>
      </c>
      <c r="M89" s="58">
        <v>6</v>
      </c>
      <c r="N89" s="58">
        <v>12</v>
      </c>
      <c r="O89" s="58">
        <v>12</v>
      </c>
      <c r="P89" s="58">
        <v>8</v>
      </c>
      <c r="Q89" s="58">
        <v>4</v>
      </c>
      <c r="R89" s="58">
        <v>7</v>
      </c>
      <c r="S89" s="58">
        <v>9</v>
      </c>
      <c r="T89" s="74">
        <v>6</v>
      </c>
      <c r="U89" s="74">
        <v>6</v>
      </c>
      <c r="V89" s="74">
        <v>13</v>
      </c>
      <c r="W89" s="74">
        <v>11</v>
      </c>
      <c r="X89" s="74">
        <v>9</v>
      </c>
      <c r="Y89" s="74"/>
      <c r="Z89" s="74"/>
      <c r="AA89" s="74"/>
      <c r="AB89" s="74"/>
      <c r="AC89" s="75"/>
      <c r="AD89" s="75"/>
    </row>
    <row r="90" spans="1:30" hidden="1">
      <c r="A90" s="68"/>
      <c r="B90" s="69" t="s">
        <v>17</v>
      </c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74"/>
      <c r="U90" s="74"/>
      <c r="V90" s="74"/>
      <c r="W90" s="74"/>
      <c r="X90" s="74"/>
      <c r="Y90" s="74"/>
      <c r="Z90" s="74"/>
      <c r="AA90" s="74"/>
      <c r="AB90" s="74"/>
      <c r="AC90" s="75"/>
      <c r="AD90" s="75"/>
    </row>
    <row r="91" spans="1:30" ht="14.25" customHeight="1">
      <c r="A91" s="163" t="s">
        <v>75</v>
      </c>
      <c r="B91" s="163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9"/>
      <c r="AD91" s="79"/>
    </row>
    <row r="92" spans="1:30">
      <c r="A92" s="55">
        <v>1</v>
      </c>
      <c r="B92" s="43" t="s">
        <v>57</v>
      </c>
      <c r="C92" s="56">
        <v>192</v>
      </c>
      <c r="D92" s="56">
        <v>195</v>
      </c>
      <c r="E92" s="72">
        <v>202</v>
      </c>
      <c r="F92" s="73">
        <v>203</v>
      </c>
      <c r="G92" s="73">
        <v>208</v>
      </c>
      <c r="H92" s="73">
        <v>210</v>
      </c>
      <c r="I92" s="73">
        <v>210</v>
      </c>
      <c r="J92" s="73">
        <v>215</v>
      </c>
      <c r="K92" s="73">
        <v>235</v>
      </c>
      <c r="L92" s="73">
        <v>241</v>
      </c>
      <c r="M92" s="73">
        <v>230</v>
      </c>
      <c r="N92" s="73">
        <v>224</v>
      </c>
      <c r="O92" s="73">
        <v>222</v>
      </c>
      <c r="P92" s="73">
        <v>215</v>
      </c>
      <c r="Q92" s="73">
        <v>212</v>
      </c>
      <c r="R92" s="73">
        <v>214</v>
      </c>
      <c r="S92" s="73">
        <v>214</v>
      </c>
      <c r="T92" s="74">
        <v>216</v>
      </c>
      <c r="U92" s="74">
        <v>220</v>
      </c>
      <c r="V92" s="74">
        <v>211</v>
      </c>
      <c r="W92" s="74">
        <v>212</v>
      </c>
      <c r="X92" s="74">
        <v>204</v>
      </c>
      <c r="Y92" s="74"/>
      <c r="Z92" s="74"/>
      <c r="AA92" s="74"/>
      <c r="AB92" s="74"/>
      <c r="AC92" s="75"/>
      <c r="AD92" s="75"/>
    </row>
    <row r="93" spans="1:30">
      <c r="A93" s="55">
        <v>2</v>
      </c>
      <c r="B93" s="43" t="s">
        <v>58</v>
      </c>
      <c r="C93" s="56">
        <v>7</v>
      </c>
      <c r="D93" s="56">
        <v>9</v>
      </c>
      <c r="E93" s="56">
        <v>5</v>
      </c>
      <c r="F93" s="58">
        <v>9</v>
      </c>
      <c r="G93" s="58">
        <v>4</v>
      </c>
      <c r="H93" s="58">
        <v>6</v>
      </c>
      <c r="I93" s="58">
        <v>4</v>
      </c>
      <c r="J93" s="58">
        <v>8</v>
      </c>
      <c r="K93" s="58">
        <v>7</v>
      </c>
      <c r="L93" s="58">
        <v>11</v>
      </c>
      <c r="M93" s="58">
        <v>6</v>
      </c>
      <c r="N93" s="58">
        <v>6</v>
      </c>
      <c r="O93" s="58">
        <v>9</v>
      </c>
      <c r="P93" s="58">
        <v>10</v>
      </c>
      <c r="Q93" s="58">
        <v>7</v>
      </c>
      <c r="R93" s="58">
        <v>7</v>
      </c>
      <c r="S93" s="58">
        <v>10</v>
      </c>
      <c r="T93" s="74">
        <v>9</v>
      </c>
      <c r="U93" s="74">
        <v>2</v>
      </c>
      <c r="V93" s="74">
        <v>4</v>
      </c>
      <c r="W93" s="74">
        <v>8</v>
      </c>
      <c r="X93" s="74">
        <v>6</v>
      </c>
      <c r="Y93" s="74"/>
      <c r="Z93" s="74"/>
      <c r="AA93" s="74"/>
      <c r="AB93" s="74"/>
      <c r="AC93" s="75"/>
      <c r="AD93" s="75"/>
    </row>
    <row r="94" spans="1:30">
      <c r="A94" s="55">
        <v>3</v>
      </c>
      <c r="B94" s="43" t="s">
        <v>59</v>
      </c>
      <c r="C94" s="56">
        <v>0</v>
      </c>
      <c r="D94" s="56">
        <v>1</v>
      </c>
      <c r="E94" s="56">
        <v>3</v>
      </c>
      <c r="F94" s="57">
        <v>2</v>
      </c>
      <c r="G94" s="57">
        <v>4</v>
      </c>
      <c r="H94" s="57">
        <v>2</v>
      </c>
      <c r="I94" s="57">
        <v>5</v>
      </c>
      <c r="J94" s="57">
        <v>12</v>
      </c>
      <c r="K94" s="57">
        <v>5</v>
      </c>
      <c r="L94" s="57">
        <v>3</v>
      </c>
      <c r="M94" s="57">
        <v>1</v>
      </c>
      <c r="N94" s="57">
        <v>3</v>
      </c>
      <c r="O94" s="57">
        <v>3</v>
      </c>
      <c r="P94" s="57">
        <v>1</v>
      </c>
      <c r="Q94" s="57">
        <v>2</v>
      </c>
      <c r="R94" s="57">
        <v>0</v>
      </c>
      <c r="S94" s="57">
        <v>2</v>
      </c>
      <c r="T94" s="74">
        <v>1</v>
      </c>
      <c r="U94" s="74">
        <v>0</v>
      </c>
      <c r="V94" s="74">
        <v>3</v>
      </c>
      <c r="W94" s="74">
        <v>3</v>
      </c>
      <c r="X94" s="74">
        <v>0</v>
      </c>
      <c r="Y94" s="74"/>
      <c r="Z94" s="74"/>
      <c r="AA94" s="74"/>
      <c r="AB94" s="74"/>
      <c r="AC94" s="75"/>
      <c r="AD94" s="75"/>
    </row>
    <row r="95" spans="1:30">
      <c r="A95" s="55">
        <v>4</v>
      </c>
      <c r="B95" s="43" t="s">
        <v>76</v>
      </c>
      <c r="C95" s="80"/>
      <c r="D95" s="80"/>
      <c r="E95" s="80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57"/>
      <c r="S95" s="57">
        <v>0</v>
      </c>
      <c r="T95" s="74">
        <v>0</v>
      </c>
      <c r="U95" s="74">
        <v>0</v>
      </c>
      <c r="V95" s="74">
        <v>0</v>
      </c>
      <c r="W95" s="74">
        <v>0</v>
      </c>
      <c r="X95" s="74">
        <v>0</v>
      </c>
      <c r="Y95" s="74"/>
      <c r="Z95" s="74"/>
      <c r="AA95" s="74"/>
      <c r="AB95" s="74"/>
      <c r="AC95" s="75"/>
      <c r="AD95" s="75"/>
    </row>
    <row r="96" spans="1:30">
      <c r="A96" s="55">
        <v>5</v>
      </c>
      <c r="B96" s="43" t="s">
        <v>60</v>
      </c>
      <c r="C96" s="56">
        <v>4</v>
      </c>
      <c r="D96" s="56">
        <v>3</v>
      </c>
      <c r="E96" s="56">
        <v>7</v>
      </c>
      <c r="F96" s="57">
        <v>6</v>
      </c>
      <c r="G96" s="57">
        <v>5</v>
      </c>
      <c r="H96" s="57">
        <v>8</v>
      </c>
      <c r="I96" s="57">
        <v>4</v>
      </c>
      <c r="J96" s="57">
        <v>0</v>
      </c>
      <c r="K96" s="57">
        <v>6</v>
      </c>
      <c r="L96" s="57">
        <v>25</v>
      </c>
      <c r="M96" s="57">
        <v>8</v>
      </c>
      <c r="N96" s="57">
        <v>11</v>
      </c>
      <c r="O96" s="57">
        <v>19</v>
      </c>
      <c r="P96" s="57">
        <v>14</v>
      </c>
      <c r="Q96" s="57">
        <v>7</v>
      </c>
      <c r="R96" s="57">
        <v>7</v>
      </c>
      <c r="S96" s="57">
        <v>10</v>
      </c>
      <c r="T96" s="74">
        <v>6</v>
      </c>
      <c r="U96" s="74">
        <v>7</v>
      </c>
      <c r="V96" s="74">
        <v>6</v>
      </c>
      <c r="W96" s="74">
        <v>14</v>
      </c>
      <c r="X96" s="74">
        <v>8</v>
      </c>
      <c r="Y96" s="74"/>
      <c r="Z96" s="74"/>
      <c r="AA96" s="74"/>
      <c r="AB96" s="74"/>
      <c r="AC96" s="75"/>
      <c r="AD96" s="75"/>
    </row>
    <row r="97" spans="1:31">
      <c r="A97" s="55">
        <v>6</v>
      </c>
      <c r="B97" s="43" t="s">
        <v>61</v>
      </c>
      <c r="C97" s="56">
        <v>83</v>
      </c>
      <c r="D97" s="56">
        <v>90</v>
      </c>
      <c r="E97" s="56">
        <v>91</v>
      </c>
      <c r="F97" s="57">
        <v>93</v>
      </c>
      <c r="G97" s="57">
        <v>95</v>
      </c>
      <c r="H97" s="57">
        <v>95</v>
      </c>
      <c r="I97" s="57">
        <v>97</v>
      </c>
      <c r="J97" s="57">
        <v>106</v>
      </c>
      <c r="K97" s="57">
        <v>117</v>
      </c>
      <c r="L97" s="57">
        <v>107</v>
      </c>
      <c r="M97" s="57">
        <v>108</v>
      </c>
      <c r="N97" s="57">
        <v>107</v>
      </c>
      <c r="O97" s="57">
        <v>107</v>
      </c>
      <c r="P97" s="57">
        <v>108</v>
      </c>
      <c r="Q97" s="57">
        <v>110</v>
      </c>
      <c r="R97" s="57">
        <v>112</v>
      </c>
      <c r="S97" s="57">
        <v>112</v>
      </c>
      <c r="T97" s="74">
        <v>119</v>
      </c>
      <c r="U97" s="74">
        <v>116</v>
      </c>
      <c r="V97" s="74">
        <v>113</v>
      </c>
      <c r="W97" s="74">
        <v>109</v>
      </c>
      <c r="X97" s="74">
        <v>108</v>
      </c>
      <c r="Y97" s="74"/>
      <c r="Z97" s="74"/>
      <c r="AA97" s="74"/>
      <c r="AB97" s="74"/>
      <c r="AC97" s="75"/>
      <c r="AD97" s="75"/>
    </row>
    <row r="98" spans="1:31">
      <c r="A98" s="55">
        <v>7</v>
      </c>
      <c r="B98" s="43" t="s">
        <v>71</v>
      </c>
      <c r="C98" s="56">
        <v>112</v>
      </c>
      <c r="D98" s="56">
        <v>112</v>
      </c>
      <c r="E98" s="56">
        <v>112</v>
      </c>
      <c r="F98" s="57">
        <v>115</v>
      </c>
      <c r="G98" s="57">
        <v>116</v>
      </c>
      <c r="H98" s="57">
        <v>115</v>
      </c>
      <c r="I98" s="57">
        <v>118</v>
      </c>
      <c r="J98" s="57">
        <v>129</v>
      </c>
      <c r="K98" s="57">
        <v>124</v>
      </c>
      <c r="L98" s="57">
        <v>123</v>
      </c>
      <c r="M98" s="57">
        <v>116</v>
      </c>
      <c r="N98" s="57">
        <v>115</v>
      </c>
      <c r="O98" s="57">
        <v>108</v>
      </c>
      <c r="P98" s="57">
        <v>104</v>
      </c>
      <c r="Q98" s="57">
        <v>104</v>
      </c>
      <c r="R98" s="57">
        <v>102</v>
      </c>
      <c r="S98" s="57">
        <v>104</v>
      </c>
      <c r="T98" s="74">
        <v>101</v>
      </c>
      <c r="U98" s="74">
        <v>95</v>
      </c>
      <c r="V98" s="74">
        <v>99</v>
      </c>
      <c r="W98" s="74">
        <v>95</v>
      </c>
      <c r="X98" s="74">
        <v>94</v>
      </c>
      <c r="Y98" s="74"/>
      <c r="Z98" s="74"/>
      <c r="AA98" s="74"/>
      <c r="AB98" s="74"/>
      <c r="AC98" s="75"/>
      <c r="AD98" s="75"/>
    </row>
    <row r="99" spans="1:31" ht="25.5">
      <c r="A99" s="55">
        <v>8</v>
      </c>
      <c r="B99" s="60" t="s">
        <v>64</v>
      </c>
      <c r="C99" s="44">
        <v>43398</v>
      </c>
      <c r="D99" s="44">
        <v>43398</v>
      </c>
      <c r="E99" s="44">
        <v>43409</v>
      </c>
      <c r="F99" s="45">
        <v>43411</v>
      </c>
      <c r="G99" s="45">
        <v>43469</v>
      </c>
      <c r="H99" s="45">
        <v>43469</v>
      </c>
      <c r="I99" s="45">
        <v>43475</v>
      </c>
      <c r="J99" s="45">
        <v>43551</v>
      </c>
      <c r="K99" s="45">
        <v>43591</v>
      </c>
      <c r="L99" s="45">
        <v>43591</v>
      </c>
      <c r="M99" s="45">
        <v>43645</v>
      </c>
      <c r="N99" s="45">
        <v>43693</v>
      </c>
      <c r="O99" s="45">
        <v>43741</v>
      </c>
      <c r="P99" s="45">
        <v>43787</v>
      </c>
      <c r="Q99" s="45">
        <v>43789</v>
      </c>
      <c r="R99" s="45">
        <v>43789</v>
      </c>
      <c r="S99" s="45">
        <v>43812</v>
      </c>
      <c r="T99" s="76">
        <v>43885</v>
      </c>
      <c r="U99" s="76">
        <v>43886</v>
      </c>
      <c r="V99" s="76">
        <v>43887</v>
      </c>
      <c r="W99" s="76">
        <v>43903</v>
      </c>
      <c r="X99" s="76">
        <v>43916</v>
      </c>
      <c r="Y99" s="76"/>
      <c r="Z99" s="76"/>
      <c r="AA99" s="76"/>
      <c r="AB99" s="76"/>
      <c r="AC99" s="76"/>
      <c r="AD99" s="76"/>
    </row>
    <row r="100" spans="1:31">
      <c r="A100" s="55">
        <v>9</v>
      </c>
      <c r="B100" s="60" t="s">
        <v>162</v>
      </c>
      <c r="C100" s="153"/>
      <c r="D100" s="153"/>
      <c r="E100" s="153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5"/>
      <c r="U100" s="155"/>
      <c r="V100" s="155"/>
      <c r="W100" s="155"/>
      <c r="X100" s="155">
        <v>45</v>
      </c>
      <c r="Y100" s="155"/>
      <c r="Z100" s="155"/>
      <c r="AA100" s="155"/>
      <c r="AB100" s="155"/>
      <c r="AC100" s="155"/>
      <c r="AD100" s="155"/>
    </row>
    <row r="101" spans="1:31" ht="25.5">
      <c r="A101" s="55">
        <v>10</v>
      </c>
      <c r="B101" s="60" t="s">
        <v>65</v>
      </c>
      <c r="C101" s="44">
        <v>43425</v>
      </c>
      <c r="D101" s="44">
        <v>43452</v>
      </c>
      <c r="E101" s="44">
        <v>43489</v>
      </c>
      <c r="F101" s="45">
        <v>43493</v>
      </c>
      <c r="G101" s="45">
        <v>43493</v>
      </c>
      <c r="H101" s="45">
        <v>43579</v>
      </c>
      <c r="I101" s="45">
        <v>43607</v>
      </c>
      <c r="J101" s="45">
        <v>43634</v>
      </c>
      <c r="K101" s="45">
        <v>43663</v>
      </c>
      <c r="L101" s="45">
        <v>43697</v>
      </c>
      <c r="M101" s="45">
        <v>43725</v>
      </c>
      <c r="N101" s="45">
        <v>43754</v>
      </c>
      <c r="O101" s="45">
        <v>43788</v>
      </c>
      <c r="P101" s="45">
        <v>43817</v>
      </c>
      <c r="Q101" s="45">
        <v>43854</v>
      </c>
      <c r="R101" s="45">
        <v>43860</v>
      </c>
      <c r="S101" s="45">
        <v>43899</v>
      </c>
      <c r="T101" s="76">
        <v>43900</v>
      </c>
      <c r="U101" s="76">
        <v>43971</v>
      </c>
      <c r="V101" s="76">
        <v>43999</v>
      </c>
      <c r="W101" s="76">
        <v>44026</v>
      </c>
      <c r="X101" s="76">
        <v>44026</v>
      </c>
      <c r="Y101" s="76"/>
      <c r="Z101" s="76"/>
      <c r="AA101" s="76"/>
      <c r="AB101" s="76"/>
      <c r="AC101" s="76"/>
      <c r="AD101" s="76"/>
    </row>
    <row r="102" spans="1:31">
      <c r="A102" s="55">
        <v>11</v>
      </c>
      <c r="B102" s="60" t="s">
        <v>66</v>
      </c>
      <c r="C102" s="44">
        <v>43348</v>
      </c>
      <c r="D102" s="44">
        <v>43381</v>
      </c>
      <c r="E102" s="44">
        <v>43409</v>
      </c>
      <c r="F102" s="45">
        <v>43427</v>
      </c>
      <c r="G102" s="45">
        <v>43495</v>
      </c>
      <c r="H102" s="45">
        <v>43469</v>
      </c>
      <c r="I102" s="45">
        <v>43487</v>
      </c>
      <c r="J102" s="45">
        <v>43494</v>
      </c>
      <c r="K102" s="45">
        <v>43546</v>
      </c>
      <c r="L102" s="45">
        <v>43609</v>
      </c>
      <c r="M102" s="45">
        <v>43642</v>
      </c>
      <c r="N102" s="45">
        <v>43670</v>
      </c>
      <c r="O102" s="45">
        <v>43676</v>
      </c>
      <c r="P102" s="45">
        <v>43712</v>
      </c>
      <c r="Q102" s="45">
        <v>43742</v>
      </c>
      <c r="R102" s="45">
        <v>43754</v>
      </c>
      <c r="S102" s="45">
        <v>43773</v>
      </c>
      <c r="T102" s="76">
        <v>43812</v>
      </c>
      <c r="U102" s="76">
        <v>43844</v>
      </c>
      <c r="V102" s="76">
        <v>43852</v>
      </c>
      <c r="W102" s="76">
        <v>43908</v>
      </c>
      <c r="X102" s="76">
        <v>43962</v>
      </c>
      <c r="Y102" s="76"/>
      <c r="Z102" s="76"/>
      <c r="AA102" s="76"/>
      <c r="AB102" s="76"/>
      <c r="AC102" s="76"/>
      <c r="AD102" s="76"/>
      <c r="AE102" s="61"/>
    </row>
    <row r="103" spans="1:31">
      <c r="A103" s="55">
        <v>12</v>
      </c>
      <c r="B103" s="43" t="s">
        <v>38</v>
      </c>
      <c r="C103" s="56">
        <v>1</v>
      </c>
      <c r="D103" s="56">
        <v>0</v>
      </c>
      <c r="E103" s="56"/>
      <c r="F103" s="57">
        <v>0</v>
      </c>
      <c r="G103" s="57">
        <v>0</v>
      </c>
      <c r="H103" s="57">
        <v>1</v>
      </c>
      <c r="I103" s="57">
        <v>0</v>
      </c>
      <c r="J103" s="57">
        <v>0</v>
      </c>
      <c r="K103" s="57">
        <v>0</v>
      </c>
      <c r="L103" s="57">
        <v>0</v>
      </c>
      <c r="M103" s="57">
        <v>1</v>
      </c>
      <c r="N103" s="57">
        <v>1</v>
      </c>
      <c r="O103" s="57">
        <v>4</v>
      </c>
      <c r="P103" s="57">
        <v>3</v>
      </c>
      <c r="Q103" s="57">
        <v>4</v>
      </c>
      <c r="R103" s="57">
        <v>0</v>
      </c>
      <c r="S103" s="57">
        <v>4</v>
      </c>
      <c r="T103" s="74">
        <v>1</v>
      </c>
      <c r="U103" s="74">
        <v>2</v>
      </c>
      <c r="V103" s="74">
        <v>1</v>
      </c>
      <c r="W103" s="74">
        <v>1</v>
      </c>
      <c r="X103" s="74">
        <v>0</v>
      </c>
      <c r="Y103" s="74"/>
      <c r="Z103" s="74"/>
      <c r="AA103" s="74"/>
      <c r="AB103" s="74"/>
      <c r="AC103" s="75"/>
      <c r="AD103" s="75"/>
    </row>
    <row r="104" spans="1:31">
      <c r="A104" s="55">
        <v>13</v>
      </c>
      <c r="B104" s="43" t="s">
        <v>39</v>
      </c>
      <c r="C104" s="56">
        <v>1</v>
      </c>
      <c r="D104" s="56">
        <v>0</v>
      </c>
      <c r="E104" s="56"/>
      <c r="F104" s="58">
        <v>0</v>
      </c>
      <c r="G104" s="58">
        <v>0</v>
      </c>
      <c r="H104" s="58">
        <v>1</v>
      </c>
      <c r="I104" s="58">
        <v>0</v>
      </c>
      <c r="J104" s="58">
        <v>0</v>
      </c>
      <c r="K104" s="58">
        <v>0</v>
      </c>
      <c r="L104" s="58">
        <v>0</v>
      </c>
      <c r="M104" s="58">
        <v>1</v>
      </c>
      <c r="N104" s="58">
        <v>1</v>
      </c>
      <c r="O104" s="58">
        <v>3</v>
      </c>
      <c r="P104" s="58">
        <v>1</v>
      </c>
      <c r="Q104" s="58">
        <v>4</v>
      </c>
      <c r="R104" s="58">
        <v>0</v>
      </c>
      <c r="S104" s="58">
        <v>3</v>
      </c>
      <c r="T104" s="74">
        <v>0</v>
      </c>
      <c r="U104" s="74">
        <v>0</v>
      </c>
      <c r="V104" s="74">
        <v>1</v>
      </c>
      <c r="W104" s="74">
        <v>0</v>
      </c>
      <c r="X104" s="74">
        <v>0</v>
      </c>
      <c r="Y104" s="74"/>
      <c r="Z104" s="74"/>
      <c r="AA104" s="74"/>
      <c r="AB104" s="74"/>
      <c r="AC104" s="75"/>
      <c r="AD104" s="75"/>
    </row>
    <row r="105" spans="1:31" s="64" customFormat="1">
      <c r="A105" s="55">
        <v>14</v>
      </c>
      <c r="B105" s="60" t="s">
        <v>67</v>
      </c>
      <c r="C105" s="63">
        <v>0</v>
      </c>
      <c r="D105" s="63">
        <v>0</v>
      </c>
      <c r="E105" s="63"/>
      <c r="F105" s="62">
        <v>0</v>
      </c>
      <c r="G105" s="62">
        <v>1</v>
      </c>
      <c r="H105" s="62">
        <v>0</v>
      </c>
      <c r="I105" s="62">
        <v>0</v>
      </c>
      <c r="J105" s="62">
        <v>0</v>
      </c>
      <c r="K105" s="62">
        <v>0</v>
      </c>
      <c r="L105" s="62">
        <v>1</v>
      </c>
      <c r="M105" s="62">
        <v>2</v>
      </c>
      <c r="N105" s="62">
        <v>5</v>
      </c>
      <c r="O105" s="62">
        <v>7</v>
      </c>
      <c r="P105" s="62">
        <v>4</v>
      </c>
      <c r="Q105" s="62">
        <v>4</v>
      </c>
      <c r="R105" s="62">
        <v>7</v>
      </c>
      <c r="S105" s="62">
        <v>6</v>
      </c>
      <c r="T105" s="62">
        <v>5</v>
      </c>
      <c r="U105" s="62">
        <v>4</v>
      </c>
      <c r="V105" s="74">
        <v>4</v>
      </c>
      <c r="W105" s="74">
        <v>3</v>
      </c>
      <c r="X105" s="74">
        <v>4</v>
      </c>
      <c r="Y105" s="74"/>
      <c r="Z105" s="74"/>
      <c r="AA105" s="74"/>
      <c r="AB105" s="74"/>
      <c r="AC105" s="74"/>
      <c r="AD105" s="74"/>
    </row>
    <row r="106" spans="1:31" s="64" customFormat="1">
      <c r="A106" s="55">
        <v>15</v>
      </c>
      <c r="B106" s="60" t="s">
        <v>68</v>
      </c>
      <c r="C106" s="63">
        <v>0</v>
      </c>
      <c r="D106" s="63">
        <v>0</v>
      </c>
      <c r="E106" s="63">
        <v>0</v>
      </c>
      <c r="F106" s="62">
        <v>1</v>
      </c>
      <c r="G106" s="62">
        <v>2</v>
      </c>
      <c r="H106" s="62">
        <v>0</v>
      </c>
      <c r="I106" s="62">
        <v>0</v>
      </c>
      <c r="J106" s="62">
        <v>0</v>
      </c>
      <c r="K106" s="62">
        <v>0</v>
      </c>
      <c r="L106" s="62">
        <v>0</v>
      </c>
      <c r="M106" s="62">
        <v>0</v>
      </c>
      <c r="N106" s="62">
        <v>0</v>
      </c>
      <c r="O106" s="62">
        <v>0</v>
      </c>
      <c r="P106" s="62">
        <v>0</v>
      </c>
      <c r="Q106" s="62">
        <v>0</v>
      </c>
      <c r="R106" s="62">
        <v>1</v>
      </c>
      <c r="S106" s="62">
        <v>3</v>
      </c>
      <c r="T106" s="62">
        <v>1</v>
      </c>
      <c r="U106" s="62">
        <v>1</v>
      </c>
      <c r="V106" s="74">
        <v>0</v>
      </c>
      <c r="W106" s="74">
        <v>1</v>
      </c>
      <c r="X106" s="74">
        <v>3</v>
      </c>
      <c r="Y106" s="74"/>
      <c r="Z106" s="74"/>
      <c r="AA106" s="74"/>
      <c r="AB106" s="74"/>
      <c r="AC106" s="74"/>
      <c r="AD106" s="74"/>
    </row>
    <row r="107" spans="1:31" ht="25.5">
      <c r="A107" s="65">
        <v>16</v>
      </c>
      <c r="B107" s="48" t="s">
        <v>40</v>
      </c>
      <c r="C107" s="66">
        <f t="shared" ref="C107:I107" si="22">SUM(C108:C112)</f>
        <v>42</v>
      </c>
      <c r="D107" s="66">
        <f t="shared" si="22"/>
        <v>35</v>
      </c>
      <c r="E107" s="66">
        <f t="shared" si="22"/>
        <v>22</v>
      </c>
      <c r="F107" s="66">
        <f t="shared" si="22"/>
        <v>36</v>
      </c>
      <c r="G107" s="66">
        <f t="shared" si="22"/>
        <v>28</v>
      </c>
      <c r="H107" s="66">
        <f t="shared" si="22"/>
        <v>78</v>
      </c>
      <c r="I107" s="66">
        <f t="shared" si="22"/>
        <v>29</v>
      </c>
      <c r="J107" s="66">
        <v>86</v>
      </c>
      <c r="K107" s="66">
        <f>SUM(K108:K112)</f>
        <v>51</v>
      </c>
      <c r="L107" s="66">
        <f>SUM(L108:L112)</f>
        <v>71</v>
      </c>
      <c r="M107" s="66">
        <f>SUM(M108:M112)</f>
        <v>61</v>
      </c>
      <c r="N107" s="66">
        <v>90</v>
      </c>
      <c r="O107" s="66">
        <f t="shared" ref="O107:AD107" si="23">SUM(O108:O112)</f>
        <v>71</v>
      </c>
      <c r="P107" s="66">
        <f t="shared" si="23"/>
        <v>47</v>
      </c>
      <c r="Q107" s="66">
        <f t="shared" si="23"/>
        <v>46</v>
      </c>
      <c r="R107" s="66">
        <f t="shared" si="23"/>
        <v>45</v>
      </c>
      <c r="S107" s="66">
        <f t="shared" si="23"/>
        <v>60</v>
      </c>
      <c r="T107" s="66">
        <f t="shared" si="23"/>
        <v>54</v>
      </c>
      <c r="U107" s="66">
        <f t="shared" si="23"/>
        <v>43</v>
      </c>
      <c r="V107" s="66">
        <f t="shared" si="23"/>
        <v>20</v>
      </c>
      <c r="W107" s="66">
        <f t="shared" si="23"/>
        <v>73</v>
      </c>
      <c r="X107" s="66">
        <f t="shared" si="23"/>
        <v>58</v>
      </c>
      <c r="Y107" s="66">
        <f t="shared" si="23"/>
        <v>0</v>
      </c>
      <c r="Z107" s="66">
        <f t="shared" si="23"/>
        <v>0</v>
      </c>
      <c r="AA107" s="66">
        <f t="shared" si="23"/>
        <v>0</v>
      </c>
      <c r="AB107" s="66">
        <f t="shared" si="23"/>
        <v>0</v>
      </c>
      <c r="AC107" s="66">
        <f t="shared" si="23"/>
        <v>0</v>
      </c>
      <c r="AD107" s="66">
        <f t="shared" si="23"/>
        <v>0</v>
      </c>
    </row>
    <row r="108" spans="1:31">
      <c r="A108" s="55"/>
      <c r="B108" s="67" t="s">
        <v>41</v>
      </c>
      <c r="C108" s="56">
        <v>18</v>
      </c>
      <c r="D108" s="56">
        <v>9</v>
      </c>
      <c r="E108" s="56">
        <v>3</v>
      </c>
      <c r="F108" s="57">
        <v>13</v>
      </c>
      <c r="G108" s="57">
        <v>4</v>
      </c>
      <c r="H108" s="57">
        <v>23</v>
      </c>
      <c r="I108" s="57">
        <v>7</v>
      </c>
      <c r="J108" s="57">
        <v>9</v>
      </c>
      <c r="K108" s="57">
        <v>11</v>
      </c>
      <c r="L108" s="57">
        <v>9</v>
      </c>
      <c r="M108" s="57">
        <v>18</v>
      </c>
      <c r="N108" s="57">
        <v>15</v>
      </c>
      <c r="O108" s="57">
        <v>21</v>
      </c>
      <c r="P108" s="57">
        <v>15</v>
      </c>
      <c r="Q108" s="57">
        <v>9</v>
      </c>
      <c r="R108" s="57">
        <v>12</v>
      </c>
      <c r="S108" s="57">
        <v>2</v>
      </c>
      <c r="T108" s="74">
        <v>13</v>
      </c>
      <c r="U108" s="74">
        <v>1</v>
      </c>
      <c r="V108" s="74">
        <v>3</v>
      </c>
      <c r="W108" s="74">
        <v>22</v>
      </c>
      <c r="X108" s="74">
        <v>18</v>
      </c>
      <c r="Y108" s="74"/>
      <c r="Z108" s="74"/>
      <c r="AA108" s="74"/>
      <c r="AB108" s="74"/>
      <c r="AC108" s="75"/>
      <c r="AD108" s="75"/>
    </row>
    <row r="109" spans="1:31">
      <c r="A109" s="55"/>
      <c r="B109" s="67" t="s">
        <v>42</v>
      </c>
      <c r="C109" s="56">
        <v>7</v>
      </c>
      <c r="D109" s="56">
        <v>9</v>
      </c>
      <c r="E109" s="56">
        <v>11</v>
      </c>
      <c r="F109" s="57">
        <v>6</v>
      </c>
      <c r="G109" s="57">
        <v>10</v>
      </c>
      <c r="H109" s="57">
        <v>23</v>
      </c>
      <c r="I109" s="57">
        <v>10</v>
      </c>
      <c r="J109" s="57">
        <v>7</v>
      </c>
      <c r="K109" s="57">
        <v>16</v>
      </c>
      <c r="L109" s="57">
        <v>16</v>
      </c>
      <c r="M109" s="57">
        <v>11</v>
      </c>
      <c r="N109" s="57">
        <v>18</v>
      </c>
      <c r="O109" s="57">
        <v>19</v>
      </c>
      <c r="P109" s="57">
        <v>17</v>
      </c>
      <c r="Q109" s="57">
        <v>10</v>
      </c>
      <c r="R109" s="57">
        <v>11</v>
      </c>
      <c r="S109" s="57">
        <v>18</v>
      </c>
      <c r="T109" s="74">
        <v>5</v>
      </c>
      <c r="U109" s="74">
        <v>14</v>
      </c>
      <c r="V109" s="74">
        <v>10</v>
      </c>
      <c r="W109" s="74">
        <v>30</v>
      </c>
      <c r="X109" s="74">
        <v>16</v>
      </c>
      <c r="Y109" s="74"/>
      <c r="Z109" s="74"/>
      <c r="AA109" s="74"/>
      <c r="AB109" s="74"/>
      <c r="AC109" s="75"/>
      <c r="AD109" s="75"/>
    </row>
    <row r="110" spans="1:31">
      <c r="A110" s="55"/>
      <c r="B110" s="67" t="s">
        <v>43</v>
      </c>
      <c r="C110" s="56">
        <v>8</v>
      </c>
      <c r="D110" s="56">
        <v>6</v>
      </c>
      <c r="E110" s="56">
        <v>2</v>
      </c>
      <c r="F110" s="57">
        <v>9</v>
      </c>
      <c r="G110" s="57">
        <v>7</v>
      </c>
      <c r="H110" s="57">
        <v>16</v>
      </c>
      <c r="I110" s="57">
        <v>6</v>
      </c>
      <c r="J110" s="57">
        <v>11</v>
      </c>
      <c r="K110" s="57">
        <v>22</v>
      </c>
      <c r="L110" s="57">
        <v>21</v>
      </c>
      <c r="M110" s="57">
        <v>15</v>
      </c>
      <c r="N110" s="57">
        <v>29</v>
      </c>
      <c r="O110" s="57">
        <v>15</v>
      </c>
      <c r="P110" s="57">
        <v>8</v>
      </c>
      <c r="Q110" s="57">
        <v>18</v>
      </c>
      <c r="R110" s="57">
        <v>10</v>
      </c>
      <c r="S110" s="57">
        <v>19</v>
      </c>
      <c r="T110" s="74">
        <v>23</v>
      </c>
      <c r="U110" s="74">
        <v>12</v>
      </c>
      <c r="V110" s="74">
        <v>5</v>
      </c>
      <c r="W110" s="74">
        <v>2</v>
      </c>
      <c r="X110" s="74">
        <v>13</v>
      </c>
      <c r="Y110" s="74"/>
      <c r="Z110" s="74"/>
      <c r="AA110" s="74"/>
      <c r="AB110" s="74"/>
      <c r="AC110" s="75"/>
      <c r="AD110" s="75"/>
    </row>
    <row r="111" spans="1:31">
      <c r="A111" s="55"/>
      <c r="B111" s="67" t="s">
        <v>44</v>
      </c>
      <c r="C111" s="56">
        <v>9</v>
      </c>
      <c r="D111" s="56">
        <v>11</v>
      </c>
      <c r="E111" s="56">
        <v>6</v>
      </c>
      <c r="F111" s="57">
        <v>8</v>
      </c>
      <c r="G111" s="57">
        <v>7</v>
      </c>
      <c r="H111" s="57">
        <v>16</v>
      </c>
      <c r="I111" s="57">
        <v>6</v>
      </c>
      <c r="J111" s="57">
        <v>8</v>
      </c>
      <c r="K111" s="57">
        <v>2</v>
      </c>
      <c r="L111" s="57">
        <v>25</v>
      </c>
      <c r="M111" s="57">
        <v>17</v>
      </c>
      <c r="N111" s="57">
        <v>15</v>
      </c>
      <c r="O111" s="57">
        <v>16</v>
      </c>
      <c r="P111" s="57">
        <v>7</v>
      </c>
      <c r="Q111" s="57">
        <v>9</v>
      </c>
      <c r="R111" s="57">
        <v>12</v>
      </c>
      <c r="S111" s="57">
        <v>21</v>
      </c>
      <c r="T111" s="74">
        <v>13</v>
      </c>
      <c r="U111" s="74">
        <v>16</v>
      </c>
      <c r="V111" s="74">
        <v>2</v>
      </c>
      <c r="W111" s="74">
        <v>19</v>
      </c>
      <c r="X111" s="74">
        <v>11</v>
      </c>
      <c r="Y111" s="74"/>
      <c r="Z111" s="74"/>
      <c r="AA111" s="74"/>
      <c r="AB111" s="74"/>
      <c r="AC111" s="75"/>
      <c r="AD111" s="75"/>
    </row>
    <row r="112" spans="1:31" hidden="1">
      <c r="A112" s="68"/>
      <c r="B112" s="69" t="s">
        <v>45</v>
      </c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74"/>
      <c r="U112" s="74"/>
      <c r="V112" s="74"/>
      <c r="W112" s="74"/>
      <c r="X112" s="74"/>
      <c r="Y112" s="74"/>
      <c r="Z112" s="74"/>
      <c r="AA112" s="74"/>
      <c r="AB112" s="74"/>
      <c r="AC112" s="75"/>
      <c r="AD112" s="75"/>
    </row>
    <row r="113" spans="1:31" hidden="1">
      <c r="A113" s="68"/>
      <c r="B113" s="69" t="s">
        <v>46</v>
      </c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74"/>
      <c r="U113" s="74"/>
      <c r="V113" s="74"/>
      <c r="W113" s="74"/>
      <c r="X113" s="74"/>
      <c r="Y113" s="74"/>
      <c r="Z113" s="74"/>
      <c r="AA113" s="74"/>
      <c r="AB113" s="74"/>
      <c r="AC113" s="75"/>
      <c r="AD113" s="75"/>
    </row>
    <row r="114" spans="1:31">
      <c r="A114" s="65">
        <v>17</v>
      </c>
      <c r="B114" s="48" t="s">
        <v>69</v>
      </c>
      <c r="C114" s="70">
        <f t="shared" ref="C114:I114" si="24">SUM(C115:C117)</f>
        <v>2</v>
      </c>
      <c r="D114" s="70">
        <f t="shared" si="24"/>
        <v>0</v>
      </c>
      <c r="E114" s="70">
        <f t="shared" si="24"/>
        <v>0</v>
      </c>
      <c r="F114" s="70">
        <f t="shared" si="24"/>
        <v>0</v>
      </c>
      <c r="G114" s="70">
        <f t="shared" si="24"/>
        <v>0</v>
      </c>
      <c r="H114" s="70">
        <f t="shared" si="24"/>
        <v>2</v>
      </c>
      <c r="I114" s="70">
        <f t="shared" si="24"/>
        <v>0</v>
      </c>
      <c r="J114" s="70">
        <v>2</v>
      </c>
      <c r="K114" s="70">
        <f>SUM(K115:K117)</f>
        <v>0</v>
      </c>
      <c r="L114" s="70">
        <f>SUM(L115:L117)</f>
        <v>1</v>
      </c>
      <c r="M114" s="70">
        <f>SUM(M115:M117)</f>
        <v>0</v>
      </c>
      <c r="N114" s="70">
        <v>0</v>
      </c>
      <c r="O114" s="70">
        <f t="shared" ref="O114:AD114" si="25">SUM(O115:O117)</f>
        <v>2</v>
      </c>
      <c r="P114" s="70">
        <f t="shared" si="25"/>
        <v>1</v>
      </c>
      <c r="Q114" s="70">
        <f t="shared" si="25"/>
        <v>0</v>
      </c>
      <c r="R114" s="70">
        <f t="shared" si="25"/>
        <v>0</v>
      </c>
      <c r="S114" s="70">
        <f t="shared" si="25"/>
        <v>0</v>
      </c>
      <c r="T114" s="70">
        <f t="shared" si="25"/>
        <v>3</v>
      </c>
      <c r="U114" s="70">
        <f t="shared" si="25"/>
        <v>1</v>
      </c>
      <c r="V114" s="70">
        <f t="shared" si="25"/>
        <v>1</v>
      </c>
      <c r="W114" s="70">
        <f t="shared" si="25"/>
        <v>0</v>
      </c>
      <c r="X114" s="70">
        <f t="shared" si="25"/>
        <v>0</v>
      </c>
      <c r="Y114" s="70">
        <f t="shared" si="25"/>
        <v>0</v>
      </c>
      <c r="Z114" s="70">
        <f t="shared" si="25"/>
        <v>0</v>
      </c>
      <c r="AA114" s="70">
        <f t="shared" si="25"/>
        <v>0</v>
      </c>
      <c r="AB114" s="70">
        <f t="shared" si="25"/>
        <v>0</v>
      </c>
      <c r="AC114" s="70">
        <f t="shared" si="25"/>
        <v>0</v>
      </c>
      <c r="AD114" s="70">
        <f t="shared" si="25"/>
        <v>0</v>
      </c>
    </row>
    <row r="115" spans="1:31">
      <c r="A115" s="55"/>
      <c r="B115" s="67" t="s">
        <v>15</v>
      </c>
      <c r="C115" s="58"/>
      <c r="D115" s="58"/>
      <c r="E115" s="58"/>
      <c r="F115" s="58"/>
      <c r="G115" s="58">
        <v>0</v>
      </c>
      <c r="H115" s="58">
        <v>2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v>0</v>
      </c>
      <c r="R115" s="58">
        <v>0</v>
      </c>
      <c r="S115" s="58">
        <v>0</v>
      </c>
      <c r="T115" s="74">
        <v>0</v>
      </c>
      <c r="U115" s="74">
        <v>0</v>
      </c>
      <c r="V115" s="74">
        <v>0</v>
      </c>
      <c r="W115" s="74">
        <v>0</v>
      </c>
      <c r="X115" s="74">
        <v>0</v>
      </c>
      <c r="Y115" s="74"/>
      <c r="Z115" s="74"/>
      <c r="AA115" s="74"/>
      <c r="AB115" s="74"/>
      <c r="AC115" s="75"/>
      <c r="AD115" s="75"/>
    </row>
    <row r="116" spans="1:31">
      <c r="A116" s="55"/>
      <c r="B116" s="67" t="s">
        <v>16</v>
      </c>
      <c r="C116" s="56">
        <v>2</v>
      </c>
      <c r="D116" s="56">
        <v>0</v>
      </c>
      <c r="E116" s="56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1</v>
      </c>
      <c r="M116" s="58">
        <v>0</v>
      </c>
      <c r="N116" s="58">
        <v>1</v>
      </c>
      <c r="O116" s="58">
        <v>2</v>
      </c>
      <c r="P116" s="58">
        <v>1</v>
      </c>
      <c r="Q116" s="58">
        <v>0</v>
      </c>
      <c r="R116" s="58">
        <v>0</v>
      </c>
      <c r="S116" s="58">
        <v>0</v>
      </c>
      <c r="T116" s="74">
        <v>3</v>
      </c>
      <c r="U116" s="74">
        <v>1</v>
      </c>
      <c r="V116" s="74">
        <v>1</v>
      </c>
      <c r="W116" s="74">
        <v>0</v>
      </c>
      <c r="X116" s="74">
        <v>0</v>
      </c>
      <c r="Y116" s="74"/>
      <c r="Z116" s="74"/>
      <c r="AA116" s="74"/>
      <c r="AB116" s="74"/>
      <c r="AC116" s="75"/>
      <c r="AD116" s="75"/>
    </row>
    <row r="117" spans="1:31" hidden="1">
      <c r="A117" s="68"/>
      <c r="B117" s="69" t="s">
        <v>17</v>
      </c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74"/>
      <c r="U117" s="74"/>
      <c r="V117" s="74"/>
      <c r="W117" s="74"/>
      <c r="X117" s="74"/>
      <c r="Y117" s="74"/>
      <c r="Z117" s="74"/>
      <c r="AA117" s="74"/>
      <c r="AB117" s="74"/>
      <c r="AC117" s="75"/>
      <c r="AD117" s="75"/>
    </row>
    <row r="118" spans="1:31" ht="14.25" hidden="1" customHeight="1">
      <c r="A118" s="163" t="s">
        <v>77</v>
      </c>
      <c r="B118" s="163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71"/>
      <c r="AD118" s="71"/>
    </row>
    <row r="119" spans="1:31" hidden="1">
      <c r="A119" s="55">
        <v>1</v>
      </c>
      <c r="B119" s="43" t="s">
        <v>57</v>
      </c>
      <c r="C119" s="57"/>
      <c r="D119" s="57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4"/>
      <c r="U119" s="74"/>
      <c r="V119" s="74"/>
      <c r="W119" s="74"/>
      <c r="X119" s="74"/>
      <c r="Y119" s="74"/>
      <c r="Z119" s="74"/>
      <c r="AA119" s="74"/>
      <c r="AB119" s="74"/>
      <c r="AC119" s="75"/>
      <c r="AD119" s="75"/>
    </row>
    <row r="120" spans="1:31" hidden="1">
      <c r="A120" s="55">
        <v>2</v>
      </c>
      <c r="B120" s="43" t="s">
        <v>58</v>
      </c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74"/>
      <c r="U120" s="74"/>
      <c r="V120" s="74"/>
      <c r="W120" s="74"/>
      <c r="X120" s="74"/>
      <c r="Y120" s="74"/>
      <c r="Z120" s="74"/>
      <c r="AA120" s="74"/>
      <c r="AB120" s="74"/>
      <c r="AC120" s="75"/>
      <c r="AD120" s="75"/>
    </row>
    <row r="121" spans="1:31" hidden="1">
      <c r="A121" s="55">
        <v>3</v>
      </c>
      <c r="B121" s="43" t="s">
        <v>59</v>
      </c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74"/>
      <c r="U121" s="74"/>
      <c r="V121" s="74"/>
      <c r="W121" s="74"/>
      <c r="X121" s="74"/>
      <c r="Y121" s="74"/>
      <c r="Z121" s="74"/>
      <c r="AA121" s="74"/>
      <c r="AB121" s="74"/>
      <c r="AC121" s="75"/>
      <c r="AD121" s="75"/>
    </row>
    <row r="122" spans="1:31" hidden="1">
      <c r="A122" s="55">
        <v>4</v>
      </c>
      <c r="B122" s="43" t="s">
        <v>60</v>
      </c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74"/>
      <c r="U122" s="74"/>
      <c r="V122" s="74"/>
      <c r="W122" s="74"/>
      <c r="X122" s="74"/>
      <c r="Y122" s="74"/>
      <c r="Z122" s="74"/>
      <c r="AA122" s="74"/>
      <c r="AB122" s="74"/>
      <c r="AC122" s="75"/>
      <c r="AD122" s="75"/>
    </row>
    <row r="123" spans="1:31" hidden="1">
      <c r="A123" s="55">
        <v>5</v>
      </c>
      <c r="B123" s="43" t="s">
        <v>61</v>
      </c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74"/>
      <c r="U123" s="74"/>
      <c r="V123" s="74"/>
      <c r="W123" s="74"/>
      <c r="X123" s="74"/>
      <c r="Y123" s="74"/>
      <c r="Z123" s="74"/>
      <c r="AA123" s="74"/>
      <c r="AB123" s="74"/>
      <c r="AC123" s="75"/>
      <c r="AD123" s="75"/>
    </row>
    <row r="124" spans="1:31" hidden="1">
      <c r="A124" s="55">
        <v>6</v>
      </c>
      <c r="B124" s="43" t="s">
        <v>71</v>
      </c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74"/>
      <c r="U124" s="74"/>
      <c r="V124" s="74"/>
      <c r="W124" s="74"/>
      <c r="X124" s="74"/>
      <c r="Y124" s="74"/>
      <c r="Z124" s="74"/>
      <c r="AA124" s="74"/>
      <c r="AB124" s="74"/>
      <c r="AC124" s="75"/>
      <c r="AD124" s="75"/>
    </row>
    <row r="125" spans="1:31" ht="31.5" hidden="1" customHeight="1">
      <c r="A125" s="55">
        <v>7</v>
      </c>
      <c r="B125" s="60" t="s">
        <v>64</v>
      </c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</row>
    <row r="126" spans="1:31" ht="31.5" hidden="1" customHeight="1">
      <c r="A126" s="55">
        <v>8</v>
      </c>
      <c r="B126" s="60" t="s">
        <v>65</v>
      </c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</row>
    <row r="127" spans="1:31" ht="31.5" hidden="1" customHeight="1">
      <c r="A127" s="55">
        <v>9</v>
      </c>
      <c r="B127" s="60" t="s">
        <v>66</v>
      </c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61"/>
    </row>
    <row r="128" spans="1:31" hidden="1">
      <c r="A128" s="55">
        <v>10</v>
      </c>
      <c r="B128" s="43" t="s">
        <v>38</v>
      </c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74"/>
      <c r="U128" s="74"/>
      <c r="V128" s="74"/>
      <c r="W128" s="74"/>
      <c r="X128" s="74"/>
      <c r="Y128" s="74"/>
      <c r="Z128" s="74"/>
      <c r="AA128" s="74"/>
      <c r="AB128" s="74"/>
      <c r="AC128" s="75"/>
      <c r="AD128" s="75"/>
    </row>
    <row r="129" spans="1:30" hidden="1">
      <c r="A129" s="55">
        <v>11</v>
      </c>
      <c r="B129" s="43" t="s">
        <v>39</v>
      </c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74"/>
      <c r="U129" s="74"/>
      <c r="V129" s="74"/>
      <c r="W129" s="74"/>
      <c r="X129" s="74"/>
      <c r="Y129" s="74"/>
      <c r="Z129" s="74"/>
      <c r="AA129" s="74"/>
      <c r="AB129" s="74"/>
      <c r="AC129" s="75"/>
      <c r="AD129" s="75"/>
    </row>
    <row r="130" spans="1:30" s="64" customFormat="1" hidden="1">
      <c r="A130" s="55">
        <v>12</v>
      </c>
      <c r="B130" s="60" t="s">
        <v>67</v>
      </c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82"/>
      <c r="W130" s="82"/>
      <c r="X130" s="82"/>
      <c r="Y130" s="82"/>
      <c r="Z130" s="82"/>
      <c r="AA130" s="82"/>
      <c r="AB130" s="82"/>
      <c r="AC130" s="82"/>
      <c r="AD130" s="82"/>
    </row>
    <row r="131" spans="1:30" s="64" customFormat="1" hidden="1">
      <c r="A131" s="55">
        <v>13</v>
      </c>
      <c r="B131" s="60" t="s">
        <v>68</v>
      </c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82"/>
      <c r="W131" s="82"/>
      <c r="X131" s="82"/>
      <c r="Y131" s="82"/>
      <c r="Z131" s="82"/>
      <c r="AA131" s="82"/>
      <c r="AB131" s="82"/>
      <c r="AC131" s="82"/>
      <c r="AD131" s="82"/>
    </row>
    <row r="132" spans="1:30" ht="25.5" hidden="1">
      <c r="A132" s="65">
        <v>14</v>
      </c>
      <c r="B132" s="48" t="s">
        <v>40</v>
      </c>
      <c r="C132" s="83">
        <f t="shared" ref="C132:AD132" si="26">SUM(C133:C137)</f>
        <v>0</v>
      </c>
      <c r="D132" s="83">
        <f t="shared" si="26"/>
        <v>0</v>
      </c>
      <c r="E132" s="83">
        <f t="shared" si="26"/>
        <v>0</v>
      </c>
      <c r="F132" s="83">
        <f t="shared" si="26"/>
        <v>0</v>
      </c>
      <c r="G132" s="83">
        <f t="shared" si="26"/>
        <v>0</v>
      </c>
      <c r="H132" s="83">
        <f t="shared" si="26"/>
        <v>0</v>
      </c>
      <c r="I132" s="83">
        <f t="shared" si="26"/>
        <v>0</v>
      </c>
      <c r="J132" s="83">
        <f t="shared" si="26"/>
        <v>0</v>
      </c>
      <c r="K132" s="83">
        <f t="shared" si="26"/>
        <v>0</v>
      </c>
      <c r="L132" s="83">
        <f t="shared" si="26"/>
        <v>0</v>
      </c>
      <c r="M132" s="83">
        <f t="shared" si="26"/>
        <v>0</v>
      </c>
      <c r="N132" s="83">
        <f t="shared" si="26"/>
        <v>0</v>
      </c>
      <c r="O132" s="83">
        <f t="shared" si="26"/>
        <v>0</v>
      </c>
      <c r="P132" s="83">
        <f t="shared" si="26"/>
        <v>0</v>
      </c>
      <c r="Q132" s="83">
        <f t="shared" si="26"/>
        <v>0</v>
      </c>
      <c r="R132" s="83">
        <f t="shared" si="26"/>
        <v>0</v>
      </c>
      <c r="S132" s="83">
        <f t="shared" si="26"/>
        <v>0</v>
      </c>
      <c r="T132" s="83">
        <f t="shared" si="26"/>
        <v>0</v>
      </c>
      <c r="U132" s="83">
        <f t="shared" si="26"/>
        <v>0</v>
      </c>
      <c r="V132" s="83">
        <f t="shared" si="26"/>
        <v>0</v>
      </c>
      <c r="W132" s="83">
        <f t="shared" si="26"/>
        <v>0</v>
      </c>
      <c r="X132" s="83">
        <f t="shared" si="26"/>
        <v>0</v>
      </c>
      <c r="Y132" s="83">
        <f t="shared" si="26"/>
        <v>0</v>
      </c>
      <c r="Z132" s="83">
        <f t="shared" si="26"/>
        <v>0</v>
      </c>
      <c r="AA132" s="83">
        <f t="shared" si="26"/>
        <v>0</v>
      </c>
      <c r="AB132" s="83">
        <f t="shared" si="26"/>
        <v>0</v>
      </c>
      <c r="AC132" s="83">
        <f t="shared" si="26"/>
        <v>0</v>
      </c>
      <c r="AD132" s="83">
        <f t="shared" si="26"/>
        <v>0</v>
      </c>
    </row>
    <row r="133" spans="1:30" hidden="1">
      <c r="A133" s="55"/>
      <c r="B133" s="67" t="s">
        <v>41</v>
      </c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74"/>
      <c r="U133" s="74"/>
      <c r="V133" s="74"/>
      <c r="W133" s="74"/>
      <c r="X133" s="74"/>
      <c r="Y133" s="74"/>
      <c r="Z133" s="74"/>
      <c r="AA133" s="74"/>
      <c r="AB133" s="74"/>
      <c r="AC133" s="75"/>
      <c r="AD133" s="75"/>
    </row>
    <row r="134" spans="1:30" hidden="1">
      <c r="A134" s="55"/>
      <c r="B134" s="67" t="s">
        <v>42</v>
      </c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74"/>
      <c r="U134" s="74"/>
      <c r="V134" s="74"/>
      <c r="W134" s="74"/>
      <c r="X134" s="74"/>
      <c r="Y134" s="74"/>
      <c r="Z134" s="74"/>
      <c r="AA134" s="74"/>
      <c r="AB134" s="74"/>
      <c r="AC134" s="75"/>
      <c r="AD134" s="75"/>
    </row>
    <row r="135" spans="1:30" hidden="1">
      <c r="A135" s="55"/>
      <c r="B135" s="67" t="s">
        <v>43</v>
      </c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74"/>
      <c r="U135" s="74"/>
      <c r="V135" s="74"/>
      <c r="W135" s="74"/>
      <c r="X135" s="74"/>
      <c r="Y135" s="74"/>
      <c r="Z135" s="74"/>
      <c r="AA135" s="74"/>
      <c r="AB135" s="74"/>
      <c r="AC135" s="75"/>
      <c r="AD135" s="75"/>
    </row>
    <row r="136" spans="1:30" hidden="1">
      <c r="A136" s="55"/>
      <c r="B136" s="67" t="s">
        <v>44</v>
      </c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74"/>
      <c r="U136" s="74"/>
      <c r="V136" s="74"/>
      <c r="W136" s="74"/>
      <c r="X136" s="74"/>
      <c r="Y136" s="74"/>
      <c r="Z136" s="74"/>
      <c r="AA136" s="74"/>
      <c r="AB136" s="74"/>
      <c r="AC136" s="75"/>
      <c r="AD136" s="75"/>
    </row>
    <row r="137" spans="1:30" hidden="1">
      <c r="A137" s="68"/>
      <c r="B137" s="69" t="s">
        <v>45</v>
      </c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74"/>
      <c r="U137" s="74"/>
      <c r="V137" s="74"/>
      <c r="W137" s="74"/>
      <c r="X137" s="74"/>
      <c r="Y137" s="74"/>
      <c r="Z137" s="74"/>
      <c r="AA137" s="74"/>
      <c r="AB137" s="74"/>
      <c r="AC137" s="75"/>
      <c r="AD137" s="75"/>
    </row>
    <row r="138" spans="1:30" hidden="1">
      <c r="A138" s="68"/>
      <c r="B138" s="69" t="s">
        <v>46</v>
      </c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74"/>
      <c r="U138" s="74"/>
      <c r="V138" s="74"/>
      <c r="W138" s="74"/>
      <c r="X138" s="74"/>
      <c r="Y138" s="74"/>
      <c r="Z138" s="74"/>
      <c r="AA138" s="74"/>
      <c r="AB138" s="74"/>
      <c r="AC138" s="75"/>
      <c r="AD138" s="75"/>
    </row>
    <row r="139" spans="1:30" hidden="1">
      <c r="A139" s="65">
        <v>15</v>
      </c>
      <c r="B139" s="48" t="s">
        <v>69</v>
      </c>
      <c r="C139" s="83">
        <f t="shared" ref="C139:M139" si="27">SUM(C140:C142)</f>
        <v>0</v>
      </c>
      <c r="D139" s="83">
        <f t="shared" si="27"/>
        <v>0</v>
      </c>
      <c r="E139" s="83">
        <f t="shared" si="27"/>
        <v>0</v>
      </c>
      <c r="F139" s="83">
        <f t="shared" si="27"/>
        <v>0</v>
      </c>
      <c r="G139" s="83">
        <f t="shared" si="27"/>
        <v>0</v>
      </c>
      <c r="H139" s="83">
        <f t="shared" si="27"/>
        <v>0</v>
      </c>
      <c r="I139" s="83">
        <f t="shared" si="27"/>
        <v>0</v>
      </c>
      <c r="J139" s="83">
        <f t="shared" si="27"/>
        <v>0</v>
      </c>
      <c r="K139" s="83">
        <f t="shared" si="27"/>
        <v>0</v>
      </c>
      <c r="L139" s="83">
        <f t="shared" si="27"/>
        <v>0</v>
      </c>
      <c r="M139" s="83">
        <f t="shared" si="27"/>
        <v>0</v>
      </c>
      <c r="N139" s="83">
        <v>13</v>
      </c>
      <c r="O139" s="83">
        <f t="shared" ref="O139:AD139" si="28">SUM(O140:O142)</f>
        <v>0</v>
      </c>
      <c r="P139" s="83">
        <f t="shared" si="28"/>
        <v>0</v>
      </c>
      <c r="Q139" s="83">
        <f t="shared" si="28"/>
        <v>0</v>
      </c>
      <c r="R139" s="83">
        <f t="shared" si="28"/>
        <v>0</v>
      </c>
      <c r="S139" s="83">
        <f t="shared" si="28"/>
        <v>0</v>
      </c>
      <c r="T139" s="83">
        <f t="shared" si="28"/>
        <v>0</v>
      </c>
      <c r="U139" s="83">
        <f t="shared" si="28"/>
        <v>0</v>
      </c>
      <c r="V139" s="83">
        <f t="shared" si="28"/>
        <v>0</v>
      </c>
      <c r="W139" s="83">
        <f t="shared" si="28"/>
        <v>0</v>
      </c>
      <c r="X139" s="83">
        <f t="shared" si="28"/>
        <v>0</v>
      </c>
      <c r="Y139" s="83">
        <f t="shared" si="28"/>
        <v>0</v>
      </c>
      <c r="Z139" s="83">
        <f t="shared" si="28"/>
        <v>0</v>
      </c>
      <c r="AA139" s="83">
        <f t="shared" si="28"/>
        <v>0</v>
      </c>
      <c r="AB139" s="83">
        <f t="shared" si="28"/>
        <v>0</v>
      </c>
      <c r="AC139" s="83">
        <f t="shared" si="28"/>
        <v>0</v>
      </c>
      <c r="AD139" s="83">
        <f t="shared" si="28"/>
        <v>0</v>
      </c>
    </row>
    <row r="140" spans="1:30" hidden="1">
      <c r="A140" s="55"/>
      <c r="B140" s="67" t="s">
        <v>15</v>
      </c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74"/>
      <c r="U140" s="74"/>
      <c r="V140" s="74"/>
      <c r="W140" s="74"/>
      <c r="X140" s="74"/>
      <c r="Y140" s="74"/>
      <c r="Z140" s="74"/>
      <c r="AA140" s="74"/>
      <c r="AB140" s="74"/>
      <c r="AC140" s="75"/>
      <c r="AD140" s="75"/>
    </row>
    <row r="141" spans="1:30" hidden="1">
      <c r="A141" s="55"/>
      <c r="B141" s="67" t="s">
        <v>16</v>
      </c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74"/>
      <c r="U141" s="74"/>
      <c r="V141" s="74"/>
      <c r="W141" s="74"/>
      <c r="X141" s="74"/>
      <c r="Y141" s="74"/>
      <c r="Z141" s="74"/>
      <c r="AA141" s="74"/>
      <c r="AB141" s="74"/>
      <c r="AC141" s="75"/>
      <c r="AD141" s="75"/>
    </row>
    <row r="142" spans="1:30" hidden="1">
      <c r="A142" s="68"/>
      <c r="B142" s="69" t="s">
        <v>17</v>
      </c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74"/>
      <c r="U142" s="74"/>
      <c r="V142" s="74"/>
      <c r="W142" s="74"/>
      <c r="X142" s="74"/>
      <c r="Y142" s="74"/>
      <c r="Z142" s="74"/>
      <c r="AA142" s="74"/>
      <c r="AB142" s="74"/>
      <c r="AC142" s="75"/>
      <c r="AD142" s="75"/>
    </row>
    <row r="143" spans="1:30" s="50" customFormat="1" ht="14.25" customHeight="1">
      <c r="A143" s="163" t="s">
        <v>78</v>
      </c>
      <c r="B143" s="163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9"/>
      <c r="AD143" s="79"/>
    </row>
    <row r="144" spans="1:30">
      <c r="A144" s="55">
        <v>1</v>
      </c>
      <c r="B144" s="55" t="s">
        <v>57</v>
      </c>
      <c r="C144" s="56">
        <v>331</v>
      </c>
      <c r="D144" s="56">
        <v>333</v>
      </c>
      <c r="E144" s="72">
        <v>361</v>
      </c>
      <c r="F144" s="73">
        <v>377</v>
      </c>
      <c r="G144" s="73">
        <v>357</v>
      </c>
      <c r="H144" s="73">
        <v>367</v>
      </c>
      <c r="I144" s="73">
        <v>378</v>
      </c>
      <c r="J144" s="73">
        <v>390</v>
      </c>
      <c r="K144" s="73">
        <v>406</v>
      </c>
      <c r="L144" s="73">
        <v>430</v>
      </c>
      <c r="M144" s="73">
        <v>446</v>
      </c>
      <c r="N144" s="73">
        <v>466</v>
      </c>
      <c r="O144" s="73">
        <v>493</v>
      </c>
      <c r="P144" s="73">
        <v>496</v>
      </c>
      <c r="Q144" s="73">
        <v>504</v>
      </c>
      <c r="R144" s="73">
        <v>531</v>
      </c>
      <c r="S144" s="73">
        <v>561</v>
      </c>
      <c r="T144" s="74">
        <v>561</v>
      </c>
      <c r="U144" s="74">
        <v>576</v>
      </c>
      <c r="V144" s="74">
        <v>545</v>
      </c>
      <c r="W144" s="74">
        <v>428</v>
      </c>
      <c r="X144" s="74">
        <v>436</v>
      </c>
      <c r="Y144" s="74"/>
      <c r="Z144" s="74"/>
      <c r="AA144" s="74"/>
      <c r="AB144" s="74"/>
      <c r="AC144" s="75"/>
      <c r="AD144" s="75"/>
    </row>
    <row r="145" spans="1:31" ht="15" customHeight="1">
      <c r="A145" s="55">
        <v>2</v>
      </c>
      <c r="B145" s="55" t="s">
        <v>58</v>
      </c>
      <c r="C145" s="56">
        <v>56</v>
      </c>
      <c r="D145" s="56">
        <v>70</v>
      </c>
      <c r="E145" s="56">
        <v>64</v>
      </c>
      <c r="F145" s="58">
        <v>55</v>
      </c>
      <c r="G145" s="58">
        <v>43</v>
      </c>
      <c r="H145" s="58">
        <v>61</v>
      </c>
      <c r="I145" s="58">
        <v>57</v>
      </c>
      <c r="J145" s="58">
        <v>66</v>
      </c>
      <c r="K145" s="58">
        <v>53</v>
      </c>
      <c r="L145" s="58">
        <v>54</v>
      </c>
      <c r="M145" s="58">
        <v>71</v>
      </c>
      <c r="N145" s="58">
        <v>66</v>
      </c>
      <c r="O145" s="58">
        <v>67</v>
      </c>
      <c r="P145" s="58">
        <v>67</v>
      </c>
      <c r="Q145" s="58">
        <v>58</v>
      </c>
      <c r="R145" s="58">
        <v>66</v>
      </c>
      <c r="S145" s="58">
        <v>65</v>
      </c>
      <c r="T145" s="74">
        <v>58</v>
      </c>
      <c r="U145" s="74">
        <v>39</v>
      </c>
      <c r="V145" s="74">
        <v>31</v>
      </c>
      <c r="W145" s="74">
        <v>44</v>
      </c>
      <c r="X145" s="74">
        <v>29</v>
      </c>
      <c r="Y145" s="74"/>
      <c r="Z145" s="74"/>
      <c r="AA145" s="74"/>
      <c r="AB145" s="74"/>
      <c r="AC145" s="75"/>
      <c r="AD145" s="75"/>
    </row>
    <row r="146" spans="1:31">
      <c r="A146" s="55">
        <v>3</v>
      </c>
      <c r="B146" s="55" t="s">
        <v>59</v>
      </c>
      <c r="C146" s="56">
        <v>0</v>
      </c>
      <c r="D146" s="56">
        <v>0</v>
      </c>
      <c r="E146" s="56">
        <v>0</v>
      </c>
      <c r="F146" s="57">
        <v>0</v>
      </c>
      <c r="G146" s="57">
        <v>0</v>
      </c>
      <c r="H146" s="57">
        <v>0</v>
      </c>
      <c r="I146" s="57">
        <v>0</v>
      </c>
      <c r="J146" s="57">
        <v>0</v>
      </c>
      <c r="K146" s="57">
        <v>0</v>
      </c>
      <c r="L146" s="57">
        <v>0</v>
      </c>
      <c r="M146" s="57">
        <v>0</v>
      </c>
      <c r="N146" s="57">
        <v>0</v>
      </c>
      <c r="O146" s="57">
        <v>0</v>
      </c>
      <c r="P146" s="57">
        <v>0</v>
      </c>
      <c r="Q146" s="57">
        <v>0</v>
      </c>
      <c r="R146" s="57">
        <v>0</v>
      </c>
      <c r="S146" s="57">
        <v>0</v>
      </c>
      <c r="T146" s="74">
        <v>0</v>
      </c>
      <c r="U146" s="74">
        <v>0</v>
      </c>
      <c r="V146" s="74">
        <v>0</v>
      </c>
      <c r="W146" s="74">
        <v>0</v>
      </c>
      <c r="X146" s="74">
        <v>0</v>
      </c>
      <c r="Y146" s="74"/>
      <c r="Z146" s="74"/>
      <c r="AA146" s="74"/>
      <c r="AB146" s="74"/>
      <c r="AC146" s="75"/>
      <c r="AD146" s="75"/>
    </row>
    <row r="147" spans="1:31">
      <c r="A147" s="55">
        <v>4</v>
      </c>
      <c r="B147" s="55" t="s">
        <v>60</v>
      </c>
      <c r="C147" s="56">
        <v>54</v>
      </c>
      <c r="D147" s="56">
        <v>42</v>
      </c>
      <c r="E147" s="56">
        <v>48</v>
      </c>
      <c r="F147" s="57">
        <v>75</v>
      </c>
      <c r="G147" s="57">
        <v>33</v>
      </c>
      <c r="H147" s="57">
        <v>50</v>
      </c>
      <c r="I147" s="57">
        <v>45</v>
      </c>
      <c r="J147" s="57">
        <v>50</v>
      </c>
      <c r="K147" s="57">
        <v>29</v>
      </c>
      <c r="L147" s="57">
        <v>38</v>
      </c>
      <c r="M147" s="57">
        <v>39</v>
      </c>
      <c r="N147" s="57">
        <v>39</v>
      </c>
      <c r="O147" s="57">
        <v>64</v>
      </c>
      <c r="P147" s="57">
        <v>59</v>
      </c>
      <c r="Q147" s="57">
        <v>31</v>
      </c>
      <c r="R147" s="57">
        <v>36</v>
      </c>
      <c r="S147" s="57">
        <v>65</v>
      </c>
      <c r="T147" s="74">
        <v>43</v>
      </c>
      <c r="U147" s="74">
        <v>70</v>
      </c>
      <c r="V147" s="74">
        <v>148</v>
      </c>
      <c r="W147" s="74">
        <v>36</v>
      </c>
      <c r="X147" s="74">
        <v>36</v>
      </c>
      <c r="Y147" s="74"/>
      <c r="Z147" s="74"/>
      <c r="AA147" s="74"/>
      <c r="AB147" s="74"/>
      <c r="AC147" s="75"/>
      <c r="AD147" s="75"/>
    </row>
    <row r="148" spans="1:31">
      <c r="A148" s="55">
        <v>5</v>
      </c>
      <c r="B148" s="55" t="s">
        <v>61</v>
      </c>
      <c r="C148" s="56">
        <v>83</v>
      </c>
      <c r="D148" s="56">
        <v>90</v>
      </c>
      <c r="E148" s="56">
        <v>99</v>
      </c>
      <c r="F148" s="57">
        <v>85</v>
      </c>
      <c r="G148" s="57">
        <v>87</v>
      </c>
      <c r="H148" s="57">
        <v>86</v>
      </c>
      <c r="I148" s="57">
        <v>78</v>
      </c>
      <c r="J148" s="57">
        <v>79</v>
      </c>
      <c r="K148" s="57">
        <v>84</v>
      </c>
      <c r="L148" s="57">
        <v>83</v>
      </c>
      <c r="M148" s="57">
        <v>95</v>
      </c>
      <c r="N148" s="57">
        <v>101</v>
      </c>
      <c r="O148" s="57">
        <v>83</v>
      </c>
      <c r="P148" s="57">
        <v>102</v>
      </c>
      <c r="Q148" s="57">
        <v>117</v>
      </c>
      <c r="R148" s="57">
        <v>108</v>
      </c>
      <c r="S148" s="57">
        <v>120</v>
      </c>
      <c r="T148" s="74">
        <v>128</v>
      </c>
      <c r="U148" s="74">
        <v>128</v>
      </c>
      <c r="V148" s="74">
        <v>99</v>
      </c>
      <c r="W148" s="74">
        <v>93</v>
      </c>
      <c r="X148" s="74">
        <v>83</v>
      </c>
      <c r="Y148" s="74"/>
      <c r="Z148" s="74"/>
      <c r="AA148" s="74"/>
      <c r="AB148" s="74"/>
      <c r="AC148" s="75"/>
      <c r="AD148" s="75"/>
    </row>
    <row r="149" spans="1:31">
      <c r="A149" s="55">
        <v>6</v>
      </c>
      <c r="B149" s="55" t="s">
        <v>79</v>
      </c>
      <c r="C149" s="56">
        <v>250</v>
      </c>
      <c r="D149" s="56">
        <v>271</v>
      </c>
      <c r="E149" s="56">
        <v>278</v>
      </c>
      <c r="F149" s="57">
        <v>272</v>
      </c>
      <c r="G149" s="57">
        <v>280</v>
      </c>
      <c r="H149" s="57">
        <v>292</v>
      </c>
      <c r="I149" s="57">
        <v>312</v>
      </c>
      <c r="J149" s="57">
        <v>327</v>
      </c>
      <c r="K149" s="57">
        <v>346</v>
      </c>
      <c r="L149" s="57">
        <v>363</v>
      </c>
      <c r="M149" s="57">
        <v>371</v>
      </c>
      <c r="N149" s="57">
        <v>392</v>
      </c>
      <c r="O149" s="57">
        <v>413</v>
      </c>
      <c r="P149" s="57">
        <v>402</v>
      </c>
      <c r="Q149" s="57">
        <v>414</v>
      </c>
      <c r="R149" s="57">
        <v>453</v>
      </c>
      <c r="S149" s="57">
        <v>441</v>
      </c>
      <c r="T149" s="74">
        <v>448</v>
      </c>
      <c r="U149" s="74">
        <v>417</v>
      </c>
      <c r="V149" s="74">
        <v>329</v>
      </c>
      <c r="W149" s="74">
        <v>343</v>
      </c>
      <c r="X149" s="74">
        <v>346</v>
      </c>
      <c r="Y149" s="74"/>
      <c r="Z149" s="74"/>
      <c r="AA149" s="74"/>
      <c r="AB149" s="74"/>
      <c r="AC149" s="75"/>
      <c r="AD149" s="75"/>
    </row>
    <row r="150" spans="1:31" ht="25.5">
      <c r="A150" s="59">
        <v>7</v>
      </c>
      <c r="B150" s="59" t="s">
        <v>64</v>
      </c>
      <c r="C150" s="44">
        <v>43419</v>
      </c>
      <c r="D150" s="44">
        <v>43444</v>
      </c>
      <c r="E150" s="44">
        <v>43444</v>
      </c>
      <c r="F150" s="45">
        <v>43516</v>
      </c>
      <c r="G150" s="45">
        <v>43525</v>
      </c>
      <c r="H150" s="45">
        <v>43557</v>
      </c>
      <c r="I150" s="45">
        <v>43600</v>
      </c>
      <c r="J150" s="45">
        <v>43609</v>
      </c>
      <c r="K150" s="45">
        <v>43626</v>
      </c>
      <c r="L150" s="45">
        <v>43683</v>
      </c>
      <c r="M150" s="45">
        <v>43683</v>
      </c>
      <c r="N150" s="45">
        <v>43745</v>
      </c>
      <c r="O150" s="45">
        <v>43784</v>
      </c>
      <c r="P150" s="45">
        <v>43808</v>
      </c>
      <c r="Q150" s="45">
        <v>43818</v>
      </c>
      <c r="R150" s="45">
        <v>43878</v>
      </c>
      <c r="S150" s="45">
        <v>43909</v>
      </c>
      <c r="T150" s="76">
        <v>43938</v>
      </c>
      <c r="U150" s="76">
        <v>43971</v>
      </c>
      <c r="V150" s="76">
        <v>43995</v>
      </c>
      <c r="W150" s="76">
        <v>44027</v>
      </c>
      <c r="X150" s="76">
        <v>44057</v>
      </c>
      <c r="Y150" s="76"/>
      <c r="Z150" s="76"/>
      <c r="AA150" s="76"/>
      <c r="AB150" s="76"/>
      <c r="AC150" s="76"/>
      <c r="AD150" s="76"/>
    </row>
    <row r="151" spans="1:31" ht="25.5">
      <c r="A151" s="55">
        <v>8</v>
      </c>
      <c r="B151" s="59" t="s">
        <v>65</v>
      </c>
      <c r="C151" s="44">
        <v>43425</v>
      </c>
      <c r="D151" s="44">
        <v>43453</v>
      </c>
      <c r="E151" s="44">
        <v>43489</v>
      </c>
      <c r="F151" s="45">
        <v>43516</v>
      </c>
      <c r="G151" s="45">
        <v>43544</v>
      </c>
      <c r="H151" s="45">
        <v>43579</v>
      </c>
      <c r="I151" s="45">
        <v>43607</v>
      </c>
      <c r="J151" s="45">
        <v>43634</v>
      </c>
      <c r="K151" s="45">
        <v>43663</v>
      </c>
      <c r="L151" s="45">
        <v>43683</v>
      </c>
      <c r="M151" s="45">
        <v>43683</v>
      </c>
      <c r="N151" s="45">
        <v>43754</v>
      </c>
      <c r="O151" s="45">
        <v>43788</v>
      </c>
      <c r="P151" s="45">
        <v>43817</v>
      </c>
      <c r="Q151" s="45">
        <v>43854</v>
      </c>
      <c r="R151" s="45">
        <v>43881</v>
      </c>
      <c r="S151" s="45">
        <v>43909</v>
      </c>
      <c r="T151" s="76">
        <v>43943</v>
      </c>
      <c r="U151" s="76">
        <v>43971</v>
      </c>
      <c r="V151" s="76">
        <v>43999</v>
      </c>
      <c r="W151" s="76">
        <v>44033</v>
      </c>
      <c r="X151" s="76">
        <v>44062</v>
      </c>
      <c r="Y151" s="76"/>
      <c r="Z151" s="76"/>
      <c r="AA151" s="76"/>
      <c r="AB151" s="76"/>
      <c r="AC151" s="76"/>
      <c r="AD151" s="76"/>
    </row>
    <row r="152" spans="1:31">
      <c r="A152" s="55">
        <v>9</v>
      </c>
      <c r="B152" s="59" t="s">
        <v>162</v>
      </c>
      <c r="C152" s="153"/>
      <c r="D152" s="153"/>
      <c r="E152" s="153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  <c r="Q152" s="154"/>
      <c r="R152" s="154"/>
      <c r="S152" s="154"/>
      <c r="T152" s="155"/>
      <c r="U152" s="155"/>
      <c r="V152" s="155"/>
      <c r="W152" s="155"/>
      <c r="X152" s="155">
        <v>6</v>
      </c>
      <c r="Y152" s="155"/>
      <c r="Z152" s="155"/>
      <c r="AA152" s="155"/>
      <c r="AB152" s="155"/>
      <c r="AC152" s="155"/>
      <c r="AD152" s="155"/>
    </row>
    <row r="153" spans="1:31">
      <c r="A153" s="55">
        <v>10</v>
      </c>
      <c r="B153" s="59" t="s">
        <v>66</v>
      </c>
      <c r="C153" s="44">
        <v>43341</v>
      </c>
      <c r="D153" s="44">
        <v>43353</v>
      </c>
      <c r="E153" s="44">
        <v>43472</v>
      </c>
      <c r="F153" s="45">
        <v>43472</v>
      </c>
      <c r="G153" s="45">
        <v>43496</v>
      </c>
      <c r="H153" s="45">
        <v>43528</v>
      </c>
      <c r="I153" s="45">
        <v>43552</v>
      </c>
      <c r="J153" s="45">
        <v>43623</v>
      </c>
      <c r="K153" s="45">
        <v>43663</v>
      </c>
      <c r="L153" s="45">
        <v>43685</v>
      </c>
      <c r="M153" s="45">
        <v>43685</v>
      </c>
      <c r="N153" s="45">
        <v>43740</v>
      </c>
      <c r="O153" s="45">
        <v>43760</v>
      </c>
      <c r="P153" s="45">
        <v>43781</v>
      </c>
      <c r="Q153" s="45">
        <v>43798</v>
      </c>
      <c r="R153" s="45">
        <v>43808</v>
      </c>
      <c r="S153" s="45">
        <v>43852</v>
      </c>
      <c r="T153" s="76">
        <v>43923</v>
      </c>
      <c r="U153" s="76">
        <v>43951</v>
      </c>
      <c r="V153" s="76">
        <v>43986</v>
      </c>
      <c r="W153" s="76">
        <v>44014</v>
      </c>
      <c r="X153" s="76">
        <v>44015</v>
      </c>
      <c r="Y153" s="76"/>
      <c r="Z153" s="76"/>
      <c r="AA153" s="76"/>
      <c r="AB153" s="76"/>
      <c r="AC153" s="76"/>
      <c r="AD153" s="76"/>
      <c r="AE153" s="61"/>
    </row>
    <row r="154" spans="1:31">
      <c r="A154" s="55">
        <v>11</v>
      </c>
      <c r="B154" s="55" t="s">
        <v>38</v>
      </c>
      <c r="C154" s="56">
        <v>6</v>
      </c>
      <c r="D154" s="56">
        <v>3</v>
      </c>
      <c r="E154" s="56">
        <v>1</v>
      </c>
      <c r="F154" s="57">
        <v>6</v>
      </c>
      <c r="G154" s="57">
        <v>6</v>
      </c>
      <c r="H154" s="57">
        <v>8</v>
      </c>
      <c r="I154" s="57">
        <v>4</v>
      </c>
      <c r="J154" s="57">
        <v>3</v>
      </c>
      <c r="K154" s="57">
        <v>7</v>
      </c>
      <c r="L154" s="57">
        <v>8</v>
      </c>
      <c r="M154" s="57">
        <v>1</v>
      </c>
      <c r="N154" s="57">
        <v>4</v>
      </c>
      <c r="O154" s="57">
        <v>9</v>
      </c>
      <c r="P154" s="57">
        <v>3</v>
      </c>
      <c r="Q154" s="57">
        <v>2</v>
      </c>
      <c r="R154" s="57">
        <v>2</v>
      </c>
      <c r="S154" s="57">
        <v>3</v>
      </c>
      <c r="T154" s="74">
        <v>7</v>
      </c>
      <c r="U154" s="74">
        <v>8</v>
      </c>
      <c r="V154" s="74">
        <v>6</v>
      </c>
      <c r="W154" s="74">
        <v>6</v>
      </c>
      <c r="X154" s="74">
        <v>5</v>
      </c>
      <c r="Y154" s="74"/>
      <c r="Z154" s="74"/>
      <c r="AA154" s="74"/>
      <c r="AB154" s="74"/>
      <c r="AC154" s="75"/>
      <c r="AD154" s="75"/>
    </row>
    <row r="155" spans="1:31">
      <c r="A155" s="55">
        <v>12</v>
      </c>
      <c r="B155" s="55" t="s">
        <v>39</v>
      </c>
      <c r="C155" s="56">
        <v>4</v>
      </c>
      <c r="D155" s="56">
        <v>0</v>
      </c>
      <c r="E155" s="56">
        <v>0</v>
      </c>
      <c r="F155" s="58">
        <v>4</v>
      </c>
      <c r="G155" s="58">
        <v>5</v>
      </c>
      <c r="H155" s="58">
        <v>7</v>
      </c>
      <c r="I155" s="58">
        <v>4</v>
      </c>
      <c r="J155" s="58">
        <v>3</v>
      </c>
      <c r="K155" s="58">
        <v>4</v>
      </c>
      <c r="L155" s="58">
        <v>8</v>
      </c>
      <c r="M155" s="58">
        <v>1</v>
      </c>
      <c r="N155" s="58">
        <v>4</v>
      </c>
      <c r="O155" s="58">
        <v>6</v>
      </c>
      <c r="P155" s="58">
        <v>3</v>
      </c>
      <c r="Q155" s="58">
        <v>2</v>
      </c>
      <c r="R155" s="58">
        <v>2</v>
      </c>
      <c r="S155" s="58">
        <v>2</v>
      </c>
      <c r="T155" s="74">
        <v>4</v>
      </c>
      <c r="U155" s="74">
        <v>7</v>
      </c>
      <c r="V155" s="74">
        <v>6</v>
      </c>
      <c r="W155" s="74">
        <v>6</v>
      </c>
      <c r="X155" s="74">
        <v>4</v>
      </c>
      <c r="Y155" s="74"/>
      <c r="Z155" s="74"/>
      <c r="AA155" s="74"/>
      <c r="AB155" s="74"/>
      <c r="AC155" s="75"/>
      <c r="AD155" s="75"/>
    </row>
    <row r="156" spans="1:31" s="64" customFormat="1">
      <c r="A156" s="55">
        <v>13</v>
      </c>
      <c r="B156" s="60" t="s">
        <v>67</v>
      </c>
      <c r="C156" s="63">
        <v>3</v>
      </c>
      <c r="D156" s="63">
        <v>1</v>
      </c>
      <c r="E156" s="63">
        <v>12</v>
      </c>
      <c r="F156" s="62">
        <v>6</v>
      </c>
      <c r="G156" s="62">
        <v>6</v>
      </c>
      <c r="H156" s="62">
        <v>3</v>
      </c>
      <c r="I156" s="62">
        <v>0</v>
      </c>
      <c r="J156" s="62">
        <v>8</v>
      </c>
      <c r="K156" s="62">
        <v>3</v>
      </c>
      <c r="L156" s="62">
        <v>1</v>
      </c>
      <c r="M156" s="62">
        <v>2</v>
      </c>
      <c r="N156" s="62">
        <v>4</v>
      </c>
      <c r="O156" s="62">
        <v>3</v>
      </c>
      <c r="P156" s="62">
        <v>1</v>
      </c>
      <c r="Q156" s="62">
        <v>1</v>
      </c>
      <c r="R156" s="62">
        <v>5</v>
      </c>
      <c r="S156" s="62">
        <v>8</v>
      </c>
      <c r="T156" s="62">
        <v>6</v>
      </c>
      <c r="U156" s="62">
        <v>5</v>
      </c>
      <c r="V156" s="74">
        <v>5</v>
      </c>
      <c r="W156" s="74">
        <v>3</v>
      </c>
      <c r="X156" s="74">
        <v>1</v>
      </c>
      <c r="Y156" s="74"/>
      <c r="Z156" s="74"/>
      <c r="AA156" s="74"/>
      <c r="AB156" s="74"/>
      <c r="AC156" s="74"/>
      <c r="AD156" s="74"/>
    </row>
    <row r="157" spans="1:31" s="64" customFormat="1">
      <c r="A157" s="55">
        <v>14</v>
      </c>
      <c r="B157" s="60" t="s">
        <v>68</v>
      </c>
      <c r="C157" s="63">
        <v>0</v>
      </c>
      <c r="D157" s="63">
        <v>0</v>
      </c>
      <c r="E157" s="63">
        <v>0</v>
      </c>
      <c r="F157" s="62">
        <v>0</v>
      </c>
      <c r="G157" s="62">
        <v>0</v>
      </c>
      <c r="H157" s="62">
        <v>0</v>
      </c>
      <c r="I157" s="62">
        <v>0</v>
      </c>
      <c r="J157" s="62">
        <v>0</v>
      </c>
      <c r="K157" s="62">
        <v>0</v>
      </c>
      <c r="L157" s="62">
        <v>1</v>
      </c>
      <c r="M157" s="62">
        <v>1</v>
      </c>
      <c r="N157" s="62">
        <v>0</v>
      </c>
      <c r="O157" s="62">
        <v>0</v>
      </c>
      <c r="P157" s="62">
        <v>0</v>
      </c>
      <c r="Q157" s="62">
        <v>0</v>
      </c>
      <c r="R157" s="62">
        <v>0</v>
      </c>
      <c r="S157" s="62">
        <v>0</v>
      </c>
      <c r="T157" s="62">
        <v>0</v>
      </c>
      <c r="U157" s="62">
        <v>0</v>
      </c>
      <c r="V157" s="74">
        <v>0</v>
      </c>
      <c r="W157" s="74">
        <v>0</v>
      </c>
      <c r="X157" s="74">
        <v>0</v>
      </c>
      <c r="Y157" s="74"/>
      <c r="Z157" s="74"/>
      <c r="AA157" s="74"/>
      <c r="AB157" s="74"/>
      <c r="AC157" s="74"/>
      <c r="AD157" s="74"/>
    </row>
    <row r="158" spans="1:31" ht="25.5">
      <c r="A158" s="65">
        <v>15</v>
      </c>
      <c r="B158" s="48" t="s">
        <v>40</v>
      </c>
      <c r="C158" s="70">
        <f t="shared" ref="C158:AD158" si="29">SUM(C159:C163)</f>
        <v>80</v>
      </c>
      <c r="D158" s="70">
        <f t="shared" si="29"/>
        <v>107</v>
      </c>
      <c r="E158" s="70">
        <f t="shared" si="29"/>
        <v>77</v>
      </c>
      <c r="F158" s="70">
        <f t="shared" si="29"/>
        <v>166</v>
      </c>
      <c r="G158" s="70">
        <f t="shared" si="29"/>
        <v>81</v>
      </c>
      <c r="H158" s="70">
        <f t="shared" si="29"/>
        <v>87</v>
      </c>
      <c r="I158" s="70">
        <f t="shared" si="29"/>
        <v>77</v>
      </c>
      <c r="J158" s="70">
        <f t="shared" si="29"/>
        <v>86</v>
      </c>
      <c r="K158" s="70">
        <f t="shared" si="29"/>
        <v>97</v>
      </c>
      <c r="L158" s="70">
        <f t="shared" si="29"/>
        <v>79</v>
      </c>
      <c r="M158" s="70">
        <f t="shared" si="29"/>
        <v>97</v>
      </c>
      <c r="N158" s="70">
        <f t="shared" si="29"/>
        <v>98</v>
      </c>
      <c r="O158" s="70">
        <f t="shared" si="29"/>
        <v>126</v>
      </c>
      <c r="P158" s="70">
        <f t="shared" si="29"/>
        <v>127</v>
      </c>
      <c r="Q158" s="70">
        <f t="shared" si="29"/>
        <v>59</v>
      </c>
      <c r="R158" s="70">
        <f t="shared" si="29"/>
        <v>126</v>
      </c>
      <c r="S158" s="70">
        <f t="shared" si="29"/>
        <v>108</v>
      </c>
      <c r="T158" s="70">
        <f t="shared" si="29"/>
        <v>96</v>
      </c>
      <c r="U158" s="70">
        <f t="shared" si="29"/>
        <v>112</v>
      </c>
      <c r="V158" s="70">
        <f t="shared" si="29"/>
        <v>138</v>
      </c>
      <c r="W158" s="70">
        <f t="shared" si="29"/>
        <v>82</v>
      </c>
      <c r="X158" s="70">
        <f t="shared" si="29"/>
        <v>67</v>
      </c>
      <c r="Y158" s="70">
        <f t="shared" si="29"/>
        <v>0</v>
      </c>
      <c r="Z158" s="70">
        <f t="shared" si="29"/>
        <v>0</v>
      </c>
      <c r="AA158" s="70">
        <f t="shared" si="29"/>
        <v>0</v>
      </c>
      <c r="AB158" s="70">
        <f t="shared" si="29"/>
        <v>0</v>
      </c>
      <c r="AC158" s="70">
        <f t="shared" si="29"/>
        <v>0</v>
      </c>
      <c r="AD158" s="70">
        <f t="shared" si="29"/>
        <v>0</v>
      </c>
    </row>
    <row r="159" spans="1:31">
      <c r="A159" s="55"/>
      <c r="B159" s="67" t="s">
        <v>41</v>
      </c>
      <c r="C159" s="56">
        <v>23</v>
      </c>
      <c r="D159" s="56">
        <v>22</v>
      </c>
      <c r="E159" s="56">
        <v>10</v>
      </c>
      <c r="F159" s="57">
        <v>43</v>
      </c>
      <c r="G159" s="57">
        <v>26</v>
      </c>
      <c r="H159" s="57">
        <v>17</v>
      </c>
      <c r="I159" s="57">
        <v>15</v>
      </c>
      <c r="J159" s="57">
        <v>25</v>
      </c>
      <c r="K159" s="57">
        <v>21</v>
      </c>
      <c r="L159" s="57">
        <v>16</v>
      </c>
      <c r="M159" s="57">
        <v>22</v>
      </c>
      <c r="N159" s="57">
        <v>19</v>
      </c>
      <c r="O159" s="57">
        <v>20</v>
      </c>
      <c r="P159" s="57">
        <v>25</v>
      </c>
      <c r="Q159" s="57">
        <v>17</v>
      </c>
      <c r="R159" s="57">
        <v>25</v>
      </c>
      <c r="S159" s="57">
        <v>23</v>
      </c>
      <c r="T159" s="74">
        <v>24</v>
      </c>
      <c r="U159" s="74">
        <v>25</v>
      </c>
      <c r="V159" s="74">
        <v>54</v>
      </c>
      <c r="W159" s="74">
        <v>10</v>
      </c>
      <c r="X159" s="74">
        <v>21</v>
      </c>
      <c r="Y159" s="74"/>
      <c r="Z159" s="74"/>
      <c r="AA159" s="74"/>
      <c r="AB159" s="74"/>
      <c r="AC159" s="75"/>
      <c r="AD159" s="75"/>
    </row>
    <row r="160" spans="1:31">
      <c r="A160" s="55"/>
      <c r="B160" s="67" t="s">
        <v>42</v>
      </c>
      <c r="C160" s="56">
        <v>28</v>
      </c>
      <c r="D160" s="56">
        <v>33</v>
      </c>
      <c r="E160" s="56">
        <v>20</v>
      </c>
      <c r="F160" s="57">
        <v>38</v>
      </c>
      <c r="G160" s="57">
        <v>26</v>
      </c>
      <c r="H160" s="57">
        <v>18</v>
      </c>
      <c r="I160" s="57">
        <v>21</v>
      </c>
      <c r="J160" s="57">
        <v>21</v>
      </c>
      <c r="K160" s="57">
        <v>25</v>
      </c>
      <c r="L160" s="57">
        <v>16</v>
      </c>
      <c r="M160" s="57">
        <v>26</v>
      </c>
      <c r="N160" s="57">
        <v>24</v>
      </c>
      <c r="O160" s="57">
        <v>33</v>
      </c>
      <c r="P160" s="57">
        <v>45</v>
      </c>
      <c r="Q160" s="57">
        <v>10</v>
      </c>
      <c r="R160" s="57">
        <v>34</v>
      </c>
      <c r="S160" s="57">
        <v>34</v>
      </c>
      <c r="T160" s="74">
        <v>22</v>
      </c>
      <c r="U160" s="74">
        <v>30</v>
      </c>
      <c r="V160" s="74">
        <v>22</v>
      </c>
      <c r="W160" s="74">
        <v>28</v>
      </c>
      <c r="X160" s="74">
        <v>17</v>
      </c>
      <c r="Y160" s="74"/>
      <c r="Z160" s="74"/>
      <c r="AA160" s="74"/>
      <c r="AB160" s="74"/>
      <c r="AC160" s="75"/>
      <c r="AD160" s="75"/>
    </row>
    <row r="161" spans="1:30">
      <c r="A161" s="55"/>
      <c r="B161" s="67" t="s">
        <v>43</v>
      </c>
      <c r="C161" s="56">
        <v>11</v>
      </c>
      <c r="D161" s="56">
        <v>24</v>
      </c>
      <c r="E161" s="56">
        <v>24</v>
      </c>
      <c r="F161" s="57">
        <v>52</v>
      </c>
      <c r="G161" s="57">
        <v>10</v>
      </c>
      <c r="H161" s="57">
        <v>26</v>
      </c>
      <c r="I161" s="57">
        <v>18</v>
      </c>
      <c r="J161" s="57">
        <v>19</v>
      </c>
      <c r="K161" s="57">
        <v>20</v>
      </c>
      <c r="L161" s="57">
        <v>26</v>
      </c>
      <c r="M161" s="57">
        <v>15</v>
      </c>
      <c r="N161" s="57">
        <v>32</v>
      </c>
      <c r="O161" s="57">
        <v>31</v>
      </c>
      <c r="P161" s="57">
        <v>30</v>
      </c>
      <c r="Q161" s="57">
        <v>19</v>
      </c>
      <c r="R161" s="57">
        <v>34</v>
      </c>
      <c r="S161" s="57">
        <v>21</v>
      </c>
      <c r="T161" s="74">
        <v>26</v>
      </c>
      <c r="U161" s="74">
        <v>27</v>
      </c>
      <c r="V161" s="74">
        <v>35</v>
      </c>
      <c r="W161" s="74">
        <v>24</v>
      </c>
      <c r="X161" s="74">
        <v>12</v>
      </c>
      <c r="Y161" s="74"/>
      <c r="Z161" s="74"/>
      <c r="AA161" s="74"/>
      <c r="AB161" s="74"/>
      <c r="AC161" s="75"/>
      <c r="AD161" s="75"/>
    </row>
    <row r="162" spans="1:30">
      <c r="A162" s="55"/>
      <c r="B162" s="67" t="s">
        <v>44</v>
      </c>
      <c r="C162" s="56">
        <v>18</v>
      </c>
      <c r="D162" s="56">
        <v>28</v>
      </c>
      <c r="E162" s="56">
        <v>23</v>
      </c>
      <c r="F162" s="57">
        <v>33</v>
      </c>
      <c r="G162" s="57">
        <v>19</v>
      </c>
      <c r="H162" s="57">
        <v>26</v>
      </c>
      <c r="I162" s="57">
        <v>23</v>
      </c>
      <c r="J162" s="57">
        <v>21</v>
      </c>
      <c r="K162" s="57">
        <v>31</v>
      </c>
      <c r="L162" s="57">
        <v>21</v>
      </c>
      <c r="M162" s="57">
        <v>34</v>
      </c>
      <c r="N162" s="57">
        <v>23</v>
      </c>
      <c r="O162" s="57">
        <v>42</v>
      </c>
      <c r="P162" s="57">
        <v>27</v>
      </c>
      <c r="Q162" s="57">
        <v>13</v>
      </c>
      <c r="R162" s="57">
        <v>33</v>
      </c>
      <c r="S162" s="57">
        <v>30</v>
      </c>
      <c r="T162" s="74">
        <v>24</v>
      </c>
      <c r="U162" s="74">
        <v>30</v>
      </c>
      <c r="V162" s="74">
        <v>27</v>
      </c>
      <c r="W162" s="74">
        <v>20</v>
      </c>
      <c r="X162" s="74">
        <v>17</v>
      </c>
      <c r="Y162" s="74"/>
      <c r="Z162" s="74"/>
      <c r="AA162" s="74"/>
      <c r="AB162" s="74"/>
      <c r="AC162" s="75"/>
      <c r="AD162" s="75"/>
    </row>
    <row r="163" spans="1:30" ht="18" hidden="1" customHeight="1">
      <c r="A163" s="68"/>
      <c r="B163" s="69" t="s">
        <v>45</v>
      </c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74"/>
      <c r="U163" s="74"/>
      <c r="V163" s="74"/>
      <c r="W163" s="74"/>
      <c r="X163" s="74"/>
      <c r="Y163" s="74"/>
      <c r="Z163" s="74"/>
      <c r="AA163" s="74"/>
      <c r="AB163" s="74"/>
      <c r="AC163" s="75"/>
      <c r="AD163" s="75"/>
    </row>
    <row r="164" spans="1:30" ht="18" hidden="1" customHeight="1">
      <c r="A164" s="68"/>
      <c r="B164" s="69" t="s">
        <v>46</v>
      </c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74"/>
      <c r="U164" s="74"/>
      <c r="V164" s="74"/>
      <c r="W164" s="74"/>
      <c r="X164" s="74"/>
      <c r="Y164" s="74"/>
      <c r="Z164" s="74"/>
      <c r="AA164" s="74"/>
      <c r="AB164" s="74"/>
      <c r="AC164" s="75"/>
      <c r="AD164" s="75"/>
    </row>
    <row r="165" spans="1:30">
      <c r="A165" s="65">
        <v>16</v>
      </c>
      <c r="B165" s="48" t="s">
        <v>69</v>
      </c>
      <c r="C165" s="70">
        <f t="shared" ref="C165:AD165" si="30">SUM(C166:C168)</f>
        <v>3</v>
      </c>
      <c r="D165" s="70">
        <f t="shared" si="30"/>
        <v>0</v>
      </c>
      <c r="E165" s="70">
        <f t="shared" si="30"/>
        <v>0</v>
      </c>
      <c r="F165" s="70">
        <f t="shared" si="30"/>
        <v>0</v>
      </c>
      <c r="G165" s="70">
        <f t="shared" si="30"/>
        <v>1</v>
      </c>
      <c r="H165" s="70">
        <f t="shared" si="30"/>
        <v>0</v>
      </c>
      <c r="I165" s="70">
        <f t="shared" si="30"/>
        <v>1</v>
      </c>
      <c r="J165" s="70">
        <f t="shared" si="30"/>
        <v>2</v>
      </c>
      <c r="K165" s="70">
        <f t="shared" si="30"/>
        <v>3</v>
      </c>
      <c r="L165" s="70">
        <f t="shared" si="30"/>
        <v>3</v>
      </c>
      <c r="M165" s="70">
        <f t="shared" si="30"/>
        <v>1</v>
      </c>
      <c r="N165" s="70">
        <f t="shared" si="30"/>
        <v>0</v>
      </c>
      <c r="O165" s="70">
        <f t="shared" si="30"/>
        <v>5</v>
      </c>
      <c r="P165" s="70">
        <f t="shared" si="30"/>
        <v>1</v>
      </c>
      <c r="Q165" s="70">
        <f t="shared" si="30"/>
        <v>1</v>
      </c>
      <c r="R165" s="70">
        <f t="shared" si="30"/>
        <v>0</v>
      </c>
      <c r="S165" s="70">
        <f t="shared" si="30"/>
        <v>1</v>
      </c>
      <c r="T165" s="70">
        <f t="shared" si="30"/>
        <v>2</v>
      </c>
      <c r="U165" s="70">
        <f t="shared" si="30"/>
        <v>3</v>
      </c>
      <c r="V165" s="70">
        <f t="shared" si="30"/>
        <v>5</v>
      </c>
      <c r="W165" s="70">
        <f t="shared" si="30"/>
        <v>8</v>
      </c>
      <c r="X165" s="70">
        <f t="shared" si="30"/>
        <v>3</v>
      </c>
      <c r="Y165" s="70">
        <f t="shared" si="30"/>
        <v>0</v>
      </c>
      <c r="Z165" s="70">
        <f t="shared" si="30"/>
        <v>0</v>
      </c>
      <c r="AA165" s="70">
        <f t="shared" si="30"/>
        <v>0</v>
      </c>
      <c r="AB165" s="70">
        <f t="shared" si="30"/>
        <v>0</v>
      </c>
      <c r="AC165" s="70">
        <f t="shared" si="30"/>
        <v>0</v>
      </c>
      <c r="AD165" s="70">
        <f t="shared" si="30"/>
        <v>0</v>
      </c>
    </row>
    <row r="166" spans="1:30">
      <c r="A166" s="55"/>
      <c r="B166" s="67" t="s">
        <v>15</v>
      </c>
      <c r="C166" s="56">
        <v>3</v>
      </c>
      <c r="D166" s="56">
        <v>0</v>
      </c>
      <c r="E166" s="56">
        <v>0</v>
      </c>
      <c r="F166" s="58">
        <v>0</v>
      </c>
      <c r="G166" s="58">
        <v>1</v>
      </c>
      <c r="H166" s="58">
        <v>0</v>
      </c>
      <c r="I166" s="58">
        <v>1</v>
      </c>
      <c r="J166" s="58">
        <v>2</v>
      </c>
      <c r="K166" s="58">
        <v>3</v>
      </c>
      <c r="L166" s="58">
        <v>3</v>
      </c>
      <c r="M166" s="58">
        <v>1</v>
      </c>
      <c r="N166" s="58">
        <v>0</v>
      </c>
      <c r="O166" s="58">
        <v>5</v>
      </c>
      <c r="P166" s="58">
        <v>1</v>
      </c>
      <c r="Q166" s="58">
        <v>1</v>
      </c>
      <c r="R166" s="58">
        <v>0</v>
      </c>
      <c r="S166" s="58">
        <v>1</v>
      </c>
      <c r="T166" s="74">
        <v>2</v>
      </c>
      <c r="U166" s="74">
        <v>3</v>
      </c>
      <c r="V166" s="74">
        <v>5</v>
      </c>
      <c r="W166" s="74">
        <v>8</v>
      </c>
      <c r="X166" s="74">
        <v>3</v>
      </c>
      <c r="Y166" s="74"/>
      <c r="Z166" s="74"/>
      <c r="AA166" s="74"/>
      <c r="AB166" s="74"/>
      <c r="AC166" s="75"/>
      <c r="AD166" s="75"/>
    </row>
    <row r="167" spans="1:30">
      <c r="A167" s="55"/>
      <c r="B167" s="67" t="s">
        <v>16</v>
      </c>
      <c r="C167" s="56"/>
      <c r="D167" s="56"/>
      <c r="E167" s="56"/>
      <c r="F167" s="58"/>
      <c r="G167" s="58">
        <v>0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58">
        <v>0</v>
      </c>
      <c r="O167" s="58">
        <v>0</v>
      </c>
      <c r="P167" s="58">
        <v>0</v>
      </c>
      <c r="Q167" s="58">
        <v>0</v>
      </c>
      <c r="R167" s="58">
        <v>0</v>
      </c>
      <c r="S167" s="58">
        <v>0</v>
      </c>
      <c r="T167" s="74">
        <v>0</v>
      </c>
      <c r="U167" s="74">
        <v>0</v>
      </c>
      <c r="V167" s="74">
        <v>0</v>
      </c>
      <c r="W167" s="74">
        <v>0</v>
      </c>
      <c r="X167" s="74">
        <v>0</v>
      </c>
      <c r="Y167" s="74"/>
      <c r="Z167" s="74"/>
      <c r="AA167" s="74"/>
      <c r="AB167" s="74"/>
      <c r="AC167" s="75"/>
      <c r="AD167" s="75"/>
    </row>
    <row r="168" spans="1:30" hidden="1">
      <c r="A168" s="55"/>
      <c r="B168" s="67" t="s">
        <v>17</v>
      </c>
      <c r="C168" s="56"/>
      <c r="D168" s="56"/>
      <c r="E168" s="56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74"/>
      <c r="U168" s="74"/>
      <c r="V168" s="74"/>
      <c r="W168" s="74"/>
      <c r="X168" s="74"/>
      <c r="Y168" s="74"/>
      <c r="Z168" s="74"/>
      <c r="AA168" s="74"/>
      <c r="AB168" s="74"/>
      <c r="AC168" s="75"/>
      <c r="AD168" s="75"/>
    </row>
    <row r="169" spans="1:30">
      <c r="A169" s="55">
        <v>17</v>
      </c>
      <c r="B169" s="55" t="s">
        <v>80</v>
      </c>
      <c r="C169" s="56">
        <v>6</v>
      </c>
      <c r="D169" s="56">
        <v>3</v>
      </c>
      <c r="E169" s="56">
        <v>1</v>
      </c>
      <c r="F169" s="58">
        <v>0</v>
      </c>
      <c r="G169" s="58">
        <v>6</v>
      </c>
      <c r="H169" s="58">
        <v>8</v>
      </c>
      <c r="I169" s="58">
        <v>4</v>
      </c>
      <c r="J169" s="58">
        <v>3</v>
      </c>
      <c r="K169" s="58">
        <v>7</v>
      </c>
      <c r="L169" s="58">
        <v>8</v>
      </c>
      <c r="M169" s="58">
        <v>1</v>
      </c>
      <c r="N169" s="58">
        <v>4</v>
      </c>
      <c r="O169" s="58">
        <v>9</v>
      </c>
      <c r="P169" s="58">
        <v>3</v>
      </c>
      <c r="Q169" s="58">
        <v>2</v>
      </c>
      <c r="R169" s="58">
        <v>2</v>
      </c>
      <c r="S169" s="58">
        <v>3</v>
      </c>
      <c r="T169" s="74">
        <v>7</v>
      </c>
      <c r="U169" s="74">
        <v>8</v>
      </c>
      <c r="V169" s="74">
        <v>6</v>
      </c>
      <c r="W169" s="74">
        <v>6</v>
      </c>
      <c r="X169" s="74">
        <v>5</v>
      </c>
      <c r="Y169" s="74"/>
      <c r="Z169" s="74"/>
      <c r="AA169" s="74"/>
      <c r="AB169" s="74"/>
      <c r="AC169" s="75"/>
      <c r="AD169" s="75"/>
    </row>
    <row r="170" spans="1:30" s="50" customFormat="1" ht="14.25" customHeight="1">
      <c r="A170" s="163" t="s">
        <v>81</v>
      </c>
      <c r="B170" s="163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  <c r="AA170" s="78"/>
      <c r="AB170" s="78"/>
      <c r="AC170" s="79"/>
      <c r="AD170" s="79"/>
    </row>
    <row r="171" spans="1:30">
      <c r="A171" s="55">
        <v>1</v>
      </c>
      <c r="B171" s="55" t="s">
        <v>57</v>
      </c>
      <c r="C171" s="56">
        <v>126</v>
      </c>
      <c r="D171" s="56">
        <v>116</v>
      </c>
      <c r="E171" s="72">
        <v>119</v>
      </c>
      <c r="F171" s="73">
        <v>117</v>
      </c>
      <c r="G171" s="73">
        <v>133</v>
      </c>
      <c r="H171" s="73">
        <v>139</v>
      </c>
      <c r="I171" s="73">
        <v>141</v>
      </c>
      <c r="J171" s="73">
        <v>131</v>
      </c>
      <c r="K171" s="73">
        <v>136</v>
      </c>
      <c r="L171" s="73">
        <v>152</v>
      </c>
      <c r="M171" s="73">
        <v>151</v>
      </c>
      <c r="N171" s="73">
        <v>149</v>
      </c>
      <c r="O171" s="73">
        <v>131</v>
      </c>
      <c r="P171" s="73">
        <v>127</v>
      </c>
      <c r="Q171" s="73">
        <v>129</v>
      </c>
      <c r="R171" s="73">
        <v>132</v>
      </c>
      <c r="S171" s="73">
        <v>125</v>
      </c>
      <c r="T171" s="74">
        <v>143</v>
      </c>
      <c r="U171" s="74">
        <v>135</v>
      </c>
      <c r="V171" s="74">
        <v>134</v>
      </c>
      <c r="W171" s="74">
        <v>135</v>
      </c>
      <c r="X171" s="74">
        <v>141</v>
      </c>
      <c r="Y171" s="74"/>
      <c r="Z171" s="74"/>
      <c r="AA171" s="74"/>
      <c r="AB171" s="74"/>
      <c r="AC171" s="75"/>
      <c r="AD171" s="75"/>
    </row>
    <row r="172" spans="1:30">
      <c r="A172" s="55">
        <v>2</v>
      </c>
      <c r="B172" s="55" t="s">
        <v>58</v>
      </c>
      <c r="C172" s="56">
        <v>18</v>
      </c>
      <c r="D172" s="56">
        <v>15</v>
      </c>
      <c r="E172" s="56">
        <v>14</v>
      </c>
      <c r="F172" s="58">
        <v>30</v>
      </c>
      <c r="G172" s="58">
        <v>28</v>
      </c>
      <c r="H172" s="58">
        <v>28</v>
      </c>
      <c r="I172" s="58">
        <v>19</v>
      </c>
      <c r="J172" s="58">
        <v>30</v>
      </c>
      <c r="K172" s="58">
        <v>32</v>
      </c>
      <c r="L172" s="58">
        <v>25</v>
      </c>
      <c r="M172" s="58">
        <v>27</v>
      </c>
      <c r="N172" s="58">
        <v>28</v>
      </c>
      <c r="O172" s="58">
        <v>25</v>
      </c>
      <c r="P172" s="58">
        <v>21</v>
      </c>
      <c r="Q172" s="58">
        <v>9</v>
      </c>
      <c r="R172" s="58">
        <v>31</v>
      </c>
      <c r="S172" s="58">
        <v>28</v>
      </c>
      <c r="T172" s="74">
        <v>25</v>
      </c>
      <c r="U172" s="74">
        <v>20</v>
      </c>
      <c r="V172" s="74">
        <v>19</v>
      </c>
      <c r="W172" s="74">
        <v>22</v>
      </c>
      <c r="X172" s="74">
        <v>22</v>
      </c>
      <c r="Y172" s="74"/>
      <c r="Z172" s="74"/>
      <c r="AA172" s="74"/>
      <c r="AB172" s="74"/>
      <c r="AC172" s="75"/>
      <c r="AD172" s="75"/>
    </row>
    <row r="173" spans="1:30">
      <c r="A173" s="55">
        <v>3</v>
      </c>
      <c r="B173" s="55" t="s">
        <v>59</v>
      </c>
      <c r="C173" s="56">
        <v>0</v>
      </c>
      <c r="D173" s="56">
        <v>1</v>
      </c>
      <c r="E173" s="56">
        <v>0</v>
      </c>
      <c r="F173" s="57">
        <v>1</v>
      </c>
      <c r="G173" s="57">
        <v>0</v>
      </c>
      <c r="H173" s="57">
        <v>1</v>
      </c>
      <c r="I173" s="57">
        <v>1</v>
      </c>
      <c r="J173" s="57">
        <v>1</v>
      </c>
      <c r="K173" s="57">
        <v>2</v>
      </c>
      <c r="L173" s="57">
        <v>0</v>
      </c>
      <c r="M173" s="57">
        <v>2</v>
      </c>
      <c r="N173" s="57">
        <v>0</v>
      </c>
      <c r="O173" s="57">
        <v>0</v>
      </c>
      <c r="P173" s="57">
        <v>0</v>
      </c>
      <c r="Q173" s="57">
        <v>0</v>
      </c>
      <c r="R173" s="57">
        <v>0</v>
      </c>
      <c r="S173" s="57">
        <v>0</v>
      </c>
      <c r="T173" s="74">
        <v>1</v>
      </c>
      <c r="U173" s="74">
        <v>1</v>
      </c>
      <c r="V173" s="74">
        <v>0</v>
      </c>
      <c r="W173" s="74">
        <v>0</v>
      </c>
      <c r="X173" s="74">
        <v>0</v>
      </c>
      <c r="Y173" s="74"/>
      <c r="Z173" s="74"/>
      <c r="AA173" s="74"/>
      <c r="AB173" s="74"/>
      <c r="AC173" s="75"/>
      <c r="AD173" s="75"/>
    </row>
    <row r="174" spans="1:30">
      <c r="A174" s="55">
        <v>4</v>
      </c>
      <c r="B174" s="55" t="s">
        <v>60</v>
      </c>
      <c r="C174" s="56">
        <v>28</v>
      </c>
      <c r="D174" s="56">
        <v>13</v>
      </c>
      <c r="E174" s="56">
        <v>16</v>
      </c>
      <c r="F174" s="57">
        <v>15</v>
      </c>
      <c r="G174" s="57">
        <v>22</v>
      </c>
      <c r="H174" s="57">
        <v>27</v>
      </c>
      <c r="I174" s="57">
        <v>30</v>
      </c>
      <c r="J174" s="57">
        <v>26</v>
      </c>
      <c r="K174" s="57">
        <v>18</v>
      </c>
      <c r="L174" s="57">
        <v>26</v>
      </c>
      <c r="M174" s="57">
        <v>31</v>
      </c>
      <c r="N174" s="57">
        <v>46</v>
      </c>
      <c r="O174" s="57">
        <v>29</v>
      </c>
      <c r="P174" s="57">
        <v>19</v>
      </c>
      <c r="Q174" s="57">
        <v>6</v>
      </c>
      <c r="R174" s="57">
        <v>38</v>
      </c>
      <c r="S174" s="57">
        <v>10</v>
      </c>
      <c r="T174" s="74">
        <v>34</v>
      </c>
      <c r="U174" s="74">
        <v>22</v>
      </c>
      <c r="V174" s="74">
        <v>18</v>
      </c>
      <c r="W174" s="74">
        <v>16</v>
      </c>
      <c r="X174" s="74">
        <v>13</v>
      </c>
      <c r="Y174" s="74"/>
      <c r="Z174" s="74"/>
      <c r="AA174" s="74"/>
      <c r="AB174" s="74"/>
      <c r="AC174" s="75"/>
      <c r="AD174" s="75"/>
    </row>
    <row r="175" spans="1:30">
      <c r="A175" s="55">
        <v>5</v>
      </c>
      <c r="B175" s="55" t="s">
        <v>61</v>
      </c>
      <c r="C175" s="56">
        <v>114</v>
      </c>
      <c r="D175" s="56">
        <v>116</v>
      </c>
      <c r="E175" s="56">
        <v>115</v>
      </c>
      <c r="F175" s="57">
        <v>130</v>
      </c>
      <c r="G175" s="57">
        <v>136</v>
      </c>
      <c r="H175" s="57">
        <v>139</v>
      </c>
      <c r="I175" s="57">
        <v>128</v>
      </c>
      <c r="J175" s="57">
        <v>134</v>
      </c>
      <c r="K175" s="57">
        <v>149</v>
      </c>
      <c r="L175" s="57">
        <v>149</v>
      </c>
      <c r="M175" s="57">
        <v>147</v>
      </c>
      <c r="N175" s="57">
        <v>129</v>
      </c>
      <c r="O175" s="57">
        <v>126</v>
      </c>
      <c r="P175" s="57">
        <v>128</v>
      </c>
      <c r="Q175" s="57">
        <v>131</v>
      </c>
      <c r="R175" s="57">
        <v>125</v>
      </c>
      <c r="S175" s="57">
        <v>143</v>
      </c>
      <c r="T175" s="74">
        <v>134</v>
      </c>
      <c r="U175" s="74">
        <v>134</v>
      </c>
      <c r="V175" s="74">
        <v>135</v>
      </c>
      <c r="W175" s="74">
        <v>141</v>
      </c>
      <c r="X175" s="74">
        <v>150</v>
      </c>
      <c r="Y175" s="74"/>
      <c r="Z175" s="74"/>
      <c r="AA175" s="74"/>
      <c r="AB175" s="74"/>
      <c r="AC175" s="75"/>
      <c r="AD175" s="75"/>
    </row>
    <row r="176" spans="1:30">
      <c r="A176" s="55">
        <v>6</v>
      </c>
      <c r="B176" s="55" t="s">
        <v>71</v>
      </c>
      <c r="C176" s="56">
        <v>2</v>
      </c>
      <c r="D176" s="56">
        <v>3</v>
      </c>
      <c r="E176" s="56">
        <v>2</v>
      </c>
      <c r="F176" s="57">
        <v>3</v>
      </c>
      <c r="G176" s="57">
        <v>3</v>
      </c>
      <c r="H176" s="57">
        <v>2</v>
      </c>
      <c r="I176" s="57">
        <v>3</v>
      </c>
      <c r="J176" s="57">
        <v>2</v>
      </c>
      <c r="K176" s="57">
        <v>3</v>
      </c>
      <c r="L176" s="57">
        <v>2</v>
      </c>
      <c r="M176" s="57">
        <v>2</v>
      </c>
      <c r="N176" s="57">
        <v>2</v>
      </c>
      <c r="O176" s="57">
        <v>1</v>
      </c>
      <c r="P176" s="57">
        <v>1</v>
      </c>
      <c r="Q176" s="57">
        <v>1</v>
      </c>
      <c r="R176" s="57">
        <v>0</v>
      </c>
      <c r="S176" s="57">
        <v>0</v>
      </c>
      <c r="T176" s="74">
        <v>1</v>
      </c>
      <c r="U176" s="74">
        <v>0</v>
      </c>
      <c r="V176" s="74">
        <v>0</v>
      </c>
      <c r="W176" s="74">
        <v>0</v>
      </c>
      <c r="X176" s="74">
        <v>0</v>
      </c>
      <c r="Y176" s="74"/>
      <c r="Z176" s="74"/>
      <c r="AA176" s="74"/>
      <c r="AB176" s="74"/>
      <c r="AC176" s="75"/>
      <c r="AD176" s="75"/>
    </row>
    <row r="177" spans="1:31" ht="25.5">
      <c r="A177" s="59">
        <v>7</v>
      </c>
      <c r="B177" s="59" t="s">
        <v>64</v>
      </c>
      <c r="C177" s="44">
        <v>43356</v>
      </c>
      <c r="D177" s="44">
        <v>43367</v>
      </c>
      <c r="E177" s="44">
        <v>43444</v>
      </c>
      <c r="F177" s="45">
        <v>43476</v>
      </c>
      <c r="G177" s="45">
        <v>43490</v>
      </c>
      <c r="H177" s="45">
        <v>43500</v>
      </c>
      <c r="I177" s="45">
        <v>43500</v>
      </c>
      <c r="J177" s="45">
        <v>43532</v>
      </c>
      <c r="K177" s="45">
        <v>43606</v>
      </c>
      <c r="L177" s="45">
        <v>43643</v>
      </c>
      <c r="M177" s="45">
        <v>43668</v>
      </c>
      <c r="N177" s="45">
        <v>43691</v>
      </c>
      <c r="O177" s="45">
        <v>43707</v>
      </c>
      <c r="P177" s="45">
        <v>43733</v>
      </c>
      <c r="Q177" s="45">
        <v>43768</v>
      </c>
      <c r="R177" s="45">
        <v>43837</v>
      </c>
      <c r="S177" s="45">
        <v>43860</v>
      </c>
      <c r="T177" s="76">
        <v>43871</v>
      </c>
      <c r="U177" s="76">
        <v>43938</v>
      </c>
      <c r="V177" s="76">
        <v>43951</v>
      </c>
      <c r="W177" s="76">
        <v>43979</v>
      </c>
      <c r="X177" s="76">
        <v>44018</v>
      </c>
      <c r="Y177" s="76"/>
      <c r="Z177" s="76"/>
      <c r="AA177" s="76"/>
      <c r="AB177" s="76"/>
      <c r="AC177" s="76"/>
      <c r="AD177" s="76"/>
    </row>
    <row r="178" spans="1:31" ht="25.5">
      <c r="A178" s="55">
        <v>8</v>
      </c>
      <c r="B178" s="59" t="s">
        <v>65</v>
      </c>
      <c r="C178" s="44">
        <v>43397</v>
      </c>
      <c r="D178" s="44">
        <v>43411</v>
      </c>
      <c r="E178" s="44">
        <v>43411</v>
      </c>
      <c r="F178" s="45">
        <v>43516</v>
      </c>
      <c r="G178" s="45">
        <v>43516</v>
      </c>
      <c r="H178" s="45">
        <v>43530</v>
      </c>
      <c r="I178" s="45">
        <v>43563</v>
      </c>
      <c r="J178" s="45">
        <v>43608</v>
      </c>
      <c r="K178" s="45">
        <v>43634</v>
      </c>
      <c r="L178" s="45">
        <v>43647</v>
      </c>
      <c r="M178" s="45">
        <v>43691</v>
      </c>
      <c r="N178" s="45">
        <v>43699</v>
      </c>
      <c r="O178" s="45">
        <v>43719</v>
      </c>
      <c r="P178" s="45">
        <v>43739</v>
      </c>
      <c r="Q178" s="45">
        <v>43804</v>
      </c>
      <c r="R178" s="45">
        <v>43812</v>
      </c>
      <c r="S178" s="45">
        <v>43900</v>
      </c>
      <c r="T178" s="76">
        <v>43928</v>
      </c>
      <c r="U178" s="76">
        <v>43943</v>
      </c>
      <c r="V178" s="76">
        <v>43957</v>
      </c>
      <c r="W178" s="76">
        <v>44004</v>
      </c>
      <c r="X178" s="76">
        <v>44013</v>
      </c>
      <c r="Y178" s="76"/>
      <c r="Z178" s="76"/>
      <c r="AA178" s="76"/>
      <c r="AB178" s="76"/>
      <c r="AC178" s="76"/>
      <c r="AD178" s="76"/>
    </row>
    <row r="179" spans="1:31">
      <c r="A179" s="55">
        <v>9</v>
      </c>
      <c r="B179" s="59" t="s">
        <v>162</v>
      </c>
      <c r="C179" s="153"/>
      <c r="D179" s="153"/>
      <c r="E179" s="153"/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5"/>
      <c r="U179" s="155"/>
      <c r="V179" s="155"/>
      <c r="W179" s="155"/>
      <c r="X179" s="155">
        <v>59</v>
      </c>
      <c r="Y179" s="155"/>
      <c r="Z179" s="155"/>
      <c r="AA179" s="155"/>
      <c r="AB179" s="155"/>
      <c r="AC179" s="155"/>
      <c r="AD179" s="155"/>
    </row>
    <row r="180" spans="1:31">
      <c r="A180" s="55">
        <v>10</v>
      </c>
      <c r="B180" s="59" t="s">
        <v>66</v>
      </c>
      <c r="C180" s="44">
        <v>43392</v>
      </c>
      <c r="D180" s="44">
        <v>43348</v>
      </c>
      <c r="E180" s="44">
        <v>43417</v>
      </c>
      <c r="F180" s="45">
        <v>43437</v>
      </c>
      <c r="G180" s="45">
        <v>43482</v>
      </c>
      <c r="H180" s="45">
        <v>43497</v>
      </c>
      <c r="I180" s="45">
        <v>43515</v>
      </c>
      <c r="J180" s="45">
        <v>43515</v>
      </c>
      <c r="K180" s="45">
        <v>43515</v>
      </c>
      <c r="L180" s="45">
        <v>43601</v>
      </c>
      <c r="M180" s="45">
        <v>43622</v>
      </c>
      <c r="N180" s="45">
        <v>43699</v>
      </c>
      <c r="O180" s="45">
        <v>43705</v>
      </c>
      <c r="P180" s="45">
        <v>43733</v>
      </c>
      <c r="Q180" s="45">
        <v>43739</v>
      </c>
      <c r="R180" s="45">
        <v>43789</v>
      </c>
      <c r="S180" s="45">
        <v>43864</v>
      </c>
      <c r="T180" s="76">
        <v>43896</v>
      </c>
      <c r="U180" s="76">
        <v>43900</v>
      </c>
      <c r="V180" s="76">
        <v>43916</v>
      </c>
      <c r="W180" s="76">
        <v>43966</v>
      </c>
      <c r="X180" s="76">
        <v>43997</v>
      </c>
      <c r="Y180" s="76"/>
      <c r="Z180" s="76"/>
      <c r="AA180" s="76"/>
      <c r="AB180" s="76"/>
      <c r="AC180" s="76"/>
      <c r="AD180" s="76"/>
      <c r="AE180" s="61"/>
    </row>
    <row r="181" spans="1:31">
      <c r="A181" s="55">
        <v>11</v>
      </c>
      <c r="B181" s="55" t="s">
        <v>38</v>
      </c>
      <c r="C181" s="56">
        <v>11</v>
      </c>
      <c r="D181" s="56">
        <v>11</v>
      </c>
      <c r="E181" s="56">
        <v>3</v>
      </c>
      <c r="F181" s="57">
        <v>3</v>
      </c>
      <c r="G181" s="57">
        <v>9</v>
      </c>
      <c r="H181" s="57">
        <v>10</v>
      </c>
      <c r="I181" s="57">
        <v>8</v>
      </c>
      <c r="J181" s="57">
        <v>13</v>
      </c>
      <c r="K181" s="57">
        <v>5</v>
      </c>
      <c r="L181" s="57">
        <v>7</v>
      </c>
      <c r="M181" s="57">
        <v>11</v>
      </c>
      <c r="N181" s="57">
        <v>8</v>
      </c>
      <c r="O181" s="57">
        <v>5</v>
      </c>
      <c r="P181" s="57">
        <v>16</v>
      </c>
      <c r="Q181" s="57">
        <v>7</v>
      </c>
      <c r="R181" s="57">
        <v>4</v>
      </c>
      <c r="S181" s="57">
        <v>5</v>
      </c>
      <c r="T181" s="74">
        <v>9</v>
      </c>
      <c r="U181" s="74">
        <v>4</v>
      </c>
      <c r="V181" s="74">
        <v>7</v>
      </c>
      <c r="W181" s="74">
        <v>13</v>
      </c>
      <c r="X181" s="74">
        <v>8</v>
      </c>
      <c r="Y181" s="74"/>
      <c r="Z181" s="74"/>
      <c r="AA181" s="74"/>
      <c r="AB181" s="74"/>
      <c r="AC181" s="75"/>
      <c r="AD181" s="75"/>
    </row>
    <row r="182" spans="1:31">
      <c r="A182" s="55">
        <v>12</v>
      </c>
      <c r="B182" s="55" t="s">
        <v>39</v>
      </c>
      <c r="C182" s="56">
        <v>9</v>
      </c>
      <c r="D182" s="56">
        <v>9</v>
      </c>
      <c r="E182" s="56">
        <v>2</v>
      </c>
      <c r="F182" s="58">
        <v>3</v>
      </c>
      <c r="G182" s="58">
        <v>8</v>
      </c>
      <c r="H182" s="58">
        <v>10</v>
      </c>
      <c r="I182" s="58">
        <v>8</v>
      </c>
      <c r="J182" s="58">
        <v>13</v>
      </c>
      <c r="K182" s="58">
        <v>5</v>
      </c>
      <c r="L182" s="58">
        <v>7</v>
      </c>
      <c r="M182" s="58">
        <v>10</v>
      </c>
      <c r="N182" s="58">
        <v>6</v>
      </c>
      <c r="O182" s="58">
        <v>5</v>
      </c>
      <c r="P182" s="58">
        <v>15</v>
      </c>
      <c r="Q182" s="58">
        <v>7</v>
      </c>
      <c r="R182" s="58">
        <v>4</v>
      </c>
      <c r="S182" s="58">
        <v>5</v>
      </c>
      <c r="T182" s="74">
        <v>6</v>
      </c>
      <c r="U182" s="74">
        <v>2</v>
      </c>
      <c r="V182" s="74">
        <v>6</v>
      </c>
      <c r="W182" s="74">
        <v>13</v>
      </c>
      <c r="X182" s="74">
        <v>6</v>
      </c>
      <c r="Y182" s="74"/>
      <c r="Z182" s="74"/>
      <c r="AA182" s="74"/>
      <c r="AB182" s="74"/>
      <c r="AC182" s="75"/>
      <c r="AD182" s="75"/>
    </row>
    <row r="183" spans="1:31" s="64" customFormat="1">
      <c r="A183" s="55">
        <v>13</v>
      </c>
      <c r="B183" s="60" t="s">
        <v>67</v>
      </c>
      <c r="C183" s="63">
        <v>1</v>
      </c>
      <c r="D183" s="63">
        <v>2</v>
      </c>
      <c r="E183" s="63">
        <v>7</v>
      </c>
      <c r="F183" s="62">
        <v>2</v>
      </c>
      <c r="G183" s="62">
        <v>4</v>
      </c>
      <c r="H183" s="62">
        <v>3</v>
      </c>
      <c r="I183" s="62">
        <v>5</v>
      </c>
      <c r="J183" s="62">
        <v>2</v>
      </c>
      <c r="K183" s="62">
        <v>7</v>
      </c>
      <c r="L183" s="62">
        <v>7</v>
      </c>
      <c r="M183" s="62">
        <v>2</v>
      </c>
      <c r="N183" s="62">
        <v>4</v>
      </c>
      <c r="O183" s="62">
        <v>10</v>
      </c>
      <c r="P183" s="62">
        <v>2</v>
      </c>
      <c r="Q183" s="62">
        <v>0</v>
      </c>
      <c r="R183" s="62">
        <v>8</v>
      </c>
      <c r="S183" s="62">
        <v>5</v>
      </c>
      <c r="T183" s="62">
        <v>8</v>
      </c>
      <c r="U183" s="62">
        <v>10</v>
      </c>
      <c r="V183" s="74">
        <v>8</v>
      </c>
      <c r="W183" s="74">
        <v>9</v>
      </c>
      <c r="X183" s="74">
        <v>7</v>
      </c>
      <c r="Y183" s="74"/>
      <c r="Z183" s="74"/>
      <c r="AA183" s="74"/>
      <c r="AB183" s="74"/>
      <c r="AC183" s="74"/>
      <c r="AD183" s="74"/>
    </row>
    <row r="184" spans="1:31" s="64" customFormat="1">
      <c r="A184" s="55">
        <v>14</v>
      </c>
      <c r="B184" s="60" t="s">
        <v>68</v>
      </c>
      <c r="C184" s="63">
        <v>5</v>
      </c>
      <c r="D184" s="63">
        <v>6</v>
      </c>
      <c r="E184" s="63">
        <v>7</v>
      </c>
      <c r="F184" s="62">
        <v>2</v>
      </c>
      <c r="G184" s="62">
        <v>8</v>
      </c>
      <c r="H184" s="62">
        <v>3</v>
      </c>
      <c r="I184" s="62">
        <v>5</v>
      </c>
      <c r="J184" s="62">
        <v>2</v>
      </c>
      <c r="K184" s="62">
        <v>11</v>
      </c>
      <c r="L184" s="62">
        <v>12</v>
      </c>
      <c r="M184" s="62">
        <v>8</v>
      </c>
      <c r="N184" s="62">
        <v>7</v>
      </c>
      <c r="O184" s="62">
        <v>15</v>
      </c>
      <c r="P184" s="62">
        <v>18</v>
      </c>
      <c r="Q184" s="62">
        <v>5</v>
      </c>
      <c r="R184" s="62">
        <v>14</v>
      </c>
      <c r="S184" s="62">
        <v>7</v>
      </c>
      <c r="T184" s="62">
        <v>5</v>
      </c>
      <c r="U184" s="62">
        <v>6</v>
      </c>
      <c r="V184" s="74">
        <v>6</v>
      </c>
      <c r="W184" s="74">
        <v>8</v>
      </c>
      <c r="X184" s="74">
        <v>11</v>
      </c>
      <c r="Y184" s="74"/>
      <c r="Z184" s="74"/>
      <c r="AA184" s="74"/>
      <c r="AB184" s="74"/>
      <c r="AC184" s="74"/>
      <c r="AD184" s="74"/>
    </row>
    <row r="185" spans="1:31" ht="25.5">
      <c r="A185" s="65">
        <v>15</v>
      </c>
      <c r="B185" s="48" t="s">
        <v>40</v>
      </c>
      <c r="C185" s="70">
        <f t="shared" ref="C185:AD185" si="31">SUM(C186:C190)</f>
        <v>83</v>
      </c>
      <c r="D185" s="70">
        <f t="shared" si="31"/>
        <v>64</v>
      </c>
      <c r="E185" s="70">
        <f t="shared" si="31"/>
        <v>47</v>
      </c>
      <c r="F185" s="70">
        <f t="shared" si="31"/>
        <v>85</v>
      </c>
      <c r="G185" s="70">
        <f t="shared" si="31"/>
        <v>64</v>
      </c>
      <c r="H185" s="70">
        <f t="shared" si="31"/>
        <v>100</v>
      </c>
      <c r="I185" s="70">
        <f t="shared" si="31"/>
        <v>57</v>
      </c>
      <c r="J185" s="70">
        <f t="shared" si="31"/>
        <v>98</v>
      </c>
      <c r="K185" s="70">
        <f t="shared" si="31"/>
        <v>55</v>
      </c>
      <c r="L185" s="70">
        <f t="shared" si="31"/>
        <v>129</v>
      </c>
      <c r="M185" s="70">
        <f t="shared" si="31"/>
        <v>109</v>
      </c>
      <c r="N185" s="70">
        <f t="shared" si="31"/>
        <v>100</v>
      </c>
      <c r="O185" s="70">
        <f t="shared" si="31"/>
        <v>92</v>
      </c>
      <c r="P185" s="70">
        <f t="shared" si="31"/>
        <v>77</v>
      </c>
      <c r="Q185" s="70">
        <f t="shared" si="31"/>
        <v>30</v>
      </c>
      <c r="R185" s="70">
        <f t="shared" si="31"/>
        <v>97</v>
      </c>
      <c r="S185" s="70">
        <f t="shared" si="31"/>
        <v>84</v>
      </c>
      <c r="T185" s="70">
        <f t="shared" si="31"/>
        <v>81</v>
      </c>
      <c r="U185" s="70">
        <f t="shared" si="31"/>
        <v>54</v>
      </c>
      <c r="V185" s="70">
        <f t="shared" si="31"/>
        <v>98</v>
      </c>
      <c r="W185" s="70">
        <f t="shared" si="31"/>
        <v>63</v>
      </c>
      <c r="X185" s="70">
        <f t="shared" si="31"/>
        <v>114</v>
      </c>
      <c r="Y185" s="70">
        <f t="shared" si="31"/>
        <v>0</v>
      </c>
      <c r="Z185" s="70">
        <f t="shared" si="31"/>
        <v>0</v>
      </c>
      <c r="AA185" s="70">
        <f t="shared" si="31"/>
        <v>0</v>
      </c>
      <c r="AB185" s="70">
        <f t="shared" si="31"/>
        <v>0</v>
      </c>
      <c r="AC185" s="70">
        <f t="shared" si="31"/>
        <v>0</v>
      </c>
      <c r="AD185" s="70">
        <f t="shared" si="31"/>
        <v>0</v>
      </c>
    </row>
    <row r="186" spans="1:31">
      <c r="A186" s="55"/>
      <c r="B186" s="67" t="s">
        <v>41</v>
      </c>
      <c r="C186" s="56">
        <v>22</v>
      </c>
      <c r="D186" s="56">
        <v>18</v>
      </c>
      <c r="E186" s="56">
        <v>18</v>
      </c>
      <c r="F186" s="57">
        <v>28</v>
      </c>
      <c r="G186" s="57">
        <v>16</v>
      </c>
      <c r="H186" s="57">
        <v>36</v>
      </c>
      <c r="I186" s="57">
        <v>14</v>
      </c>
      <c r="J186" s="57">
        <v>24</v>
      </c>
      <c r="K186" s="57">
        <v>23</v>
      </c>
      <c r="L186" s="57">
        <v>33</v>
      </c>
      <c r="M186" s="57">
        <v>24</v>
      </c>
      <c r="N186" s="57">
        <v>22</v>
      </c>
      <c r="O186" s="57">
        <v>18</v>
      </c>
      <c r="P186" s="57">
        <v>12</v>
      </c>
      <c r="Q186" s="57">
        <v>11</v>
      </c>
      <c r="R186" s="57">
        <v>24</v>
      </c>
      <c r="S186" s="57">
        <v>20</v>
      </c>
      <c r="T186" s="74">
        <v>16</v>
      </c>
      <c r="U186" s="74">
        <v>13</v>
      </c>
      <c r="V186" s="74">
        <v>23</v>
      </c>
      <c r="W186" s="74">
        <v>17</v>
      </c>
      <c r="X186" s="74">
        <v>29</v>
      </c>
      <c r="Y186" s="74"/>
      <c r="Z186" s="74"/>
      <c r="AA186" s="74"/>
      <c r="AB186" s="74"/>
      <c r="AC186" s="75"/>
      <c r="AD186" s="75"/>
    </row>
    <row r="187" spans="1:31">
      <c r="A187" s="55"/>
      <c r="B187" s="67" t="s">
        <v>42</v>
      </c>
      <c r="C187" s="56">
        <v>29</v>
      </c>
      <c r="D187" s="56">
        <v>11</v>
      </c>
      <c r="E187" s="56">
        <v>12</v>
      </c>
      <c r="F187" s="57">
        <v>19</v>
      </c>
      <c r="G187" s="57">
        <v>15</v>
      </c>
      <c r="H187" s="57">
        <v>22</v>
      </c>
      <c r="I187" s="57">
        <v>13</v>
      </c>
      <c r="J187" s="57">
        <v>22</v>
      </c>
      <c r="K187" s="57">
        <v>23</v>
      </c>
      <c r="L187" s="57">
        <v>16</v>
      </c>
      <c r="M187" s="57">
        <v>32</v>
      </c>
      <c r="N187" s="57">
        <v>18</v>
      </c>
      <c r="O187" s="57">
        <v>26</v>
      </c>
      <c r="P187" s="57">
        <v>16</v>
      </c>
      <c r="Q187" s="57">
        <v>11</v>
      </c>
      <c r="R187" s="57">
        <v>24</v>
      </c>
      <c r="S187" s="57">
        <v>30</v>
      </c>
      <c r="T187" s="74">
        <v>17</v>
      </c>
      <c r="U187" s="74">
        <v>14</v>
      </c>
      <c r="V187" s="74">
        <v>28</v>
      </c>
      <c r="W187" s="74">
        <v>18</v>
      </c>
      <c r="X187" s="74">
        <v>17</v>
      </c>
      <c r="Y187" s="74"/>
      <c r="Z187" s="74"/>
      <c r="AA187" s="74"/>
      <c r="AB187" s="74"/>
      <c r="AC187" s="75"/>
      <c r="AD187" s="75"/>
    </row>
    <row r="188" spans="1:31">
      <c r="A188" s="55"/>
      <c r="B188" s="67" t="s">
        <v>43</v>
      </c>
      <c r="C188" s="56">
        <v>20</v>
      </c>
      <c r="D188" s="56">
        <v>16</v>
      </c>
      <c r="E188" s="56">
        <v>14</v>
      </c>
      <c r="F188" s="57">
        <v>21</v>
      </c>
      <c r="G188" s="57">
        <v>18</v>
      </c>
      <c r="H188" s="57">
        <v>16</v>
      </c>
      <c r="I188" s="57">
        <v>18</v>
      </c>
      <c r="J188" s="57">
        <v>29</v>
      </c>
      <c r="K188" s="57">
        <v>9</v>
      </c>
      <c r="L188" s="57">
        <v>39</v>
      </c>
      <c r="M188" s="57">
        <v>28</v>
      </c>
      <c r="N188" s="57">
        <v>28</v>
      </c>
      <c r="O188" s="57">
        <v>19</v>
      </c>
      <c r="P188" s="57">
        <v>21</v>
      </c>
      <c r="Q188" s="57">
        <v>5</v>
      </c>
      <c r="R188" s="57">
        <v>20</v>
      </c>
      <c r="S188" s="57">
        <v>15</v>
      </c>
      <c r="T188" s="74">
        <v>27</v>
      </c>
      <c r="U188" s="74">
        <v>16</v>
      </c>
      <c r="V188" s="74">
        <v>28</v>
      </c>
      <c r="W188" s="74">
        <v>7</v>
      </c>
      <c r="X188" s="74">
        <v>36</v>
      </c>
      <c r="Y188" s="74"/>
      <c r="Z188" s="74"/>
      <c r="AA188" s="74"/>
      <c r="AB188" s="74"/>
      <c r="AC188" s="75"/>
      <c r="AD188" s="75"/>
    </row>
    <row r="189" spans="1:31">
      <c r="A189" s="55"/>
      <c r="B189" s="67" t="s">
        <v>44</v>
      </c>
      <c r="C189" s="56">
        <v>12</v>
      </c>
      <c r="D189" s="56">
        <v>19</v>
      </c>
      <c r="E189" s="56">
        <v>3</v>
      </c>
      <c r="F189" s="57">
        <v>17</v>
      </c>
      <c r="G189" s="57">
        <v>15</v>
      </c>
      <c r="H189" s="57">
        <v>26</v>
      </c>
      <c r="I189" s="57">
        <v>12</v>
      </c>
      <c r="J189" s="57">
        <v>23</v>
      </c>
      <c r="K189" s="57">
        <v>0</v>
      </c>
      <c r="L189" s="57">
        <v>41</v>
      </c>
      <c r="M189" s="57">
        <v>25</v>
      </c>
      <c r="N189" s="57">
        <v>32</v>
      </c>
      <c r="O189" s="57">
        <v>29</v>
      </c>
      <c r="P189" s="57">
        <v>28</v>
      </c>
      <c r="Q189" s="57">
        <v>3</v>
      </c>
      <c r="R189" s="57">
        <v>29</v>
      </c>
      <c r="S189" s="57">
        <v>19</v>
      </c>
      <c r="T189" s="74">
        <v>21</v>
      </c>
      <c r="U189" s="74">
        <v>11</v>
      </c>
      <c r="V189" s="74">
        <v>19</v>
      </c>
      <c r="W189" s="74">
        <v>21</v>
      </c>
      <c r="X189" s="74">
        <v>32</v>
      </c>
      <c r="Y189" s="74"/>
      <c r="Z189" s="74"/>
      <c r="AA189" s="74"/>
      <c r="AB189" s="74"/>
      <c r="AC189" s="75"/>
      <c r="AD189" s="75"/>
    </row>
    <row r="190" spans="1:31" hidden="1">
      <c r="A190" s="68"/>
      <c r="B190" s="69" t="s">
        <v>45</v>
      </c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74"/>
      <c r="U190" s="74"/>
      <c r="V190" s="74"/>
      <c r="W190" s="74"/>
      <c r="X190" s="74"/>
      <c r="Y190" s="74"/>
      <c r="Z190" s="74"/>
      <c r="AA190" s="74"/>
      <c r="AB190" s="74"/>
      <c r="AC190" s="75"/>
      <c r="AD190" s="75"/>
    </row>
    <row r="191" spans="1:31" hidden="1">
      <c r="A191" s="68"/>
      <c r="B191" s="69" t="s">
        <v>46</v>
      </c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74"/>
      <c r="U191" s="74"/>
      <c r="V191" s="74"/>
      <c r="W191" s="74"/>
      <c r="X191" s="74"/>
      <c r="Y191" s="74"/>
      <c r="Z191" s="74"/>
      <c r="AA191" s="74"/>
      <c r="AB191" s="74"/>
      <c r="AC191" s="75"/>
      <c r="AD191" s="75"/>
    </row>
    <row r="192" spans="1:31">
      <c r="A192" s="65">
        <v>16</v>
      </c>
      <c r="B192" s="48" t="s">
        <v>69</v>
      </c>
      <c r="C192" s="70">
        <f t="shared" ref="C192:AD192" si="32">SUM(C193:C195)</f>
        <v>16</v>
      </c>
      <c r="D192" s="70">
        <f t="shared" si="32"/>
        <v>2</v>
      </c>
      <c r="E192" s="70">
        <f t="shared" si="32"/>
        <v>11</v>
      </c>
      <c r="F192" s="70">
        <f t="shared" si="32"/>
        <v>5</v>
      </c>
      <c r="G192" s="70">
        <f t="shared" si="32"/>
        <v>14</v>
      </c>
      <c r="H192" s="70">
        <f t="shared" si="32"/>
        <v>25</v>
      </c>
      <c r="I192" s="70">
        <f t="shared" si="32"/>
        <v>16</v>
      </c>
      <c r="J192" s="70">
        <f t="shared" si="32"/>
        <v>13</v>
      </c>
      <c r="K192" s="70">
        <f t="shared" si="32"/>
        <v>13</v>
      </c>
      <c r="L192" s="70">
        <f t="shared" si="32"/>
        <v>1</v>
      </c>
      <c r="M192" s="70">
        <f t="shared" si="32"/>
        <v>11</v>
      </c>
      <c r="N192" s="70">
        <f t="shared" si="32"/>
        <v>28</v>
      </c>
      <c r="O192" s="70">
        <f t="shared" si="32"/>
        <v>6</v>
      </c>
      <c r="P192" s="70">
        <f t="shared" si="32"/>
        <v>13</v>
      </c>
      <c r="Q192" s="70">
        <f t="shared" si="32"/>
        <v>12</v>
      </c>
      <c r="R192" s="70">
        <f t="shared" si="32"/>
        <v>16</v>
      </c>
      <c r="S192" s="70">
        <f t="shared" si="32"/>
        <v>5</v>
      </c>
      <c r="T192" s="70">
        <f t="shared" si="32"/>
        <v>26</v>
      </c>
      <c r="U192" s="70">
        <f t="shared" si="32"/>
        <v>4</v>
      </c>
      <c r="V192" s="70">
        <f t="shared" si="32"/>
        <v>3</v>
      </c>
      <c r="W192" s="70">
        <f t="shared" si="32"/>
        <v>9</v>
      </c>
      <c r="X192" s="70">
        <f t="shared" si="32"/>
        <v>3</v>
      </c>
      <c r="Y192" s="70">
        <f t="shared" si="32"/>
        <v>0</v>
      </c>
      <c r="Z192" s="70">
        <f t="shared" si="32"/>
        <v>0</v>
      </c>
      <c r="AA192" s="70">
        <f t="shared" si="32"/>
        <v>0</v>
      </c>
      <c r="AB192" s="70">
        <f t="shared" si="32"/>
        <v>0</v>
      </c>
      <c r="AC192" s="70">
        <f t="shared" si="32"/>
        <v>0</v>
      </c>
      <c r="AD192" s="70">
        <f t="shared" si="32"/>
        <v>0</v>
      </c>
    </row>
    <row r="193" spans="1:30">
      <c r="A193" s="55"/>
      <c r="B193" s="67" t="s">
        <v>15</v>
      </c>
      <c r="C193" s="56">
        <v>16</v>
      </c>
      <c r="D193" s="56">
        <v>2</v>
      </c>
      <c r="E193" s="56">
        <v>11</v>
      </c>
      <c r="F193" s="58">
        <v>5</v>
      </c>
      <c r="G193" s="58">
        <v>14</v>
      </c>
      <c r="H193" s="58">
        <v>25</v>
      </c>
      <c r="I193" s="58">
        <v>16</v>
      </c>
      <c r="J193" s="58">
        <v>13</v>
      </c>
      <c r="K193" s="58">
        <v>13</v>
      </c>
      <c r="L193" s="58">
        <v>1</v>
      </c>
      <c r="M193" s="58">
        <v>11</v>
      </c>
      <c r="N193" s="58">
        <v>28</v>
      </c>
      <c r="O193" s="58">
        <v>6</v>
      </c>
      <c r="P193" s="58">
        <v>13</v>
      </c>
      <c r="Q193" s="58">
        <v>12</v>
      </c>
      <c r="R193" s="58">
        <v>16</v>
      </c>
      <c r="S193" s="58">
        <v>5</v>
      </c>
      <c r="T193" s="74">
        <v>26</v>
      </c>
      <c r="U193" s="74">
        <v>4</v>
      </c>
      <c r="V193" s="74">
        <v>3</v>
      </c>
      <c r="W193" s="74">
        <v>9</v>
      </c>
      <c r="X193" s="74">
        <v>3</v>
      </c>
      <c r="Y193" s="74"/>
      <c r="Z193" s="74"/>
      <c r="AA193" s="74"/>
      <c r="AB193" s="74"/>
      <c r="AC193" s="75"/>
      <c r="AD193" s="75"/>
    </row>
    <row r="194" spans="1:30">
      <c r="A194" s="55"/>
      <c r="B194" s="67" t="s">
        <v>16</v>
      </c>
      <c r="C194" s="56">
        <v>0</v>
      </c>
      <c r="D194" s="56">
        <v>0</v>
      </c>
      <c r="E194" s="56">
        <v>0</v>
      </c>
      <c r="F194" s="58">
        <v>0</v>
      </c>
      <c r="G194" s="58">
        <v>0</v>
      </c>
      <c r="H194" s="58">
        <v>0</v>
      </c>
      <c r="I194" s="58">
        <v>0</v>
      </c>
      <c r="J194" s="58">
        <v>0</v>
      </c>
      <c r="K194" s="58">
        <v>0</v>
      </c>
      <c r="L194" s="58">
        <v>0</v>
      </c>
      <c r="M194" s="58">
        <v>0</v>
      </c>
      <c r="N194" s="58">
        <v>0</v>
      </c>
      <c r="O194" s="58">
        <v>0</v>
      </c>
      <c r="P194" s="58">
        <v>0</v>
      </c>
      <c r="Q194" s="58">
        <v>0</v>
      </c>
      <c r="R194" s="58">
        <v>0</v>
      </c>
      <c r="S194" s="58">
        <v>0</v>
      </c>
      <c r="T194" s="74">
        <v>0</v>
      </c>
      <c r="U194" s="74">
        <v>0</v>
      </c>
      <c r="V194" s="74">
        <v>0</v>
      </c>
      <c r="W194" s="74">
        <v>0</v>
      </c>
      <c r="X194" s="74">
        <v>0</v>
      </c>
      <c r="Y194" s="74"/>
      <c r="Z194" s="74"/>
      <c r="AA194" s="74"/>
      <c r="AB194" s="74"/>
      <c r="AC194" s="75"/>
      <c r="AD194" s="75"/>
    </row>
    <row r="195" spans="1:30" hidden="1">
      <c r="A195" s="55"/>
      <c r="B195" s="67" t="s">
        <v>17</v>
      </c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74"/>
      <c r="U195" s="74"/>
      <c r="V195" s="74"/>
      <c r="W195" s="74"/>
      <c r="X195" s="74"/>
      <c r="Y195" s="74"/>
      <c r="Z195" s="74"/>
      <c r="AA195" s="74"/>
      <c r="AB195" s="74"/>
      <c r="AC195" s="75"/>
      <c r="AD195" s="75"/>
    </row>
  </sheetData>
  <sheetProtection algorithmName="SHA-512" hashValue="GkYEW2MaSXL5qJa0+SrVH6SWDJQlJRAsrs3KbF/lj8kWqJ5SkGtwWK4Z48HOhAHJEcDvtEDwzy+I2snsP+Kr5w==" saltValue="vxHSM6f15nm3B8lkLKG3nA==" spinCount="100000" sheet="1" objects="1" scenarios="1"/>
  <mergeCells count="11">
    <mergeCell ref="A2:AD2"/>
    <mergeCell ref="A3:AD3"/>
    <mergeCell ref="A4:AD4"/>
    <mergeCell ref="A5:B5"/>
    <mergeCell ref="C5:AD5"/>
    <mergeCell ref="A170:B170"/>
    <mergeCell ref="A37:B37"/>
    <mergeCell ref="A64:B64"/>
    <mergeCell ref="A91:B91"/>
    <mergeCell ref="A118:B118"/>
    <mergeCell ref="A143:B143"/>
  </mergeCells>
  <pageMargins left="0" right="0" top="0.39374999999999999" bottom="0.39374999999999999" header="0" footer="0"/>
  <pageSetup firstPageNumber="0" pageOrder="overThenDown" orientation="portrait" horizontalDpi="300" verticalDpi="300"/>
  <headerFooter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89"/>
  <sheetViews>
    <sheetView showGridLines="0" tabSelected="1" topLeftCell="B1" zoomScale="110" zoomScaleNormal="110" workbookViewId="0">
      <pane xSplit="14" ySplit="5" topLeftCell="P6" activePane="bottomRight" state="frozen"/>
      <selection activeCell="B1" sqref="B1"/>
      <selection pane="topRight" activeCell="AD1" sqref="AD1"/>
      <selection pane="bottomLeft" activeCell="B25" sqref="B25"/>
      <selection pane="bottomRight" activeCell="E91" sqref="E91"/>
    </sheetView>
  </sheetViews>
  <sheetFormatPr baseColWidth="10" defaultColWidth="8.796875" defaultRowHeight="14.25"/>
  <cols>
    <col min="1" max="1" width="9.3984375" style="84" hidden="1" customWidth="1"/>
    <col min="2" max="2" width="18.3984375" style="50" customWidth="1"/>
    <col min="3" max="3" width="5.59765625" style="50" customWidth="1"/>
    <col min="4" max="4" width="23.19921875" style="50" customWidth="1"/>
    <col min="5" max="5" width="22.19921875" style="50" customWidth="1"/>
    <col min="6" max="7" width="9.19921875" style="50" hidden="1" customWidth="1"/>
    <col min="8" max="8" width="29.59765625" style="50" hidden="1" customWidth="1"/>
    <col min="9" max="9" width="3.09765625" style="50" customWidth="1"/>
    <col min="10" max="10" width="3.3984375" style="50" customWidth="1"/>
    <col min="11" max="11" width="4.09765625" style="50" customWidth="1"/>
    <col min="12" max="12" width="5.8984375" style="50" customWidth="1"/>
    <col min="13" max="13" width="4.3984375" style="50" customWidth="1"/>
    <col min="14" max="14" width="3" style="50" customWidth="1"/>
    <col min="15" max="15" width="5.5" style="50" customWidth="1"/>
    <col min="16" max="16" width="9.796875" style="50" customWidth="1"/>
    <col min="17" max="43" width="9.19921875" style="50" customWidth="1"/>
    <col min="44" max="261" width="10.5" style="50" customWidth="1"/>
    <col min="262" max="1025" width="10.3984375" style="50" customWidth="1"/>
  </cols>
  <sheetData>
    <row r="1" spans="2:43" ht="60.6" customHeight="1">
      <c r="B1" s="179" t="s">
        <v>82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85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2:43" ht="23.25" customHeight="1">
      <c r="B2" s="180" t="s">
        <v>83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85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2:43" ht="15" customHeight="1">
      <c r="B3" s="181" t="s">
        <v>27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85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2:43" ht="15" customHeight="1">
      <c r="B4" s="182" t="s">
        <v>28</v>
      </c>
      <c r="C4" s="182"/>
      <c r="D4" s="182"/>
      <c r="E4" s="182"/>
      <c r="F4" s="182"/>
      <c r="G4" s="182"/>
      <c r="H4" s="182"/>
      <c r="I4" s="183" t="s">
        <v>84</v>
      </c>
      <c r="J4" s="183"/>
      <c r="K4" s="183"/>
      <c r="L4" s="183"/>
      <c r="M4" s="183"/>
      <c r="N4" s="183"/>
      <c r="O4" s="183"/>
      <c r="P4" s="169" t="s">
        <v>29</v>
      </c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</row>
    <row r="5" spans="2:43" ht="15" customHeight="1">
      <c r="B5" s="87" t="s">
        <v>85</v>
      </c>
      <c r="C5" s="87" t="s">
        <v>30</v>
      </c>
      <c r="D5" s="87" t="s">
        <v>86</v>
      </c>
      <c r="E5" s="87" t="s">
        <v>87</v>
      </c>
      <c r="F5" s="87" t="s">
        <v>88</v>
      </c>
      <c r="G5" s="87" t="s">
        <v>89</v>
      </c>
      <c r="H5" s="87" t="s">
        <v>90</v>
      </c>
      <c r="I5" s="170" t="s">
        <v>91</v>
      </c>
      <c r="J5" s="170"/>
      <c r="K5" s="171" t="s">
        <v>92</v>
      </c>
      <c r="L5" s="171"/>
      <c r="M5" s="171"/>
      <c r="N5" s="172" t="s">
        <v>93</v>
      </c>
      <c r="O5" s="172"/>
      <c r="P5" s="88">
        <v>43374</v>
      </c>
      <c r="Q5" s="88">
        <v>43405</v>
      </c>
      <c r="R5" s="88">
        <v>43435</v>
      </c>
      <c r="S5" s="88">
        <v>43466</v>
      </c>
      <c r="T5" s="88">
        <v>43497</v>
      </c>
      <c r="U5" s="88">
        <v>43525</v>
      </c>
      <c r="V5" s="88">
        <v>43556</v>
      </c>
      <c r="W5" s="88">
        <v>43586</v>
      </c>
      <c r="X5" s="88">
        <v>43617</v>
      </c>
      <c r="Y5" s="88">
        <v>43647</v>
      </c>
      <c r="Z5" s="88">
        <v>43678</v>
      </c>
      <c r="AA5" s="88">
        <v>43709</v>
      </c>
      <c r="AB5" s="88">
        <v>43739</v>
      </c>
      <c r="AC5" s="88">
        <v>43770</v>
      </c>
      <c r="AD5" s="88">
        <v>43800</v>
      </c>
      <c r="AE5" s="88">
        <v>43831</v>
      </c>
      <c r="AF5" s="88">
        <v>43862</v>
      </c>
      <c r="AG5" s="88">
        <v>43891</v>
      </c>
      <c r="AH5" s="88">
        <v>43922</v>
      </c>
      <c r="AI5" s="88">
        <v>43952</v>
      </c>
      <c r="AJ5" s="88">
        <v>43983</v>
      </c>
      <c r="AK5" s="88">
        <v>44013</v>
      </c>
      <c r="AL5" s="88">
        <v>44044</v>
      </c>
      <c r="AM5" s="88">
        <v>44075</v>
      </c>
      <c r="AN5" s="88">
        <v>44105</v>
      </c>
      <c r="AO5" s="88">
        <v>44136</v>
      </c>
      <c r="AP5" s="88">
        <v>44166</v>
      </c>
      <c r="AQ5" s="88">
        <v>44197</v>
      </c>
    </row>
    <row r="6" spans="2:43" ht="31.35" customHeight="1">
      <c r="B6" s="173" t="s">
        <v>94</v>
      </c>
      <c r="C6" s="174">
        <v>1</v>
      </c>
      <c r="D6" s="90" t="s">
        <v>95</v>
      </c>
      <c r="E6" s="91" t="s">
        <v>96</v>
      </c>
      <c r="F6" s="92" t="s">
        <v>97</v>
      </c>
      <c r="G6" s="93" t="s">
        <v>98</v>
      </c>
      <c r="H6" s="94" t="s">
        <v>99</v>
      </c>
      <c r="I6" s="95" t="s">
        <v>100</v>
      </c>
      <c r="J6" s="95">
        <f>SUM(J7:J11)</f>
        <v>92</v>
      </c>
      <c r="K6" s="96">
        <f t="shared" ref="K6:K11" si="0">O6</f>
        <v>74</v>
      </c>
      <c r="L6" s="97" t="s">
        <v>101</v>
      </c>
      <c r="M6" s="96">
        <f t="shared" ref="M6:M11" si="1">J6</f>
        <v>92</v>
      </c>
      <c r="N6" s="98" t="s">
        <v>102</v>
      </c>
      <c r="O6" s="98">
        <f t="shared" ref="O6:AQ6" si="2">SUM(O7:O11)</f>
        <v>74</v>
      </c>
      <c r="P6" s="99">
        <f t="shared" si="2"/>
        <v>99</v>
      </c>
      <c r="Q6" s="99">
        <f t="shared" si="2"/>
        <v>118</v>
      </c>
      <c r="R6" s="99">
        <f t="shared" si="2"/>
        <v>106</v>
      </c>
      <c r="S6" s="99">
        <f t="shared" si="2"/>
        <v>111</v>
      </c>
      <c r="T6" s="99">
        <f t="shared" si="2"/>
        <v>94</v>
      </c>
      <c r="U6" s="99">
        <f t="shared" si="2"/>
        <v>123</v>
      </c>
      <c r="V6" s="99">
        <f t="shared" si="2"/>
        <v>104</v>
      </c>
      <c r="W6" s="99">
        <f t="shared" si="2"/>
        <v>140</v>
      </c>
      <c r="X6" s="99">
        <f t="shared" si="2"/>
        <v>131</v>
      </c>
      <c r="Y6" s="99">
        <f t="shared" si="2"/>
        <v>114</v>
      </c>
      <c r="Z6" s="99">
        <f t="shared" si="2"/>
        <v>140</v>
      </c>
      <c r="AA6" s="99">
        <f t="shared" si="2"/>
        <v>123</v>
      </c>
      <c r="AB6" s="99">
        <f t="shared" si="2"/>
        <v>131</v>
      </c>
      <c r="AC6" s="99">
        <f t="shared" si="2"/>
        <v>121</v>
      </c>
      <c r="AD6" s="99">
        <f t="shared" si="2"/>
        <v>96</v>
      </c>
      <c r="AE6" s="99">
        <f t="shared" si="2"/>
        <v>125</v>
      </c>
      <c r="AF6" s="99">
        <f t="shared" si="2"/>
        <v>134</v>
      </c>
      <c r="AG6" s="99">
        <f t="shared" si="2"/>
        <v>116</v>
      </c>
      <c r="AH6" s="99">
        <f t="shared" si="2"/>
        <v>75</v>
      </c>
      <c r="AI6" s="99">
        <f t="shared" si="2"/>
        <v>68</v>
      </c>
      <c r="AJ6" s="99">
        <f t="shared" si="2"/>
        <v>101</v>
      </c>
      <c r="AK6" s="99">
        <f t="shared" si="2"/>
        <v>68</v>
      </c>
      <c r="AL6" s="99">
        <f t="shared" si="2"/>
        <v>0</v>
      </c>
      <c r="AM6" s="99">
        <f t="shared" si="2"/>
        <v>0</v>
      </c>
      <c r="AN6" s="99">
        <f t="shared" si="2"/>
        <v>0</v>
      </c>
      <c r="AO6" s="99">
        <f t="shared" si="2"/>
        <v>0</v>
      </c>
      <c r="AP6" s="99">
        <f t="shared" si="2"/>
        <v>0</v>
      </c>
      <c r="AQ6" s="99">
        <f t="shared" si="2"/>
        <v>0</v>
      </c>
    </row>
    <row r="7" spans="2:43">
      <c r="B7" s="173"/>
      <c r="C7" s="174"/>
      <c r="D7" s="100" t="s">
        <v>103</v>
      </c>
      <c r="E7" s="101"/>
      <c r="F7" s="92"/>
      <c r="G7" s="93"/>
      <c r="H7" s="94"/>
      <c r="I7" s="95" t="s">
        <v>100</v>
      </c>
      <c r="J7" s="95">
        <v>19</v>
      </c>
      <c r="K7" s="96">
        <f t="shared" si="0"/>
        <v>16</v>
      </c>
      <c r="L7" s="97" t="s">
        <v>101</v>
      </c>
      <c r="M7" s="96">
        <f t="shared" si="1"/>
        <v>19</v>
      </c>
      <c r="N7" s="98" t="s">
        <v>102</v>
      </c>
      <c r="O7" s="98">
        <v>16</v>
      </c>
      <c r="P7" s="99">
        <f>Métricas!C172+Métricas!C173</f>
        <v>18</v>
      </c>
      <c r="Q7" s="99">
        <f>Métricas!D172+Métricas!D173</f>
        <v>16</v>
      </c>
      <c r="R7" s="99">
        <f>Métricas!E172+Métricas!E173</f>
        <v>14</v>
      </c>
      <c r="S7" s="99">
        <f>Métricas!F172+Métricas!F173</f>
        <v>31</v>
      </c>
      <c r="T7" s="99">
        <f>Métricas!G172+Métricas!G173</f>
        <v>28</v>
      </c>
      <c r="U7" s="99">
        <f>Métricas!H172+Métricas!H173</f>
        <v>29</v>
      </c>
      <c r="V7" s="99">
        <f>Métricas!I172+Métricas!I173</f>
        <v>20</v>
      </c>
      <c r="W7" s="99">
        <f>Métricas!J172+Métricas!J173</f>
        <v>31</v>
      </c>
      <c r="X7" s="99">
        <f>Métricas!K172+Métricas!K173</f>
        <v>34</v>
      </c>
      <c r="Y7" s="99">
        <f>Métricas!L172+Métricas!L173</f>
        <v>25</v>
      </c>
      <c r="Z7" s="99">
        <f>Métricas!M172+Métricas!M173</f>
        <v>29</v>
      </c>
      <c r="AA7" s="99">
        <f>Métricas!N172+Métricas!N173</f>
        <v>28</v>
      </c>
      <c r="AB7" s="99">
        <f>Métricas!O172+Métricas!O173</f>
        <v>25</v>
      </c>
      <c r="AC7" s="99">
        <f>Métricas!P172+Métricas!P173</f>
        <v>21</v>
      </c>
      <c r="AD7" s="99">
        <f>Métricas!Q172+Métricas!Q173</f>
        <v>9</v>
      </c>
      <c r="AE7" s="99">
        <f>Métricas!R172+Métricas!R173</f>
        <v>31</v>
      </c>
      <c r="AF7" s="99">
        <f>Métricas!S172+Métricas!S173</f>
        <v>28</v>
      </c>
      <c r="AG7" s="99">
        <f>Métricas!T172+Métricas!T173</f>
        <v>26</v>
      </c>
      <c r="AH7" s="99">
        <f>Métricas!U172+Métricas!U173</f>
        <v>21</v>
      </c>
      <c r="AI7" s="99">
        <f>Métricas!V172+Métricas!V173</f>
        <v>19</v>
      </c>
      <c r="AJ7" s="99">
        <f>Métricas!W172+Métricas!W173</f>
        <v>22</v>
      </c>
      <c r="AK7" s="99">
        <f>Métricas!X172+Métricas!X173</f>
        <v>22</v>
      </c>
      <c r="AL7" s="99">
        <f>Métricas!Y172+Métricas!Y173</f>
        <v>0</v>
      </c>
      <c r="AM7" s="99">
        <f>Métricas!Z172+Métricas!Z173</f>
        <v>0</v>
      </c>
      <c r="AN7" s="99">
        <f>Métricas!AA172+Métricas!AA173</f>
        <v>0</v>
      </c>
      <c r="AO7" s="99">
        <f>Métricas!AB172+Métricas!AB173</f>
        <v>0</v>
      </c>
      <c r="AP7" s="99">
        <f>Métricas!AC172+Métricas!AC173</f>
        <v>0</v>
      </c>
      <c r="AQ7" s="99">
        <f>Métricas!AD172+Métricas!AD173</f>
        <v>0</v>
      </c>
    </row>
    <row r="8" spans="2:43">
      <c r="B8" s="173"/>
      <c r="C8" s="174"/>
      <c r="D8" s="100" t="s">
        <v>104</v>
      </c>
      <c r="E8" s="101"/>
      <c r="F8" s="92"/>
      <c r="G8" s="93"/>
      <c r="H8" s="94"/>
      <c r="I8" s="95" t="s">
        <v>100</v>
      </c>
      <c r="J8" s="95">
        <v>45</v>
      </c>
      <c r="K8" s="96">
        <f t="shared" si="0"/>
        <v>37</v>
      </c>
      <c r="L8" s="97" t="s">
        <v>101</v>
      </c>
      <c r="M8" s="96">
        <f t="shared" si="1"/>
        <v>45</v>
      </c>
      <c r="N8" s="98" t="s">
        <v>102</v>
      </c>
      <c r="O8" s="98">
        <v>37</v>
      </c>
      <c r="P8" s="99">
        <f>Métricas!C145+Métricas!C146</f>
        <v>56</v>
      </c>
      <c r="Q8" s="99">
        <f>Métricas!D145+Métricas!D146</f>
        <v>70</v>
      </c>
      <c r="R8" s="99">
        <f>Métricas!E145+Métricas!E146</f>
        <v>64</v>
      </c>
      <c r="S8" s="99">
        <f>Métricas!F145+Métricas!F146</f>
        <v>55</v>
      </c>
      <c r="T8" s="99">
        <f>Métricas!G145+Métricas!G146</f>
        <v>43</v>
      </c>
      <c r="U8" s="99">
        <f>Métricas!H145+Métricas!H146</f>
        <v>61</v>
      </c>
      <c r="V8" s="99">
        <f>Métricas!I145+Métricas!I146</f>
        <v>57</v>
      </c>
      <c r="W8" s="99">
        <f>Métricas!J145+Métricas!J146</f>
        <v>66</v>
      </c>
      <c r="X8" s="99">
        <f>Métricas!K145+Métricas!K146</f>
        <v>53</v>
      </c>
      <c r="Y8" s="99">
        <f>Métricas!L145+Métricas!L146</f>
        <v>54</v>
      </c>
      <c r="Z8" s="99">
        <f>Métricas!M145+Métricas!M146</f>
        <v>71</v>
      </c>
      <c r="AA8" s="99">
        <f>Métricas!N145+Métricas!N146</f>
        <v>66</v>
      </c>
      <c r="AB8" s="99">
        <f>Métricas!O145+Métricas!O146</f>
        <v>67</v>
      </c>
      <c r="AC8" s="99">
        <f>Métricas!P145+Métricas!P146</f>
        <v>67</v>
      </c>
      <c r="AD8" s="99">
        <f>Métricas!Q145+Métricas!Q146</f>
        <v>58</v>
      </c>
      <c r="AE8" s="99">
        <f>Métricas!R145+Métricas!R146</f>
        <v>66</v>
      </c>
      <c r="AF8" s="99">
        <f>Métricas!S145+Métricas!S146</f>
        <v>65</v>
      </c>
      <c r="AG8" s="99">
        <f>Métricas!T145+Métricas!T146</f>
        <v>58</v>
      </c>
      <c r="AH8" s="99">
        <f>Métricas!U145+Métricas!U146</f>
        <v>39</v>
      </c>
      <c r="AI8" s="99">
        <f>Métricas!V145+Métricas!V146</f>
        <v>31</v>
      </c>
      <c r="AJ8" s="99">
        <f>Métricas!W145+Métricas!W146</f>
        <v>44</v>
      </c>
      <c r="AK8" s="99">
        <f>Métricas!X145+Métricas!X146</f>
        <v>29</v>
      </c>
      <c r="AL8" s="99">
        <f>Métricas!Y145+Métricas!Y146</f>
        <v>0</v>
      </c>
      <c r="AM8" s="99">
        <f>Métricas!Z145+Métricas!Z146</f>
        <v>0</v>
      </c>
      <c r="AN8" s="99">
        <f>Métricas!AA145+Métricas!AA146</f>
        <v>0</v>
      </c>
      <c r="AO8" s="99">
        <f>Métricas!AB145+Métricas!AB146</f>
        <v>0</v>
      </c>
      <c r="AP8" s="99">
        <f>Métricas!AC145+Métricas!AC146</f>
        <v>0</v>
      </c>
      <c r="AQ8" s="99">
        <f>Métricas!AD145+Métricas!AD146</f>
        <v>0</v>
      </c>
    </row>
    <row r="9" spans="2:43">
      <c r="B9" s="173"/>
      <c r="C9" s="174"/>
      <c r="D9" s="100" t="s">
        <v>105</v>
      </c>
      <c r="E9" s="101"/>
      <c r="F9" s="92"/>
      <c r="G9" s="93"/>
      <c r="H9" s="94"/>
      <c r="I9" s="95" t="s">
        <v>100</v>
      </c>
      <c r="J9" s="95">
        <v>7</v>
      </c>
      <c r="K9" s="96">
        <f t="shared" si="0"/>
        <v>5</v>
      </c>
      <c r="L9" s="97" t="s">
        <v>101</v>
      </c>
      <c r="M9" s="96">
        <f t="shared" si="1"/>
        <v>7</v>
      </c>
      <c r="N9" s="98" t="s">
        <v>102</v>
      </c>
      <c r="O9" s="98">
        <v>5</v>
      </c>
      <c r="P9" s="99">
        <f>Métricas!C39+Métricas!C40</f>
        <v>0</v>
      </c>
      <c r="Q9" s="99">
        <f>Métricas!D39+Métricas!D40</f>
        <v>0</v>
      </c>
      <c r="R9" s="99">
        <f>Métricas!E39+Métricas!E40</f>
        <v>7</v>
      </c>
      <c r="S9" s="99">
        <f>Métricas!F39+Métricas!F40</f>
        <v>0</v>
      </c>
      <c r="T9" s="99">
        <f>Métricas!G39+Métricas!G40</f>
        <v>0</v>
      </c>
      <c r="U9" s="99">
        <f>Métricas!H39+Métricas!H40</f>
        <v>0</v>
      </c>
      <c r="V9" s="99">
        <f>Métricas!I39+Métricas!I40</f>
        <v>8</v>
      </c>
      <c r="W9" s="99">
        <f>Métricas!J39+Métricas!J40</f>
        <v>0</v>
      </c>
      <c r="X9" s="99">
        <f>Métricas!K39+Métricas!K40</f>
        <v>16</v>
      </c>
      <c r="Y9" s="99">
        <f>Métricas!L39+Métricas!L40</f>
        <v>0</v>
      </c>
      <c r="Z9" s="99">
        <f>Métricas!M39+Métricas!M40</f>
        <v>9</v>
      </c>
      <c r="AA9" s="99">
        <f>Métricas!N39+Métricas!N40</f>
        <v>7</v>
      </c>
      <c r="AB9" s="99">
        <f>Métricas!O39+Métricas!O40</f>
        <v>0</v>
      </c>
      <c r="AC9" s="99">
        <f>Métricas!P39+Métricas!P40</f>
        <v>3</v>
      </c>
      <c r="AD9" s="99">
        <f>Métricas!Q39+Métricas!Q40</f>
        <v>5</v>
      </c>
      <c r="AE9" s="99">
        <f>Métricas!R39+Métricas!R40</f>
        <v>1</v>
      </c>
      <c r="AF9" s="99">
        <f>Métricas!S39+Métricas!S40</f>
        <v>9</v>
      </c>
      <c r="AG9" s="99">
        <f>Métricas!T39+Métricas!T40</f>
        <v>7</v>
      </c>
      <c r="AH9" s="99">
        <f>Métricas!U39+Métricas!U40</f>
        <v>0</v>
      </c>
      <c r="AI9" s="99">
        <f>Métricas!V39+Métricas!V40</f>
        <v>0</v>
      </c>
      <c r="AJ9" s="99">
        <f>Métricas!W39+Métricas!W40</f>
        <v>18</v>
      </c>
      <c r="AK9" s="99">
        <f>Métricas!X39+Métricas!X40</f>
        <v>3</v>
      </c>
      <c r="AL9" s="99">
        <f>Métricas!Y39+Métricas!Y40</f>
        <v>0</v>
      </c>
      <c r="AM9" s="99">
        <f>Métricas!Z39+Métricas!Z40</f>
        <v>0</v>
      </c>
      <c r="AN9" s="99">
        <f>Métricas!AA39+Métricas!AA40</f>
        <v>0</v>
      </c>
      <c r="AO9" s="99">
        <f>Métricas!AB39+Métricas!AB40</f>
        <v>0</v>
      </c>
      <c r="AP9" s="99">
        <f>Métricas!AC39+Métricas!AC40</f>
        <v>0</v>
      </c>
      <c r="AQ9" s="99">
        <f>Métricas!AD39+Métricas!AD40</f>
        <v>0</v>
      </c>
    </row>
    <row r="10" spans="2:43">
      <c r="B10" s="173"/>
      <c r="C10" s="174"/>
      <c r="D10" s="100" t="s">
        <v>106</v>
      </c>
      <c r="E10" s="102"/>
      <c r="F10" s="103"/>
      <c r="G10" s="104"/>
      <c r="H10" s="105"/>
      <c r="I10" s="95" t="s">
        <v>100</v>
      </c>
      <c r="J10" s="95">
        <v>8</v>
      </c>
      <c r="K10" s="96">
        <f t="shared" si="0"/>
        <v>5</v>
      </c>
      <c r="L10" s="97" t="s">
        <v>101</v>
      </c>
      <c r="M10" s="96">
        <f t="shared" si="1"/>
        <v>8</v>
      </c>
      <c r="N10" s="98" t="s">
        <v>102</v>
      </c>
      <c r="O10" s="98">
        <v>5</v>
      </c>
      <c r="P10" s="99">
        <f>Métricas!C93+Métricas!C94+Métricas!C95</f>
        <v>7</v>
      </c>
      <c r="Q10" s="99">
        <f>Métricas!D93+Métricas!D94+Métricas!D95</f>
        <v>10</v>
      </c>
      <c r="R10" s="99">
        <f>Métricas!E93+Métricas!E94+Métricas!E95</f>
        <v>8</v>
      </c>
      <c r="S10" s="99">
        <f>Métricas!F93+Métricas!F94+Métricas!F95</f>
        <v>11</v>
      </c>
      <c r="T10" s="99">
        <f>Métricas!G93+Métricas!G94+Métricas!G95</f>
        <v>8</v>
      </c>
      <c r="U10" s="99">
        <f>Métricas!H93+Métricas!H94+Métricas!H95</f>
        <v>8</v>
      </c>
      <c r="V10" s="99">
        <f>Métricas!I93+Métricas!I94+Métricas!I95</f>
        <v>9</v>
      </c>
      <c r="W10" s="99">
        <f>Métricas!J93+Métricas!J94+Métricas!J95</f>
        <v>20</v>
      </c>
      <c r="X10" s="99">
        <f>Métricas!K93+Métricas!K94+Métricas!K95</f>
        <v>12</v>
      </c>
      <c r="Y10" s="99">
        <f>Métricas!L93+Métricas!L94+Métricas!L95</f>
        <v>14</v>
      </c>
      <c r="Z10" s="99">
        <f>Métricas!M93+Métricas!M94+Métricas!M95</f>
        <v>7</v>
      </c>
      <c r="AA10" s="99">
        <f>Métricas!N93+Métricas!N94+Métricas!N95</f>
        <v>9</v>
      </c>
      <c r="AB10" s="99">
        <f>Métricas!O93+Métricas!O94+Métricas!O95</f>
        <v>12</v>
      </c>
      <c r="AC10" s="99">
        <f>Métricas!P93+Métricas!P94+Métricas!P95</f>
        <v>11</v>
      </c>
      <c r="AD10" s="99">
        <f>Métricas!Q93+Métricas!Q94+Métricas!Q95</f>
        <v>9</v>
      </c>
      <c r="AE10" s="99">
        <f>Métricas!R93+Métricas!R94+Métricas!R95</f>
        <v>7</v>
      </c>
      <c r="AF10" s="99">
        <f>Métricas!S93+Métricas!S94+Métricas!S95</f>
        <v>12</v>
      </c>
      <c r="AG10" s="99">
        <f>Métricas!T93+Métricas!T94+Métricas!T95</f>
        <v>10</v>
      </c>
      <c r="AH10" s="99">
        <f>Métricas!U93+Métricas!U94+Métricas!U95</f>
        <v>2</v>
      </c>
      <c r="AI10" s="99">
        <f>Métricas!V93+Métricas!V94+Métricas!V95</f>
        <v>7</v>
      </c>
      <c r="AJ10" s="99">
        <f>Métricas!W93+Métricas!W94+Métricas!W95</f>
        <v>11</v>
      </c>
      <c r="AK10" s="99">
        <f>Métricas!X93+Métricas!X94+Métricas!X95</f>
        <v>6</v>
      </c>
      <c r="AL10" s="99">
        <f>Métricas!Y93+Métricas!Y94+Métricas!Y95</f>
        <v>0</v>
      </c>
      <c r="AM10" s="99">
        <f>Métricas!Z93+Métricas!Z94+Métricas!Z95</f>
        <v>0</v>
      </c>
      <c r="AN10" s="99">
        <f>Métricas!AA93+Métricas!AA94+Métricas!AA95</f>
        <v>0</v>
      </c>
      <c r="AO10" s="99">
        <f>Métricas!AB93+Métricas!AB94+Métricas!AB95</f>
        <v>0</v>
      </c>
      <c r="AP10" s="99">
        <f>Métricas!AC93+Métricas!AC94+Métricas!AC95</f>
        <v>0</v>
      </c>
      <c r="AQ10" s="99">
        <f>Métricas!AD93+Métricas!AD94+Métricas!AD95</f>
        <v>0</v>
      </c>
    </row>
    <row r="11" spans="2:43">
      <c r="B11" s="173"/>
      <c r="C11" s="174"/>
      <c r="D11" s="100" t="s">
        <v>107</v>
      </c>
      <c r="E11" s="102"/>
      <c r="F11" s="103"/>
      <c r="G11" s="104"/>
      <c r="H11" s="105"/>
      <c r="I11" s="95" t="s">
        <v>100</v>
      </c>
      <c r="J11" s="95">
        <v>13</v>
      </c>
      <c r="K11" s="96">
        <f t="shared" si="0"/>
        <v>11</v>
      </c>
      <c r="L11" s="97" t="s">
        <v>101</v>
      </c>
      <c r="M11" s="96">
        <f t="shared" si="1"/>
        <v>13</v>
      </c>
      <c r="N11" s="98" t="s">
        <v>102</v>
      </c>
      <c r="O11" s="98">
        <v>11</v>
      </c>
      <c r="P11" s="99">
        <f>Métricas!C66+Métricas!C67</f>
        <v>18</v>
      </c>
      <c r="Q11" s="99">
        <f>Métricas!D66+Métricas!D67</f>
        <v>22</v>
      </c>
      <c r="R11" s="99">
        <f>Métricas!E66+Métricas!E67</f>
        <v>13</v>
      </c>
      <c r="S11" s="99">
        <f>Métricas!F66+Métricas!F67</f>
        <v>14</v>
      </c>
      <c r="T11" s="99">
        <f>Métricas!G66+Métricas!G67</f>
        <v>15</v>
      </c>
      <c r="U11" s="99">
        <f>Métricas!H66+Métricas!H67</f>
        <v>25</v>
      </c>
      <c r="V11" s="99">
        <f>Métricas!I66+Métricas!I67</f>
        <v>10</v>
      </c>
      <c r="W11" s="99">
        <f>Métricas!J66+Métricas!J67</f>
        <v>23</v>
      </c>
      <c r="X11" s="99">
        <f>Métricas!K66+Métricas!K67</f>
        <v>16</v>
      </c>
      <c r="Y11" s="99">
        <f>Métricas!L66+Métricas!L67</f>
        <v>21</v>
      </c>
      <c r="Z11" s="99">
        <f>Métricas!M66+Métricas!M67</f>
        <v>24</v>
      </c>
      <c r="AA11" s="99">
        <f>Métricas!N66+Métricas!N67</f>
        <v>13</v>
      </c>
      <c r="AB11" s="99">
        <f>Métricas!O66+Métricas!O67</f>
        <v>27</v>
      </c>
      <c r="AC11" s="99">
        <f>Métricas!P66+Métricas!P67</f>
        <v>19</v>
      </c>
      <c r="AD11" s="99">
        <f>Métricas!Q66+Métricas!Q67</f>
        <v>15</v>
      </c>
      <c r="AE11" s="99">
        <f>Métricas!R66+Métricas!R67</f>
        <v>20</v>
      </c>
      <c r="AF11" s="99">
        <f>Métricas!S66+Métricas!S67</f>
        <v>20</v>
      </c>
      <c r="AG11" s="99">
        <f>Métricas!T66+Métricas!T67</f>
        <v>15</v>
      </c>
      <c r="AH11" s="99">
        <f>Métricas!U66+Métricas!U67</f>
        <v>13</v>
      </c>
      <c r="AI11" s="99">
        <f>Métricas!V66+Métricas!V67</f>
        <v>11</v>
      </c>
      <c r="AJ11" s="99">
        <f>Métricas!W66+Métricas!W67</f>
        <v>6</v>
      </c>
      <c r="AK11" s="99">
        <f>Métricas!X66+Métricas!X67</f>
        <v>8</v>
      </c>
      <c r="AL11" s="99">
        <f>Métricas!Y66+Métricas!Y67</f>
        <v>0</v>
      </c>
      <c r="AM11" s="99">
        <f>Métricas!Z66+Métricas!Z67</f>
        <v>0</v>
      </c>
      <c r="AN11" s="99">
        <f>Métricas!AA66+Métricas!AA67</f>
        <v>0</v>
      </c>
      <c r="AO11" s="99">
        <f>Métricas!AB66+Métricas!AB67</f>
        <v>0</v>
      </c>
      <c r="AP11" s="99">
        <f>Métricas!AC66+Métricas!AC67</f>
        <v>0</v>
      </c>
      <c r="AQ11" s="99">
        <f>Métricas!AD66+Métricas!AD67</f>
        <v>0</v>
      </c>
    </row>
    <row r="12" spans="2:43" ht="33.75">
      <c r="B12" s="173"/>
      <c r="C12" s="174">
        <v>2</v>
      </c>
      <c r="D12" s="90" t="s">
        <v>108</v>
      </c>
      <c r="E12" s="91" t="s">
        <v>109</v>
      </c>
      <c r="F12" s="92" t="s">
        <v>97</v>
      </c>
      <c r="G12" s="93" t="s">
        <v>98</v>
      </c>
      <c r="H12" s="94" t="s">
        <v>99</v>
      </c>
      <c r="I12" s="95" t="s">
        <v>102</v>
      </c>
      <c r="J12" s="95">
        <f>SUM(J13:J17)</f>
        <v>55</v>
      </c>
      <c r="K12" s="96">
        <f t="shared" ref="K12:K17" si="3">J12</f>
        <v>55</v>
      </c>
      <c r="L12" s="97" t="s">
        <v>101</v>
      </c>
      <c r="M12" s="96">
        <f t="shared" ref="M12:M17" si="4">O12</f>
        <v>96</v>
      </c>
      <c r="N12" s="98" t="s">
        <v>100</v>
      </c>
      <c r="O12" s="98">
        <v>96</v>
      </c>
      <c r="P12" s="99">
        <f t="shared" ref="P12:AQ12" si="5">SUM(P13:P17)</f>
        <v>112</v>
      </c>
      <c r="Q12" s="99">
        <f t="shared" si="5"/>
        <v>80</v>
      </c>
      <c r="R12" s="99">
        <f t="shared" si="5"/>
        <v>92</v>
      </c>
      <c r="S12" s="99">
        <f t="shared" si="5"/>
        <v>105</v>
      </c>
      <c r="T12" s="99">
        <f t="shared" si="5"/>
        <v>73</v>
      </c>
      <c r="U12" s="99">
        <f t="shared" si="5"/>
        <v>94</v>
      </c>
      <c r="V12" s="99">
        <f t="shared" si="5"/>
        <v>91</v>
      </c>
      <c r="W12" s="99">
        <f t="shared" si="5"/>
        <v>87</v>
      </c>
      <c r="X12" s="99">
        <f t="shared" si="5"/>
        <v>83</v>
      </c>
      <c r="Y12" s="99">
        <f t="shared" si="5"/>
        <v>104</v>
      </c>
      <c r="Z12" s="99">
        <f t="shared" si="5"/>
        <v>97</v>
      </c>
      <c r="AA12" s="99">
        <f t="shared" si="5"/>
        <v>129</v>
      </c>
      <c r="AB12" s="99">
        <f t="shared" si="5"/>
        <v>128</v>
      </c>
      <c r="AC12" s="99">
        <f t="shared" si="5"/>
        <v>116</v>
      </c>
      <c r="AD12" s="99">
        <f t="shared" si="5"/>
        <v>58</v>
      </c>
      <c r="AE12" s="99">
        <f t="shared" si="5"/>
        <v>93</v>
      </c>
      <c r="AF12" s="99">
        <f t="shared" si="5"/>
        <v>99</v>
      </c>
      <c r="AG12" s="99">
        <f t="shared" si="5"/>
        <v>95</v>
      </c>
      <c r="AH12" s="99">
        <f t="shared" si="5"/>
        <v>128</v>
      </c>
      <c r="AI12" s="99">
        <f t="shared" si="5"/>
        <v>189</v>
      </c>
      <c r="AJ12" s="99">
        <f t="shared" si="5"/>
        <v>85</v>
      </c>
      <c r="AK12" s="99">
        <f t="shared" si="5"/>
        <v>78</v>
      </c>
      <c r="AL12" s="99">
        <f t="shared" si="5"/>
        <v>0</v>
      </c>
      <c r="AM12" s="99">
        <f t="shared" si="5"/>
        <v>0</v>
      </c>
      <c r="AN12" s="99">
        <f t="shared" si="5"/>
        <v>0</v>
      </c>
      <c r="AO12" s="99">
        <f t="shared" si="5"/>
        <v>0</v>
      </c>
      <c r="AP12" s="99">
        <f t="shared" si="5"/>
        <v>0</v>
      </c>
      <c r="AQ12" s="99">
        <f t="shared" si="5"/>
        <v>0</v>
      </c>
    </row>
    <row r="13" spans="2:43">
      <c r="B13" s="173"/>
      <c r="C13" s="174"/>
      <c r="D13" s="100" t="s">
        <v>103</v>
      </c>
      <c r="E13" s="101"/>
      <c r="F13" s="92"/>
      <c r="G13" s="93"/>
      <c r="H13" s="94"/>
      <c r="I13" s="95" t="s">
        <v>102</v>
      </c>
      <c r="J13" s="95">
        <v>15</v>
      </c>
      <c r="K13" s="96">
        <f t="shared" si="3"/>
        <v>15</v>
      </c>
      <c r="L13" s="97" t="s">
        <v>101</v>
      </c>
      <c r="M13" s="96">
        <f t="shared" si="4"/>
        <v>25</v>
      </c>
      <c r="N13" s="98" t="s">
        <v>100</v>
      </c>
      <c r="O13" s="98">
        <v>25</v>
      </c>
      <c r="P13" s="99">
        <f>Métricas!C174</f>
        <v>28</v>
      </c>
      <c r="Q13" s="99">
        <f>Métricas!D174</f>
        <v>13</v>
      </c>
      <c r="R13" s="99">
        <f>Métricas!E174</f>
        <v>16</v>
      </c>
      <c r="S13" s="99">
        <f>Métricas!F174</f>
        <v>15</v>
      </c>
      <c r="T13" s="99">
        <f>Métricas!G174</f>
        <v>22</v>
      </c>
      <c r="U13" s="99">
        <f>Métricas!H174</f>
        <v>27</v>
      </c>
      <c r="V13" s="99">
        <f>Métricas!I174</f>
        <v>30</v>
      </c>
      <c r="W13" s="99">
        <f>Métricas!J174</f>
        <v>26</v>
      </c>
      <c r="X13" s="99">
        <f>Métricas!K174</f>
        <v>18</v>
      </c>
      <c r="Y13" s="99">
        <f>Métricas!L174</f>
        <v>26</v>
      </c>
      <c r="Z13" s="99">
        <f>Métricas!M174</f>
        <v>31</v>
      </c>
      <c r="AA13" s="99">
        <f>Métricas!N174</f>
        <v>46</v>
      </c>
      <c r="AB13" s="99">
        <f>Métricas!O174</f>
        <v>29</v>
      </c>
      <c r="AC13" s="99">
        <f>Métricas!P174</f>
        <v>19</v>
      </c>
      <c r="AD13" s="99">
        <f>Métricas!Q174</f>
        <v>6</v>
      </c>
      <c r="AE13" s="99">
        <f>Métricas!R174</f>
        <v>38</v>
      </c>
      <c r="AF13" s="99">
        <f>Métricas!S174</f>
        <v>10</v>
      </c>
      <c r="AG13" s="99">
        <f>Métricas!T174</f>
        <v>34</v>
      </c>
      <c r="AH13" s="99">
        <f>Métricas!U174</f>
        <v>22</v>
      </c>
      <c r="AI13" s="99">
        <f>Métricas!V174</f>
        <v>18</v>
      </c>
      <c r="AJ13" s="99">
        <f>Métricas!W174</f>
        <v>16</v>
      </c>
      <c r="AK13" s="99">
        <f>Métricas!X174</f>
        <v>13</v>
      </c>
      <c r="AL13" s="99">
        <f>Métricas!Y174</f>
        <v>0</v>
      </c>
      <c r="AM13" s="99">
        <f>Métricas!Z174</f>
        <v>0</v>
      </c>
      <c r="AN13" s="99">
        <f>Métricas!AA174</f>
        <v>0</v>
      </c>
      <c r="AO13" s="99">
        <f>Métricas!AB174</f>
        <v>0</v>
      </c>
      <c r="AP13" s="99">
        <f>Métricas!AC174</f>
        <v>0</v>
      </c>
      <c r="AQ13" s="99">
        <f>Métricas!AD174</f>
        <v>0</v>
      </c>
    </row>
    <row r="14" spans="2:43">
      <c r="B14" s="173"/>
      <c r="C14" s="174"/>
      <c r="D14" s="100" t="s">
        <v>104</v>
      </c>
      <c r="E14" s="101"/>
      <c r="F14" s="92"/>
      <c r="G14" s="93"/>
      <c r="H14" s="94"/>
      <c r="I14" s="95" t="s">
        <v>102</v>
      </c>
      <c r="J14" s="95">
        <v>25</v>
      </c>
      <c r="K14" s="96">
        <f t="shared" si="3"/>
        <v>25</v>
      </c>
      <c r="L14" s="97" t="s">
        <v>101</v>
      </c>
      <c r="M14" s="96">
        <f t="shared" si="4"/>
        <v>35</v>
      </c>
      <c r="N14" s="98" t="s">
        <v>100</v>
      </c>
      <c r="O14" s="98">
        <v>35</v>
      </c>
      <c r="P14" s="99">
        <f>Métricas!C147</f>
        <v>54</v>
      </c>
      <c r="Q14" s="99">
        <f>Métricas!D147</f>
        <v>42</v>
      </c>
      <c r="R14" s="99">
        <f>Métricas!E147</f>
        <v>48</v>
      </c>
      <c r="S14" s="99">
        <f>Métricas!F147</f>
        <v>75</v>
      </c>
      <c r="T14" s="99">
        <f>Métricas!G147</f>
        <v>33</v>
      </c>
      <c r="U14" s="99">
        <f>Métricas!H147</f>
        <v>50</v>
      </c>
      <c r="V14" s="99">
        <f>Métricas!I147</f>
        <v>45</v>
      </c>
      <c r="W14" s="99">
        <f>Métricas!J147</f>
        <v>50</v>
      </c>
      <c r="X14" s="99">
        <f>Métricas!K147</f>
        <v>29</v>
      </c>
      <c r="Y14" s="99">
        <f>Métricas!L147</f>
        <v>38</v>
      </c>
      <c r="Z14" s="99">
        <f>Métricas!M147</f>
        <v>39</v>
      </c>
      <c r="AA14" s="99">
        <f>Métricas!N147</f>
        <v>39</v>
      </c>
      <c r="AB14" s="99">
        <f>Métricas!O147</f>
        <v>64</v>
      </c>
      <c r="AC14" s="99">
        <f>Métricas!P147</f>
        <v>59</v>
      </c>
      <c r="AD14" s="99">
        <f>Métricas!Q147</f>
        <v>31</v>
      </c>
      <c r="AE14" s="99">
        <f>Métricas!R147</f>
        <v>36</v>
      </c>
      <c r="AF14" s="99">
        <f>Métricas!S147</f>
        <v>65</v>
      </c>
      <c r="AG14" s="99">
        <f>Métricas!T147</f>
        <v>43</v>
      </c>
      <c r="AH14" s="99">
        <f>Métricas!U147</f>
        <v>70</v>
      </c>
      <c r="AI14" s="99">
        <f>Métricas!V147</f>
        <v>148</v>
      </c>
      <c r="AJ14" s="99">
        <f>Métricas!W147</f>
        <v>36</v>
      </c>
      <c r="AK14" s="99">
        <f>Métricas!X147</f>
        <v>36</v>
      </c>
      <c r="AL14" s="99">
        <f>Métricas!Y147</f>
        <v>0</v>
      </c>
      <c r="AM14" s="99">
        <f>Métricas!Z147</f>
        <v>0</v>
      </c>
      <c r="AN14" s="99">
        <f>Métricas!AA147</f>
        <v>0</v>
      </c>
      <c r="AO14" s="99">
        <f>Métricas!AB147</f>
        <v>0</v>
      </c>
      <c r="AP14" s="99">
        <f>Métricas!AC147</f>
        <v>0</v>
      </c>
      <c r="AQ14" s="99">
        <f>Métricas!AD147</f>
        <v>0</v>
      </c>
    </row>
    <row r="15" spans="2:43">
      <c r="B15" s="173"/>
      <c r="C15" s="174"/>
      <c r="D15" s="100" t="s">
        <v>105</v>
      </c>
      <c r="E15" s="101"/>
      <c r="F15" s="92"/>
      <c r="G15" s="93"/>
      <c r="H15" s="94"/>
      <c r="I15" s="95" t="s">
        <v>102</v>
      </c>
      <c r="J15" s="95">
        <v>5</v>
      </c>
      <c r="K15" s="96">
        <f t="shared" si="3"/>
        <v>5</v>
      </c>
      <c r="L15" s="97" t="s">
        <v>101</v>
      </c>
      <c r="M15" s="96">
        <f t="shared" si="4"/>
        <v>10</v>
      </c>
      <c r="N15" s="98" t="s">
        <v>100</v>
      </c>
      <c r="O15" s="98">
        <v>10</v>
      </c>
      <c r="P15" s="99">
        <f>Métricas!C41</f>
        <v>8</v>
      </c>
      <c r="Q15" s="99">
        <f>Métricas!D41</f>
        <v>0</v>
      </c>
      <c r="R15" s="99">
        <f>Métricas!E41</f>
        <v>14</v>
      </c>
      <c r="S15" s="99">
        <f>Métricas!F41</f>
        <v>0</v>
      </c>
      <c r="T15" s="99">
        <f>Métricas!G41</f>
        <v>0</v>
      </c>
      <c r="U15" s="99">
        <f>Métricas!H41</f>
        <v>0</v>
      </c>
      <c r="V15" s="99">
        <f>Métricas!I41</f>
        <v>1</v>
      </c>
      <c r="W15" s="99">
        <f>Métricas!J41</f>
        <v>0</v>
      </c>
      <c r="X15" s="99">
        <f>Métricas!K41</f>
        <v>9</v>
      </c>
      <c r="Y15" s="99">
        <f>Métricas!L41</f>
        <v>0</v>
      </c>
      <c r="Z15" s="99">
        <f>Métricas!M41</f>
        <v>7</v>
      </c>
      <c r="AA15" s="99">
        <f>Métricas!N41</f>
        <v>17</v>
      </c>
      <c r="AB15" s="99">
        <f>Métricas!O41</f>
        <v>0</v>
      </c>
      <c r="AC15" s="99">
        <f>Métricas!P41</f>
        <v>11</v>
      </c>
      <c r="AD15" s="99">
        <f>Métricas!Q41</f>
        <v>2</v>
      </c>
      <c r="AE15" s="99">
        <f>Métricas!R41</f>
        <v>1</v>
      </c>
      <c r="AF15" s="99">
        <f>Métricas!S41</f>
        <v>1</v>
      </c>
      <c r="AG15" s="99">
        <f>Métricas!T41</f>
        <v>5</v>
      </c>
      <c r="AH15" s="99">
        <f>Métricas!U41</f>
        <v>16</v>
      </c>
      <c r="AI15" s="99">
        <f>Métricas!V41</f>
        <v>0</v>
      </c>
      <c r="AJ15" s="99">
        <f>Métricas!W41</f>
        <v>0</v>
      </c>
      <c r="AK15" s="99">
        <f>Métricas!X41</f>
        <v>15</v>
      </c>
      <c r="AL15" s="99">
        <f>Métricas!Y41</f>
        <v>0</v>
      </c>
      <c r="AM15" s="99">
        <f>Métricas!Z41</f>
        <v>0</v>
      </c>
      <c r="AN15" s="99">
        <f>Métricas!AA41</f>
        <v>0</v>
      </c>
      <c r="AO15" s="99">
        <f>Métricas!AB41</f>
        <v>0</v>
      </c>
      <c r="AP15" s="99">
        <f>Métricas!AC41</f>
        <v>0</v>
      </c>
      <c r="AQ15" s="99">
        <f>Métricas!AD41</f>
        <v>0</v>
      </c>
    </row>
    <row r="16" spans="2:43">
      <c r="B16" s="173"/>
      <c r="C16" s="174"/>
      <c r="D16" s="100" t="s">
        <v>106</v>
      </c>
      <c r="E16" s="102"/>
      <c r="F16" s="103"/>
      <c r="G16" s="104"/>
      <c r="H16" s="105"/>
      <c r="I16" s="95" t="s">
        <v>102</v>
      </c>
      <c r="J16" s="95">
        <v>5</v>
      </c>
      <c r="K16" s="96">
        <f t="shared" si="3"/>
        <v>5</v>
      </c>
      <c r="L16" s="97" t="s">
        <v>101</v>
      </c>
      <c r="M16" s="96">
        <f t="shared" si="4"/>
        <v>10</v>
      </c>
      <c r="N16" s="98" t="s">
        <v>100</v>
      </c>
      <c r="O16" s="98">
        <v>10</v>
      </c>
      <c r="P16" s="99">
        <f>Métricas!C96</f>
        <v>4</v>
      </c>
      <c r="Q16" s="99">
        <f>Métricas!D96</f>
        <v>3</v>
      </c>
      <c r="R16" s="99">
        <f>Métricas!E96</f>
        <v>7</v>
      </c>
      <c r="S16" s="99">
        <f>Métricas!F96</f>
        <v>6</v>
      </c>
      <c r="T16" s="99">
        <f>Métricas!G96</f>
        <v>5</v>
      </c>
      <c r="U16" s="99">
        <f>Métricas!H96</f>
        <v>8</v>
      </c>
      <c r="V16" s="99">
        <f>Métricas!I96</f>
        <v>4</v>
      </c>
      <c r="W16" s="99">
        <f>Métricas!J96</f>
        <v>0</v>
      </c>
      <c r="X16" s="99">
        <f>Métricas!K96</f>
        <v>6</v>
      </c>
      <c r="Y16" s="99">
        <f>Métricas!L96</f>
        <v>25</v>
      </c>
      <c r="Z16" s="99">
        <f>Métricas!M96</f>
        <v>8</v>
      </c>
      <c r="AA16" s="99">
        <f>Métricas!N96</f>
        <v>11</v>
      </c>
      <c r="AB16" s="99">
        <f>Métricas!O96</f>
        <v>19</v>
      </c>
      <c r="AC16" s="99">
        <f>Métricas!P96</f>
        <v>14</v>
      </c>
      <c r="AD16" s="99">
        <f>Métricas!Q96</f>
        <v>7</v>
      </c>
      <c r="AE16" s="99">
        <f>Métricas!R96</f>
        <v>7</v>
      </c>
      <c r="AF16" s="99">
        <f>Métricas!S96</f>
        <v>10</v>
      </c>
      <c r="AG16" s="99">
        <f>Métricas!T96</f>
        <v>6</v>
      </c>
      <c r="AH16" s="99">
        <f>Métricas!U96</f>
        <v>7</v>
      </c>
      <c r="AI16" s="99">
        <f>Métricas!V96</f>
        <v>6</v>
      </c>
      <c r="AJ16" s="99">
        <f>Métricas!W96</f>
        <v>14</v>
      </c>
      <c r="AK16" s="99">
        <f>Métricas!X96</f>
        <v>8</v>
      </c>
      <c r="AL16" s="99">
        <f>Métricas!Y96</f>
        <v>0</v>
      </c>
      <c r="AM16" s="99">
        <f>Métricas!Z96</f>
        <v>0</v>
      </c>
      <c r="AN16" s="99">
        <f>Métricas!AA96</f>
        <v>0</v>
      </c>
      <c r="AO16" s="99">
        <f>Métricas!AB96</f>
        <v>0</v>
      </c>
      <c r="AP16" s="99">
        <f>Métricas!AC96</f>
        <v>0</v>
      </c>
      <c r="AQ16" s="99">
        <f>Métricas!AD96</f>
        <v>0</v>
      </c>
    </row>
    <row r="17" spans="1:43">
      <c r="B17" s="173"/>
      <c r="C17" s="174"/>
      <c r="D17" s="100" t="s">
        <v>107</v>
      </c>
      <c r="E17" s="102"/>
      <c r="F17" s="103"/>
      <c r="G17" s="104"/>
      <c r="H17" s="105"/>
      <c r="I17" s="95" t="s">
        <v>102</v>
      </c>
      <c r="J17" s="95">
        <v>5</v>
      </c>
      <c r="K17" s="96">
        <f t="shared" si="3"/>
        <v>5</v>
      </c>
      <c r="L17" s="97" t="s">
        <v>101</v>
      </c>
      <c r="M17" s="96">
        <f t="shared" si="4"/>
        <v>10</v>
      </c>
      <c r="N17" s="98" t="s">
        <v>100</v>
      </c>
      <c r="O17" s="98">
        <v>10</v>
      </c>
      <c r="P17" s="99">
        <f>Métricas!C68</f>
        <v>18</v>
      </c>
      <c r="Q17" s="99">
        <f>Métricas!D68</f>
        <v>22</v>
      </c>
      <c r="R17" s="99">
        <f>Métricas!E68</f>
        <v>7</v>
      </c>
      <c r="S17" s="99">
        <f>Métricas!F68</f>
        <v>9</v>
      </c>
      <c r="T17" s="99">
        <f>Métricas!G68</f>
        <v>13</v>
      </c>
      <c r="U17" s="99">
        <f>Métricas!H68</f>
        <v>9</v>
      </c>
      <c r="V17" s="99">
        <f>Métricas!I68</f>
        <v>11</v>
      </c>
      <c r="W17" s="99">
        <f>Métricas!J68</f>
        <v>11</v>
      </c>
      <c r="X17" s="99">
        <f>Métricas!K68</f>
        <v>21</v>
      </c>
      <c r="Y17" s="99">
        <f>Métricas!L68</f>
        <v>15</v>
      </c>
      <c r="Z17" s="99">
        <f>Métricas!M68</f>
        <v>12</v>
      </c>
      <c r="AA17" s="99">
        <f>Métricas!N68</f>
        <v>16</v>
      </c>
      <c r="AB17" s="99">
        <f>Métricas!O68</f>
        <v>16</v>
      </c>
      <c r="AC17" s="99">
        <f>Métricas!P68</f>
        <v>13</v>
      </c>
      <c r="AD17" s="99">
        <f>Métricas!Q68</f>
        <v>12</v>
      </c>
      <c r="AE17" s="99">
        <f>Métricas!R68</f>
        <v>11</v>
      </c>
      <c r="AF17" s="99">
        <f>Métricas!S68</f>
        <v>13</v>
      </c>
      <c r="AG17" s="99">
        <f>Métricas!T68</f>
        <v>7</v>
      </c>
      <c r="AH17" s="99">
        <f>Métricas!U68</f>
        <v>13</v>
      </c>
      <c r="AI17" s="99">
        <f>Métricas!V68</f>
        <v>17</v>
      </c>
      <c r="AJ17" s="99">
        <f>Métricas!W68</f>
        <v>19</v>
      </c>
      <c r="AK17" s="99">
        <f>Métricas!X68</f>
        <v>6</v>
      </c>
      <c r="AL17" s="99">
        <f>Métricas!Y68</f>
        <v>0</v>
      </c>
      <c r="AM17" s="99">
        <f>Métricas!Z68</f>
        <v>0</v>
      </c>
      <c r="AN17" s="99">
        <f>Métricas!AA68</f>
        <v>0</v>
      </c>
      <c r="AO17" s="99">
        <f>Métricas!AB68</f>
        <v>0</v>
      </c>
      <c r="AP17" s="99">
        <f>Métricas!AC68</f>
        <v>0</v>
      </c>
      <c r="AQ17" s="99">
        <f>Métricas!AD68</f>
        <v>0</v>
      </c>
    </row>
    <row r="18" spans="1:43" ht="33.75">
      <c r="B18" s="173"/>
      <c r="C18" s="174">
        <v>3</v>
      </c>
      <c r="D18" s="90" t="s">
        <v>110</v>
      </c>
      <c r="E18" s="91" t="s">
        <v>111</v>
      </c>
      <c r="F18" s="92" t="s">
        <v>97</v>
      </c>
      <c r="G18" s="93" t="s">
        <v>98</v>
      </c>
      <c r="H18" s="94" t="s">
        <v>99</v>
      </c>
      <c r="I18" s="95" t="s">
        <v>100</v>
      </c>
      <c r="J18" s="95">
        <f>SUM(J19:J23)</f>
        <v>594</v>
      </c>
      <c r="K18" s="96">
        <f t="shared" ref="K18:K23" si="6">O18</f>
        <v>488</v>
      </c>
      <c r="L18" s="97" t="s">
        <v>101</v>
      </c>
      <c r="M18" s="96">
        <f t="shared" ref="M18:M23" si="7">J18</f>
        <v>594</v>
      </c>
      <c r="N18" s="98" t="s">
        <v>102</v>
      </c>
      <c r="O18" s="98">
        <f t="shared" ref="O18:AQ18" si="8">SUM(O19:O23)</f>
        <v>488</v>
      </c>
      <c r="P18" s="99">
        <f t="shared" si="8"/>
        <v>825</v>
      </c>
      <c r="Q18" s="99">
        <f t="shared" si="8"/>
        <v>862</v>
      </c>
      <c r="R18" s="99">
        <f t="shared" si="8"/>
        <v>876</v>
      </c>
      <c r="S18" s="99">
        <f t="shared" si="8"/>
        <v>882</v>
      </c>
      <c r="T18" s="99">
        <f t="shared" si="8"/>
        <v>903</v>
      </c>
      <c r="U18" s="99">
        <f t="shared" si="8"/>
        <v>931</v>
      </c>
      <c r="V18" s="99">
        <f t="shared" si="8"/>
        <v>944</v>
      </c>
      <c r="W18" s="99">
        <f t="shared" si="8"/>
        <v>997</v>
      </c>
      <c r="X18" s="99">
        <f t="shared" si="8"/>
        <v>1045</v>
      </c>
      <c r="Y18" s="99">
        <f t="shared" si="8"/>
        <v>1055</v>
      </c>
      <c r="Z18" s="99">
        <f t="shared" si="8"/>
        <v>1098</v>
      </c>
      <c r="AA18" s="99">
        <f t="shared" si="8"/>
        <v>1075</v>
      </c>
      <c r="AB18" s="99">
        <f t="shared" si="8"/>
        <v>1078</v>
      </c>
      <c r="AC18" s="99">
        <f t="shared" si="8"/>
        <v>1083</v>
      </c>
      <c r="AD18" s="99">
        <f t="shared" si="8"/>
        <v>1121</v>
      </c>
      <c r="AE18" s="99">
        <f t="shared" si="8"/>
        <v>1153</v>
      </c>
      <c r="AF18" s="99">
        <f t="shared" si="8"/>
        <v>1187</v>
      </c>
      <c r="AG18" s="99">
        <f t="shared" si="8"/>
        <v>1208</v>
      </c>
      <c r="AH18" s="99">
        <f t="shared" si="8"/>
        <v>1155</v>
      </c>
      <c r="AI18" s="99">
        <f t="shared" si="8"/>
        <v>1030</v>
      </c>
      <c r="AJ18" s="99">
        <f t="shared" si="8"/>
        <v>1046</v>
      </c>
      <c r="AK18" s="99">
        <f t="shared" si="8"/>
        <v>1031</v>
      </c>
      <c r="AL18" s="99">
        <f t="shared" si="8"/>
        <v>0</v>
      </c>
      <c r="AM18" s="99">
        <f t="shared" si="8"/>
        <v>0</v>
      </c>
      <c r="AN18" s="99">
        <f t="shared" si="8"/>
        <v>0</v>
      </c>
      <c r="AO18" s="99">
        <f t="shared" si="8"/>
        <v>0</v>
      </c>
      <c r="AP18" s="99">
        <f t="shared" si="8"/>
        <v>0</v>
      </c>
      <c r="AQ18" s="99">
        <f t="shared" si="8"/>
        <v>0</v>
      </c>
    </row>
    <row r="19" spans="1:43">
      <c r="B19" s="173"/>
      <c r="C19" s="174"/>
      <c r="D19" s="100" t="s">
        <v>103</v>
      </c>
      <c r="E19" s="101"/>
      <c r="F19" s="92"/>
      <c r="G19" s="93"/>
      <c r="H19" s="94"/>
      <c r="I19" s="95" t="s">
        <v>100</v>
      </c>
      <c r="J19" s="95">
        <v>147</v>
      </c>
      <c r="K19" s="96">
        <f t="shared" si="6"/>
        <v>121</v>
      </c>
      <c r="L19" s="97" t="s">
        <v>101</v>
      </c>
      <c r="M19" s="96">
        <f t="shared" si="7"/>
        <v>147</v>
      </c>
      <c r="N19" s="98" t="s">
        <v>102</v>
      </c>
      <c r="O19" s="98">
        <v>121</v>
      </c>
      <c r="P19" s="99">
        <f>Métricas!C171+Métricas!C172+Métricas!C173+-Métricas!C174</f>
        <v>116</v>
      </c>
      <c r="Q19" s="99">
        <f>Métricas!D171+Métricas!D172+Métricas!D173+-Métricas!D174</f>
        <v>119</v>
      </c>
      <c r="R19" s="99">
        <f>Métricas!E171+Métricas!E172+Métricas!E173+-Métricas!E174</f>
        <v>117</v>
      </c>
      <c r="S19" s="99">
        <f>Métricas!F171+Métricas!F172+Métricas!F173+-Métricas!F174</f>
        <v>133</v>
      </c>
      <c r="T19" s="99">
        <f>Métricas!G171+Métricas!G172+Métricas!G173+-Métricas!G174</f>
        <v>139</v>
      </c>
      <c r="U19" s="99">
        <f>Métricas!H171+Métricas!H172+Métricas!H173+-Métricas!H174</f>
        <v>141</v>
      </c>
      <c r="V19" s="99">
        <f>Métricas!I171+Métricas!I172+Métricas!I173+-Métricas!I174</f>
        <v>131</v>
      </c>
      <c r="W19" s="99">
        <f>Métricas!J171+Métricas!J172+Métricas!J173+-Métricas!J174</f>
        <v>136</v>
      </c>
      <c r="X19" s="99">
        <f>Métricas!K171+Métricas!K172+Métricas!K173+-Métricas!K174</f>
        <v>152</v>
      </c>
      <c r="Y19" s="99">
        <f>Métricas!L171+Métricas!L172+Métricas!L173+-Métricas!L174</f>
        <v>151</v>
      </c>
      <c r="Z19" s="99">
        <f>Métricas!M171+Métricas!M172+Métricas!M173+-Métricas!M174</f>
        <v>149</v>
      </c>
      <c r="AA19" s="99">
        <f>Métricas!N171+Métricas!N172+Métricas!N173+-Métricas!N174</f>
        <v>131</v>
      </c>
      <c r="AB19" s="99">
        <f>Métricas!O171+Métricas!O172+Métricas!O173+-Métricas!O174</f>
        <v>127</v>
      </c>
      <c r="AC19" s="99">
        <f>Métricas!P171+Métricas!P172+Métricas!P173+-Métricas!P174</f>
        <v>129</v>
      </c>
      <c r="AD19" s="99">
        <f>Métricas!Q171+Métricas!Q172+Métricas!Q173+-Métricas!Q174</f>
        <v>132</v>
      </c>
      <c r="AE19" s="99">
        <f>Métricas!R171+Métricas!R172+Métricas!R173+-Métricas!R174</f>
        <v>125</v>
      </c>
      <c r="AF19" s="99">
        <f>Métricas!S171+Métricas!S172+Métricas!S173+-Métricas!S174</f>
        <v>143</v>
      </c>
      <c r="AG19" s="99">
        <f>Métricas!T171+Métricas!T172+Métricas!T173+-Métricas!T174</f>
        <v>135</v>
      </c>
      <c r="AH19" s="99">
        <f>Métricas!U171+Métricas!U172+Métricas!U173+-Métricas!U174</f>
        <v>134</v>
      </c>
      <c r="AI19" s="99">
        <f>Métricas!V171+Métricas!V172+Métricas!V173+-Métricas!V174</f>
        <v>135</v>
      </c>
      <c r="AJ19" s="99">
        <f>Métricas!W171+Métricas!W172+Métricas!W173+-Métricas!W174</f>
        <v>141</v>
      </c>
      <c r="AK19" s="99">
        <f>Métricas!X171+Métricas!X172+Métricas!X173+-Métricas!X174</f>
        <v>150</v>
      </c>
      <c r="AL19" s="99">
        <f>Métricas!Y171+Métricas!Y172+Métricas!Y173+-Métricas!Y174</f>
        <v>0</v>
      </c>
      <c r="AM19" s="99">
        <f>Métricas!Z171+Métricas!Z172+Métricas!Z173+-Métricas!Z174</f>
        <v>0</v>
      </c>
      <c r="AN19" s="99">
        <f>Métricas!AA171+Métricas!AA172+Métricas!AA173+-Métricas!AA174</f>
        <v>0</v>
      </c>
      <c r="AO19" s="99">
        <f>Métricas!AB171+Métricas!AB172+Métricas!AB173+-Métricas!AB174</f>
        <v>0</v>
      </c>
      <c r="AP19" s="99">
        <f>Métricas!AC171+Métricas!AC172+Métricas!AC173+-Métricas!AC174</f>
        <v>0</v>
      </c>
      <c r="AQ19" s="99">
        <f>Métricas!AD171+Métricas!AD172+Métricas!AD173+-Métricas!AD174</f>
        <v>0</v>
      </c>
    </row>
    <row r="20" spans="1:43">
      <c r="B20" s="173"/>
      <c r="C20" s="174"/>
      <c r="D20" s="100" t="s">
        <v>104</v>
      </c>
      <c r="E20" s="101"/>
      <c r="F20" s="92"/>
      <c r="G20" s="93"/>
      <c r="H20" s="94"/>
      <c r="I20" s="95" t="s">
        <v>100</v>
      </c>
      <c r="J20" s="95">
        <v>26</v>
      </c>
      <c r="K20" s="96">
        <f t="shared" si="6"/>
        <v>22</v>
      </c>
      <c r="L20" s="97" t="s">
        <v>101</v>
      </c>
      <c r="M20" s="96">
        <f t="shared" si="7"/>
        <v>26</v>
      </c>
      <c r="N20" s="98" t="s">
        <v>102</v>
      </c>
      <c r="O20" s="98">
        <v>22</v>
      </c>
      <c r="P20" s="99">
        <f>Métricas!C144+Métricas!C145+Métricas!C146-Métricas!C147</f>
        <v>333</v>
      </c>
      <c r="Q20" s="99">
        <f>Métricas!D144+Métricas!D145+Métricas!D146-Métricas!D147</f>
        <v>361</v>
      </c>
      <c r="R20" s="99">
        <f>Métricas!E144+Métricas!E145+Métricas!E146-Métricas!E147</f>
        <v>377</v>
      </c>
      <c r="S20" s="99">
        <f>Métricas!F144+Métricas!F145+Métricas!F146-Métricas!F147</f>
        <v>357</v>
      </c>
      <c r="T20" s="99">
        <f>Métricas!G144+Métricas!G145+Métricas!G146-Métricas!G147</f>
        <v>367</v>
      </c>
      <c r="U20" s="99">
        <f>Métricas!H144+Métricas!H145+Métricas!H146-Métricas!H147</f>
        <v>378</v>
      </c>
      <c r="V20" s="99">
        <f>Métricas!I144+Métricas!I145+Métricas!I146-Métricas!I147</f>
        <v>390</v>
      </c>
      <c r="W20" s="99">
        <f>Métricas!J144+Métricas!J145+Métricas!J146-Métricas!J147</f>
        <v>406</v>
      </c>
      <c r="X20" s="99">
        <f>Métricas!K144+Métricas!K145+Métricas!K146-Métricas!K147</f>
        <v>430</v>
      </c>
      <c r="Y20" s="99">
        <f>Métricas!L144+Métricas!L145+Métricas!L146-Métricas!L147</f>
        <v>446</v>
      </c>
      <c r="Z20" s="99">
        <f>Métricas!M144+Métricas!M145+Métricas!M146-Métricas!M147</f>
        <v>478</v>
      </c>
      <c r="AA20" s="99">
        <f>Métricas!N144+Métricas!N145+Métricas!N146-Métricas!N147</f>
        <v>493</v>
      </c>
      <c r="AB20" s="99">
        <f>Métricas!O144+Métricas!O145+Métricas!O146-Métricas!O147</f>
        <v>496</v>
      </c>
      <c r="AC20" s="99">
        <f>Métricas!P144+Métricas!P145+Métricas!P146-Métricas!P147</f>
        <v>504</v>
      </c>
      <c r="AD20" s="99">
        <f>Métricas!Q144+Métricas!Q145+Métricas!Q146-Métricas!Q147</f>
        <v>531</v>
      </c>
      <c r="AE20" s="99">
        <f>Métricas!R144+Métricas!R145+Métricas!R146-Métricas!R147</f>
        <v>561</v>
      </c>
      <c r="AF20" s="99">
        <f>Métricas!S144+Métricas!S145+Métricas!S146-Métricas!S147</f>
        <v>561</v>
      </c>
      <c r="AG20" s="99">
        <f>Métricas!T144+Métricas!T145+Métricas!T146-Métricas!T147</f>
        <v>576</v>
      </c>
      <c r="AH20" s="99">
        <f>Métricas!U144+Métricas!U145+Métricas!U146-Métricas!U147</f>
        <v>545</v>
      </c>
      <c r="AI20" s="99">
        <f>Métricas!V144+Métricas!V145+Métricas!V146-Métricas!V147</f>
        <v>428</v>
      </c>
      <c r="AJ20" s="99">
        <f>Métricas!W144+Métricas!W145+Métricas!W146-Métricas!W147</f>
        <v>436</v>
      </c>
      <c r="AK20" s="99">
        <f>Métricas!X144+Métricas!X145+Métricas!X146-Métricas!X147</f>
        <v>429</v>
      </c>
      <c r="AL20" s="99">
        <f>Métricas!Y144+Métricas!Y145+Métricas!Y146-Métricas!Y147</f>
        <v>0</v>
      </c>
      <c r="AM20" s="99">
        <f>Métricas!Z144+Métricas!Z145+Métricas!Z146-Métricas!Z147</f>
        <v>0</v>
      </c>
      <c r="AN20" s="99">
        <f>Métricas!AA144+Métricas!AA145+Métricas!AA146-Métricas!AA147</f>
        <v>0</v>
      </c>
      <c r="AO20" s="99">
        <f>Métricas!AB144+Métricas!AB145+Métricas!AB146-Métricas!AB147</f>
        <v>0</v>
      </c>
      <c r="AP20" s="99">
        <f>Métricas!AC144+Métricas!AC145+Métricas!AC146-Métricas!AC147</f>
        <v>0</v>
      </c>
      <c r="AQ20" s="99">
        <f>Métricas!AD144+Métricas!AD145+Métricas!AD146-Métricas!AD147</f>
        <v>0</v>
      </c>
    </row>
    <row r="21" spans="1:43">
      <c r="B21" s="173"/>
      <c r="C21" s="174"/>
      <c r="D21" s="100" t="s">
        <v>105</v>
      </c>
      <c r="E21" s="101"/>
      <c r="F21" s="92"/>
      <c r="G21" s="93"/>
      <c r="H21" s="94"/>
      <c r="I21" s="95" t="s">
        <v>100</v>
      </c>
      <c r="J21" s="95">
        <v>25</v>
      </c>
      <c r="K21" s="96">
        <f t="shared" si="6"/>
        <v>21</v>
      </c>
      <c r="L21" s="97" t="s">
        <v>101</v>
      </c>
      <c r="M21" s="96">
        <f t="shared" si="7"/>
        <v>25</v>
      </c>
      <c r="N21" s="98" t="s">
        <v>102</v>
      </c>
      <c r="O21" s="98">
        <v>21</v>
      </c>
      <c r="P21" s="99">
        <f>Métricas!C38+Métricas!C39+Métricas!C40-Métricas!C41</f>
        <v>19</v>
      </c>
      <c r="Q21" s="99">
        <f>Métricas!D38+Métricas!D39+Métricas!D40-Métricas!D41</f>
        <v>19</v>
      </c>
      <c r="R21" s="99">
        <f>Métricas!E38+Métricas!E39+Métricas!E40-Métricas!E41</f>
        <v>12</v>
      </c>
      <c r="S21" s="99">
        <f>Métricas!F38+Métricas!F39+Métricas!F40-Métricas!F41</f>
        <v>12</v>
      </c>
      <c r="T21" s="99">
        <f>Métricas!G38+Métricas!G39+Métricas!G40-Métricas!G41</f>
        <v>12</v>
      </c>
      <c r="U21" s="99">
        <f>Métricas!H38+Métricas!H39+Métricas!H40-Métricas!H41</f>
        <v>12</v>
      </c>
      <c r="V21" s="99">
        <f>Métricas!I38+Métricas!I39+Métricas!I40-Métricas!I41</f>
        <v>19</v>
      </c>
      <c r="W21" s="99">
        <f>Métricas!J38+Métricas!J39+Métricas!J40-Métricas!J41</f>
        <v>19</v>
      </c>
      <c r="X21" s="99">
        <f>Métricas!K38+Métricas!K39+Métricas!K40-Métricas!K41</f>
        <v>26</v>
      </c>
      <c r="Y21" s="99">
        <f>Métricas!L38+Métricas!L39+Métricas!L40-Métricas!L41</f>
        <v>26</v>
      </c>
      <c r="Z21" s="99">
        <f>Métricas!M38+Métricas!M39+Métricas!M40-Métricas!M41</f>
        <v>28</v>
      </c>
      <c r="AA21" s="99">
        <f>Métricas!N38+Métricas!N39+Métricas!N40-Métricas!N41</f>
        <v>18</v>
      </c>
      <c r="AB21" s="99">
        <f>Métricas!O38+Métricas!O39+Métricas!O40-Métricas!O41</f>
        <v>18</v>
      </c>
      <c r="AC21" s="99">
        <f>Métricas!P38+Métricas!P39+Métricas!P40-Métricas!P41</f>
        <v>10</v>
      </c>
      <c r="AD21" s="99">
        <f>Métricas!Q38+Métricas!Q39+Métricas!Q40-Métricas!Q41</f>
        <v>13</v>
      </c>
      <c r="AE21" s="99">
        <f>Métricas!R38+Métricas!R39+Métricas!R40-Métricas!R41</f>
        <v>13</v>
      </c>
      <c r="AF21" s="99">
        <f>Métricas!S38+Métricas!S39+Métricas!S40-Métricas!S41</f>
        <v>21</v>
      </c>
      <c r="AG21" s="99">
        <f>Métricas!T38+Métricas!T39+Métricas!T40-Métricas!T41</f>
        <v>23</v>
      </c>
      <c r="AH21" s="99">
        <f>Métricas!U38+Métricas!U39+Métricas!U40-Métricas!U41</f>
        <v>7</v>
      </c>
      <c r="AI21" s="99">
        <f>Métricas!V38+Métricas!V39+Métricas!V40-Métricas!V41</f>
        <v>7</v>
      </c>
      <c r="AJ21" s="99">
        <f>Métricas!W38+Métricas!W39+Métricas!W40-Métricas!W41</f>
        <v>25</v>
      </c>
      <c r="AK21" s="99">
        <f>Métricas!X38+Métricas!X39+Métricas!X40-Métricas!X41</f>
        <v>13</v>
      </c>
      <c r="AL21" s="99">
        <f>Métricas!Y38+Métricas!Y39+Métricas!Y40-Métricas!Y41</f>
        <v>0</v>
      </c>
      <c r="AM21" s="99">
        <f>Métricas!Z38+Métricas!Z39+Métricas!Z40-Métricas!Z41</f>
        <v>0</v>
      </c>
      <c r="AN21" s="99">
        <f>Métricas!AA38+Métricas!AA39+Métricas!AA40-Métricas!AA41</f>
        <v>0</v>
      </c>
      <c r="AO21" s="99">
        <f>Métricas!AB38+Métricas!AB39+Métricas!AB40-Métricas!AB41</f>
        <v>0</v>
      </c>
      <c r="AP21" s="99">
        <f>Métricas!AC38+Métricas!AC39+Métricas!AC40-Métricas!AC41</f>
        <v>0</v>
      </c>
      <c r="AQ21" s="99">
        <f>Métricas!AD38+Métricas!AD39+Métricas!AD40-Métricas!AD41</f>
        <v>0</v>
      </c>
    </row>
    <row r="22" spans="1:43">
      <c r="B22" s="173"/>
      <c r="C22" s="174"/>
      <c r="D22" s="100" t="s">
        <v>106</v>
      </c>
      <c r="E22" s="101"/>
      <c r="F22" s="103"/>
      <c r="G22" s="104"/>
      <c r="H22" s="105"/>
      <c r="I22" s="95" t="s">
        <v>100</v>
      </c>
      <c r="J22" s="95">
        <v>234</v>
      </c>
      <c r="K22" s="96">
        <f t="shared" si="6"/>
        <v>192</v>
      </c>
      <c r="L22" s="97" t="s">
        <v>101</v>
      </c>
      <c r="M22" s="96">
        <f t="shared" si="7"/>
        <v>234</v>
      </c>
      <c r="N22" s="98" t="s">
        <v>102</v>
      </c>
      <c r="O22" s="98">
        <v>192</v>
      </c>
      <c r="P22" s="99">
        <f>Métricas!C92+Métricas!C93+Métricas!C94-Métricas!C96</f>
        <v>195</v>
      </c>
      <c r="Q22" s="99">
        <f>Métricas!D92+Métricas!D93+Métricas!D94-Métricas!D96</f>
        <v>202</v>
      </c>
      <c r="R22" s="99">
        <f>Métricas!E92+Métricas!E93+Métricas!E94-Métricas!E96</f>
        <v>203</v>
      </c>
      <c r="S22" s="99">
        <f>Métricas!F92+Métricas!F93+Métricas!F94-Métricas!F96</f>
        <v>208</v>
      </c>
      <c r="T22" s="99">
        <f>Métricas!G92+Métricas!G93+Métricas!G94-Métricas!G96</f>
        <v>211</v>
      </c>
      <c r="U22" s="99">
        <f>Métricas!H92+Métricas!H93+Métricas!H94-Métricas!H96</f>
        <v>210</v>
      </c>
      <c r="V22" s="99">
        <f>Métricas!I92+Métricas!I93+Métricas!I94-Métricas!I96</f>
        <v>215</v>
      </c>
      <c r="W22" s="99">
        <f>Métricas!J92+Métricas!J93+Métricas!J94-Métricas!J96</f>
        <v>235</v>
      </c>
      <c r="X22" s="99">
        <f>Métricas!K92+Métricas!K93+Métricas!K94-Métricas!K96</f>
        <v>241</v>
      </c>
      <c r="Y22" s="99">
        <f>Métricas!L92+Métricas!L93+Métricas!L94-Métricas!L96</f>
        <v>230</v>
      </c>
      <c r="Z22" s="99">
        <f>Métricas!M92+Métricas!M93+Métricas!M94-Métricas!M96</f>
        <v>229</v>
      </c>
      <c r="AA22" s="99">
        <f>Métricas!N92+Métricas!N93+Métricas!N94-Métricas!N96</f>
        <v>222</v>
      </c>
      <c r="AB22" s="99">
        <f>Métricas!O92+Métricas!O93+Métricas!O94-Métricas!O96</f>
        <v>215</v>
      </c>
      <c r="AC22" s="99">
        <f>Métricas!P92+Métricas!P93+Métricas!P94-Métricas!P96</f>
        <v>212</v>
      </c>
      <c r="AD22" s="99">
        <f>Métricas!Q92+Métricas!Q93+Métricas!Q94-Métricas!Q96</f>
        <v>214</v>
      </c>
      <c r="AE22" s="99">
        <f>Métricas!R92+Métricas!R93+Métricas!R94-Métricas!R96</f>
        <v>214</v>
      </c>
      <c r="AF22" s="99">
        <f>Métricas!S92+Métricas!S93+Métricas!S94-Métricas!S96</f>
        <v>216</v>
      </c>
      <c r="AG22" s="99">
        <f>Métricas!T92+Métricas!T93+Métricas!T94-Métricas!T96</f>
        <v>220</v>
      </c>
      <c r="AH22" s="99">
        <f>Métricas!U92+Métricas!U93+Métricas!U94-Métricas!U96</f>
        <v>215</v>
      </c>
      <c r="AI22" s="99">
        <f>Métricas!V92+Métricas!V93+Métricas!V94-Métricas!V96</f>
        <v>212</v>
      </c>
      <c r="AJ22" s="99">
        <f>Métricas!W92+Métricas!W93+Métricas!W94-Métricas!W96</f>
        <v>209</v>
      </c>
      <c r="AK22" s="99">
        <f>Métricas!X92+Métricas!X93+Métricas!X94-Métricas!X96</f>
        <v>202</v>
      </c>
      <c r="AL22" s="99">
        <f>Métricas!Y92+Métricas!Y93+Métricas!Y94-Métricas!Y96</f>
        <v>0</v>
      </c>
      <c r="AM22" s="99">
        <f>Métricas!Z92+Métricas!Z93+Métricas!Z94-Métricas!Z96</f>
        <v>0</v>
      </c>
      <c r="AN22" s="99">
        <f>Métricas!AA92+Métricas!AA93+Métricas!AA94-Métricas!AA96</f>
        <v>0</v>
      </c>
      <c r="AO22" s="99">
        <f>Métricas!AB92+Métricas!AB93+Métricas!AB94-Métricas!AB96</f>
        <v>0</v>
      </c>
      <c r="AP22" s="99">
        <f>Métricas!AC92+Métricas!AC93+Métricas!AC94-Métricas!AC96</f>
        <v>0</v>
      </c>
      <c r="AQ22" s="99">
        <f>Métricas!AD92+Métricas!AD93+Métricas!AD94-Métricas!AD96</f>
        <v>0</v>
      </c>
    </row>
    <row r="23" spans="1:43">
      <c r="B23" s="173"/>
      <c r="C23" s="174"/>
      <c r="D23" s="100" t="s">
        <v>107</v>
      </c>
      <c r="E23" s="102"/>
      <c r="F23" s="103"/>
      <c r="G23" s="104"/>
      <c r="H23" s="105"/>
      <c r="I23" s="95" t="s">
        <v>100</v>
      </c>
      <c r="J23" s="95">
        <v>162</v>
      </c>
      <c r="K23" s="96">
        <f t="shared" si="6"/>
        <v>132</v>
      </c>
      <c r="L23" s="97" t="s">
        <v>101</v>
      </c>
      <c r="M23" s="96">
        <f t="shared" si="7"/>
        <v>162</v>
      </c>
      <c r="N23" s="98" t="s">
        <v>102</v>
      </c>
      <c r="O23" s="98">
        <v>132</v>
      </c>
      <c r="P23" s="99">
        <f>Métricas!C65+Métricas!C66+Métricas!C67-Métricas!C68</f>
        <v>162</v>
      </c>
      <c r="Q23" s="99">
        <f>Métricas!D65+Métricas!D66+Métricas!D67-Métricas!D68</f>
        <v>161</v>
      </c>
      <c r="R23" s="99">
        <f>Métricas!E65+Métricas!E66+Métricas!E67-Métricas!E68</f>
        <v>167</v>
      </c>
      <c r="S23" s="99">
        <f>Métricas!F65+Métricas!F66+Métricas!F67-Métricas!F68</f>
        <v>172</v>
      </c>
      <c r="T23" s="99">
        <f>Métricas!G65+Métricas!G66+Métricas!G67-Métricas!G68</f>
        <v>174</v>
      </c>
      <c r="U23" s="99">
        <f>Métricas!H65+Métricas!H66+Métricas!H67-Métricas!H68</f>
        <v>190</v>
      </c>
      <c r="V23" s="99">
        <f>Métricas!I65+Métricas!I66+Métricas!I67-Métricas!I68</f>
        <v>189</v>
      </c>
      <c r="W23" s="99">
        <f>Métricas!J65+Métricas!J66+Métricas!J67-Métricas!J68</f>
        <v>201</v>
      </c>
      <c r="X23" s="99">
        <f>Métricas!K65+Métricas!K66+Métricas!K67-Métricas!K68</f>
        <v>196</v>
      </c>
      <c r="Y23" s="99">
        <f>Métricas!L65+Métricas!L66+Métricas!L67-Métricas!L68</f>
        <v>202</v>
      </c>
      <c r="Z23" s="99">
        <f>Métricas!M65+Métricas!M66+Métricas!M67-Métricas!M68</f>
        <v>214</v>
      </c>
      <c r="AA23" s="99">
        <f>Métricas!N65+Métricas!N66+Métricas!N67-Métricas!N68</f>
        <v>211</v>
      </c>
      <c r="AB23" s="99">
        <f>Métricas!O65+Métricas!O66+Métricas!O67-Métricas!O68</f>
        <v>222</v>
      </c>
      <c r="AC23" s="99">
        <f>Métricas!P65+Métricas!P66+Métricas!P67-Métricas!P68</f>
        <v>228</v>
      </c>
      <c r="AD23" s="99">
        <f>Métricas!Q65+Métricas!Q66+Métricas!Q67-Métricas!Q68</f>
        <v>231</v>
      </c>
      <c r="AE23" s="99">
        <f>Métricas!R65+Métricas!R66+Métricas!R67-Métricas!R68</f>
        <v>240</v>
      </c>
      <c r="AF23" s="99">
        <f>Métricas!S65+Métricas!S66+Métricas!S67-Métricas!S68</f>
        <v>246</v>
      </c>
      <c r="AG23" s="99">
        <f>Métricas!T65+Métricas!T66+Métricas!T67-Métricas!T68</f>
        <v>254</v>
      </c>
      <c r="AH23" s="99">
        <f>Métricas!U65+Métricas!U66+Métricas!U67-Métricas!U68</f>
        <v>254</v>
      </c>
      <c r="AI23" s="99">
        <f>Métricas!V65+Métricas!V66+Métricas!V67-Métricas!V68</f>
        <v>248</v>
      </c>
      <c r="AJ23" s="99">
        <f>Métricas!W65+Métricas!W66+Métricas!W67-Métricas!W68</f>
        <v>235</v>
      </c>
      <c r="AK23" s="99">
        <f>Métricas!X65+Métricas!X66+Métricas!X67-Métricas!X68</f>
        <v>237</v>
      </c>
      <c r="AL23" s="99">
        <f>Métricas!Y65+Métricas!Y66+Métricas!Y67-Métricas!Y68</f>
        <v>0</v>
      </c>
      <c r="AM23" s="99">
        <f>Métricas!Z65+Métricas!Z66+Métricas!Z67-Métricas!Z68</f>
        <v>0</v>
      </c>
      <c r="AN23" s="99">
        <f>Métricas!AA65+Métricas!AA66+Métricas!AA67-Métricas!AA68</f>
        <v>0</v>
      </c>
      <c r="AO23" s="99">
        <f>Métricas!AB65+Métricas!AB66+Métricas!AB67-Métricas!AB68</f>
        <v>0</v>
      </c>
      <c r="AP23" s="99">
        <f>Métricas!AC65+Métricas!AC66+Métricas!AC67-Métricas!AC68</f>
        <v>0</v>
      </c>
      <c r="AQ23" s="99">
        <f>Métricas!AD65+Métricas!AD66+Métricas!AD67-Métricas!AD68</f>
        <v>0</v>
      </c>
    </row>
    <row r="24" spans="1:43" ht="33.75">
      <c r="B24" s="173"/>
      <c r="C24" s="89">
        <v>4</v>
      </c>
      <c r="D24" s="90" t="s">
        <v>112</v>
      </c>
      <c r="E24" s="91" t="s">
        <v>113</v>
      </c>
      <c r="F24" s="92" t="s">
        <v>97</v>
      </c>
      <c r="G24" s="93" t="s">
        <v>98</v>
      </c>
      <c r="H24" s="94" t="s">
        <v>114</v>
      </c>
      <c r="I24" s="106" t="s">
        <v>102</v>
      </c>
      <c r="J24" s="107">
        <v>0.9</v>
      </c>
      <c r="K24" s="108">
        <f>J24</f>
        <v>0.9</v>
      </c>
      <c r="L24" s="97" t="s">
        <v>101</v>
      </c>
      <c r="M24" s="108">
        <f>O24</f>
        <v>1</v>
      </c>
      <c r="N24" s="98" t="s">
        <v>100</v>
      </c>
      <c r="O24" s="109">
        <v>1</v>
      </c>
      <c r="P24" s="110">
        <f t="shared" ref="P24:AQ24" si="9">IF(P6=0,0,(P12/P6))</f>
        <v>1.1313131313131313</v>
      </c>
      <c r="Q24" s="110">
        <f t="shared" si="9"/>
        <v>0.67796610169491522</v>
      </c>
      <c r="R24" s="110">
        <f t="shared" si="9"/>
        <v>0.86792452830188682</v>
      </c>
      <c r="S24" s="110">
        <f t="shared" si="9"/>
        <v>0.94594594594594594</v>
      </c>
      <c r="T24" s="110">
        <f t="shared" si="9"/>
        <v>0.77659574468085102</v>
      </c>
      <c r="U24" s="110">
        <f t="shared" si="9"/>
        <v>0.76422764227642281</v>
      </c>
      <c r="V24" s="110">
        <f t="shared" si="9"/>
        <v>0.875</v>
      </c>
      <c r="W24" s="110">
        <f t="shared" si="9"/>
        <v>0.62142857142857144</v>
      </c>
      <c r="X24" s="110">
        <f t="shared" si="9"/>
        <v>0.63358778625954193</v>
      </c>
      <c r="Y24" s="110">
        <f t="shared" si="9"/>
        <v>0.91228070175438591</v>
      </c>
      <c r="Z24" s="110">
        <f t="shared" si="9"/>
        <v>0.69285714285714284</v>
      </c>
      <c r="AA24" s="110">
        <f t="shared" si="9"/>
        <v>1.0487804878048781</v>
      </c>
      <c r="AB24" s="110">
        <f t="shared" si="9"/>
        <v>0.97709923664122134</v>
      </c>
      <c r="AC24" s="110">
        <f t="shared" si="9"/>
        <v>0.95867768595041325</v>
      </c>
      <c r="AD24" s="110">
        <f t="shared" si="9"/>
        <v>0.60416666666666663</v>
      </c>
      <c r="AE24" s="110">
        <f t="shared" si="9"/>
        <v>0.74399999999999999</v>
      </c>
      <c r="AF24" s="110">
        <f t="shared" si="9"/>
        <v>0.73880597014925375</v>
      </c>
      <c r="AG24" s="110">
        <f t="shared" si="9"/>
        <v>0.81896551724137934</v>
      </c>
      <c r="AH24" s="110">
        <f t="shared" si="9"/>
        <v>1.7066666666666668</v>
      </c>
      <c r="AI24" s="110">
        <f t="shared" si="9"/>
        <v>2.7794117647058822</v>
      </c>
      <c r="AJ24" s="110">
        <f t="shared" si="9"/>
        <v>0.84158415841584155</v>
      </c>
      <c r="AK24" s="110">
        <f t="shared" si="9"/>
        <v>1.1470588235294117</v>
      </c>
      <c r="AL24" s="110">
        <f t="shared" si="9"/>
        <v>0</v>
      </c>
      <c r="AM24" s="110">
        <f t="shared" si="9"/>
        <v>0</v>
      </c>
      <c r="AN24" s="110">
        <f t="shared" si="9"/>
        <v>0</v>
      </c>
      <c r="AO24" s="110">
        <f t="shared" si="9"/>
        <v>0</v>
      </c>
      <c r="AP24" s="110">
        <f t="shared" si="9"/>
        <v>0</v>
      </c>
      <c r="AQ24" s="110">
        <f t="shared" si="9"/>
        <v>0</v>
      </c>
    </row>
    <row r="25" spans="1:43" ht="40.9" customHeight="1">
      <c r="A25" s="84" t="s">
        <v>115</v>
      </c>
      <c r="B25" s="184" t="s">
        <v>116</v>
      </c>
      <c r="C25" s="111">
        <v>5</v>
      </c>
      <c r="D25" s="112" t="s">
        <v>117</v>
      </c>
      <c r="E25" s="112" t="s">
        <v>118</v>
      </c>
      <c r="F25" s="113" t="s">
        <v>97</v>
      </c>
      <c r="G25" s="114" t="s">
        <v>98</v>
      </c>
      <c r="H25" s="115" t="s">
        <v>119</v>
      </c>
      <c r="I25" s="116" t="s">
        <v>100</v>
      </c>
      <c r="J25" s="116">
        <v>7</v>
      </c>
      <c r="K25" s="96">
        <f>O25</f>
        <v>3</v>
      </c>
      <c r="L25" s="97" t="s">
        <v>101</v>
      </c>
      <c r="M25" s="96">
        <f>J25</f>
        <v>7</v>
      </c>
      <c r="N25" s="117" t="s">
        <v>102</v>
      </c>
      <c r="O25" s="117">
        <v>3</v>
      </c>
      <c r="P25" s="99">
        <f>IF(Métricas!C9-Métricas!C10&gt;0,Métricas!C9-Métricas!C10,0)</f>
        <v>69</v>
      </c>
      <c r="Q25" s="99">
        <f>IF(Métricas!D9-Métricas!D10&gt;0,Métricas!D9-Métricas!D10,0)</f>
        <v>86</v>
      </c>
      <c r="R25" s="99">
        <f>IF(Métricas!E9-Métricas!E10&gt;0,Métricas!E9-Métricas!E10,0)</f>
        <v>84</v>
      </c>
      <c r="S25" s="99">
        <f>IF(Métricas!F9-Métricas!F10&gt;0,Métricas!F9-Métricas!F10,0)</f>
        <v>105</v>
      </c>
      <c r="T25" s="99">
        <f>IF(Métricas!G9-Métricas!G10&gt;0,Métricas!G9-Métricas!G10,0)</f>
        <v>75</v>
      </c>
      <c r="U25" s="99">
        <f>IF(Métricas!H9-Métricas!H10&gt;0,Métricas!H9-Métricas!H10,0)</f>
        <v>110</v>
      </c>
      <c r="V25" s="99">
        <f>IF(Métricas!I9-Métricas!I10&gt;0,Métricas!I9-Métricas!I10,0)</f>
        <v>132</v>
      </c>
      <c r="W25" s="99">
        <f>IF(Métricas!J9-Métricas!J10&gt;0,Métricas!J9-Métricas!J10,0)</f>
        <v>102</v>
      </c>
      <c r="X25" s="99">
        <f>IF(Métricas!K9-Métricas!K10&gt;0,Métricas!K9-Métricas!K10,0)</f>
        <v>72</v>
      </c>
      <c r="Y25" s="99">
        <f>IF(Métricas!L9-Métricas!L10&gt;0,Métricas!L9-Métricas!L10,0)</f>
        <v>106</v>
      </c>
      <c r="Z25" s="99">
        <f>IF(Métricas!M9-Métricas!M10&gt;0,Métricas!M9-Métricas!M10,0)</f>
        <v>80</v>
      </c>
      <c r="AA25" s="99">
        <f>IF(Métricas!N9-Métricas!N10&gt;0,Métricas!N9-Métricas!N10,0)</f>
        <v>63</v>
      </c>
      <c r="AB25" s="99">
        <f>IF(Métricas!O9-Métricas!O10&gt;0,Métricas!O9-Métricas!O10,0)</f>
        <v>81</v>
      </c>
      <c r="AC25" s="99">
        <f>IF(Métricas!P9-Métricas!P10&gt;0,Métricas!P9-Métricas!P10,0)</f>
        <v>84</v>
      </c>
      <c r="AD25" s="99">
        <f>IF(Métricas!Q9-Métricas!Q10&gt;0,Métricas!Q9-Métricas!Q10,0)</f>
        <v>86</v>
      </c>
      <c r="AE25" s="99">
        <f>IF(Métricas!R9-Métricas!R10&gt;0,Métricas!R9-Métricas!R10,0)</f>
        <v>92</v>
      </c>
      <c r="AF25" s="99">
        <f>IF(Métricas!S9-Métricas!S10&gt;0,Métricas!S9-Métricas!S10,0)</f>
        <v>97</v>
      </c>
      <c r="AG25" s="99">
        <f>IF(Métricas!T9-Métricas!T10&gt;0,Métricas!T9-Métricas!T10,0)</f>
        <v>84</v>
      </c>
      <c r="AH25" s="99">
        <f>IF(Métricas!U9-Métricas!U10&gt;0,Métricas!U9-Métricas!U10,0)</f>
        <v>85</v>
      </c>
      <c r="AI25" s="99">
        <f>IF(Métricas!V9-Métricas!V10&gt;0,Métricas!V9-Métricas!V10,0)</f>
        <v>112</v>
      </c>
      <c r="AJ25" s="99">
        <f>IF(Métricas!W9-Métricas!W10&gt;0,Métricas!W9-Métricas!W10,0)</f>
        <v>130</v>
      </c>
      <c r="AK25" s="99">
        <f>IF(Métricas!X9-Métricas!X10&gt;0,Métricas!X9-Métricas!X10,0)</f>
        <v>146</v>
      </c>
      <c r="AL25" s="99">
        <f>IF(Métricas!Y9-Métricas!Y10&gt;0,Métricas!Y9-Métricas!Y10,0)</f>
        <v>0</v>
      </c>
      <c r="AM25" s="99">
        <f>IF(Métricas!Z9-Métricas!Z10&gt;0,Métricas!Z9-Métricas!Z10,0)</f>
        <v>0</v>
      </c>
      <c r="AN25" s="99">
        <f>IF(Métricas!AA9-Métricas!AA10&gt;0,Métricas!AA9-Métricas!AA10,0)</f>
        <v>0</v>
      </c>
      <c r="AO25" s="99">
        <f>IF(Métricas!AB9-Métricas!AB10&gt;0,Métricas!AB9-Métricas!AB10,0)</f>
        <v>0</v>
      </c>
      <c r="AP25" s="99">
        <f>IF(Métricas!AC9-Métricas!AC10&gt;0,Métricas!AC9-Métricas!AC10,0)</f>
        <v>0</v>
      </c>
      <c r="AQ25" s="99">
        <f>IF(Métricas!AD9-Métricas!AD10&gt;0,Métricas!AD9-Métricas!AD10,0)</f>
        <v>0</v>
      </c>
    </row>
    <row r="26" spans="1:43" ht="33.75">
      <c r="B26" s="184"/>
      <c r="C26" s="111">
        <v>6</v>
      </c>
      <c r="D26" s="112" t="s">
        <v>120</v>
      </c>
      <c r="E26" s="112" t="s">
        <v>121</v>
      </c>
      <c r="F26" s="113" t="s">
        <v>97</v>
      </c>
      <c r="G26" s="114" t="s">
        <v>98</v>
      </c>
      <c r="H26" s="115" t="s">
        <v>122</v>
      </c>
      <c r="I26" s="116" t="s">
        <v>100</v>
      </c>
      <c r="J26" s="95">
        <v>30</v>
      </c>
      <c r="K26" s="96">
        <f>O26</f>
        <v>20</v>
      </c>
      <c r="L26" s="97" t="s">
        <v>101</v>
      </c>
      <c r="M26" s="96">
        <f>J26</f>
        <v>30</v>
      </c>
      <c r="N26" s="117" t="s">
        <v>102</v>
      </c>
      <c r="O26" s="98">
        <v>20</v>
      </c>
      <c r="P26" s="99">
        <f t="shared" ref="P26:AQ26" si="10">MAX(P27:P31)</f>
        <v>28</v>
      </c>
      <c r="Q26" s="99">
        <f t="shared" si="10"/>
        <v>42</v>
      </c>
      <c r="R26" s="99">
        <f t="shared" si="10"/>
        <v>78</v>
      </c>
      <c r="S26" s="99">
        <f t="shared" si="10"/>
        <v>23</v>
      </c>
      <c r="T26" s="99">
        <f t="shared" si="10"/>
        <v>51</v>
      </c>
      <c r="U26" s="99">
        <f t="shared" si="10"/>
        <v>49</v>
      </c>
      <c r="V26" s="99">
        <f t="shared" si="10"/>
        <v>44</v>
      </c>
      <c r="W26" s="99">
        <f t="shared" si="10"/>
        <v>26</v>
      </c>
      <c r="X26" s="99">
        <f t="shared" si="10"/>
        <v>33</v>
      </c>
      <c r="Y26" s="99">
        <f t="shared" si="10"/>
        <v>67</v>
      </c>
      <c r="Z26" s="99">
        <f t="shared" si="10"/>
        <v>42</v>
      </c>
      <c r="AA26" s="99">
        <f t="shared" si="10"/>
        <v>55</v>
      </c>
      <c r="AB26" s="99">
        <f t="shared" si="10"/>
        <v>69</v>
      </c>
      <c r="AC26" s="99">
        <f t="shared" si="10"/>
        <v>78</v>
      </c>
      <c r="AD26" s="99">
        <f t="shared" si="10"/>
        <v>50</v>
      </c>
      <c r="AE26" s="99">
        <f t="shared" si="10"/>
        <v>69</v>
      </c>
      <c r="AF26" s="99">
        <f t="shared" si="10"/>
        <v>44</v>
      </c>
      <c r="AG26" s="99">
        <f t="shared" si="10"/>
        <v>55</v>
      </c>
      <c r="AH26" s="99">
        <f t="shared" si="10"/>
        <v>30</v>
      </c>
      <c r="AI26" s="99">
        <f t="shared" si="10"/>
        <v>42</v>
      </c>
      <c r="AJ26" s="99">
        <f t="shared" si="10"/>
        <v>71</v>
      </c>
      <c r="AK26" s="99">
        <f t="shared" si="10"/>
        <v>100</v>
      </c>
      <c r="AL26" s="99">
        <f t="shared" si="10"/>
        <v>0</v>
      </c>
      <c r="AM26" s="99">
        <f t="shared" si="10"/>
        <v>0</v>
      </c>
      <c r="AN26" s="99">
        <f t="shared" si="10"/>
        <v>0</v>
      </c>
      <c r="AO26" s="99">
        <f t="shared" si="10"/>
        <v>0</v>
      </c>
      <c r="AP26" s="99">
        <f t="shared" si="10"/>
        <v>0</v>
      </c>
      <c r="AQ26" s="99">
        <f t="shared" si="10"/>
        <v>0</v>
      </c>
    </row>
    <row r="27" spans="1:43">
      <c r="B27" s="184"/>
      <c r="C27" s="118"/>
      <c r="D27" s="119" t="s">
        <v>103</v>
      </c>
      <c r="E27" s="120"/>
      <c r="F27" s="113"/>
      <c r="G27" s="114"/>
      <c r="H27" s="115"/>
      <c r="I27" s="116" t="s">
        <v>100</v>
      </c>
      <c r="J27" s="95">
        <v>15</v>
      </c>
      <c r="K27" s="96">
        <v>10</v>
      </c>
      <c r="L27" s="97" t="s">
        <v>101</v>
      </c>
      <c r="M27" s="96">
        <v>15</v>
      </c>
      <c r="N27" s="117" t="s">
        <v>102</v>
      </c>
      <c r="O27" s="98">
        <v>10</v>
      </c>
      <c r="P27" s="99">
        <f>Métricas!C9-Métricas!C178</f>
        <v>28</v>
      </c>
      <c r="Q27" s="99">
        <f>Métricas!D9-Métricas!D178</f>
        <v>42</v>
      </c>
      <c r="R27" s="99">
        <f>Métricas!E9-Métricas!E178</f>
        <v>78</v>
      </c>
      <c r="S27" s="99">
        <f>Métricas!F9-Métricas!F178</f>
        <v>0</v>
      </c>
      <c r="T27" s="99">
        <f>Métricas!G9-Métricas!G178</f>
        <v>28</v>
      </c>
      <c r="U27" s="99">
        <f>Métricas!H9-Métricas!H178</f>
        <v>49</v>
      </c>
      <c r="V27" s="99">
        <f>Métricas!I9-Métricas!I178</f>
        <v>44</v>
      </c>
      <c r="W27" s="99">
        <f>Métricas!J9-Métricas!J178</f>
        <v>26</v>
      </c>
      <c r="X27" s="99">
        <f>Métricas!K9-Métricas!K178</f>
        <v>29</v>
      </c>
      <c r="Y27" s="99">
        <f>Métricas!L9-Métricas!L178</f>
        <v>50</v>
      </c>
      <c r="Z27" s="99">
        <f>Métricas!M9-Métricas!M178</f>
        <v>34</v>
      </c>
      <c r="AA27" s="99">
        <f>Métricas!N9-Métricas!N178</f>
        <v>55</v>
      </c>
      <c r="AB27" s="99">
        <f>Métricas!O9-Métricas!O178</f>
        <v>69</v>
      </c>
      <c r="AC27" s="99">
        <f>Métricas!P9-Métricas!P178</f>
        <v>78</v>
      </c>
      <c r="AD27" s="99">
        <f>Métricas!Q9-Métricas!Q178</f>
        <v>50</v>
      </c>
      <c r="AE27" s="99">
        <f>Métricas!R9-Métricas!R178</f>
        <v>69</v>
      </c>
      <c r="AF27" s="99">
        <f>Métricas!S9-Métricas!S178</f>
        <v>9</v>
      </c>
      <c r="AG27" s="99">
        <f>Métricas!T9-Métricas!T178</f>
        <v>15</v>
      </c>
      <c r="AH27" s="99">
        <f>Métricas!U9-Métricas!U178</f>
        <v>28</v>
      </c>
      <c r="AI27" s="99">
        <f>Métricas!V9-Métricas!V178</f>
        <v>42</v>
      </c>
      <c r="AJ27" s="99">
        <f>Métricas!W9-Métricas!W178</f>
        <v>29</v>
      </c>
      <c r="AK27" s="99">
        <f>Métricas!X9-Métricas!X178</f>
        <v>49</v>
      </c>
      <c r="AL27" s="99">
        <f>Métricas!Y9-Métricas!Y178</f>
        <v>0</v>
      </c>
      <c r="AM27" s="99">
        <f>Métricas!Z9-Métricas!Z178</f>
        <v>0</v>
      </c>
      <c r="AN27" s="99">
        <f>Métricas!AA9-Métricas!AA178</f>
        <v>0</v>
      </c>
      <c r="AO27" s="99">
        <f>Métricas!AB9-Métricas!AB178</f>
        <v>0</v>
      </c>
      <c r="AP27" s="99">
        <f>Métricas!AC9-Métricas!AC178</f>
        <v>0</v>
      </c>
      <c r="AQ27" s="99">
        <f>Métricas!AD9-Métricas!AD178</f>
        <v>0</v>
      </c>
    </row>
    <row r="28" spans="1:43">
      <c r="B28" s="184"/>
      <c r="C28" s="118"/>
      <c r="D28" s="119" t="s">
        <v>104</v>
      </c>
      <c r="E28" s="120"/>
      <c r="F28" s="113"/>
      <c r="G28" s="114"/>
      <c r="H28" s="115"/>
      <c r="I28" s="116" t="s">
        <v>100</v>
      </c>
      <c r="J28" s="95">
        <v>2</v>
      </c>
      <c r="K28" s="96">
        <v>1</v>
      </c>
      <c r="L28" s="97" t="s">
        <v>101</v>
      </c>
      <c r="M28" s="96">
        <v>2</v>
      </c>
      <c r="N28" s="117" t="s">
        <v>102</v>
      </c>
      <c r="O28" s="98">
        <v>1</v>
      </c>
      <c r="P28" s="99">
        <f>Métricas!C9-Métricas!C151</f>
        <v>0</v>
      </c>
      <c r="Q28" s="99">
        <f>Métricas!D9-Métricas!D151</f>
        <v>0</v>
      </c>
      <c r="R28" s="99">
        <f>Métricas!E9-Métricas!E151</f>
        <v>0</v>
      </c>
      <c r="S28" s="99">
        <f>Métricas!F9-Métricas!F151</f>
        <v>0</v>
      </c>
      <c r="T28" s="99">
        <f>Métricas!G9-Métricas!G151</f>
        <v>0</v>
      </c>
      <c r="U28" s="99">
        <f>Métricas!H9-Métricas!H151</f>
        <v>0</v>
      </c>
      <c r="V28" s="99">
        <f>Métricas!I9-Métricas!I151</f>
        <v>0</v>
      </c>
      <c r="W28" s="99">
        <f>Métricas!J9-Métricas!J151</f>
        <v>0</v>
      </c>
      <c r="X28" s="99">
        <f>Métricas!K9-Métricas!K151</f>
        <v>0</v>
      </c>
      <c r="Y28" s="99">
        <f>Métricas!L9-Métricas!L151</f>
        <v>14</v>
      </c>
      <c r="Z28" s="99">
        <f>Métricas!M9-Métricas!M151</f>
        <v>42</v>
      </c>
      <c r="AA28" s="99">
        <f>Métricas!N9-Métricas!N151</f>
        <v>0</v>
      </c>
      <c r="AB28" s="99">
        <f>Métricas!O9-Métricas!O151</f>
        <v>0</v>
      </c>
      <c r="AC28" s="99">
        <f>Métricas!P9-Métricas!P151</f>
        <v>0</v>
      </c>
      <c r="AD28" s="99">
        <f>Métricas!Q9-Métricas!Q151</f>
        <v>0</v>
      </c>
      <c r="AE28" s="99">
        <f>Métricas!R9-Métricas!R151</f>
        <v>0</v>
      </c>
      <c r="AF28" s="99">
        <f>Métricas!S9-Métricas!S151</f>
        <v>0</v>
      </c>
      <c r="AG28" s="99">
        <f>Métricas!T9-Métricas!T151</f>
        <v>0</v>
      </c>
      <c r="AH28" s="99">
        <f>Métricas!U9-Métricas!U151</f>
        <v>0</v>
      </c>
      <c r="AI28" s="99">
        <f>Métricas!V9-Métricas!V151</f>
        <v>0</v>
      </c>
      <c r="AJ28" s="99">
        <f>Métricas!W9-Métricas!W151</f>
        <v>0</v>
      </c>
      <c r="AK28" s="99">
        <f>Métricas!X9-Métricas!X151</f>
        <v>0</v>
      </c>
      <c r="AL28" s="99">
        <f>Métricas!Y9-Métricas!Y151</f>
        <v>0</v>
      </c>
      <c r="AM28" s="99">
        <f>Métricas!Z9-Métricas!Z151</f>
        <v>0</v>
      </c>
      <c r="AN28" s="99">
        <f>Métricas!AA9-Métricas!AA151</f>
        <v>0</v>
      </c>
      <c r="AO28" s="99">
        <f>Métricas!AB9-Métricas!AB151</f>
        <v>0</v>
      </c>
      <c r="AP28" s="99">
        <f>Métricas!AC9-Métricas!AC151</f>
        <v>0</v>
      </c>
      <c r="AQ28" s="99">
        <f>Métricas!AD9-Métricas!AD151</f>
        <v>0</v>
      </c>
    </row>
    <row r="29" spans="1:43">
      <c r="B29" s="184"/>
      <c r="C29" s="118"/>
      <c r="D29" s="119" t="s">
        <v>105</v>
      </c>
      <c r="E29" s="120"/>
      <c r="F29" s="113"/>
      <c r="G29" s="114"/>
      <c r="H29" s="115"/>
      <c r="I29" s="116" t="s">
        <v>100</v>
      </c>
      <c r="J29" s="95">
        <v>10</v>
      </c>
      <c r="K29" s="96">
        <v>5</v>
      </c>
      <c r="L29" s="97" t="s">
        <v>101</v>
      </c>
      <c r="M29" s="96">
        <v>10</v>
      </c>
      <c r="N29" s="117" t="s">
        <v>102</v>
      </c>
      <c r="O29" s="98">
        <v>5</v>
      </c>
      <c r="P29" s="99">
        <f>Métricas!C9-Métricas!C47</f>
        <v>6</v>
      </c>
      <c r="Q29" s="99">
        <f>Métricas!D9-Métricas!D47</f>
        <v>2</v>
      </c>
      <c r="R29" s="99">
        <f>Métricas!E9-Métricas!E47</f>
        <v>0</v>
      </c>
      <c r="S29" s="99">
        <f>Métricas!F9-Métricas!F47</f>
        <v>0</v>
      </c>
      <c r="T29" s="99">
        <f>Métricas!G9-Métricas!G47</f>
        <v>0</v>
      </c>
      <c r="U29" s="99">
        <f>Métricas!H9-Métricas!H47</f>
        <v>1</v>
      </c>
      <c r="V29" s="99">
        <f>Métricas!I9-Métricas!I47</f>
        <v>29</v>
      </c>
      <c r="W29" s="99">
        <f>Métricas!J9-Métricas!J47</f>
        <v>4</v>
      </c>
      <c r="X29" s="99">
        <f>Métricas!K9-Métricas!K47</f>
        <v>33</v>
      </c>
      <c r="Y29" s="99">
        <f>Métricas!L9-Métricas!L47</f>
        <v>67</v>
      </c>
      <c r="Z29" s="99">
        <f>Métricas!M9-Métricas!M47</f>
        <v>0</v>
      </c>
      <c r="AA29" s="99">
        <f>Métricas!N9-Métricas!N47</f>
        <v>23</v>
      </c>
      <c r="AB29" s="99">
        <f>Métricas!O9-Métricas!O47</f>
        <v>0</v>
      </c>
      <c r="AC29" s="99">
        <f>Métricas!P9-Métricas!P47</f>
        <v>0</v>
      </c>
      <c r="AD29" s="99">
        <f>Métricas!Q9-Métricas!Q47</f>
        <v>0</v>
      </c>
      <c r="AE29" s="99">
        <f>Métricas!R9-Métricas!R47</f>
        <v>16</v>
      </c>
      <c r="AF29" s="99">
        <f>Métricas!S9-Métricas!S47</f>
        <v>29</v>
      </c>
      <c r="AG29" s="99">
        <f>Métricas!T9-Métricas!T47</f>
        <v>0</v>
      </c>
      <c r="AH29" s="99">
        <f>Métricas!U9-Métricas!U47</f>
        <v>0</v>
      </c>
      <c r="AI29" s="99">
        <f>Métricas!V9-Métricas!V47</f>
        <v>0</v>
      </c>
      <c r="AJ29" s="99">
        <f>Métricas!W9-Métricas!W47</f>
        <v>32</v>
      </c>
      <c r="AK29" s="99">
        <f>Métricas!X9-Métricas!X47</f>
        <v>55</v>
      </c>
      <c r="AL29" s="99">
        <f>Métricas!Y9-Métricas!Y47</f>
        <v>0</v>
      </c>
      <c r="AM29" s="99">
        <f>Métricas!Z9-Métricas!Z47</f>
        <v>0</v>
      </c>
      <c r="AN29" s="99">
        <f>Métricas!AA9-Métricas!AA47</f>
        <v>0</v>
      </c>
      <c r="AO29" s="99">
        <f>Métricas!AB9-Métricas!AB47</f>
        <v>0</v>
      </c>
      <c r="AP29" s="99">
        <f>Métricas!AC9-Métricas!AC47</f>
        <v>0</v>
      </c>
      <c r="AQ29" s="99">
        <f>Métricas!AD9-Métricas!AD47</f>
        <v>0</v>
      </c>
    </row>
    <row r="30" spans="1:43">
      <c r="B30" s="184"/>
      <c r="C30" s="118"/>
      <c r="D30" s="119" t="s">
        <v>106</v>
      </c>
      <c r="E30" s="120"/>
      <c r="F30" s="121"/>
      <c r="G30" s="122"/>
      <c r="H30" s="123"/>
      <c r="I30" s="116" t="s">
        <v>100</v>
      </c>
      <c r="J30" s="95">
        <v>30</v>
      </c>
      <c r="K30" s="96">
        <v>20</v>
      </c>
      <c r="L30" s="97" t="s">
        <v>101</v>
      </c>
      <c r="M30" s="96">
        <v>30</v>
      </c>
      <c r="N30" s="117" t="s">
        <v>102</v>
      </c>
      <c r="O30" s="98">
        <v>20</v>
      </c>
      <c r="P30" s="99">
        <f>Métricas!C9-Métricas!C101</f>
        <v>0</v>
      </c>
      <c r="Q30" s="99">
        <f>Métricas!D9-Métricas!D101</f>
        <v>1</v>
      </c>
      <c r="R30" s="99">
        <f>Métricas!E9-Métricas!E101</f>
        <v>0</v>
      </c>
      <c r="S30" s="99">
        <f>Métricas!F9-Métricas!F101</f>
        <v>23</v>
      </c>
      <c r="T30" s="99">
        <f>Métricas!G9-Métricas!G101</f>
        <v>51</v>
      </c>
      <c r="U30" s="99">
        <f>Métricas!H9-Métricas!H101</f>
        <v>0</v>
      </c>
      <c r="V30" s="99">
        <f>Métricas!I9-Métricas!I101</f>
        <v>0</v>
      </c>
      <c r="W30" s="99">
        <f>Métricas!J9-Métricas!J101</f>
        <v>0</v>
      </c>
      <c r="X30" s="99">
        <f>Métricas!K9-Métricas!K101</f>
        <v>0</v>
      </c>
      <c r="Y30" s="99">
        <f>Métricas!L9-Métricas!L101</f>
        <v>0</v>
      </c>
      <c r="Z30" s="99">
        <f>Métricas!M9-Métricas!M101</f>
        <v>0</v>
      </c>
      <c r="AA30" s="99">
        <f>Métricas!N9-Métricas!N101</f>
        <v>0</v>
      </c>
      <c r="AB30" s="99">
        <f>Métricas!O9-Métricas!O101</f>
        <v>0</v>
      </c>
      <c r="AC30" s="99">
        <f>Métricas!P9-Métricas!P101</f>
        <v>0</v>
      </c>
      <c r="AD30" s="99">
        <f>Métricas!Q9-Métricas!Q101</f>
        <v>0</v>
      </c>
      <c r="AE30" s="99">
        <f>Métricas!R9-Métricas!R101</f>
        <v>21</v>
      </c>
      <c r="AF30" s="99">
        <f>Métricas!S9-Métricas!S101</f>
        <v>10</v>
      </c>
      <c r="AG30" s="99">
        <f>Métricas!T9-Métricas!T101</f>
        <v>43</v>
      </c>
      <c r="AH30" s="99">
        <f>Métricas!U9-Métricas!U101</f>
        <v>0</v>
      </c>
      <c r="AI30" s="99">
        <f>Métricas!V9-Métricas!V101</f>
        <v>0</v>
      </c>
      <c r="AJ30" s="99">
        <f>Métricas!W9-Métricas!W101</f>
        <v>7</v>
      </c>
      <c r="AK30" s="99">
        <f>Métricas!X9-Métricas!X101</f>
        <v>36</v>
      </c>
      <c r="AL30" s="99">
        <f>Métricas!Y9-Métricas!Y101</f>
        <v>0</v>
      </c>
      <c r="AM30" s="99">
        <f>Métricas!Z9-Métricas!Z101</f>
        <v>0</v>
      </c>
      <c r="AN30" s="99">
        <f>Métricas!AA9-Métricas!AA101</f>
        <v>0</v>
      </c>
      <c r="AO30" s="99">
        <f>Métricas!AB9-Métricas!AB101</f>
        <v>0</v>
      </c>
      <c r="AP30" s="99">
        <f>Métricas!AC9-Métricas!AC101</f>
        <v>0</v>
      </c>
      <c r="AQ30" s="99">
        <f>Métricas!AD9-Métricas!AD101</f>
        <v>0</v>
      </c>
    </row>
    <row r="31" spans="1:43">
      <c r="B31" s="184"/>
      <c r="C31" s="118"/>
      <c r="D31" s="119" t="s">
        <v>107</v>
      </c>
      <c r="E31" s="120"/>
      <c r="F31" s="121"/>
      <c r="G31" s="122"/>
      <c r="H31" s="123"/>
      <c r="I31" s="116" t="s">
        <v>100</v>
      </c>
      <c r="J31" s="95">
        <v>10</v>
      </c>
      <c r="K31" s="96">
        <v>5</v>
      </c>
      <c r="L31" s="97" t="s">
        <v>101</v>
      </c>
      <c r="M31" s="96">
        <v>10</v>
      </c>
      <c r="N31" s="117" t="s">
        <v>102</v>
      </c>
      <c r="O31" s="98">
        <v>5</v>
      </c>
      <c r="P31" s="99">
        <f>Métricas!C9-Métricas!C73</f>
        <v>27</v>
      </c>
      <c r="Q31" s="99">
        <f>Métricas!D9-Métricas!D73</f>
        <v>2</v>
      </c>
      <c r="R31" s="99">
        <f>Métricas!E9-Métricas!E73</f>
        <v>7</v>
      </c>
      <c r="S31" s="99">
        <f>Métricas!F9-Métricas!F73</f>
        <v>15</v>
      </c>
      <c r="T31" s="99">
        <f>Métricas!G9-Métricas!G73</f>
        <v>36</v>
      </c>
      <c r="U31" s="99">
        <f>Métricas!H9-Métricas!H73</f>
        <v>44</v>
      </c>
      <c r="V31" s="99">
        <f>Métricas!I9-Métricas!I73</f>
        <v>30</v>
      </c>
      <c r="W31" s="99">
        <f>Métricas!J9-Métricas!J73</f>
        <v>0</v>
      </c>
      <c r="X31" s="99">
        <f>Métricas!K9-Métricas!K73</f>
        <v>1</v>
      </c>
      <c r="Y31" s="99">
        <f>Métricas!L9-Métricas!L73</f>
        <v>0</v>
      </c>
      <c r="Z31" s="99">
        <f>Métricas!M9-Métricas!M73</f>
        <v>6</v>
      </c>
      <c r="AA31" s="99">
        <f>Métricas!N9-Métricas!N73</f>
        <v>12</v>
      </c>
      <c r="AB31" s="99">
        <f>Métricas!O9-Métricas!O73</f>
        <v>8</v>
      </c>
      <c r="AC31" s="99">
        <f>Métricas!P9-Métricas!P73</f>
        <v>12</v>
      </c>
      <c r="AD31" s="99">
        <f>Métricas!Q9-Métricas!Q73</f>
        <v>39</v>
      </c>
      <c r="AE31" s="99">
        <f>Métricas!R9-Métricas!R73</f>
        <v>37</v>
      </c>
      <c r="AF31" s="99">
        <f>Métricas!S9-Métricas!S73</f>
        <v>44</v>
      </c>
      <c r="AG31" s="99">
        <f>Métricas!T9-Métricas!T73</f>
        <v>55</v>
      </c>
      <c r="AH31" s="99">
        <f>Métricas!U9-Métricas!U73</f>
        <v>30</v>
      </c>
      <c r="AI31" s="99">
        <f>Métricas!V9-Métricas!V73</f>
        <v>40</v>
      </c>
      <c r="AJ31" s="99">
        <f>Métricas!W9-Métricas!W73</f>
        <v>71</v>
      </c>
      <c r="AK31" s="99">
        <f>Métricas!X9-Métricas!X73</f>
        <v>100</v>
      </c>
      <c r="AL31" s="99">
        <f>Métricas!Y9-Métricas!Y73</f>
        <v>0</v>
      </c>
      <c r="AM31" s="99">
        <f>Métricas!Z9-Métricas!Z73</f>
        <v>0</v>
      </c>
      <c r="AN31" s="99">
        <f>Métricas!AA9-Métricas!AA73</f>
        <v>0</v>
      </c>
      <c r="AO31" s="99">
        <f>Métricas!AB9-Métricas!AB73</f>
        <v>0</v>
      </c>
      <c r="AP31" s="99">
        <f>Métricas!AC9-Métricas!AC73</f>
        <v>0</v>
      </c>
      <c r="AQ31" s="99">
        <f>Métricas!AD9-Métricas!AD73</f>
        <v>0</v>
      </c>
    </row>
    <row r="32" spans="1:43" ht="33.75">
      <c r="B32" s="184"/>
      <c r="C32" s="111">
        <v>7</v>
      </c>
      <c r="D32" s="112" t="s">
        <v>123</v>
      </c>
      <c r="E32" s="112" t="s">
        <v>124</v>
      </c>
      <c r="F32" s="113" t="s">
        <v>97</v>
      </c>
      <c r="G32" s="114" t="s">
        <v>98</v>
      </c>
      <c r="H32" s="115" t="s">
        <v>125</v>
      </c>
      <c r="I32" s="116" t="s">
        <v>100</v>
      </c>
      <c r="J32" s="95">
        <v>45</v>
      </c>
      <c r="K32" s="96">
        <v>30</v>
      </c>
      <c r="L32" s="97" t="s">
        <v>101</v>
      </c>
      <c r="M32" s="96">
        <v>45</v>
      </c>
      <c r="N32" s="117" t="s">
        <v>102</v>
      </c>
      <c r="O32" s="98">
        <v>30</v>
      </c>
      <c r="P32" s="99">
        <f>Métricas!C11-Métricas!C9</f>
        <v>77</v>
      </c>
      <c r="Q32" s="99">
        <f>Métricas!D11-Métricas!D9</f>
        <v>83</v>
      </c>
      <c r="R32" s="99">
        <f>Métricas!E11-Métricas!E9</f>
        <v>60</v>
      </c>
      <c r="S32" s="99">
        <f>Métricas!F11-Métricas!F9</f>
        <v>33</v>
      </c>
      <c r="T32" s="99">
        <f>Métricas!G11-Métricas!G9</f>
        <v>40</v>
      </c>
      <c r="U32" s="99">
        <f>Métricas!H11-Métricas!H9</f>
        <v>54</v>
      </c>
      <c r="V32" s="99">
        <f>Métricas!I11-Métricas!I9</f>
        <v>13</v>
      </c>
      <c r="W32" s="99">
        <f>Métricas!J11-Métricas!J9</f>
        <v>44</v>
      </c>
      <c r="X32" s="99">
        <f>Métricas!K11-Métricas!K9</f>
        <v>54</v>
      </c>
      <c r="Y32" s="99">
        <f>Métricas!L11-Métricas!L9</f>
        <v>77</v>
      </c>
      <c r="Z32" s="99">
        <f>Métricas!M11-Métricas!M9</f>
        <v>72</v>
      </c>
      <c r="AA32" s="99">
        <f>Métricas!N11-Métricas!N9</f>
        <v>96</v>
      </c>
      <c r="AB32" s="99">
        <f>Métricas!O11-Métricas!O9</f>
        <v>156</v>
      </c>
      <c r="AC32" s="99">
        <f>Métricas!P11-Métricas!P9</f>
        <v>162</v>
      </c>
      <c r="AD32" s="99">
        <f>Métricas!Q11-Métricas!Q9</f>
        <v>158</v>
      </c>
      <c r="AE32" s="99">
        <f>Métricas!R11-Métricas!R9</f>
        <v>159</v>
      </c>
      <c r="AF32" s="99">
        <f>Métricas!S11-Métricas!S9</f>
        <v>154</v>
      </c>
      <c r="AG32" s="99">
        <f>Métricas!T11-Métricas!T9</f>
        <v>169</v>
      </c>
      <c r="AH32" s="99">
        <f>Métricas!U11-Métricas!U9</f>
        <v>169</v>
      </c>
      <c r="AI32" s="99">
        <f>Métricas!V11-Métricas!V9</f>
        <v>155</v>
      </c>
      <c r="AJ32" s="99">
        <f>Métricas!W11-Métricas!W9</f>
        <v>149</v>
      </c>
      <c r="AK32" s="99">
        <f>Métricas!X11-Métricas!X9</f>
        <v>174</v>
      </c>
      <c r="AL32" s="99">
        <f>Métricas!Y11-Métricas!Y9</f>
        <v>0</v>
      </c>
      <c r="AM32" s="99">
        <f>Métricas!Z11-Métricas!Z9</f>
        <v>0</v>
      </c>
      <c r="AN32" s="99">
        <f>Métricas!AA11-Métricas!AA9</f>
        <v>0</v>
      </c>
      <c r="AO32" s="99">
        <f>Métricas!AB11-Métricas!AB9</f>
        <v>0</v>
      </c>
      <c r="AP32" s="99">
        <f>Métricas!AC11-Métricas!AC9</f>
        <v>0</v>
      </c>
      <c r="AQ32" s="99">
        <f>Métricas!AD11-Métricas!AD9</f>
        <v>0</v>
      </c>
    </row>
    <row r="33" spans="1:43" ht="45">
      <c r="B33" s="184"/>
      <c r="C33" s="111">
        <v>8</v>
      </c>
      <c r="D33" s="112" t="s">
        <v>126</v>
      </c>
      <c r="E33" s="112" t="s">
        <v>127</v>
      </c>
      <c r="F33" s="113" t="s">
        <v>97</v>
      </c>
      <c r="G33" s="114" t="s">
        <v>98</v>
      </c>
      <c r="H33" s="115" t="s">
        <v>128</v>
      </c>
      <c r="I33" s="116" t="s">
        <v>100</v>
      </c>
      <c r="J33" s="116">
        <v>15</v>
      </c>
      <c r="K33" s="96">
        <f>O33</f>
        <v>10</v>
      </c>
      <c r="L33" s="97" t="s">
        <v>101</v>
      </c>
      <c r="M33" s="96">
        <f>J33</f>
        <v>15</v>
      </c>
      <c r="N33" s="117" t="s">
        <v>102</v>
      </c>
      <c r="O33" s="117">
        <v>10</v>
      </c>
      <c r="P33" s="152">
        <f>Métricas!C9-Métricas!C12</f>
        <v>84</v>
      </c>
      <c r="Q33" s="152">
        <f>Métricas!D9-Métricas!D12</f>
        <v>105</v>
      </c>
      <c r="R33" s="152">
        <f>Métricas!E9-Métricas!E12</f>
        <v>80</v>
      </c>
      <c r="S33" s="152">
        <f>Métricas!F9-Métricas!F12</f>
        <v>89</v>
      </c>
      <c r="T33" s="152">
        <f>Métricas!G9-Métricas!G12</f>
        <v>62</v>
      </c>
      <c r="U33" s="152">
        <f>Métricas!H9-Métricas!H12</f>
        <v>110</v>
      </c>
      <c r="V33" s="152">
        <f>Métricas!I9-Métricas!I12</f>
        <v>120</v>
      </c>
      <c r="W33" s="152">
        <f>Métricas!J9-Métricas!J12</f>
        <v>140</v>
      </c>
      <c r="X33" s="152">
        <f>Métricas!K9-Métricas!K12</f>
        <v>148</v>
      </c>
      <c r="Y33" s="152">
        <f>Métricas!L9-Métricas!L12</f>
        <v>118</v>
      </c>
      <c r="Z33" s="152">
        <f>Métricas!M9-Métricas!M12</f>
        <v>146</v>
      </c>
      <c r="AA33" s="152">
        <f>Métricas!N9-Métricas!N12</f>
        <v>84</v>
      </c>
      <c r="AB33" s="152">
        <f>Métricas!O9-Métricas!O12</f>
        <v>112</v>
      </c>
      <c r="AC33" s="152">
        <f>Métricas!P9-Métricas!P12</f>
        <v>105</v>
      </c>
      <c r="AD33" s="152">
        <f>Métricas!Q9-Métricas!Q12</f>
        <v>115</v>
      </c>
      <c r="AE33" s="152">
        <f>Métricas!R9-Métricas!R12</f>
        <v>127</v>
      </c>
      <c r="AF33" s="152">
        <f>Métricas!S9-Métricas!S12</f>
        <v>136</v>
      </c>
      <c r="AG33" s="152">
        <f>Métricas!T9-Métricas!T12</f>
        <v>131</v>
      </c>
      <c r="AH33" s="152">
        <f>Métricas!U9-Métricas!U12</f>
        <v>127</v>
      </c>
      <c r="AI33" s="152">
        <f>Métricas!V9-Métricas!V12</f>
        <v>147</v>
      </c>
      <c r="AJ33" s="152">
        <f>Métricas!W9-Métricas!W12</f>
        <v>125</v>
      </c>
      <c r="AK33" s="152">
        <f>Métricas!X9-Métricas!X12</f>
        <v>117</v>
      </c>
      <c r="AL33" s="152">
        <f>Métricas!Y9-Métricas!Y12</f>
        <v>0</v>
      </c>
      <c r="AM33" s="152">
        <f>Métricas!Z9-Métricas!Z12</f>
        <v>0</v>
      </c>
      <c r="AN33" s="152">
        <f>Métricas!AA9-Métricas!AA12</f>
        <v>0</v>
      </c>
      <c r="AO33" s="152">
        <f>Métricas!AB9-Métricas!AB12</f>
        <v>0</v>
      </c>
      <c r="AP33" s="152">
        <f>Métricas!AC9-Métricas!AC12</f>
        <v>0</v>
      </c>
      <c r="AQ33" s="152">
        <f>Métricas!AD9-Métricas!AD12</f>
        <v>0</v>
      </c>
    </row>
    <row r="34" spans="1:43" ht="33.75">
      <c r="B34" s="175" t="s">
        <v>129</v>
      </c>
      <c r="C34" s="124">
        <v>9</v>
      </c>
      <c r="D34" s="125" t="s">
        <v>162</v>
      </c>
      <c r="E34" s="126" t="s">
        <v>163</v>
      </c>
      <c r="F34" s="127" t="s">
        <v>97</v>
      </c>
      <c r="G34" s="128" t="s">
        <v>98</v>
      </c>
      <c r="H34" s="129" t="s">
        <v>164</v>
      </c>
      <c r="I34" s="106" t="s">
        <v>102</v>
      </c>
      <c r="J34" s="106">
        <f>SUM(J35:J39)</f>
        <v>210</v>
      </c>
      <c r="K34" s="96">
        <f t="shared" ref="K34:K40" si="11">J34</f>
        <v>210</v>
      </c>
      <c r="L34" s="97" t="s">
        <v>101</v>
      </c>
      <c r="M34" s="96">
        <f t="shared" ref="M34:M40" si="12">O34</f>
        <v>222</v>
      </c>
      <c r="N34" s="130" t="s">
        <v>100</v>
      </c>
      <c r="O34" s="130">
        <f>SUM(O35:O39)</f>
        <v>222</v>
      </c>
      <c r="P34" s="99">
        <f>SUM(P35:P39)</f>
        <v>0</v>
      </c>
      <c r="Q34" s="99">
        <f t="shared" ref="Q34:AQ34" si="13">SUM(Q35:Q39)</f>
        <v>0</v>
      </c>
      <c r="R34" s="99">
        <f t="shared" si="13"/>
        <v>0</v>
      </c>
      <c r="S34" s="99">
        <f t="shared" si="13"/>
        <v>0</v>
      </c>
      <c r="T34" s="99">
        <f t="shared" si="13"/>
        <v>0</v>
      </c>
      <c r="U34" s="99">
        <f t="shared" si="13"/>
        <v>0</v>
      </c>
      <c r="V34" s="99">
        <f t="shared" si="13"/>
        <v>0</v>
      </c>
      <c r="W34" s="99">
        <f t="shared" si="13"/>
        <v>0</v>
      </c>
      <c r="X34" s="99">
        <f t="shared" si="13"/>
        <v>0</v>
      </c>
      <c r="Y34" s="99">
        <f t="shared" si="13"/>
        <v>0</v>
      </c>
      <c r="Z34" s="99">
        <f t="shared" si="13"/>
        <v>0</v>
      </c>
      <c r="AA34" s="99">
        <f t="shared" si="13"/>
        <v>0</v>
      </c>
      <c r="AB34" s="99">
        <f t="shared" si="13"/>
        <v>0</v>
      </c>
      <c r="AC34" s="99">
        <f t="shared" si="13"/>
        <v>0</v>
      </c>
      <c r="AD34" s="99">
        <f t="shared" si="13"/>
        <v>0</v>
      </c>
      <c r="AE34" s="99">
        <f t="shared" si="13"/>
        <v>0</v>
      </c>
      <c r="AF34" s="99">
        <f t="shared" si="13"/>
        <v>0</v>
      </c>
      <c r="AG34" s="99">
        <f t="shared" si="13"/>
        <v>0</v>
      </c>
      <c r="AH34" s="99">
        <f t="shared" si="13"/>
        <v>0</v>
      </c>
      <c r="AI34" s="99">
        <f t="shared" si="13"/>
        <v>0</v>
      </c>
      <c r="AJ34" s="99">
        <f t="shared" si="13"/>
        <v>0</v>
      </c>
      <c r="AK34" s="99">
        <f t="shared" si="13"/>
        <v>199</v>
      </c>
      <c r="AL34" s="99">
        <f t="shared" si="13"/>
        <v>0</v>
      </c>
      <c r="AM34" s="99">
        <f t="shared" si="13"/>
        <v>0</v>
      </c>
      <c r="AN34" s="99">
        <f t="shared" si="13"/>
        <v>0</v>
      </c>
      <c r="AO34" s="99">
        <f t="shared" si="13"/>
        <v>0</v>
      </c>
      <c r="AP34" s="99">
        <f t="shared" si="13"/>
        <v>0</v>
      </c>
      <c r="AQ34" s="99">
        <f t="shared" si="13"/>
        <v>0</v>
      </c>
    </row>
    <row r="35" spans="1:43">
      <c r="B35" s="176"/>
      <c r="C35" s="135"/>
      <c r="D35" s="134" t="s">
        <v>103</v>
      </c>
      <c r="E35" s="135"/>
      <c r="F35" s="127"/>
      <c r="G35" s="128"/>
      <c r="H35" s="129"/>
      <c r="I35" s="106" t="s">
        <v>102</v>
      </c>
      <c r="J35" s="106">
        <v>59</v>
      </c>
      <c r="K35" s="96">
        <f t="shared" si="11"/>
        <v>59</v>
      </c>
      <c r="L35" s="97" t="s">
        <v>101</v>
      </c>
      <c r="M35" s="96">
        <f t="shared" si="12"/>
        <v>62</v>
      </c>
      <c r="N35" s="130" t="s">
        <v>100</v>
      </c>
      <c r="O35" s="130">
        <v>62</v>
      </c>
      <c r="P35" s="99">
        <f>Métricas!C179</f>
        <v>0</v>
      </c>
      <c r="Q35" s="99">
        <f>Métricas!D179</f>
        <v>0</v>
      </c>
      <c r="R35" s="99">
        <f>Métricas!E179</f>
        <v>0</v>
      </c>
      <c r="S35" s="99">
        <f>Métricas!F179</f>
        <v>0</v>
      </c>
      <c r="T35" s="99">
        <f>Métricas!G179</f>
        <v>0</v>
      </c>
      <c r="U35" s="99">
        <f>Métricas!H179</f>
        <v>0</v>
      </c>
      <c r="V35" s="99">
        <f>Métricas!I179</f>
        <v>0</v>
      </c>
      <c r="W35" s="99">
        <f>Métricas!J179</f>
        <v>0</v>
      </c>
      <c r="X35" s="99">
        <f>Métricas!K179</f>
        <v>0</v>
      </c>
      <c r="Y35" s="99">
        <f>Métricas!L179</f>
        <v>0</v>
      </c>
      <c r="Z35" s="99">
        <f>Métricas!M179</f>
        <v>0</v>
      </c>
      <c r="AA35" s="99">
        <f>Métricas!N179</f>
        <v>0</v>
      </c>
      <c r="AB35" s="99">
        <f>Métricas!O179</f>
        <v>0</v>
      </c>
      <c r="AC35" s="99">
        <f>Métricas!P179</f>
        <v>0</v>
      </c>
      <c r="AD35" s="99">
        <f>Métricas!Q179</f>
        <v>0</v>
      </c>
      <c r="AE35" s="99">
        <f>Métricas!R179</f>
        <v>0</v>
      </c>
      <c r="AF35" s="99">
        <f>Métricas!S179</f>
        <v>0</v>
      </c>
      <c r="AG35" s="99">
        <f>Métricas!T179</f>
        <v>0</v>
      </c>
      <c r="AH35" s="99">
        <f>Métricas!U179</f>
        <v>0</v>
      </c>
      <c r="AI35" s="99">
        <f>Métricas!V179</f>
        <v>0</v>
      </c>
      <c r="AJ35" s="99">
        <f>Métricas!W179</f>
        <v>0</v>
      </c>
      <c r="AK35" s="99">
        <f>Métricas!X179</f>
        <v>59</v>
      </c>
      <c r="AL35" s="99">
        <f>Métricas!Y179</f>
        <v>0</v>
      </c>
      <c r="AM35" s="99">
        <f>Métricas!Z179</f>
        <v>0</v>
      </c>
      <c r="AN35" s="99">
        <f>Métricas!AA179</f>
        <v>0</v>
      </c>
      <c r="AO35" s="99">
        <f>Métricas!AB179</f>
        <v>0</v>
      </c>
      <c r="AP35" s="99">
        <f>Métricas!AC179</f>
        <v>0</v>
      </c>
      <c r="AQ35" s="99">
        <f>Métricas!AD179</f>
        <v>0</v>
      </c>
    </row>
    <row r="36" spans="1:43">
      <c r="B36" s="176"/>
      <c r="C36" s="135"/>
      <c r="D36" s="134" t="s">
        <v>104</v>
      </c>
      <c r="E36" s="135"/>
      <c r="F36" s="127"/>
      <c r="G36" s="128"/>
      <c r="H36" s="129"/>
      <c r="I36" s="106" t="s">
        <v>102</v>
      </c>
      <c r="J36" s="106">
        <v>16</v>
      </c>
      <c r="K36" s="96">
        <f t="shared" si="11"/>
        <v>16</v>
      </c>
      <c r="L36" s="97" t="s">
        <v>101</v>
      </c>
      <c r="M36" s="96">
        <f t="shared" si="12"/>
        <v>17</v>
      </c>
      <c r="N36" s="130" t="s">
        <v>100</v>
      </c>
      <c r="O36" s="130">
        <v>17</v>
      </c>
      <c r="P36" s="99">
        <f>Métricas!C152</f>
        <v>0</v>
      </c>
      <c r="Q36" s="99">
        <f>Métricas!D152</f>
        <v>0</v>
      </c>
      <c r="R36" s="99">
        <f>Métricas!E152</f>
        <v>0</v>
      </c>
      <c r="S36" s="99">
        <f>Métricas!F152</f>
        <v>0</v>
      </c>
      <c r="T36" s="99">
        <f>Métricas!G152</f>
        <v>0</v>
      </c>
      <c r="U36" s="99">
        <f>Métricas!H152</f>
        <v>0</v>
      </c>
      <c r="V36" s="99">
        <f>Métricas!I152</f>
        <v>0</v>
      </c>
      <c r="W36" s="99">
        <f>Métricas!J152</f>
        <v>0</v>
      </c>
      <c r="X36" s="99">
        <f>Métricas!K152</f>
        <v>0</v>
      </c>
      <c r="Y36" s="99">
        <f>Métricas!L152</f>
        <v>0</v>
      </c>
      <c r="Z36" s="99">
        <f>Métricas!M152</f>
        <v>0</v>
      </c>
      <c r="AA36" s="99">
        <f>Métricas!N152</f>
        <v>0</v>
      </c>
      <c r="AB36" s="99">
        <f>Métricas!O152</f>
        <v>0</v>
      </c>
      <c r="AC36" s="99">
        <f>Métricas!P152</f>
        <v>0</v>
      </c>
      <c r="AD36" s="99">
        <f>Métricas!Q152</f>
        <v>0</v>
      </c>
      <c r="AE36" s="99">
        <f>Métricas!R152</f>
        <v>0</v>
      </c>
      <c r="AF36" s="99">
        <f>Métricas!S152</f>
        <v>0</v>
      </c>
      <c r="AG36" s="99">
        <f>Métricas!T152</f>
        <v>0</v>
      </c>
      <c r="AH36" s="99">
        <f>Métricas!U152</f>
        <v>0</v>
      </c>
      <c r="AI36" s="99">
        <f>Métricas!V152</f>
        <v>0</v>
      </c>
      <c r="AJ36" s="99">
        <f>Métricas!W152</f>
        <v>0</v>
      </c>
      <c r="AK36" s="99">
        <f>Métricas!X152</f>
        <v>6</v>
      </c>
      <c r="AL36" s="99">
        <f>Métricas!Y152</f>
        <v>0</v>
      </c>
      <c r="AM36" s="99">
        <f>Métricas!Z152</f>
        <v>0</v>
      </c>
      <c r="AN36" s="99">
        <f>Métricas!AA152</f>
        <v>0</v>
      </c>
      <c r="AO36" s="99">
        <f>Métricas!AB152</f>
        <v>0</v>
      </c>
      <c r="AP36" s="99">
        <f>Métricas!AC152</f>
        <v>0</v>
      </c>
      <c r="AQ36" s="99">
        <f>Métricas!AD152</f>
        <v>0</v>
      </c>
    </row>
    <row r="37" spans="1:43">
      <c r="B37" s="176"/>
      <c r="C37" s="135"/>
      <c r="D37" s="134" t="s">
        <v>105</v>
      </c>
      <c r="E37" s="135"/>
      <c r="F37" s="127"/>
      <c r="G37" s="128"/>
      <c r="H37" s="129"/>
      <c r="I37" s="106" t="s">
        <v>102</v>
      </c>
      <c r="J37" s="106">
        <v>1</v>
      </c>
      <c r="K37" s="96">
        <f t="shared" si="11"/>
        <v>1</v>
      </c>
      <c r="L37" s="97" t="s">
        <v>101</v>
      </c>
      <c r="M37" s="96">
        <f t="shared" si="12"/>
        <v>2</v>
      </c>
      <c r="N37" s="130" t="s">
        <v>100</v>
      </c>
      <c r="O37" s="130">
        <v>2</v>
      </c>
      <c r="P37" s="99">
        <f>Métricas!C46</f>
        <v>0</v>
      </c>
      <c r="Q37" s="99">
        <f>Métricas!D46</f>
        <v>0</v>
      </c>
      <c r="R37" s="99">
        <f>Métricas!E46</f>
        <v>0</v>
      </c>
      <c r="S37" s="99">
        <f>Métricas!F46</f>
        <v>0</v>
      </c>
      <c r="T37" s="99">
        <f>Métricas!G46</f>
        <v>0</v>
      </c>
      <c r="U37" s="99">
        <f>Métricas!H46</f>
        <v>0</v>
      </c>
      <c r="V37" s="99">
        <f>Métricas!I46</f>
        <v>0</v>
      </c>
      <c r="W37" s="99">
        <f>Métricas!J46</f>
        <v>0</v>
      </c>
      <c r="X37" s="99">
        <f>Métricas!K46</f>
        <v>0</v>
      </c>
      <c r="Y37" s="99">
        <f>Métricas!L46</f>
        <v>0</v>
      </c>
      <c r="Z37" s="99">
        <f>Métricas!M46</f>
        <v>0</v>
      </c>
      <c r="AA37" s="99">
        <f>Métricas!N46</f>
        <v>0</v>
      </c>
      <c r="AB37" s="99">
        <f>Métricas!O46</f>
        <v>0</v>
      </c>
      <c r="AC37" s="99">
        <f>Métricas!P46</f>
        <v>0</v>
      </c>
      <c r="AD37" s="99">
        <f>Métricas!Q46</f>
        <v>0</v>
      </c>
      <c r="AE37" s="99">
        <f>Métricas!R46</f>
        <v>0</v>
      </c>
      <c r="AF37" s="99">
        <f>Métricas!S46</f>
        <v>0</v>
      </c>
      <c r="AG37" s="99">
        <f>Métricas!T46</f>
        <v>0</v>
      </c>
      <c r="AH37" s="99">
        <f>Métricas!U46</f>
        <v>0</v>
      </c>
      <c r="AI37" s="99">
        <f>Métricas!V46</f>
        <v>0</v>
      </c>
      <c r="AJ37" s="99">
        <f>Métricas!W46</f>
        <v>0</v>
      </c>
      <c r="AK37" s="99">
        <f>Métricas!X46</f>
        <v>0</v>
      </c>
      <c r="AL37" s="99">
        <f>Métricas!Y46</f>
        <v>0</v>
      </c>
      <c r="AM37" s="99">
        <f>Métricas!Z46</f>
        <v>0</v>
      </c>
      <c r="AN37" s="99">
        <f>Métricas!AA46</f>
        <v>0</v>
      </c>
      <c r="AO37" s="99">
        <f>Métricas!AB46</f>
        <v>0</v>
      </c>
      <c r="AP37" s="99">
        <f>Métricas!AC46</f>
        <v>0</v>
      </c>
      <c r="AQ37" s="99">
        <f>Métricas!AD46</f>
        <v>0</v>
      </c>
    </row>
    <row r="38" spans="1:43">
      <c r="B38" s="176"/>
      <c r="C38" s="135"/>
      <c r="D38" s="134" t="s">
        <v>135</v>
      </c>
      <c r="E38" s="135"/>
      <c r="F38" s="127"/>
      <c r="G38" s="128"/>
      <c r="H38" s="129"/>
      <c r="I38" s="106" t="s">
        <v>102</v>
      </c>
      <c r="J38" s="106">
        <v>54</v>
      </c>
      <c r="K38" s="96">
        <f t="shared" si="11"/>
        <v>54</v>
      </c>
      <c r="L38" s="97" t="s">
        <v>101</v>
      </c>
      <c r="M38" s="96">
        <f t="shared" si="12"/>
        <v>57</v>
      </c>
      <c r="N38" s="130" t="s">
        <v>100</v>
      </c>
      <c r="O38" s="130">
        <v>57</v>
      </c>
      <c r="P38" s="99">
        <f>Métricas!C100</f>
        <v>0</v>
      </c>
      <c r="Q38" s="99">
        <f>Métricas!D100</f>
        <v>0</v>
      </c>
      <c r="R38" s="99">
        <f>Métricas!E100</f>
        <v>0</v>
      </c>
      <c r="S38" s="99">
        <f>Métricas!F100</f>
        <v>0</v>
      </c>
      <c r="T38" s="99">
        <f>Métricas!G100</f>
        <v>0</v>
      </c>
      <c r="U38" s="99">
        <f>Métricas!H100</f>
        <v>0</v>
      </c>
      <c r="V38" s="99">
        <f>Métricas!I100</f>
        <v>0</v>
      </c>
      <c r="W38" s="99">
        <f>Métricas!J100</f>
        <v>0</v>
      </c>
      <c r="X38" s="99">
        <f>Métricas!K100</f>
        <v>0</v>
      </c>
      <c r="Y38" s="99">
        <f>Métricas!L100</f>
        <v>0</v>
      </c>
      <c r="Z38" s="99">
        <f>Métricas!M100</f>
        <v>0</v>
      </c>
      <c r="AA38" s="99">
        <f>Métricas!N100</f>
        <v>0</v>
      </c>
      <c r="AB38" s="99">
        <f>Métricas!O100</f>
        <v>0</v>
      </c>
      <c r="AC38" s="99">
        <f>Métricas!P100</f>
        <v>0</v>
      </c>
      <c r="AD38" s="99">
        <f>Métricas!Q100</f>
        <v>0</v>
      </c>
      <c r="AE38" s="99">
        <f>Métricas!R100</f>
        <v>0</v>
      </c>
      <c r="AF38" s="99">
        <f>Métricas!S100</f>
        <v>0</v>
      </c>
      <c r="AG38" s="99">
        <f>Métricas!T100</f>
        <v>0</v>
      </c>
      <c r="AH38" s="99">
        <f>Métricas!U100</f>
        <v>0</v>
      </c>
      <c r="AI38" s="99">
        <f>Métricas!V100</f>
        <v>0</v>
      </c>
      <c r="AJ38" s="99">
        <f>Métricas!W100</f>
        <v>0</v>
      </c>
      <c r="AK38" s="99">
        <f>Métricas!X100</f>
        <v>45</v>
      </c>
      <c r="AL38" s="99">
        <f>Métricas!Y100</f>
        <v>0</v>
      </c>
      <c r="AM38" s="99">
        <f>Métricas!Z100</f>
        <v>0</v>
      </c>
      <c r="AN38" s="99">
        <f>Métricas!AA100</f>
        <v>0</v>
      </c>
      <c r="AO38" s="99">
        <f>Métricas!AB100</f>
        <v>0</v>
      </c>
      <c r="AP38" s="99">
        <f>Métricas!AC100</f>
        <v>0</v>
      </c>
      <c r="AQ38" s="99">
        <f>Métricas!AD100</f>
        <v>0</v>
      </c>
    </row>
    <row r="39" spans="1:43">
      <c r="B39" s="176"/>
      <c r="C39" s="135"/>
      <c r="D39" s="134" t="s">
        <v>107</v>
      </c>
      <c r="E39" s="135"/>
      <c r="F39" s="127"/>
      <c r="G39" s="128"/>
      <c r="H39" s="129"/>
      <c r="I39" s="106" t="s">
        <v>102</v>
      </c>
      <c r="J39" s="106">
        <v>80</v>
      </c>
      <c r="K39" s="96">
        <f t="shared" si="11"/>
        <v>80</v>
      </c>
      <c r="L39" s="97" t="s">
        <v>101</v>
      </c>
      <c r="M39" s="96">
        <f t="shared" si="12"/>
        <v>84</v>
      </c>
      <c r="N39" s="130" t="s">
        <v>100</v>
      </c>
      <c r="O39" s="130">
        <v>84</v>
      </c>
      <c r="P39" s="99">
        <f>Métricas!C74</f>
        <v>0</v>
      </c>
      <c r="Q39" s="99">
        <f>Métricas!D74</f>
        <v>0</v>
      </c>
      <c r="R39" s="99">
        <f>Métricas!E74</f>
        <v>0</v>
      </c>
      <c r="S39" s="99">
        <f>Métricas!F74</f>
        <v>0</v>
      </c>
      <c r="T39" s="99">
        <f>Métricas!G74</f>
        <v>0</v>
      </c>
      <c r="U39" s="99">
        <f>Métricas!H74</f>
        <v>0</v>
      </c>
      <c r="V39" s="99">
        <f>Métricas!I74</f>
        <v>0</v>
      </c>
      <c r="W39" s="99">
        <f>Métricas!J74</f>
        <v>0</v>
      </c>
      <c r="X39" s="99">
        <f>Métricas!K74</f>
        <v>0</v>
      </c>
      <c r="Y39" s="99">
        <f>Métricas!L74</f>
        <v>0</v>
      </c>
      <c r="Z39" s="99">
        <f>Métricas!M74</f>
        <v>0</v>
      </c>
      <c r="AA39" s="99">
        <f>Métricas!N74</f>
        <v>0</v>
      </c>
      <c r="AB39" s="99">
        <f>Métricas!O74</f>
        <v>0</v>
      </c>
      <c r="AC39" s="99">
        <f>Métricas!P74</f>
        <v>0</v>
      </c>
      <c r="AD39" s="99">
        <f>Métricas!Q74</f>
        <v>0</v>
      </c>
      <c r="AE39" s="99">
        <f>Métricas!R74</f>
        <v>0</v>
      </c>
      <c r="AF39" s="99">
        <f>Métricas!S74</f>
        <v>0</v>
      </c>
      <c r="AG39" s="99">
        <f>Métricas!T74</f>
        <v>0</v>
      </c>
      <c r="AH39" s="99">
        <f>Métricas!U74</f>
        <v>0</v>
      </c>
      <c r="AI39" s="99">
        <f>Métricas!V74</f>
        <v>0</v>
      </c>
      <c r="AJ39" s="99">
        <f>Métricas!W74</f>
        <v>0</v>
      </c>
      <c r="AK39" s="99">
        <f>Métricas!X74</f>
        <v>89</v>
      </c>
      <c r="AL39" s="99">
        <f>Métricas!Y74</f>
        <v>0</v>
      </c>
      <c r="AM39" s="99">
        <f>Métricas!Z74</f>
        <v>0</v>
      </c>
      <c r="AN39" s="99">
        <f>Métricas!AA74</f>
        <v>0</v>
      </c>
      <c r="AO39" s="99">
        <f>Métricas!AB74</f>
        <v>0</v>
      </c>
      <c r="AP39" s="99">
        <f>Métricas!AC74</f>
        <v>0</v>
      </c>
      <c r="AQ39" s="99">
        <f>Métricas!AD74</f>
        <v>0</v>
      </c>
    </row>
    <row r="40" spans="1:43" ht="22.5" customHeight="1">
      <c r="B40" s="176"/>
      <c r="C40" s="124">
        <v>10</v>
      </c>
      <c r="D40" s="125" t="s">
        <v>130</v>
      </c>
      <c r="E40" s="126" t="s">
        <v>131</v>
      </c>
      <c r="F40" s="127"/>
      <c r="G40" s="128"/>
      <c r="H40" s="129" t="s">
        <v>132</v>
      </c>
      <c r="I40" s="106" t="s">
        <v>102</v>
      </c>
      <c r="J40" s="107">
        <v>0.7</v>
      </c>
      <c r="K40" s="108">
        <f t="shared" si="11"/>
        <v>0.7</v>
      </c>
      <c r="L40" s="97" t="s">
        <v>101</v>
      </c>
      <c r="M40" s="108">
        <f t="shared" si="12"/>
        <v>0.77</v>
      </c>
      <c r="N40" s="130" t="s">
        <v>100</v>
      </c>
      <c r="O40" s="109">
        <v>0.77</v>
      </c>
      <c r="P40" s="110">
        <f>IF(Métricas!C13=0,0,(Métricas!C14/Métricas!C13))</f>
        <v>0.73333333333333328</v>
      </c>
      <c r="Q40" s="110">
        <f>IF(Métricas!D13=0,0,(Métricas!D14/Métricas!D13))</f>
        <v>0.75862068965517238</v>
      </c>
      <c r="R40" s="110">
        <f>IF(Métricas!E13=0,0,(Métricas!E14/Métricas!E13))</f>
        <v>0.58333333333333337</v>
      </c>
      <c r="S40" s="110">
        <f>IF(Métricas!F13=0,0,(Métricas!F14/Métricas!F13))</f>
        <v>0.73333333333333328</v>
      </c>
      <c r="T40" s="110">
        <f>IF(Métricas!G13=0,0,(Métricas!G14/Métricas!G13))</f>
        <v>0.7931034482758621</v>
      </c>
      <c r="U40" s="110">
        <f>IF(Métricas!H13=0,0,(Métricas!H14/Métricas!H13))</f>
        <v>0.88</v>
      </c>
      <c r="V40" s="110">
        <f>IF(Métricas!I13=0,0,(Métricas!I14/Métricas!I13))</f>
        <v>0.94736842105263153</v>
      </c>
      <c r="W40" s="110">
        <f>IF(Métricas!J13=0,0,(Métricas!J14/Métricas!J13))</f>
        <v>0.9</v>
      </c>
      <c r="X40" s="110">
        <f>IF(Métricas!K13=0,0,(Métricas!K14/Métricas!K13))</f>
        <v>0.61904761904761907</v>
      </c>
      <c r="Y40" s="110">
        <f>IF(Métricas!L13=0,0,(Métricas!L14/Métricas!L13))</f>
        <v>0.77272727272727271</v>
      </c>
      <c r="Z40" s="110">
        <f>IF(Métricas!M13=0,0,(Métricas!M14/Métricas!M13))</f>
        <v>0.72222222222222221</v>
      </c>
      <c r="AA40" s="110">
        <f>IF(Métricas!N13=0,0,(Métricas!N14/Métricas!N13))</f>
        <v>0.6333333333333333</v>
      </c>
      <c r="AB40" s="110">
        <f>IF(Métricas!O13=0,0,(Métricas!O14/Métricas!O13))</f>
        <v>0.67741935483870963</v>
      </c>
      <c r="AC40" s="110">
        <f>IF(Métricas!P13=0,0,(Métricas!P14/Métricas!P13))</f>
        <v>0.80645161290322576</v>
      </c>
      <c r="AD40" s="110">
        <f>IF(Métricas!Q13=0,0,(Métricas!Q14/Métricas!Q13))</f>
        <v>0.8571428571428571</v>
      </c>
      <c r="AE40" s="110">
        <f>IF(Métricas!R13=0,0,(Métricas!R14/Métricas!R13))</f>
        <v>0.7142857142857143</v>
      </c>
      <c r="AF40" s="110">
        <f>IF(Métricas!S13=0,0,(Métricas!S14/Métricas!S13))</f>
        <v>0.85</v>
      </c>
      <c r="AG40" s="110">
        <f>IF(Métricas!T13=0,0,(Métricas!T14/Métricas!T13))</f>
        <v>0.61904761904761907</v>
      </c>
      <c r="AH40" s="110">
        <f>IF(Métricas!U13=0,0,(Métricas!U14/Métricas!U13))</f>
        <v>0.58823529411764708</v>
      </c>
      <c r="AI40" s="110">
        <f>IF(Métricas!V13=0,0,(Métricas!V14/Métricas!V13))</f>
        <v>0.625</v>
      </c>
      <c r="AJ40" s="110">
        <f>IF(Métricas!W13=0,0,(Métricas!W14/Métricas!W13))</f>
        <v>0.6875</v>
      </c>
      <c r="AK40" s="110">
        <f>IF(Métricas!X13=0,0,(Métricas!X14/Métricas!X13))</f>
        <v>0.64516129032258063</v>
      </c>
      <c r="AL40" s="110">
        <f>IF(Métricas!Y13=0,0,(Métricas!Y14/Métricas!Y13))</f>
        <v>0</v>
      </c>
      <c r="AM40" s="110">
        <f>IF(Métricas!Z13=0,0,(Métricas!Z14/Métricas!Z13))</f>
        <v>0</v>
      </c>
      <c r="AN40" s="110">
        <f>IF(Métricas!AA13=0,0,(Métricas!AA14/Métricas!AA13))</f>
        <v>0</v>
      </c>
      <c r="AO40" s="110">
        <f>IF(Métricas!AB13=0,0,(Métricas!AB14/Métricas!AB13))</f>
        <v>0</v>
      </c>
      <c r="AP40" s="110">
        <f>IF(Métricas!AC13=0,0,(Métricas!AC14/Métricas!AC13))</f>
        <v>0</v>
      </c>
      <c r="AQ40" s="110">
        <f>IF(Métricas!AD13=0,0,(Métricas!AD14/Métricas!AD13))</f>
        <v>0</v>
      </c>
    </row>
    <row r="41" spans="1:43" ht="33.75">
      <c r="A41" s="131"/>
      <c r="B41" s="176"/>
      <c r="C41" s="124">
        <v>11</v>
      </c>
      <c r="D41" s="125" t="s">
        <v>67</v>
      </c>
      <c r="E41" s="126" t="s">
        <v>133</v>
      </c>
      <c r="F41" s="127" t="s">
        <v>97</v>
      </c>
      <c r="G41" s="128" t="s">
        <v>98</v>
      </c>
      <c r="H41" s="129" t="s">
        <v>134</v>
      </c>
      <c r="I41" s="106" t="s">
        <v>100</v>
      </c>
      <c r="J41" s="106">
        <v>30</v>
      </c>
      <c r="K41" s="96">
        <v>26</v>
      </c>
      <c r="L41" s="97" t="s">
        <v>101</v>
      </c>
      <c r="M41" s="96">
        <v>30</v>
      </c>
      <c r="N41" s="130" t="s">
        <v>102</v>
      </c>
      <c r="O41" s="130">
        <v>26</v>
      </c>
      <c r="P41" s="132">
        <f t="shared" ref="P41:AQ41" si="14">SUM(P42:P46)</f>
        <v>24</v>
      </c>
      <c r="Q41" s="132">
        <f t="shared" si="14"/>
        <v>25</v>
      </c>
      <c r="R41" s="132">
        <f t="shared" si="14"/>
        <v>37</v>
      </c>
      <c r="S41" s="132">
        <f t="shared" si="14"/>
        <v>18</v>
      </c>
      <c r="T41" s="132">
        <f t="shared" si="14"/>
        <v>22</v>
      </c>
      <c r="U41" s="132">
        <f t="shared" si="14"/>
        <v>8</v>
      </c>
      <c r="V41" s="132">
        <f t="shared" si="14"/>
        <v>7</v>
      </c>
      <c r="W41" s="132">
        <f t="shared" si="14"/>
        <v>17</v>
      </c>
      <c r="X41" s="132">
        <f t="shared" si="14"/>
        <v>30</v>
      </c>
      <c r="Y41" s="132">
        <f t="shared" si="14"/>
        <v>37</v>
      </c>
      <c r="Z41" s="132">
        <f t="shared" si="14"/>
        <v>24</v>
      </c>
      <c r="AA41" s="132">
        <f t="shared" si="14"/>
        <v>20</v>
      </c>
      <c r="AB41" s="132">
        <f t="shared" si="14"/>
        <v>50</v>
      </c>
      <c r="AC41" s="132">
        <f t="shared" si="14"/>
        <v>42</v>
      </c>
      <c r="AD41" s="132">
        <f t="shared" si="14"/>
        <v>42</v>
      </c>
      <c r="AE41" s="132">
        <f t="shared" si="14"/>
        <v>58</v>
      </c>
      <c r="AF41" s="132">
        <f t="shared" si="14"/>
        <v>60</v>
      </c>
      <c r="AG41" s="132">
        <f t="shared" si="14"/>
        <v>65</v>
      </c>
      <c r="AH41" s="132">
        <f t="shared" si="14"/>
        <v>69</v>
      </c>
      <c r="AI41" s="132">
        <f t="shared" si="14"/>
        <v>65</v>
      </c>
      <c r="AJ41" s="132">
        <f t="shared" si="14"/>
        <v>59</v>
      </c>
      <c r="AK41" s="132">
        <f t="shared" si="14"/>
        <v>53</v>
      </c>
      <c r="AL41" s="132">
        <f t="shared" si="14"/>
        <v>0</v>
      </c>
      <c r="AM41" s="132">
        <f t="shared" si="14"/>
        <v>0</v>
      </c>
      <c r="AN41" s="132">
        <f t="shared" si="14"/>
        <v>0</v>
      </c>
      <c r="AO41" s="132">
        <f t="shared" si="14"/>
        <v>0</v>
      </c>
      <c r="AP41" s="132">
        <f t="shared" si="14"/>
        <v>0</v>
      </c>
      <c r="AQ41" s="132">
        <f t="shared" si="14"/>
        <v>0</v>
      </c>
    </row>
    <row r="42" spans="1:43">
      <c r="A42" s="131"/>
      <c r="B42" s="176"/>
      <c r="C42" s="133"/>
      <c r="D42" s="134" t="s">
        <v>103</v>
      </c>
      <c r="E42" s="135"/>
      <c r="F42" s="127"/>
      <c r="G42" s="128"/>
      <c r="H42" s="129"/>
      <c r="I42" s="106" t="s">
        <v>100</v>
      </c>
      <c r="J42" s="106">
        <v>10</v>
      </c>
      <c r="K42" s="96">
        <f t="shared" ref="K42:K52" si="15">O42</f>
        <v>8</v>
      </c>
      <c r="L42" s="97" t="s">
        <v>101</v>
      </c>
      <c r="M42" s="96">
        <f t="shared" ref="M42:M52" si="16">J42</f>
        <v>10</v>
      </c>
      <c r="N42" s="130" t="s">
        <v>102</v>
      </c>
      <c r="O42" s="130">
        <v>8</v>
      </c>
      <c r="P42" s="132">
        <f>Métricas!C183</f>
        <v>1</v>
      </c>
      <c r="Q42" s="132">
        <f>Métricas!D183</f>
        <v>2</v>
      </c>
      <c r="R42" s="132">
        <f>Métricas!E183</f>
        <v>7</v>
      </c>
      <c r="S42" s="132">
        <f>Métricas!F183</f>
        <v>2</v>
      </c>
      <c r="T42" s="132">
        <f>Métricas!G183</f>
        <v>4</v>
      </c>
      <c r="U42" s="132">
        <f>Métricas!H183</f>
        <v>3</v>
      </c>
      <c r="V42" s="132">
        <f>Métricas!I183</f>
        <v>5</v>
      </c>
      <c r="W42" s="132">
        <f>Métricas!J183</f>
        <v>2</v>
      </c>
      <c r="X42" s="132">
        <f>Métricas!K183</f>
        <v>7</v>
      </c>
      <c r="Y42" s="132">
        <f>Métricas!L183</f>
        <v>7</v>
      </c>
      <c r="Z42" s="132">
        <f>Métricas!M183</f>
        <v>2</v>
      </c>
      <c r="AA42" s="132">
        <f>Métricas!N183</f>
        <v>4</v>
      </c>
      <c r="AB42" s="132">
        <f>Métricas!O183</f>
        <v>10</v>
      </c>
      <c r="AC42" s="132">
        <f>Métricas!P183</f>
        <v>2</v>
      </c>
      <c r="AD42" s="132">
        <f>Métricas!Q183</f>
        <v>0</v>
      </c>
      <c r="AE42" s="132">
        <f>Métricas!R183</f>
        <v>8</v>
      </c>
      <c r="AF42" s="132">
        <f>Métricas!S183</f>
        <v>5</v>
      </c>
      <c r="AG42" s="132">
        <f>Métricas!T183</f>
        <v>8</v>
      </c>
      <c r="AH42" s="132">
        <f>Métricas!U183</f>
        <v>10</v>
      </c>
      <c r="AI42" s="132">
        <f>Métricas!V183</f>
        <v>8</v>
      </c>
      <c r="AJ42" s="132">
        <f>Métricas!W183</f>
        <v>9</v>
      </c>
      <c r="AK42" s="132">
        <f>Métricas!X183</f>
        <v>7</v>
      </c>
      <c r="AL42" s="132">
        <f>Métricas!Y183</f>
        <v>0</v>
      </c>
      <c r="AM42" s="132">
        <f>Métricas!Z183</f>
        <v>0</v>
      </c>
      <c r="AN42" s="132">
        <f>Métricas!AA183</f>
        <v>0</v>
      </c>
      <c r="AO42" s="132">
        <f>Métricas!AB183</f>
        <v>0</v>
      </c>
      <c r="AP42" s="132">
        <f>Métricas!AC183</f>
        <v>0</v>
      </c>
      <c r="AQ42" s="132">
        <f>Métricas!AD183</f>
        <v>0</v>
      </c>
    </row>
    <row r="43" spans="1:43">
      <c r="A43" s="131"/>
      <c r="B43" s="176"/>
      <c r="C43" s="133"/>
      <c r="D43" s="134" t="s">
        <v>104</v>
      </c>
      <c r="E43" s="135"/>
      <c r="F43" s="127"/>
      <c r="G43" s="128"/>
      <c r="H43" s="129"/>
      <c r="I43" s="106" t="s">
        <v>100</v>
      </c>
      <c r="J43" s="106">
        <v>10</v>
      </c>
      <c r="K43" s="96">
        <f t="shared" si="15"/>
        <v>8</v>
      </c>
      <c r="L43" s="97" t="s">
        <v>101</v>
      </c>
      <c r="M43" s="96">
        <f t="shared" si="16"/>
        <v>10</v>
      </c>
      <c r="N43" s="130" t="s">
        <v>102</v>
      </c>
      <c r="O43" s="130">
        <v>8</v>
      </c>
      <c r="P43" s="132">
        <f>Métricas!C156</f>
        <v>3</v>
      </c>
      <c r="Q43" s="132">
        <f>Métricas!D156</f>
        <v>1</v>
      </c>
      <c r="R43" s="132">
        <f>Métricas!E156</f>
        <v>12</v>
      </c>
      <c r="S43" s="132">
        <f>Métricas!F156</f>
        <v>6</v>
      </c>
      <c r="T43" s="132">
        <f>Métricas!G156</f>
        <v>6</v>
      </c>
      <c r="U43" s="132">
        <f>Métricas!H156</f>
        <v>3</v>
      </c>
      <c r="V43" s="132">
        <f>Métricas!I156</f>
        <v>0</v>
      </c>
      <c r="W43" s="132">
        <f>Métricas!J156</f>
        <v>8</v>
      </c>
      <c r="X43" s="132">
        <f>Métricas!K156</f>
        <v>3</v>
      </c>
      <c r="Y43" s="132">
        <f>Métricas!L156</f>
        <v>1</v>
      </c>
      <c r="Z43" s="132">
        <f>Métricas!M156</f>
        <v>2</v>
      </c>
      <c r="AA43" s="132">
        <f>Métricas!N156</f>
        <v>4</v>
      </c>
      <c r="AB43" s="132">
        <f>Métricas!O156</f>
        <v>3</v>
      </c>
      <c r="AC43" s="132">
        <f>Métricas!P156</f>
        <v>1</v>
      </c>
      <c r="AD43" s="132">
        <f>Métricas!Q156</f>
        <v>1</v>
      </c>
      <c r="AE43" s="132">
        <f>Métricas!R156</f>
        <v>5</v>
      </c>
      <c r="AF43" s="132">
        <f>Métricas!S156</f>
        <v>8</v>
      </c>
      <c r="AG43" s="132">
        <f>Métricas!T156</f>
        <v>6</v>
      </c>
      <c r="AH43" s="132">
        <f>Métricas!U156</f>
        <v>5</v>
      </c>
      <c r="AI43" s="132">
        <f>Métricas!V156</f>
        <v>5</v>
      </c>
      <c r="AJ43" s="132">
        <f>Métricas!W156</f>
        <v>3</v>
      </c>
      <c r="AK43" s="132">
        <f>Métricas!X156</f>
        <v>1</v>
      </c>
      <c r="AL43" s="132">
        <f>Métricas!Y156</f>
        <v>0</v>
      </c>
      <c r="AM43" s="132">
        <f>Métricas!Z156</f>
        <v>0</v>
      </c>
      <c r="AN43" s="132">
        <f>Métricas!AA156</f>
        <v>0</v>
      </c>
      <c r="AO43" s="132">
        <f>Métricas!AB156</f>
        <v>0</v>
      </c>
      <c r="AP43" s="132">
        <f>Métricas!AC156</f>
        <v>0</v>
      </c>
      <c r="AQ43" s="132">
        <f>Métricas!AD156</f>
        <v>0</v>
      </c>
    </row>
    <row r="44" spans="1:43">
      <c r="A44" s="131"/>
      <c r="B44" s="176"/>
      <c r="C44" s="133"/>
      <c r="D44" s="134" t="s">
        <v>105</v>
      </c>
      <c r="E44" s="135"/>
      <c r="F44" s="127"/>
      <c r="G44" s="128"/>
      <c r="H44" s="129"/>
      <c r="I44" s="106" t="s">
        <v>100</v>
      </c>
      <c r="J44" s="106">
        <v>6</v>
      </c>
      <c r="K44" s="96">
        <f t="shared" si="15"/>
        <v>4</v>
      </c>
      <c r="L44" s="97" t="s">
        <v>101</v>
      </c>
      <c r="M44" s="96">
        <f t="shared" si="16"/>
        <v>6</v>
      </c>
      <c r="N44" s="130" t="s">
        <v>102</v>
      </c>
      <c r="O44" s="130">
        <v>4</v>
      </c>
      <c r="P44" s="132">
        <f>Métricas!C51</f>
        <v>3</v>
      </c>
      <c r="Q44" s="132">
        <f>Métricas!D51</f>
        <v>10</v>
      </c>
      <c r="R44" s="132">
        <f>Métricas!E51</f>
        <v>8</v>
      </c>
      <c r="S44" s="132">
        <f>Métricas!F51</f>
        <v>7</v>
      </c>
      <c r="T44" s="132">
        <f>Métricas!G51</f>
        <v>0</v>
      </c>
      <c r="U44" s="132">
        <f>Métricas!H51</f>
        <v>0</v>
      </c>
      <c r="V44" s="132">
        <f>Métricas!I51</f>
        <v>0</v>
      </c>
      <c r="W44" s="132">
        <f>Métricas!J51</f>
        <v>0</v>
      </c>
      <c r="X44" s="132">
        <f>Métricas!K51</f>
        <v>0</v>
      </c>
      <c r="Y44" s="132">
        <f>Métricas!L51</f>
        <v>0</v>
      </c>
      <c r="Z44" s="132">
        <f>Métricas!M51</f>
        <v>0</v>
      </c>
      <c r="AA44" s="132">
        <f>Métricas!N51</f>
        <v>0</v>
      </c>
      <c r="AB44" s="132">
        <f>Métricas!O51</f>
        <v>0</v>
      </c>
      <c r="AC44" s="132">
        <f>Métricas!P51</f>
        <v>0</v>
      </c>
      <c r="AD44" s="132">
        <f>Métricas!Q51</f>
        <v>0</v>
      </c>
      <c r="AE44" s="132">
        <f>Métricas!R51</f>
        <v>0</v>
      </c>
      <c r="AF44" s="132">
        <f>Métricas!S51</f>
        <v>0</v>
      </c>
      <c r="AG44" s="132">
        <f>Métricas!T51</f>
        <v>2</v>
      </c>
      <c r="AH44" s="132">
        <f>Métricas!U51</f>
        <v>4</v>
      </c>
      <c r="AI44" s="132">
        <f>Métricas!V51</f>
        <v>4</v>
      </c>
      <c r="AJ44" s="132">
        <f>Métricas!W51</f>
        <v>0</v>
      </c>
      <c r="AK44" s="132">
        <f>Métricas!X51</f>
        <v>0</v>
      </c>
      <c r="AL44" s="132">
        <f>Métricas!Y51</f>
        <v>0</v>
      </c>
      <c r="AM44" s="132">
        <f>Métricas!Z51</f>
        <v>0</v>
      </c>
      <c r="AN44" s="132">
        <f>Métricas!AA51</f>
        <v>0</v>
      </c>
      <c r="AO44" s="132">
        <f>Métricas!AB51</f>
        <v>0</v>
      </c>
      <c r="AP44" s="132">
        <f>Métricas!AC51</f>
        <v>0</v>
      </c>
      <c r="AQ44" s="132">
        <f>Métricas!AD51</f>
        <v>0</v>
      </c>
    </row>
    <row r="45" spans="1:43">
      <c r="A45" s="131"/>
      <c r="B45" s="176"/>
      <c r="C45" s="133"/>
      <c r="D45" s="134" t="s">
        <v>135</v>
      </c>
      <c r="E45" s="135"/>
      <c r="F45" s="127"/>
      <c r="G45" s="128"/>
      <c r="H45" s="129"/>
      <c r="I45" s="106" t="s">
        <v>100</v>
      </c>
      <c r="J45" s="106">
        <v>2</v>
      </c>
      <c r="K45" s="96">
        <f t="shared" si="15"/>
        <v>1</v>
      </c>
      <c r="L45" s="97" t="s">
        <v>101</v>
      </c>
      <c r="M45" s="96">
        <f t="shared" si="16"/>
        <v>2</v>
      </c>
      <c r="N45" s="130" t="s">
        <v>102</v>
      </c>
      <c r="O45" s="130">
        <v>1</v>
      </c>
      <c r="P45" s="132">
        <f>Métricas!C105</f>
        <v>0</v>
      </c>
      <c r="Q45" s="132">
        <f>Métricas!D105</f>
        <v>0</v>
      </c>
      <c r="R45" s="132">
        <f>Métricas!E105</f>
        <v>0</v>
      </c>
      <c r="S45" s="132">
        <f>Métricas!F105</f>
        <v>0</v>
      </c>
      <c r="T45" s="132">
        <f>Métricas!G105</f>
        <v>1</v>
      </c>
      <c r="U45" s="132">
        <f>Métricas!H105</f>
        <v>0</v>
      </c>
      <c r="V45" s="132">
        <f>Métricas!I105</f>
        <v>0</v>
      </c>
      <c r="W45" s="132">
        <f>Métricas!J105</f>
        <v>0</v>
      </c>
      <c r="X45" s="132">
        <f>Métricas!K105</f>
        <v>0</v>
      </c>
      <c r="Y45" s="132">
        <f>Métricas!L105</f>
        <v>1</v>
      </c>
      <c r="Z45" s="132">
        <f>Métricas!M105</f>
        <v>2</v>
      </c>
      <c r="AA45" s="132">
        <f>Métricas!N105</f>
        <v>5</v>
      </c>
      <c r="AB45" s="132">
        <f>Métricas!O105</f>
        <v>7</v>
      </c>
      <c r="AC45" s="132">
        <f>Métricas!P105</f>
        <v>4</v>
      </c>
      <c r="AD45" s="132">
        <f>Métricas!Q105</f>
        <v>4</v>
      </c>
      <c r="AE45" s="132">
        <f>Métricas!R105</f>
        <v>7</v>
      </c>
      <c r="AF45" s="132">
        <f>Métricas!S105</f>
        <v>6</v>
      </c>
      <c r="AG45" s="132">
        <f>Métricas!T105</f>
        <v>5</v>
      </c>
      <c r="AH45" s="132">
        <f>Métricas!U105</f>
        <v>4</v>
      </c>
      <c r="AI45" s="132">
        <f>Métricas!V105</f>
        <v>4</v>
      </c>
      <c r="AJ45" s="132">
        <f>Métricas!W105</f>
        <v>3</v>
      </c>
      <c r="AK45" s="132">
        <f>Métricas!X105</f>
        <v>4</v>
      </c>
      <c r="AL45" s="132">
        <f>Métricas!Y105</f>
        <v>0</v>
      </c>
      <c r="AM45" s="132">
        <f>Métricas!Z105</f>
        <v>0</v>
      </c>
      <c r="AN45" s="132">
        <f>Métricas!AA105</f>
        <v>0</v>
      </c>
      <c r="AO45" s="132">
        <f>Métricas!AB105</f>
        <v>0</v>
      </c>
      <c r="AP45" s="132">
        <f>Métricas!AC105</f>
        <v>0</v>
      </c>
      <c r="AQ45" s="132">
        <f>Métricas!AD105</f>
        <v>0</v>
      </c>
    </row>
    <row r="46" spans="1:43">
      <c r="A46" s="131"/>
      <c r="B46" s="176"/>
      <c r="C46" s="133"/>
      <c r="D46" s="134" t="s">
        <v>107</v>
      </c>
      <c r="E46" s="135"/>
      <c r="F46" s="127"/>
      <c r="G46" s="128"/>
      <c r="H46" s="129"/>
      <c r="I46" s="106" t="s">
        <v>100</v>
      </c>
      <c r="J46" s="106">
        <v>3</v>
      </c>
      <c r="K46" s="96">
        <f t="shared" si="15"/>
        <v>1</v>
      </c>
      <c r="L46" s="97" t="s">
        <v>101</v>
      </c>
      <c r="M46" s="96">
        <f t="shared" si="16"/>
        <v>3</v>
      </c>
      <c r="N46" s="130" t="s">
        <v>102</v>
      </c>
      <c r="O46" s="130">
        <v>1</v>
      </c>
      <c r="P46" s="132">
        <f>Métricas!C78</f>
        <v>17</v>
      </c>
      <c r="Q46" s="132">
        <f>Métricas!D78</f>
        <v>12</v>
      </c>
      <c r="R46" s="132">
        <f>Métricas!E78</f>
        <v>10</v>
      </c>
      <c r="S46" s="132">
        <f>Métricas!F78</f>
        <v>3</v>
      </c>
      <c r="T46" s="132">
        <f>Métricas!G78</f>
        <v>11</v>
      </c>
      <c r="U46" s="132">
        <f>Métricas!H78</f>
        <v>2</v>
      </c>
      <c r="V46" s="132">
        <f>Métricas!I78</f>
        <v>2</v>
      </c>
      <c r="W46" s="132">
        <f>Métricas!J78</f>
        <v>7</v>
      </c>
      <c r="X46" s="132">
        <f>Métricas!K78</f>
        <v>20</v>
      </c>
      <c r="Y46" s="132">
        <f>Métricas!L78</f>
        <v>28</v>
      </c>
      <c r="Z46" s="132">
        <f>Métricas!M78</f>
        <v>18</v>
      </c>
      <c r="AA46" s="132">
        <f>Métricas!N78</f>
        <v>7</v>
      </c>
      <c r="AB46" s="132">
        <f>Métricas!O78</f>
        <v>30</v>
      </c>
      <c r="AC46" s="132">
        <f>Métricas!P78</f>
        <v>35</v>
      </c>
      <c r="AD46" s="132">
        <f>Métricas!Q78</f>
        <v>37</v>
      </c>
      <c r="AE46" s="132">
        <f>Métricas!R78</f>
        <v>38</v>
      </c>
      <c r="AF46" s="132">
        <f>Métricas!S78</f>
        <v>41</v>
      </c>
      <c r="AG46" s="132">
        <f>Métricas!T78</f>
        <v>44</v>
      </c>
      <c r="AH46" s="132">
        <f>Métricas!U78</f>
        <v>46</v>
      </c>
      <c r="AI46" s="132">
        <f>Métricas!V78</f>
        <v>44</v>
      </c>
      <c r="AJ46" s="132">
        <f>Métricas!W78</f>
        <v>44</v>
      </c>
      <c r="AK46" s="132">
        <f>Métricas!X78</f>
        <v>41</v>
      </c>
      <c r="AL46" s="132">
        <f>Métricas!Y78</f>
        <v>0</v>
      </c>
      <c r="AM46" s="132">
        <f>Métricas!Z78</f>
        <v>0</v>
      </c>
      <c r="AN46" s="132">
        <f>Métricas!AA78</f>
        <v>0</v>
      </c>
      <c r="AO46" s="132">
        <f>Métricas!AB78</f>
        <v>0</v>
      </c>
      <c r="AP46" s="132">
        <f>Métricas!AC78</f>
        <v>0</v>
      </c>
      <c r="AQ46" s="132">
        <f>Métricas!AD78</f>
        <v>0</v>
      </c>
    </row>
    <row r="47" spans="1:43" ht="33.75">
      <c r="A47" s="131"/>
      <c r="B47" s="176"/>
      <c r="C47" s="124">
        <v>12</v>
      </c>
      <c r="D47" s="125" t="s">
        <v>68</v>
      </c>
      <c r="E47" s="126" t="s">
        <v>136</v>
      </c>
      <c r="F47" s="127" t="s">
        <v>97</v>
      </c>
      <c r="G47" s="128" t="s">
        <v>98</v>
      </c>
      <c r="H47" s="129" t="s">
        <v>122</v>
      </c>
      <c r="I47" s="106" t="s">
        <v>100</v>
      </c>
      <c r="J47" s="106">
        <f>SUM(J48:J52)</f>
        <v>16</v>
      </c>
      <c r="K47" s="96">
        <f t="shared" si="15"/>
        <v>11</v>
      </c>
      <c r="L47" s="97" t="s">
        <v>101</v>
      </c>
      <c r="M47" s="96">
        <f t="shared" si="16"/>
        <v>16</v>
      </c>
      <c r="N47" s="130" t="s">
        <v>102</v>
      </c>
      <c r="O47" s="130">
        <f t="shared" ref="O47:AQ47" si="17">SUM(O48:O52)</f>
        <v>11</v>
      </c>
      <c r="P47" s="132">
        <f t="shared" si="17"/>
        <v>9</v>
      </c>
      <c r="Q47" s="132">
        <f t="shared" si="17"/>
        <v>14</v>
      </c>
      <c r="R47" s="132">
        <f t="shared" si="17"/>
        <v>10</v>
      </c>
      <c r="S47" s="132">
        <f t="shared" si="17"/>
        <v>11</v>
      </c>
      <c r="T47" s="132">
        <f t="shared" si="17"/>
        <v>16</v>
      </c>
      <c r="U47" s="132">
        <f t="shared" si="17"/>
        <v>17</v>
      </c>
      <c r="V47" s="132">
        <f t="shared" si="17"/>
        <v>13</v>
      </c>
      <c r="W47" s="132">
        <f t="shared" si="17"/>
        <v>6</v>
      </c>
      <c r="X47" s="132">
        <f t="shared" si="17"/>
        <v>32</v>
      </c>
      <c r="Y47" s="132">
        <f t="shared" si="17"/>
        <v>30</v>
      </c>
      <c r="Z47" s="132">
        <f t="shared" si="17"/>
        <v>13</v>
      </c>
      <c r="AA47" s="132">
        <f t="shared" si="17"/>
        <v>17</v>
      </c>
      <c r="AB47" s="132">
        <f t="shared" si="17"/>
        <v>17</v>
      </c>
      <c r="AC47" s="132">
        <f t="shared" si="17"/>
        <v>24</v>
      </c>
      <c r="AD47" s="132">
        <f t="shared" si="17"/>
        <v>7</v>
      </c>
      <c r="AE47" s="132">
        <f t="shared" si="17"/>
        <v>22</v>
      </c>
      <c r="AF47" s="132">
        <f t="shared" si="17"/>
        <v>19</v>
      </c>
      <c r="AG47" s="132">
        <f t="shared" si="17"/>
        <v>11</v>
      </c>
      <c r="AH47" s="132">
        <f t="shared" si="17"/>
        <v>20</v>
      </c>
      <c r="AI47" s="132">
        <f t="shared" si="17"/>
        <v>21</v>
      </c>
      <c r="AJ47" s="132">
        <f t="shared" si="17"/>
        <v>31</v>
      </c>
      <c r="AK47" s="132">
        <f t="shared" si="17"/>
        <v>29</v>
      </c>
      <c r="AL47" s="132">
        <f t="shared" si="17"/>
        <v>0</v>
      </c>
      <c r="AM47" s="132">
        <f t="shared" si="17"/>
        <v>0</v>
      </c>
      <c r="AN47" s="132">
        <f t="shared" si="17"/>
        <v>0</v>
      </c>
      <c r="AO47" s="132">
        <f t="shared" si="17"/>
        <v>0</v>
      </c>
      <c r="AP47" s="132">
        <f t="shared" si="17"/>
        <v>0</v>
      </c>
      <c r="AQ47" s="132">
        <f t="shared" si="17"/>
        <v>0</v>
      </c>
    </row>
    <row r="48" spans="1:43">
      <c r="A48" s="131"/>
      <c r="B48" s="176"/>
      <c r="C48" s="133"/>
      <c r="D48" s="134" t="s">
        <v>103</v>
      </c>
      <c r="E48" s="135"/>
      <c r="F48" s="127"/>
      <c r="G48" s="128"/>
      <c r="H48" s="129"/>
      <c r="I48" s="106" t="s">
        <v>100</v>
      </c>
      <c r="J48" s="106">
        <v>5</v>
      </c>
      <c r="K48" s="96">
        <f t="shared" si="15"/>
        <v>4</v>
      </c>
      <c r="L48" s="97" t="s">
        <v>101</v>
      </c>
      <c r="M48" s="96">
        <f t="shared" si="16"/>
        <v>5</v>
      </c>
      <c r="N48" s="130" t="s">
        <v>102</v>
      </c>
      <c r="O48" s="130">
        <v>4</v>
      </c>
      <c r="P48" s="132">
        <f>Métricas!C184</f>
        <v>5</v>
      </c>
      <c r="Q48" s="132">
        <f>Métricas!D184</f>
        <v>6</v>
      </c>
      <c r="R48" s="132">
        <f>Métricas!E184</f>
        <v>7</v>
      </c>
      <c r="S48" s="132">
        <f>Métricas!F184</f>
        <v>2</v>
      </c>
      <c r="T48" s="132">
        <f>Métricas!G184</f>
        <v>8</v>
      </c>
      <c r="U48" s="132">
        <f>Métricas!H184</f>
        <v>3</v>
      </c>
      <c r="V48" s="132">
        <f>Métricas!I184</f>
        <v>5</v>
      </c>
      <c r="W48" s="132">
        <f>Métricas!J184</f>
        <v>2</v>
      </c>
      <c r="X48" s="132">
        <f>Métricas!K184</f>
        <v>11</v>
      </c>
      <c r="Y48" s="132">
        <f>Métricas!L184</f>
        <v>12</v>
      </c>
      <c r="Z48" s="132">
        <f>Métricas!M184</f>
        <v>8</v>
      </c>
      <c r="AA48" s="132">
        <f>Métricas!N184</f>
        <v>7</v>
      </c>
      <c r="AB48" s="132">
        <f>Métricas!O184</f>
        <v>15</v>
      </c>
      <c r="AC48" s="132">
        <f>Métricas!P184</f>
        <v>18</v>
      </c>
      <c r="AD48" s="132">
        <f>Métricas!Q184</f>
        <v>5</v>
      </c>
      <c r="AE48" s="132">
        <f>Métricas!R184</f>
        <v>14</v>
      </c>
      <c r="AF48" s="132">
        <f>Métricas!S184</f>
        <v>7</v>
      </c>
      <c r="AG48" s="132">
        <f>Métricas!T184</f>
        <v>5</v>
      </c>
      <c r="AH48" s="132">
        <f>Métricas!U184</f>
        <v>6</v>
      </c>
      <c r="AI48" s="132">
        <f>Métricas!V184</f>
        <v>6</v>
      </c>
      <c r="AJ48" s="132">
        <f>Métricas!W184</f>
        <v>8</v>
      </c>
      <c r="AK48" s="132">
        <f>Métricas!X184</f>
        <v>11</v>
      </c>
      <c r="AL48" s="132">
        <f>Métricas!Y184</f>
        <v>0</v>
      </c>
      <c r="AM48" s="132">
        <f>Métricas!Z184</f>
        <v>0</v>
      </c>
      <c r="AN48" s="132">
        <f>Métricas!AA184</f>
        <v>0</v>
      </c>
      <c r="AO48" s="132">
        <f>Métricas!AB184</f>
        <v>0</v>
      </c>
      <c r="AP48" s="132">
        <f>Métricas!AC184</f>
        <v>0</v>
      </c>
      <c r="AQ48" s="132">
        <f>Métricas!AD184</f>
        <v>0</v>
      </c>
    </row>
    <row r="49" spans="1:43">
      <c r="A49" s="131"/>
      <c r="B49" s="176"/>
      <c r="C49" s="133"/>
      <c r="D49" s="134" t="s">
        <v>104</v>
      </c>
      <c r="E49" s="135"/>
      <c r="F49" s="127"/>
      <c r="G49" s="128"/>
      <c r="H49" s="129"/>
      <c r="I49" s="106" t="s">
        <v>100</v>
      </c>
      <c r="J49" s="106">
        <v>2</v>
      </c>
      <c r="K49" s="96">
        <f t="shared" si="15"/>
        <v>1</v>
      </c>
      <c r="L49" s="97" t="s">
        <v>101</v>
      </c>
      <c r="M49" s="96">
        <f t="shared" si="16"/>
        <v>2</v>
      </c>
      <c r="N49" s="130" t="s">
        <v>102</v>
      </c>
      <c r="O49" s="130">
        <v>1</v>
      </c>
      <c r="P49" s="132">
        <f>Métricas!C157</f>
        <v>0</v>
      </c>
      <c r="Q49" s="132">
        <f>Métricas!D157</f>
        <v>0</v>
      </c>
      <c r="R49" s="132">
        <f>Métricas!E157</f>
        <v>0</v>
      </c>
      <c r="S49" s="132">
        <f>Métricas!F157</f>
        <v>0</v>
      </c>
      <c r="T49" s="132">
        <f>Métricas!G157</f>
        <v>0</v>
      </c>
      <c r="U49" s="132">
        <f>Métricas!H157</f>
        <v>0</v>
      </c>
      <c r="V49" s="132">
        <f>Métricas!I157</f>
        <v>0</v>
      </c>
      <c r="W49" s="132">
        <f>Métricas!J157</f>
        <v>0</v>
      </c>
      <c r="X49" s="132">
        <f>Métricas!K157</f>
        <v>0</v>
      </c>
      <c r="Y49" s="132">
        <f>Métricas!L157</f>
        <v>1</v>
      </c>
      <c r="Z49" s="132">
        <f>Métricas!M157</f>
        <v>1</v>
      </c>
      <c r="AA49" s="132">
        <f>Métricas!N157</f>
        <v>0</v>
      </c>
      <c r="AB49" s="132">
        <f>Métricas!O157</f>
        <v>0</v>
      </c>
      <c r="AC49" s="132">
        <f>Métricas!P157</f>
        <v>0</v>
      </c>
      <c r="AD49" s="132">
        <f>Métricas!Q157</f>
        <v>0</v>
      </c>
      <c r="AE49" s="132">
        <f>Métricas!R157</f>
        <v>0</v>
      </c>
      <c r="AF49" s="132">
        <f>Métricas!S157</f>
        <v>0</v>
      </c>
      <c r="AG49" s="132">
        <f>Métricas!T157</f>
        <v>0</v>
      </c>
      <c r="AH49" s="132">
        <f>Métricas!U157</f>
        <v>0</v>
      </c>
      <c r="AI49" s="132">
        <f>Métricas!V157</f>
        <v>0</v>
      </c>
      <c r="AJ49" s="132">
        <f>Métricas!W157</f>
        <v>0</v>
      </c>
      <c r="AK49" s="132">
        <f>Métricas!X157</f>
        <v>0</v>
      </c>
      <c r="AL49" s="132">
        <f>Métricas!Y157</f>
        <v>0</v>
      </c>
      <c r="AM49" s="132">
        <f>Métricas!Z157</f>
        <v>0</v>
      </c>
      <c r="AN49" s="132">
        <f>Métricas!AA157</f>
        <v>0</v>
      </c>
      <c r="AO49" s="132">
        <f>Métricas!AB157</f>
        <v>0</v>
      </c>
      <c r="AP49" s="132">
        <f>Métricas!AC157</f>
        <v>0</v>
      </c>
      <c r="AQ49" s="132">
        <f>Métricas!AD157</f>
        <v>0</v>
      </c>
    </row>
    <row r="50" spans="1:43">
      <c r="A50" s="131"/>
      <c r="B50" s="176"/>
      <c r="C50" s="133"/>
      <c r="D50" s="134" t="s">
        <v>105</v>
      </c>
      <c r="E50" s="135"/>
      <c r="F50" s="127"/>
      <c r="G50" s="128"/>
      <c r="H50" s="129"/>
      <c r="I50" s="106" t="s">
        <v>100</v>
      </c>
      <c r="J50" s="106">
        <v>3</v>
      </c>
      <c r="K50" s="96">
        <f t="shared" si="15"/>
        <v>2</v>
      </c>
      <c r="L50" s="97" t="s">
        <v>101</v>
      </c>
      <c r="M50" s="96">
        <f t="shared" si="16"/>
        <v>3</v>
      </c>
      <c r="N50" s="130" t="s">
        <v>102</v>
      </c>
      <c r="O50" s="130">
        <v>2</v>
      </c>
      <c r="P50" s="132">
        <f>Métricas!C52</f>
        <v>1</v>
      </c>
      <c r="Q50" s="132">
        <f>Métricas!D52</f>
        <v>7</v>
      </c>
      <c r="R50" s="132">
        <f>Métricas!E52</f>
        <v>0</v>
      </c>
      <c r="S50" s="132">
        <f>Métricas!F52</f>
        <v>0</v>
      </c>
      <c r="T50" s="132">
        <f>Métricas!G52</f>
        <v>0</v>
      </c>
      <c r="U50" s="132">
        <f>Métricas!H52</f>
        <v>7</v>
      </c>
      <c r="V50" s="132">
        <f>Métricas!I52</f>
        <v>7</v>
      </c>
      <c r="W50" s="132">
        <f>Métricas!J52</f>
        <v>3</v>
      </c>
      <c r="X50" s="132">
        <f>Métricas!K52</f>
        <v>19</v>
      </c>
      <c r="Y50" s="132">
        <f>Métricas!L52</f>
        <v>17</v>
      </c>
      <c r="Z50" s="132">
        <f>Métricas!M52</f>
        <v>0</v>
      </c>
      <c r="AA50" s="132">
        <f>Métricas!N52</f>
        <v>6</v>
      </c>
      <c r="AB50" s="132">
        <f>Métricas!O52</f>
        <v>1</v>
      </c>
      <c r="AC50" s="132">
        <f>Métricas!P52</f>
        <v>0</v>
      </c>
      <c r="AD50" s="132">
        <f>Métricas!Q52</f>
        <v>0</v>
      </c>
      <c r="AE50" s="132">
        <f>Métricas!R52</f>
        <v>1</v>
      </c>
      <c r="AF50" s="132">
        <f>Métricas!S52</f>
        <v>0</v>
      </c>
      <c r="AG50" s="132">
        <f>Métricas!T52</f>
        <v>0</v>
      </c>
      <c r="AH50" s="132">
        <f>Métricas!U52</f>
        <v>0</v>
      </c>
      <c r="AI50" s="132">
        <f>Métricas!V52</f>
        <v>0</v>
      </c>
      <c r="AJ50" s="132">
        <f>Métricas!W52</f>
        <v>4</v>
      </c>
      <c r="AK50" s="132">
        <f>Métricas!X52</f>
        <v>1</v>
      </c>
      <c r="AL50" s="132">
        <f>Métricas!Y52</f>
        <v>0</v>
      </c>
      <c r="AM50" s="132">
        <f>Métricas!Z52</f>
        <v>0</v>
      </c>
      <c r="AN50" s="132">
        <f>Métricas!AA52</f>
        <v>0</v>
      </c>
      <c r="AO50" s="132">
        <f>Métricas!AB52</f>
        <v>0</v>
      </c>
      <c r="AP50" s="132">
        <f>Métricas!AC52</f>
        <v>0</v>
      </c>
      <c r="AQ50" s="132">
        <f>Métricas!AD52</f>
        <v>0</v>
      </c>
    </row>
    <row r="51" spans="1:43">
      <c r="A51" s="131"/>
      <c r="B51" s="176"/>
      <c r="C51" s="133"/>
      <c r="D51" s="134" t="s">
        <v>135</v>
      </c>
      <c r="E51" s="135"/>
      <c r="F51" s="136"/>
      <c r="G51" s="137"/>
      <c r="H51" s="138"/>
      <c r="I51" s="106" t="s">
        <v>100</v>
      </c>
      <c r="J51" s="106">
        <v>3</v>
      </c>
      <c r="K51" s="96">
        <f t="shared" si="15"/>
        <v>2</v>
      </c>
      <c r="L51" s="97" t="s">
        <v>101</v>
      </c>
      <c r="M51" s="96">
        <f t="shared" si="16"/>
        <v>3</v>
      </c>
      <c r="N51" s="130" t="s">
        <v>102</v>
      </c>
      <c r="O51" s="130">
        <v>2</v>
      </c>
      <c r="P51" s="139">
        <f>Métricas!C106</f>
        <v>0</v>
      </c>
      <c r="Q51" s="139">
        <f>Métricas!D106</f>
        <v>0</v>
      </c>
      <c r="R51" s="139">
        <f>Métricas!E106</f>
        <v>0</v>
      </c>
      <c r="S51" s="139">
        <f>Métricas!F106</f>
        <v>1</v>
      </c>
      <c r="T51" s="139">
        <f>Métricas!G106</f>
        <v>2</v>
      </c>
      <c r="U51" s="139">
        <f>Métricas!H106</f>
        <v>0</v>
      </c>
      <c r="V51" s="139">
        <f>Métricas!I106</f>
        <v>0</v>
      </c>
      <c r="W51" s="139">
        <f>Métricas!J106</f>
        <v>0</v>
      </c>
      <c r="X51" s="139">
        <f>Métricas!K106</f>
        <v>0</v>
      </c>
      <c r="Y51" s="139">
        <f>Métricas!L106</f>
        <v>0</v>
      </c>
      <c r="Z51" s="139">
        <f>Métricas!M106</f>
        <v>0</v>
      </c>
      <c r="AA51" s="139">
        <f>Métricas!N106</f>
        <v>0</v>
      </c>
      <c r="AB51" s="139">
        <f>Métricas!O106</f>
        <v>0</v>
      </c>
      <c r="AC51" s="139">
        <f>Métricas!P106</f>
        <v>0</v>
      </c>
      <c r="AD51" s="139">
        <f>Métricas!Q106</f>
        <v>0</v>
      </c>
      <c r="AE51" s="139">
        <f>Métricas!R106</f>
        <v>1</v>
      </c>
      <c r="AF51" s="139">
        <f>Métricas!S106</f>
        <v>3</v>
      </c>
      <c r="AG51" s="139">
        <f>Métricas!T106</f>
        <v>1</v>
      </c>
      <c r="AH51" s="139">
        <f>Métricas!U106</f>
        <v>1</v>
      </c>
      <c r="AI51" s="139">
        <f>Métricas!V106</f>
        <v>0</v>
      </c>
      <c r="AJ51" s="139">
        <f>Métricas!W106</f>
        <v>1</v>
      </c>
      <c r="AK51" s="139">
        <f>Métricas!X106</f>
        <v>3</v>
      </c>
      <c r="AL51" s="139">
        <f>Métricas!Y106</f>
        <v>0</v>
      </c>
      <c r="AM51" s="139">
        <f>Métricas!Z106</f>
        <v>0</v>
      </c>
      <c r="AN51" s="139">
        <f>Métricas!AA106</f>
        <v>0</v>
      </c>
      <c r="AO51" s="139">
        <f>Métricas!AB106</f>
        <v>0</v>
      </c>
      <c r="AP51" s="139">
        <f>Métricas!AC106</f>
        <v>0</v>
      </c>
      <c r="AQ51" s="139">
        <f>Métricas!AD106</f>
        <v>0</v>
      </c>
    </row>
    <row r="52" spans="1:43">
      <c r="A52" s="131"/>
      <c r="B52" s="176"/>
      <c r="C52" s="133"/>
      <c r="D52" s="134" t="s">
        <v>107</v>
      </c>
      <c r="E52" s="135"/>
      <c r="F52" s="136"/>
      <c r="G52" s="137"/>
      <c r="H52" s="138"/>
      <c r="I52" s="106" t="s">
        <v>100</v>
      </c>
      <c r="J52" s="106">
        <v>3</v>
      </c>
      <c r="K52" s="96">
        <f t="shared" si="15"/>
        <v>2</v>
      </c>
      <c r="L52" s="97" t="s">
        <v>101</v>
      </c>
      <c r="M52" s="96">
        <f t="shared" si="16"/>
        <v>3</v>
      </c>
      <c r="N52" s="130" t="s">
        <v>102</v>
      </c>
      <c r="O52" s="130">
        <v>2</v>
      </c>
      <c r="P52" s="132">
        <f>Métricas!C79</f>
        <v>3</v>
      </c>
      <c r="Q52" s="132">
        <f>Métricas!D79</f>
        <v>1</v>
      </c>
      <c r="R52" s="132">
        <f>Métricas!E79</f>
        <v>3</v>
      </c>
      <c r="S52" s="132">
        <f>Métricas!F79</f>
        <v>8</v>
      </c>
      <c r="T52" s="132">
        <f>Métricas!G79</f>
        <v>6</v>
      </c>
      <c r="U52" s="132">
        <f>Métricas!H79</f>
        <v>7</v>
      </c>
      <c r="V52" s="132">
        <f>Métricas!I79</f>
        <v>1</v>
      </c>
      <c r="W52" s="132">
        <f>Métricas!J79</f>
        <v>1</v>
      </c>
      <c r="X52" s="132">
        <f>Métricas!K79</f>
        <v>2</v>
      </c>
      <c r="Y52" s="132">
        <f>Métricas!L79</f>
        <v>0</v>
      </c>
      <c r="Z52" s="132">
        <f>Métricas!M79</f>
        <v>4</v>
      </c>
      <c r="AA52" s="132">
        <f>Métricas!N79</f>
        <v>4</v>
      </c>
      <c r="AB52" s="132">
        <f>Métricas!O79</f>
        <v>1</v>
      </c>
      <c r="AC52" s="132">
        <f>Métricas!P79</f>
        <v>6</v>
      </c>
      <c r="AD52" s="132">
        <f>Métricas!Q79</f>
        <v>2</v>
      </c>
      <c r="AE52" s="132">
        <f>Métricas!R79</f>
        <v>6</v>
      </c>
      <c r="AF52" s="132">
        <f>Métricas!S79</f>
        <v>9</v>
      </c>
      <c r="AG52" s="132">
        <f>Métricas!T79</f>
        <v>5</v>
      </c>
      <c r="AH52" s="132">
        <f>Métricas!U79</f>
        <v>13</v>
      </c>
      <c r="AI52" s="132">
        <f>Métricas!V79</f>
        <v>15</v>
      </c>
      <c r="AJ52" s="132">
        <f>Métricas!W79</f>
        <v>18</v>
      </c>
      <c r="AK52" s="132">
        <f>Métricas!X79</f>
        <v>14</v>
      </c>
      <c r="AL52" s="132">
        <f>Métricas!Y79</f>
        <v>0</v>
      </c>
      <c r="AM52" s="132">
        <f>Métricas!Z79</f>
        <v>0</v>
      </c>
      <c r="AN52" s="132">
        <f>Métricas!AA79</f>
        <v>0</v>
      </c>
      <c r="AO52" s="132">
        <f>Métricas!AB79</f>
        <v>0</v>
      </c>
      <c r="AP52" s="132">
        <f>Métricas!AC79</f>
        <v>0</v>
      </c>
      <c r="AQ52" s="132">
        <f>Métricas!AD79</f>
        <v>0</v>
      </c>
    </row>
    <row r="53" spans="1:43" ht="33.75">
      <c r="B53" s="176"/>
      <c r="C53" s="124">
        <v>13</v>
      </c>
      <c r="D53" s="140" t="s">
        <v>137</v>
      </c>
      <c r="E53" s="140" t="s">
        <v>138</v>
      </c>
      <c r="F53" s="127" t="s">
        <v>97</v>
      </c>
      <c r="G53" s="128" t="s">
        <v>98</v>
      </c>
      <c r="H53" s="129" t="s">
        <v>139</v>
      </c>
      <c r="I53" s="106" t="s">
        <v>102</v>
      </c>
      <c r="J53" s="107">
        <v>0.95</v>
      </c>
      <c r="K53" s="108">
        <f t="shared" ref="K53:K85" si="18">J53</f>
        <v>0.95</v>
      </c>
      <c r="L53" s="97" t="s">
        <v>101</v>
      </c>
      <c r="M53" s="108">
        <f t="shared" ref="M53:M85" si="19">O53</f>
        <v>1</v>
      </c>
      <c r="N53" s="130" t="s">
        <v>100</v>
      </c>
      <c r="O53" s="109">
        <v>1</v>
      </c>
      <c r="P53" s="141">
        <f>IF(Métricas!C22=0,0,(Métricas!C15/Métricas!C22))</f>
        <v>0.34193548387096773</v>
      </c>
      <c r="Q53" s="141">
        <f>IF(Métricas!D22=0,0,(Métricas!D15/Métricas!D22))</f>
        <v>0.35871458250453081</v>
      </c>
      <c r="R53" s="141">
        <f>IF(Métricas!E22=0,0,(Métricas!E15/Métricas!E22))</f>
        <v>0.37043557120375559</v>
      </c>
      <c r="S53" s="141">
        <f>IF(Métricas!F22=0,0,(Métricas!F15/Métricas!F22))</f>
        <v>0.43793913051067879</v>
      </c>
      <c r="T53" s="141">
        <f>IF(Métricas!G22=0,0,(Métricas!G15/Métricas!G22))</f>
        <v>0.35600335852225024</v>
      </c>
      <c r="U53" s="141">
        <f>IF(Métricas!H22=0,0,(Métricas!H15/Métricas!H22))</f>
        <v>0.4141883213121233</v>
      </c>
      <c r="V53" s="141">
        <f>IF(Métricas!I22=0,0,(Métricas!I15/Métricas!I22))</f>
        <v>0.85333333333333339</v>
      </c>
      <c r="W53" s="141">
        <f>IF(Métricas!J22=0,0,(Métricas!J15/Métricas!J22))</f>
        <v>0.41290322580645161</v>
      </c>
      <c r="X53" s="141">
        <f>IF(Métricas!K22=0,0,(Métricas!K15/Métricas!K22))</f>
        <v>0.48707218818698178</v>
      </c>
      <c r="Y53" s="141">
        <f>IF(Métricas!L22=0,0,(Métricas!L15/Métricas!L22))</f>
        <v>0.41705990741989124</v>
      </c>
      <c r="Z53" s="141">
        <f>IF(Métricas!M22=0,0,(Métricas!M15/Métricas!M22))</f>
        <v>0.42800417972831767</v>
      </c>
      <c r="AA53" s="141">
        <f>IF(Métricas!N22=0,0,(Métricas!N15/Métricas!N22))</f>
        <v>0.4585669781931464</v>
      </c>
      <c r="AB53" s="141">
        <f>IF(Métricas!O22=0,0,(Métricas!O15/Métricas!O22))</f>
        <v>0.40043327062311157</v>
      </c>
      <c r="AC53" s="141">
        <f>IF(Métricas!P22=0,0,(Métricas!P15/Métricas!P22))</f>
        <v>0.52072019464720198</v>
      </c>
      <c r="AD53" s="141">
        <f>IF(Métricas!Q22=0,0,(Métricas!Q15/Métricas!Q22))</f>
        <v>0.33535553944573748</v>
      </c>
      <c r="AE53" s="141">
        <f>IF(Métricas!R22=0,0,(Métricas!R15/Métricas!R22))</f>
        <v>0.42020202020202019</v>
      </c>
      <c r="AF53" s="141">
        <f>IF(Métricas!S22=0,0,(Métricas!S15/Métricas!S22))</f>
        <v>0.4215359078949692</v>
      </c>
      <c r="AG53" s="141">
        <f>IF(Métricas!T22=0,0,(Métricas!T15/Métricas!T22))</f>
        <v>0.53352442374298337</v>
      </c>
      <c r="AH53" s="141">
        <f>IF(Métricas!U22=0,0,(Métricas!U15/Métricas!U22))</f>
        <v>0.49079303852688616</v>
      </c>
      <c r="AI53" s="141">
        <f>IF(Métricas!V22=0,0,(Métricas!V15/Métricas!V22))</f>
        <v>0.63528511289705325</v>
      </c>
      <c r="AJ53" s="141">
        <f>IF(Métricas!W22=0,0,(Métricas!W15/Métricas!W22))</f>
        <v>0.34411618596768068</v>
      </c>
      <c r="AK53" s="141">
        <f>IF(Métricas!X22=0,0,(Métricas!X15/Métricas!X22))</f>
        <v>0.50120151047030548</v>
      </c>
      <c r="AL53" s="141">
        <f>IF(Métricas!Y22=0,0,(Métricas!Y15/Métricas!Y22))</f>
        <v>0</v>
      </c>
      <c r="AM53" s="141">
        <f>IF(Métricas!Z22=0,0,(Métricas!Z15/Métricas!Z22))</f>
        <v>0</v>
      </c>
      <c r="AN53" s="141">
        <f>IF(Métricas!AA22=0,0,(Métricas!AA15/Métricas!AA22))</f>
        <v>0</v>
      </c>
      <c r="AO53" s="141">
        <f>IF(Métricas!AB22=0,0,(Métricas!AB15/Métricas!AB22))</f>
        <v>0</v>
      </c>
      <c r="AP53" s="141">
        <f>IF(Métricas!AC22=0,0,(Métricas!AC15/Métricas!AC22))</f>
        <v>0</v>
      </c>
      <c r="AQ53" s="141">
        <f>IF(Métricas!AD22=0,0,(Métricas!AD15/Métricas!AD22))</f>
        <v>0</v>
      </c>
    </row>
    <row r="54" spans="1:43">
      <c r="B54" s="176"/>
      <c r="C54" s="133"/>
      <c r="D54" s="134" t="s">
        <v>41</v>
      </c>
      <c r="E54" s="135"/>
      <c r="F54" s="136"/>
      <c r="G54" s="137"/>
      <c r="H54" s="138"/>
      <c r="I54" s="106" t="s">
        <v>102</v>
      </c>
      <c r="J54" s="107">
        <v>0.95</v>
      </c>
      <c r="K54" s="108">
        <f t="shared" si="18"/>
        <v>0.95</v>
      </c>
      <c r="L54" s="97" t="s">
        <v>101</v>
      </c>
      <c r="M54" s="108">
        <f t="shared" si="19"/>
        <v>1</v>
      </c>
      <c r="N54" s="130" t="s">
        <v>100</v>
      </c>
      <c r="O54" s="109">
        <v>1</v>
      </c>
      <c r="P54" s="141">
        <f>IF(Métricas!C23=0,0,(Métricas!C16/Métricas!C23))</f>
        <v>0.36249999999999999</v>
      </c>
      <c r="Q54" s="141">
        <f>IF(Métricas!D23=0,0,(Métricas!D16/Métricas!D23))</f>
        <v>0.366544880023699</v>
      </c>
      <c r="R54" s="141">
        <f>IF(Métricas!E23=0,0,(Métricas!E16/Métricas!E23))</f>
        <v>0.4504476530559437</v>
      </c>
      <c r="S54" s="141">
        <f>IF(Métricas!F23=0,0,(Métricas!F16/Métricas!F23))</f>
        <v>0.49199505331060528</v>
      </c>
      <c r="T54" s="141">
        <f>IF(Métricas!G23=0,0,(Métricas!G16/Métricas!G23))</f>
        <v>0.36031354207266902</v>
      </c>
      <c r="U54" s="141">
        <f>IF(Métricas!H23=0,0,(Métricas!H16/Métricas!H23))</f>
        <v>0.45407322944381096</v>
      </c>
      <c r="V54" s="141">
        <f>IF(Métricas!I23=0,0,(Métricas!I16/Métricas!I23))</f>
        <v>0.66531073446327682</v>
      </c>
      <c r="W54" s="141">
        <f>IF(Métricas!J23=0,0,(Métricas!J16/Métricas!J23))</f>
        <v>0.45772292075210519</v>
      </c>
      <c r="X54" s="141">
        <f>IF(Métricas!K23=0,0,(Métricas!K16/Métricas!K23))</f>
        <v>0.50989859971028484</v>
      </c>
      <c r="Y54" s="141">
        <f>IF(Métricas!L23=0,0,(Métricas!L16/Métricas!L23))</f>
        <v>0.38088698140200289</v>
      </c>
      <c r="Z54" s="141">
        <f>IF(Métricas!M23=0,0,(Métricas!M16/Métricas!M23))</f>
        <v>0.38366095078767598</v>
      </c>
      <c r="AA54" s="141">
        <f>IF(Métricas!N23=0,0,(Métricas!N16/Métricas!N23))</f>
        <v>0.437720207253886</v>
      </c>
      <c r="AB54" s="141">
        <f>IF(Métricas!O23=0,0,(Métricas!O16/Métricas!O23))</f>
        <v>0.37120436711020127</v>
      </c>
      <c r="AC54" s="141">
        <f>IF(Métricas!P23=0,0,(Métricas!P16/Métricas!P23))</f>
        <v>0.52385928247997215</v>
      </c>
      <c r="AD54" s="141">
        <f>IF(Métricas!Q23=0,0,(Métricas!Q16/Métricas!Q23))</f>
        <v>0.39162640901771334</v>
      </c>
      <c r="AE54" s="141">
        <f>IF(Métricas!R23=0,0,(Métricas!R16/Métricas!R23))</f>
        <v>0.35828949143396738</v>
      </c>
      <c r="AF54" s="141">
        <f>IF(Métricas!S23=0,0,(Métricas!S16/Métricas!S23))</f>
        <v>0.34108527131782945</v>
      </c>
      <c r="AG54" s="141">
        <f>IF(Métricas!T23=0,0,(Métricas!T16/Métricas!T23))</f>
        <v>0.42016277710328703</v>
      </c>
      <c r="AH54" s="141">
        <f>IF(Métricas!U23=0,0,(Métricas!U16/Métricas!U23))</f>
        <v>0.35879893576586847</v>
      </c>
      <c r="AI54" s="141">
        <f>IF(Métricas!V23=0,0,(Métricas!V16/Métricas!V23))</f>
        <v>0.66743207041714503</v>
      </c>
      <c r="AJ54" s="141">
        <f>IF(Métricas!W23=0,0,(Métricas!W16/Métricas!W23))</f>
        <v>0.30031473533619457</v>
      </c>
      <c r="AK54" s="141">
        <f>IF(Métricas!X23=0,0,(Métricas!X16/Métricas!X23))</f>
        <v>0.47273039594606203</v>
      </c>
      <c r="AL54" s="141">
        <f>IF(Métricas!Y23=0,0,(Métricas!Y16/Métricas!Y23))</f>
        <v>0</v>
      </c>
      <c r="AM54" s="141">
        <f>IF(Métricas!Z23=0,0,(Métricas!Z16/Métricas!Z23))</f>
        <v>0</v>
      </c>
      <c r="AN54" s="141">
        <f>IF(Métricas!AA23=0,0,(Métricas!AA16/Métricas!AA23))</f>
        <v>0</v>
      </c>
      <c r="AO54" s="141">
        <f>IF(Métricas!AB23=0,0,(Métricas!AB16/Métricas!AB23))</f>
        <v>0</v>
      </c>
      <c r="AP54" s="141">
        <f>IF(Métricas!AC23=0,0,(Métricas!AC16/Métricas!AC23))</f>
        <v>0</v>
      </c>
      <c r="AQ54" s="141">
        <f>IF(Métricas!AD23=0,0,(Métricas!AD16/Métricas!AD23))</f>
        <v>0</v>
      </c>
    </row>
    <row r="55" spans="1:43">
      <c r="B55" s="176"/>
      <c r="C55" s="133"/>
      <c r="D55" s="134" t="s">
        <v>42</v>
      </c>
      <c r="E55" s="135"/>
      <c r="F55" s="136"/>
      <c r="G55" s="137"/>
      <c r="H55" s="138"/>
      <c r="I55" s="106" t="s">
        <v>102</v>
      </c>
      <c r="J55" s="107">
        <v>0.95</v>
      </c>
      <c r="K55" s="108">
        <f t="shared" si="18"/>
        <v>0.95</v>
      </c>
      <c r="L55" s="97" t="s">
        <v>101</v>
      </c>
      <c r="M55" s="108">
        <f t="shared" si="19"/>
        <v>1</v>
      </c>
      <c r="N55" s="130" t="s">
        <v>100</v>
      </c>
      <c r="O55" s="109">
        <v>1</v>
      </c>
      <c r="P55" s="141">
        <f>IF(Métricas!C24=0,0,(Métricas!C17/Métricas!C24))</f>
        <v>0.43678160919540232</v>
      </c>
      <c r="Q55" s="141">
        <f>IF(Métricas!D24=0,0,(Métricas!D17/Métricas!D24))</f>
        <v>0.38254632396891813</v>
      </c>
      <c r="R55" s="141">
        <f>IF(Métricas!E24=0,0,(Métricas!E17/Métricas!E24))</f>
        <v>0.31413310235311104</v>
      </c>
      <c r="S55" s="141">
        <f>IF(Métricas!F24=0,0,(Métricas!F17/Métricas!F24))</f>
        <v>0.41713883642558236</v>
      </c>
      <c r="T55" s="141">
        <f>IF(Métricas!G24=0,0,(Métricas!G17/Métricas!G24))</f>
        <v>0.40669681046071121</v>
      </c>
      <c r="U55" s="141">
        <f>IF(Métricas!H24=0,0,(Métricas!H17/Métricas!H24))</f>
        <v>0.34854220628279203</v>
      </c>
      <c r="V55" s="141">
        <f>IF(Métricas!I24=0,0,(Métricas!I17/Métricas!I24))</f>
        <v>0.9401129943502825</v>
      </c>
      <c r="W55" s="141">
        <f>IF(Métricas!J24=0,0,(Métricas!J17/Métricas!J24))</f>
        <v>0.40392398984701927</v>
      </c>
      <c r="X55" s="141">
        <f>IF(Métricas!K24=0,0,(Métricas!K17/Métricas!K24))</f>
        <v>0.4892966360856269</v>
      </c>
      <c r="Y55" s="141">
        <f>IF(Métricas!L24=0,0,(Métricas!L17/Métricas!L24))</f>
        <v>0.31645453713029942</v>
      </c>
      <c r="Z55" s="141">
        <f>IF(Métricas!M24=0,0,(Métricas!M17/Métricas!M24))</f>
        <v>0.43303482587064679</v>
      </c>
      <c r="AA55" s="141">
        <f>IF(Métricas!N24=0,0,(Métricas!N17/Métricas!N24))</f>
        <v>0.44888416578108398</v>
      </c>
      <c r="AB55" s="141">
        <f>IF(Métricas!O24=0,0,(Métricas!O17/Métricas!O24))</f>
        <v>0.38381916212553702</v>
      </c>
      <c r="AC55" s="141">
        <f>IF(Métricas!P24=0,0,(Métricas!P17/Métricas!P24))</f>
        <v>0.58827854989337447</v>
      </c>
      <c r="AD55" s="141">
        <f>IF(Métricas!Q24=0,0,(Métricas!Q17/Métricas!Q24))</f>
        <v>0.32029257494827007</v>
      </c>
      <c r="AE55" s="141">
        <f>IF(Métricas!R24=0,0,(Métricas!R17/Métricas!R24))</f>
        <v>0.37441337190613949</v>
      </c>
      <c r="AF55" s="141">
        <f>IF(Métricas!S24=0,0,(Métricas!S17/Métricas!S24))</f>
        <v>0.53959260758127614</v>
      </c>
      <c r="AG55" s="141">
        <f>IF(Métricas!T24=0,0,(Métricas!T17/Métricas!T24))</f>
        <v>0.62883812331122579</v>
      </c>
      <c r="AH55" s="141">
        <f>IF(Métricas!U24=0,0,(Métricas!U17/Métricas!U24))</f>
        <v>0.48911401404070026</v>
      </c>
      <c r="AI55" s="141">
        <f>IF(Métricas!V24=0,0,(Métricas!V17/Métricas!V24))</f>
        <v>0.64293915040183702</v>
      </c>
      <c r="AJ55" s="141">
        <f>IF(Métricas!W24=0,0,(Métricas!W17/Métricas!W24))</f>
        <v>0.43216022889842631</v>
      </c>
      <c r="AK55" s="141">
        <f>IF(Métricas!X24=0,0,(Métricas!X17/Métricas!X24))</f>
        <v>0.50695118008406082</v>
      </c>
      <c r="AL55" s="141">
        <f>IF(Métricas!Y24=0,0,(Métricas!Y17/Métricas!Y24))</f>
        <v>0</v>
      </c>
      <c r="AM55" s="141">
        <f>IF(Métricas!Z24=0,0,(Métricas!Z17/Métricas!Z24))</f>
        <v>0</v>
      </c>
      <c r="AN55" s="141">
        <f>IF(Métricas!AA24=0,0,(Métricas!AA17/Métricas!AA24))</f>
        <v>0</v>
      </c>
      <c r="AO55" s="141">
        <f>IF(Métricas!AB24=0,0,(Métricas!AB17/Métricas!AB24))</f>
        <v>0</v>
      </c>
      <c r="AP55" s="141">
        <f>IF(Métricas!AC24=0,0,(Métricas!AC17/Métricas!AC24))</f>
        <v>0</v>
      </c>
      <c r="AQ55" s="141">
        <f>IF(Métricas!AD24=0,0,(Métricas!AD17/Métricas!AD24))</f>
        <v>0</v>
      </c>
    </row>
    <row r="56" spans="1:43">
      <c r="B56" s="176"/>
      <c r="C56" s="133"/>
      <c r="D56" s="134" t="s">
        <v>43</v>
      </c>
      <c r="E56" s="135"/>
      <c r="F56" s="136"/>
      <c r="G56" s="137"/>
      <c r="H56" s="138"/>
      <c r="I56" s="106" t="s">
        <v>102</v>
      </c>
      <c r="J56" s="107">
        <v>0.95</v>
      </c>
      <c r="K56" s="108">
        <f t="shared" si="18"/>
        <v>0.95</v>
      </c>
      <c r="L56" s="97" t="s">
        <v>101</v>
      </c>
      <c r="M56" s="108">
        <f t="shared" si="19"/>
        <v>1</v>
      </c>
      <c r="N56" s="130" t="s">
        <v>100</v>
      </c>
      <c r="O56" s="109">
        <v>1</v>
      </c>
      <c r="P56" s="141">
        <f>IF(Métricas!C25=0,0,(Métricas!C18/Métricas!C25))</f>
        <v>0.28888888888888886</v>
      </c>
      <c r="Q56" s="141">
        <f>IF(Métricas!D25=0,0,(Métricas!D18/Métricas!D25))</f>
        <v>0.35685057781375062</v>
      </c>
      <c r="R56" s="141">
        <f>IF(Métricas!E25=0,0,(Métricas!E18/Métricas!E25))</f>
        <v>0.38516335052812578</v>
      </c>
      <c r="S56" s="141">
        <f>IF(Métricas!F25=0,0,(Métricas!F18/Métricas!F25))</f>
        <v>0.51743747858855771</v>
      </c>
      <c r="T56" s="141">
        <f>IF(Métricas!G25=0,0,(Métricas!G18/Métricas!G25))</f>
        <v>0.31596725997141745</v>
      </c>
      <c r="U56" s="141">
        <f>IF(Métricas!H25=0,0,(Métricas!H18/Métricas!H25))</f>
        <v>0.39731407576333461</v>
      </c>
      <c r="V56" s="141">
        <f>IF(Métricas!I25=0,0,(Métricas!I18/Métricas!I25))</f>
        <v>1.0735930735930737</v>
      </c>
      <c r="W56" s="141">
        <f>IF(Métricas!J25=0,0,(Métricas!J18/Métricas!J25))</f>
        <v>0.37963420662382602</v>
      </c>
      <c r="X56" s="141">
        <f>IF(Métricas!K25=0,0,(Métricas!K18/Métricas!K25))</f>
        <v>0.39803851213969621</v>
      </c>
      <c r="Y56" s="141">
        <f>IF(Métricas!L25=0,0,(Métricas!L18/Métricas!L25))</f>
        <v>0.50677815786139613</v>
      </c>
      <c r="Z56" s="141">
        <f>IF(Métricas!M25=0,0,(Métricas!M18/Métricas!M25))</f>
        <v>0.40606623336428349</v>
      </c>
      <c r="AA56" s="141">
        <f>IF(Métricas!N25=0,0,(Métricas!N18/Métricas!N25))</f>
        <v>0.46920178143199726</v>
      </c>
      <c r="AB56" s="141">
        <f>IF(Métricas!O25=0,0,(Métricas!O18/Métricas!O25))</f>
        <v>0.34354334412440163</v>
      </c>
      <c r="AC56" s="141">
        <f>IF(Métricas!P25=0,0,(Métricas!P18/Métricas!P25))</f>
        <v>0.46281495014082363</v>
      </c>
      <c r="AD56" s="141">
        <f>IF(Métricas!Q25=0,0,(Métricas!Q18/Métricas!Q25))</f>
        <v>0.35936702399183257</v>
      </c>
      <c r="AE56" s="141">
        <f>IF(Métricas!R25=0,0,(Métricas!R18/Métricas!R25))</f>
        <v>0.49167733674775926</v>
      </c>
      <c r="AF56" s="141">
        <f>IF(Métricas!S25=0,0,(Métricas!S18/Métricas!S25))</f>
        <v>0.39465570400822197</v>
      </c>
      <c r="AG56" s="141">
        <f>IF(Métricas!T25=0,0,(Métricas!T18/Métricas!T25))</f>
        <v>0.52952021223975898</v>
      </c>
      <c r="AH56" s="141">
        <f>IF(Métricas!U25=0,0,(Métricas!U18/Métricas!U25))</f>
        <v>0.50048875855327468</v>
      </c>
      <c r="AI56" s="141">
        <f>IF(Métricas!V25=0,0,(Métricas!V18/Métricas!V25))</f>
        <v>0.66130884041331806</v>
      </c>
      <c r="AJ56" s="141">
        <f>IF(Métricas!W25=0,0,(Métricas!W18/Métricas!W25))</f>
        <v>0.28281380628209724</v>
      </c>
      <c r="AK56" s="141">
        <f>IF(Métricas!X25=0,0,(Métricas!X18/Métricas!X25))</f>
        <v>0.42935661170384742</v>
      </c>
      <c r="AL56" s="141">
        <f>IF(Métricas!Y25=0,0,(Métricas!Y18/Métricas!Y25))</f>
        <v>0</v>
      </c>
      <c r="AM56" s="141">
        <f>IF(Métricas!Z25=0,0,(Métricas!Z18/Métricas!Z25))</f>
        <v>0</v>
      </c>
      <c r="AN56" s="141">
        <f>IF(Métricas!AA25=0,0,(Métricas!AA18/Métricas!AA25))</f>
        <v>0</v>
      </c>
      <c r="AO56" s="141">
        <f>IF(Métricas!AB25=0,0,(Métricas!AB18/Métricas!AB25))</f>
        <v>0</v>
      </c>
      <c r="AP56" s="141">
        <f>IF(Métricas!AC25=0,0,(Métricas!AC18/Métricas!AC25))</f>
        <v>0</v>
      </c>
      <c r="AQ56" s="141">
        <f>IF(Métricas!AD25=0,0,(Métricas!AD18/Métricas!AD25))</f>
        <v>0</v>
      </c>
    </row>
    <row r="57" spans="1:43">
      <c r="B57" s="176"/>
      <c r="C57" s="133"/>
      <c r="D57" s="134" t="s">
        <v>44</v>
      </c>
      <c r="E57" s="135"/>
      <c r="F57" s="136"/>
      <c r="G57" s="137"/>
      <c r="H57" s="138"/>
      <c r="I57" s="106" t="s">
        <v>102</v>
      </c>
      <c r="J57" s="107">
        <v>0.95</v>
      </c>
      <c r="K57" s="108">
        <f t="shared" si="18"/>
        <v>0.95</v>
      </c>
      <c r="L57" s="97" t="s">
        <v>101</v>
      </c>
      <c r="M57" s="108">
        <f t="shared" si="19"/>
        <v>1</v>
      </c>
      <c r="N57" s="130" t="s">
        <v>100</v>
      </c>
      <c r="O57" s="109">
        <v>1</v>
      </c>
      <c r="P57" s="141">
        <f>IF(Métricas!C26=0,0,(Métricas!C19/Métricas!C26))</f>
        <v>0.28686868686868688</v>
      </c>
      <c r="Q57" s="141">
        <f>IF(Métricas!D26=0,0,(Métricas!D19/Métricas!D26))</f>
        <v>0.32862644415917841</v>
      </c>
      <c r="R57" s="141">
        <f>IF(Métricas!E26=0,0,(Métricas!E19/Métricas!E26))</f>
        <v>0.3373131117564806</v>
      </c>
      <c r="S57" s="141">
        <f>IF(Métricas!F26=0,0,(Métricas!F19/Métricas!F26))</f>
        <v>0.31931414918660622</v>
      </c>
      <c r="T57" s="141">
        <f>IF(Métricas!G26=0,0,(Métricas!G19/Métricas!G26))</f>
        <v>0.33891400871725935</v>
      </c>
      <c r="U57" s="141">
        <f>IF(Métricas!H26=0,0,(Métricas!H19/Métricas!H26))</f>
        <v>0.45853727743491524</v>
      </c>
      <c r="V57" s="141">
        <f>IF(Métricas!I26=0,0,(Métricas!I19/Métricas!I26))</f>
        <v>0.78230500582072182</v>
      </c>
      <c r="W57" s="141">
        <f>IF(Métricas!J26=0,0,(Métricas!J19/Métricas!J26))</f>
        <v>0.4180559617821975</v>
      </c>
      <c r="X57" s="141">
        <f>IF(Métricas!K26=0,0,(Métricas!K19/Métricas!K26))</f>
        <v>0.59571023876972884</v>
      </c>
      <c r="Y57" s="141">
        <f>IF(Métricas!L26=0,0,(Métricas!L19/Métricas!L26))</f>
        <v>0.46754916571695743</v>
      </c>
      <c r="Z57" s="141">
        <f>IF(Métricas!M26=0,0,(Métricas!M19/Métricas!M26))</f>
        <v>0.48398009950248755</v>
      </c>
      <c r="AA57" s="141">
        <f>IF(Métricas!N26=0,0,(Métricas!N19/Métricas!N26))</f>
        <v>0.47797190818773555</v>
      </c>
      <c r="AB57" s="141">
        <f>IF(Métricas!O26=0,0,(Métricas!O19/Métricas!O26))</f>
        <v>0.50704881742980312</v>
      </c>
      <c r="AC57" s="141">
        <f>IF(Métricas!P26=0,0,(Métricas!P19/Métricas!P26))</f>
        <v>0.5059673128088179</v>
      </c>
      <c r="AD57" s="141">
        <f>IF(Métricas!Q26=0,0,(Métricas!Q19/Métricas!Q26))</f>
        <v>0.27392234790583919</v>
      </c>
      <c r="AE57" s="141">
        <f>IF(Métricas!R26=0,0,(Métricas!R19/Métricas!R26))</f>
        <v>0.47193944139911248</v>
      </c>
      <c r="AF57" s="141">
        <f>IF(Métricas!S26=0,0,(Métricas!S19/Métricas!S26))</f>
        <v>0.39714015917981926</v>
      </c>
      <c r="AG57" s="141">
        <f>IF(Métricas!T26=0,0,(Métricas!T19/Métricas!T26))</f>
        <v>0.5795889933820968</v>
      </c>
      <c r="AH57" s="141">
        <f>IF(Métricas!U26=0,0,(Métricas!U19/Métricas!U26))</f>
        <v>0.6142151273280122</v>
      </c>
      <c r="AI57" s="141">
        <f>IF(Métricas!V26=0,0,(Métricas!V19/Métricas!V26))</f>
        <v>0.56946039035591278</v>
      </c>
      <c r="AJ57" s="141">
        <f>IF(Métricas!W26=0,0,(Métricas!W19/Métricas!W26))</f>
        <v>0.35924997014212351</v>
      </c>
      <c r="AK57" s="141">
        <f>IF(Métricas!X26=0,0,(Métricas!X19/Métricas!X26))</f>
        <v>0.61363858722238529</v>
      </c>
      <c r="AL57" s="141">
        <f>IF(Métricas!Y26=0,0,(Métricas!Y19/Métricas!Y26))</f>
        <v>0</v>
      </c>
      <c r="AM57" s="141">
        <f>IF(Métricas!Z26=0,0,(Métricas!Z19/Métricas!Z26))</f>
        <v>0</v>
      </c>
      <c r="AN57" s="141">
        <f>IF(Métricas!AA26=0,0,(Métricas!AA19/Métricas!AA26))</f>
        <v>0</v>
      </c>
      <c r="AO57" s="141">
        <f>IF(Métricas!AB26=0,0,(Métricas!AB19/Métricas!AB26))</f>
        <v>0</v>
      </c>
      <c r="AP57" s="141">
        <f>IF(Métricas!AC26=0,0,(Métricas!AC19/Métricas!AC26))</f>
        <v>0</v>
      </c>
      <c r="AQ57" s="141">
        <f>IF(Métricas!AD26=0,0,(Métricas!AD19/Métricas!AD26))</f>
        <v>0</v>
      </c>
    </row>
    <row r="58" spans="1:43" ht="13.9" hidden="1" customHeight="1">
      <c r="B58" s="176"/>
      <c r="C58" s="133"/>
      <c r="D58" s="134" t="s">
        <v>45</v>
      </c>
      <c r="E58" s="135"/>
      <c r="F58" s="136"/>
      <c r="G58" s="137"/>
      <c r="H58" s="138"/>
      <c r="I58" s="106" t="s">
        <v>102</v>
      </c>
      <c r="J58" s="107">
        <v>0.95</v>
      </c>
      <c r="K58" s="108">
        <f t="shared" si="18"/>
        <v>0.95</v>
      </c>
      <c r="L58" s="97" t="s">
        <v>101</v>
      </c>
      <c r="M58" s="108">
        <f t="shared" si="19"/>
        <v>1</v>
      </c>
      <c r="N58" s="130" t="s">
        <v>100</v>
      </c>
      <c r="O58" s="109">
        <v>1</v>
      </c>
      <c r="P58" s="142">
        <f>Métricas!C20/Métricas!C27</f>
        <v>0</v>
      </c>
      <c r="Q58" s="142">
        <f>Métricas!D20/Métricas!D27</f>
        <v>0</v>
      </c>
      <c r="R58" s="142">
        <f>Métricas!E20/Métricas!E27</f>
        <v>0</v>
      </c>
      <c r="S58" s="142">
        <f>Métricas!F20/Métricas!F27</f>
        <v>0</v>
      </c>
      <c r="T58" s="142">
        <f>Métricas!G20/Métricas!G27</f>
        <v>0</v>
      </c>
      <c r="U58" s="142">
        <f>Métricas!H20/Métricas!H27</f>
        <v>0</v>
      </c>
      <c r="V58" s="142">
        <f>Métricas!I20/Métricas!I27</f>
        <v>0</v>
      </c>
      <c r="W58" s="142">
        <f>Métricas!J20/Métricas!J27</f>
        <v>0</v>
      </c>
      <c r="X58" s="142">
        <f>Métricas!K20/Métricas!K27</f>
        <v>0</v>
      </c>
      <c r="Y58" s="142">
        <f>Métricas!L20/Métricas!L27</f>
        <v>0</v>
      </c>
      <c r="Z58" s="142">
        <f>Métricas!M20/Métricas!M27</f>
        <v>0</v>
      </c>
      <c r="AA58" s="142">
        <f>Métricas!N20/Métricas!N27</f>
        <v>0</v>
      </c>
      <c r="AB58" s="142">
        <f>Métricas!O20/Métricas!O27</f>
        <v>0</v>
      </c>
      <c r="AC58" s="142">
        <f>Métricas!P20/Métricas!P27</f>
        <v>0</v>
      </c>
      <c r="AD58" s="142">
        <f>Métricas!Q20/Métricas!Q27</f>
        <v>0</v>
      </c>
      <c r="AE58" s="142">
        <f>Métricas!R20/Métricas!R27</f>
        <v>0</v>
      </c>
      <c r="AF58" s="142">
        <f>Métricas!S20/Métricas!S27</f>
        <v>0</v>
      </c>
      <c r="AG58" s="142">
        <f>Métricas!T20/Métricas!T27</f>
        <v>0</v>
      </c>
      <c r="AH58" s="142">
        <f>Métricas!U20/Métricas!U27</f>
        <v>0</v>
      </c>
      <c r="AI58" s="142">
        <f>Métricas!V20/Métricas!V27</f>
        <v>0</v>
      </c>
      <c r="AJ58" s="142">
        <f>Métricas!W20/Métricas!W27</f>
        <v>0</v>
      </c>
      <c r="AK58" s="142">
        <f>Métricas!X20/Métricas!X27</f>
        <v>0</v>
      </c>
      <c r="AL58" s="142" t="e">
        <f>Métricas!Y20/Métricas!Y27</f>
        <v>#DIV/0!</v>
      </c>
      <c r="AM58" s="142" t="e">
        <f>Métricas!Z20/Métricas!Z27</f>
        <v>#DIV/0!</v>
      </c>
      <c r="AN58" s="142" t="e">
        <f>Métricas!AA20/Métricas!AA27</f>
        <v>#DIV/0!</v>
      </c>
      <c r="AO58" s="142" t="e">
        <f>Métricas!AB20/Métricas!AB27</f>
        <v>#DIV/0!</v>
      </c>
      <c r="AP58" s="142" t="e">
        <f>Métricas!AC20/Métricas!AC27</f>
        <v>#DIV/0!</v>
      </c>
      <c r="AQ58" s="142" t="e">
        <f>Métricas!AD20/Métricas!AD27</f>
        <v>#DIV/0!</v>
      </c>
    </row>
    <row r="59" spans="1:43" ht="13.9" hidden="1" customHeight="1">
      <c r="B59" s="176"/>
      <c r="C59" s="133"/>
      <c r="D59" s="134" t="s">
        <v>46</v>
      </c>
      <c r="E59" s="135"/>
      <c r="F59" s="136"/>
      <c r="G59" s="137"/>
      <c r="H59" s="138"/>
      <c r="I59" s="106" t="s">
        <v>102</v>
      </c>
      <c r="J59" s="107">
        <v>0.95</v>
      </c>
      <c r="K59" s="108">
        <f t="shared" si="18"/>
        <v>0.95</v>
      </c>
      <c r="L59" s="97" t="s">
        <v>101</v>
      </c>
      <c r="M59" s="108">
        <f t="shared" si="19"/>
        <v>1</v>
      </c>
      <c r="N59" s="130" t="s">
        <v>100</v>
      </c>
      <c r="O59" s="109">
        <v>1</v>
      </c>
      <c r="P59" s="142">
        <f>Métricas!C21/Métricas!C28</f>
        <v>0</v>
      </c>
      <c r="Q59" s="142">
        <f>Métricas!D21/Métricas!D28</f>
        <v>0</v>
      </c>
      <c r="R59" s="142">
        <f>Métricas!E21/Métricas!E28</f>
        <v>0</v>
      </c>
      <c r="S59" s="142">
        <f>Métricas!F21/Métricas!F28</f>
        <v>0</v>
      </c>
      <c r="T59" s="142">
        <f>Métricas!G21/Métricas!G28</f>
        <v>0</v>
      </c>
      <c r="U59" s="142">
        <f>Métricas!H21/Métricas!H28</f>
        <v>0</v>
      </c>
      <c r="V59" s="142">
        <f>Métricas!I21/Métricas!I28</f>
        <v>0</v>
      </c>
      <c r="W59" s="142">
        <f>Métricas!J21/Métricas!J28</f>
        <v>0</v>
      </c>
      <c r="X59" s="142">
        <f>Métricas!K21/Métricas!K28</f>
        <v>0</v>
      </c>
      <c r="Y59" s="142">
        <f>Métricas!L21/Métricas!L28</f>
        <v>0</v>
      </c>
      <c r="Z59" s="142">
        <f>Métricas!M21/Métricas!M28</f>
        <v>0</v>
      </c>
      <c r="AA59" s="142">
        <f>Métricas!N21/Métricas!N28</f>
        <v>0</v>
      </c>
      <c r="AB59" s="142">
        <f>Métricas!O21/Métricas!O28</f>
        <v>0</v>
      </c>
      <c r="AC59" s="142">
        <f>Métricas!P21/Métricas!P28</f>
        <v>0</v>
      </c>
      <c r="AD59" s="142">
        <f>Métricas!Q21/Métricas!Q28</f>
        <v>0</v>
      </c>
      <c r="AE59" s="142">
        <f>Métricas!R21/Métricas!R28</f>
        <v>0</v>
      </c>
      <c r="AF59" s="142">
        <f>Métricas!S21/Métricas!S28</f>
        <v>0</v>
      </c>
      <c r="AG59" s="142">
        <f>Métricas!T21/Métricas!T28</f>
        <v>0</v>
      </c>
      <c r="AH59" s="142">
        <f>Métricas!U21/Métricas!U28</f>
        <v>0</v>
      </c>
      <c r="AI59" s="142">
        <f>Métricas!V21/Métricas!V28</f>
        <v>0</v>
      </c>
      <c r="AJ59" s="142">
        <f>Métricas!W21/Métricas!W28</f>
        <v>0</v>
      </c>
      <c r="AK59" s="142">
        <f>Métricas!X21/Métricas!X28</f>
        <v>0</v>
      </c>
      <c r="AL59" s="142" t="e">
        <f>Métricas!Y21/Métricas!Y28</f>
        <v>#DIV/0!</v>
      </c>
      <c r="AM59" s="142" t="e">
        <f>Métricas!Z21/Métricas!Z28</f>
        <v>#DIV/0!</v>
      </c>
      <c r="AN59" s="142" t="e">
        <f>Métricas!AA21/Métricas!AA28</f>
        <v>#DIV/0!</v>
      </c>
      <c r="AO59" s="142" t="e">
        <f>Métricas!AB21/Métricas!AB28</f>
        <v>#DIV/0!</v>
      </c>
      <c r="AP59" s="142" t="e">
        <f>Métricas!AC21/Métricas!AC28</f>
        <v>#DIV/0!</v>
      </c>
      <c r="AQ59" s="142" t="e">
        <f>Métricas!AD21/Métricas!AD28</f>
        <v>#DIV/0!</v>
      </c>
    </row>
    <row r="60" spans="1:43" ht="45">
      <c r="B60" s="176"/>
      <c r="C60" s="124">
        <v>14</v>
      </c>
      <c r="D60" s="140" t="s">
        <v>140</v>
      </c>
      <c r="E60" s="140" t="s">
        <v>141</v>
      </c>
      <c r="F60" s="127" t="s">
        <v>97</v>
      </c>
      <c r="G60" s="128" t="s">
        <v>98</v>
      </c>
      <c r="H60" s="129" t="s">
        <v>142</v>
      </c>
      <c r="I60" s="95" t="s">
        <v>102</v>
      </c>
      <c r="J60" s="95">
        <f>J61+J68</f>
        <v>42</v>
      </c>
      <c r="K60" s="143">
        <f t="shared" si="18"/>
        <v>42</v>
      </c>
      <c r="L60" s="97" t="s">
        <v>101</v>
      </c>
      <c r="M60" s="143">
        <f t="shared" si="19"/>
        <v>49</v>
      </c>
      <c r="N60" s="98" t="s">
        <v>100</v>
      </c>
      <c r="O60" s="98">
        <f>O61+O68</f>
        <v>49</v>
      </c>
      <c r="P60" s="132">
        <f t="shared" ref="P60:AQ60" si="20">SUM(P61,P68)</f>
        <v>41</v>
      </c>
      <c r="Q60" s="132">
        <f t="shared" si="20"/>
        <v>20</v>
      </c>
      <c r="R60" s="132">
        <f t="shared" si="20"/>
        <v>30</v>
      </c>
      <c r="S60" s="132">
        <f t="shared" si="20"/>
        <v>9</v>
      </c>
      <c r="T60" s="132">
        <f t="shared" si="20"/>
        <v>26</v>
      </c>
      <c r="U60" s="132">
        <f t="shared" si="20"/>
        <v>31</v>
      </c>
      <c r="V60" s="132">
        <f t="shared" si="20"/>
        <v>23</v>
      </c>
      <c r="W60" s="132">
        <f t="shared" si="20"/>
        <v>23</v>
      </c>
      <c r="X60" s="132">
        <f t="shared" si="20"/>
        <v>37</v>
      </c>
      <c r="Y60" s="132">
        <f t="shared" si="20"/>
        <v>17</v>
      </c>
      <c r="Z60" s="132">
        <f t="shared" si="20"/>
        <v>25</v>
      </c>
      <c r="AA60" s="132">
        <f t="shared" si="20"/>
        <v>58</v>
      </c>
      <c r="AB60" s="132">
        <f t="shared" si="20"/>
        <v>25</v>
      </c>
      <c r="AC60" s="132">
        <f t="shared" si="20"/>
        <v>34</v>
      </c>
      <c r="AD60" s="132">
        <f t="shared" si="20"/>
        <v>19</v>
      </c>
      <c r="AE60" s="132">
        <f t="shared" si="20"/>
        <v>24</v>
      </c>
      <c r="AF60" s="132">
        <f t="shared" si="20"/>
        <v>16</v>
      </c>
      <c r="AG60" s="132">
        <f t="shared" si="20"/>
        <v>42</v>
      </c>
      <c r="AH60" s="132">
        <f t="shared" si="20"/>
        <v>30</v>
      </c>
      <c r="AI60" s="132">
        <f t="shared" si="20"/>
        <v>22</v>
      </c>
      <c r="AJ60" s="132">
        <f t="shared" si="20"/>
        <v>28</v>
      </c>
      <c r="AK60" s="132">
        <f t="shared" si="20"/>
        <v>30</v>
      </c>
      <c r="AL60" s="132">
        <f t="shared" si="20"/>
        <v>0</v>
      </c>
      <c r="AM60" s="132">
        <f t="shared" si="20"/>
        <v>0</v>
      </c>
      <c r="AN60" s="132">
        <f t="shared" si="20"/>
        <v>0</v>
      </c>
      <c r="AO60" s="132">
        <f t="shared" si="20"/>
        <v>0</v>
      </c>
      <c r="AP60" s="132">
        <f t="shared" si="20"/>
        <v>0</v>
      </c>
      <c r="AQ60" s="132">
        <f t="shared" si="20"/>
        <v>0</v>
      </c>
    </row>
    <row r="61" spans="1:43">
      <c r="B61" s="176"/>
      <c r="C61" s="124"/>
      <c r="D61" s="140" t="s">
        <v>15</v>
      </c>
      <c r="E61" s="140"/>
      <c r="F61" s="127"/>
      <c r="G61" s="128"/>
      <c r="H61" s="129"/>
      <c r="I61" s="95" t="s">
        <v>102</v>
      </c>
      <c r="J61" s="95">
        <f>J62+J63+J65</f>
        <v>25</v>
      </c>
      <c r="K61" s="143">
        <f t="shared" si="18"/>
        <v>25</v>
      </c>
      <c r="L61" s="97" t="s">
        <v>101</v>
      </c>
      <c r="M61" s="143">
        <f t="shared" si="19"/>
        <v>29</v>
      </c>
      <c r="N61" s="98" t="s">
        <v>100</v>
      </c>
      <c r="O61" s="98">
        <f t="shared" ref="O61:AQ61" si="21">O62+O63+O65</f>
        <v>29</v>
      </c>
      <c r="P61" s="132">
        <f t="shared" si="21"/>
        <v>27</v>
      </c>
      <c r="Q61" s="132">
        <f t="shared" si="21"/>
        <v>2</v>
      </c>
      <c r="R61" s="132">
        <f t="shared" si="21"/>
        <v>25</v>
      </c>
      <c r="S61" s="132">
        <f t="shared" si="21"/>
        <v>5</v>
      </c>
      <c r="T61" s="132">
        <f t="shared" si="21"/>
        <v>15</v>
      </c>
      <c r="U61" s="132">
        <f t="shared" si="21"/>
        <v>25</v>
      </c>
      <c r="V61" s="132">
        <f t="shared" si="21"/>
        <v>17</v>
      </c>
      <c r="W61" s="132">
        <f t="shared" si="21"/>
        <v>15</v>
      </c>
      <c r="X61" s="132">
        <f t="shared" si="21"/>
        <v>25</v>
      </c>
      <c r="Y61" s="132">
        <f t="shared" si="21"/>
        <v>4</v>
      </c>
      <c r="Z61" s="132">
        <f t="shared" si="21"/>
        <v>19</v>
      </c>
      <c r="AA61" s="132">
        <f t="shared" si="21"/>
        <v>45</v>
      </c>
      <c r="AB61" s="132">
        <f t="shared" si="21"/>
        <v>11</v>
      </c>
      <c r="AC61" s="132">
        <f t="shared" si="21"/>
        <v>25</v>
      </c>
      <c r="AD61" s="132">
        <f t="shared" si="21"/>
        <v>15</v>
      </c>
      <c r="AE61" s="132">
        <f t="shared" si="21"/>
        <v>17</v>
      </c>
      <c r="AF61" s="132">
        <f t="shared" si="21"/>
        <v>7</v>
      </c>
      <c r="AG61" s="132">
        <f t="shared" si="21"/>
        <v>33</v>
      </c>
      <c r="AH61" s="132">
        <f t="shared" si="21"/>
        <v>23</v>
      </c>
      <c r="AI61" s="132">
        <f t="shared" si="21"/>
        <v>8</v>
      </c>
      <c r="AJ61" s="132">
        <f t="shared" si="21"/>
        <v>17</v>
      </c>
      <c r="AK61" s="132">
        <f t="shared" si="21"/>
        <v>21</v>
      </c>
      <c r="AL61" s="132">
        <f t="shared" si="21"/>
        <v>0</v>
      </c>
      <c r="AM61" s="132">
        <f t="shared" si="21"/>
        <v>0</v>
      </c>
      <c r="AN61" s="132">
        <f t="shared" si="21"/>
        <v>0</v>
      </c>
      <c r="AO61" s="132">
        <f t="shared" si="21"/>
        <v>0</v>
      </c>
      <c r="AP61" s="132">
        <f t="shared" si="21"/>
        <v>0</v>
      </c>
      <c r="AQ61" s="132">
        <f t="shared" si="21"/>
        <v>0</v>
      </c>
    </row>
    <row r="62" spans="1:43">
      <c r="B62" s="176"/>
      <c r="C62" s="133"/>
      <c r="D62" s="134" t="s">
        <v>103</v>
      </c>
      <c r="E62" s="135"/>
      <c r="F62" s="127"/>
      <c r="G62" s="128"/>
      <c r="H62" s="129"/>
      <c r="I62" s="95" t="s">
        <v>102</v>
      </c>
      <c r="J62" s="95">
        <v>6</v>
      </c>
      <c r="K62" s="143">
        <f t="shared" si="18"/>
        <v>6</v>
      </c>
      <c r="L62" s="97" t="s">
        <v>101</v>
      </c>
      <c r="M62" s="143">
        <f t="shared" si="19"/>
        <v>7</v>
      </c>
      <c r="N62" s="98" t="s">
        <v>100</v>
      </c>
      <c r="O62" s="98">
        <v>7</v>
      </c>
      <c r="P62" s="132">
        <f>Métricas!C193</f>
        <v>16</v>
      </c>
      <c r="Q62" s="132">
        <f>Métricas!D193</f>
        <v>2</v>
      </c>
      <c r="R62" s="132">
        <f>Métricas!E193</f>
        <v>11</v>
      </c>
      <c r="S62" s="132">
        <f>Métricas!F193</f>
        <v>5</v>
      </c>
      <c r="T62" s="132">
        <f>Métricas!G193</f>
        <v>14</v>
      </c>
      <c r="U62" s="132">
        <f>Métricas!H193</f>
        <v>25</v>
      </c>
      <c r="V62" s="132">
        <f>Métricas!I193</f>
        <v>16</v>
      </c>
      <c r="W62" s="132">
        <f>Métricas!J193</f>
        <v>13</v>
      </c>
      <c r="X62" s="132">
        <f>Métricas!K193</f>
        <v>13</v>
      </c>
      <c r="Y62" s="132">
        <f>Métricas!L193</f>
        <v>1</v>
      </c>
      <c r="Z62" s="132">
        <f>Métricas!M193</f>
        <v>11</v>
      </c>
      <c r="AA62" s="132">
        <f>Métricas!N193</f>
        <v>28</v>
      </c>
      <c r="AB62" s="132">
        <f>Métricas!O193</f>
        <v>6</v>
      </c>
      <c r="AC62" s="132">
        <f>Métricas!P193</f>
        <v>13</v>
      </c>
      <c r="AD62" s="132">
        <f>Métricas!Q193</f>
        <v>12</v>
      </c>
      <c r="AE62" s="132">
        <f>Métricas!R193</f>
        <v>16</v>
      </c>
      <c r="AF62" s="132">
        <f>Métricas!S193</f>
        <v>5</v>
      </c>
      <c r="AG62" s="132">
        <f>Métricas!T193</f>
        <v>26</v>
      </c>
      <c r="AH62" s="132">
        <f>Métricas!U193</f>
        <v>4</v>
      </c>
      <c r="AI62" s="132">
        <f>Métricas!V193</f>
        <v>3</v>
      </c>
      <c r="AJ62" s="132">
        <f>Métricas!W193</f>
        <v>9</v>
      </c>
      <c r="AK62" s="132">
        <f>Métricas!X193</f>
        <v>3</v>
      </c>
      <c r="AL62" s="132">
        <f>Métricas!Y193</f>
        <v>0</v>
      </c>
      <c r="AM62" s="132">
        <f>Métricas!Z193</f>
        <v>0</v>
      </c>
      <c r="AN62" s="132">
        <f>Métricas!AA193</f>
        <v>0</v>
      </c>
      <c r="AO62" s="132">
        <f>Métricas!AB193</f>
        <v>0</v>
      </c>
      <c r="AP62" s="132">
        <f>Métricas!AC193</f>
        <v>0</v>
      </c>
      <c r="AQ62" s="132">
        <f>Métricas!AD193</f>
        <v>0</v>
      </c>
    </row>
    <row r="63" spans="1:43">
      <c r="B63" s="176"/>
      <c r="C63" s="133"/>
      <c r="D63" s="134" t="s">
        <v>104</v>
      </c>
      <c r="E63" s="135"/>
      <c r="F63" s="127"/>
      <c r="G63" s="128"/>
      <c r="H63" s="129"/>
      <c r="I63" s="95" t="s">
        <v>102</v>
      </c>
      <c r="J63" s="95">
        <v>17</v>
      </c>
      <c r="K63" s="143">
        <f t="shared" si="18"/>
        <v>17</v>
      </c>
      <c r="L63" s="97" t="s">
        <v>101</v>
      </c>
      <c r="M63" s="143">
        <f t="shared" si="19"/>
        <v>19</v>
      </c>
      <c r="N63" s="98" t="s">
        <v>100</v>
      </c>
      <c r="O63" s="98">
        <v>19</v>
      </c>
      <c r="P63" s="132">
        <f>Métricas!C166</f>
        <v>3</v>
      </c>
      <c r="Q63" s="132">
        <f>Métricas!D166</f>
        <v>0</v>
      </c>
      <c r="R63" s="132">
        <f>Métricas!E166</f>
        <v>0</v>
      </c>
      <c r="S63" s="132">
        <f>Métricas!F166</f>
        <v>0</v>
      </c>
      <c r="T63" s="132">
        <f>Métricas!G166</f>
        <v>1</v>
      </c>
      <c r="U63" s="132">
        <f>Métricas!H166</f>
        <v>0</v>
      </c>
      <c r="V63" s="132">
        <f>Métricas!I166</f>
        <v>1</v>
      </c>
      <c r="W63" s="132">
        <f>Métricas!J166</f>
        <v>2</v>
      </c>
      <c r="X63" s="132">
        <f>Métricas!K166</f>
        <v>3</v>
      </c>
      <c r="Y63" s="132">
        <f>Métricas!L166</f>
        <v>3</v>
      </c>
      <c r="Z63" s="132">
        <f>Métricas!M166</f>
        <v>1</v>
      </c>
      <c r="AA63" s="132">
        <f>Métricas!N166</f>
        <v>0</v>
      </c>
      <c r="AB63" s="132">
        <f>Métricas!O166</f>
        <v>5</v>
      </c>
      <c r="AC63" s="132">
        <f>Métricas!P166</f>
        <v>1</v>
      </c>
      <c r="AD63" s="132">
        <f>Métricas!Q166</f>
        <v>1</v>
      </c>
      <c r="AE63" s="132">
        <f>Métricas!R166</f>
        <v>0</v>
      </c>
      <c r="AF63" s="132">
        <f>Métricas!S166</f>
        <v>1</v>
      </c>
      <c r="AG63" s="132">
        <f>Métricas!T166</f>
        <v>2</v>
      </c>
      <c r="AH63" s="132">
        <f>Métricas!U166</f>
        <v>3</v>
      </c>
      <c r="AI63" s="132">
        <f>Métricas!V166</f>
        <v>5</v>
      </c>
      <c r="AJ63" s="132">
        <f>Métricas!W166</f>
        <v>8</v>
      </c>
      <c r="AK63" s="132">
        <f>Métricas!X166</f>
        <v>3</v>
      </c>
      <c r="AL63" s="132">
        <f>Métricas!Y166</f>
        <v>0</v>
      </c>
      <c r="AM63" s="132">
        <f>Métricas!Z166</f>
        <v>0</v>
      </c>
      <c r="AN63" s="132">
        <f>Métricas!AA166</f>
        <v>0</v>
      </c>
      <c r="AO63" s="132">
        <f>Métricas!AB166</f>
        <v>0</v>
      </c>
      <c r="AP63" s="132">
        <f>Métricas!AC166</f>
        <v>0</v>
      </c>
      <c r="AQ63" s="132">
        <f>Métricas!AD166</f>
        <v>0</v>
      </c>
    </row>
    <row r="64" spans="1:43" ht="13.9" hidden="1" customHeight="1">
      <c r="B64" s="176"/>
      <c r="C64" s="133"/>
      <c r="D64" s="134" t="s">
        <v>143</v>
      </c>
      <c r="E64" s="135"/>
      <c r="F64" s="127"/>
      <c r="G64" s="128"/>
      <c r="H64" s="129"/>
      <c r="I64" s="95" t="s">
        <v>102</v>
      </c>
      <c r="J64" s="95">
        <v>29</v>
      </c>
      <c r="K64" s="143">
        <f t="shared" si="18"/>
        <v>29</v>
      </c>
      <c r="L64" s="97" t="s">
        <v>101</v>
      </c>
      <c r="M64" s="143">
        <f t="shared" si="19"/>
        <v>32</v>
      </c>
      <c r="N64" s="98" t="s">
        <v>100</v>
      </c>
      <c r="O64" s="98">
        <v>32</v>
      </c>
      <c r="P64" s="99">
        <f>Métricas!C140</f>
        <v>0</v>
      </c>
      <c r="Q64" s="99">
        <f>Métricas!D140</f>
        <v>0</v>
      </c>
      <c r="R64" s="99">
        <f>Métricas!E140</f>
        <v>0</v>
      </c>
      <c r="S64" s="99">
        <f>Métricas!F140</f>
        <v>0</v>
      </c>
      <c r="T64" s="99">
        <f>Métricas!G140</f>
        <v>0</v>
      </c>
      <c r="U64" s="99">
        <f>Métricas!H140</f>
        <v>0</v>
      </c>
      <c r="V64" s="99">
        <f>Métricas!I140</f>
        <v>0</v>
      </c>
      <c r="W64" s="99">
        <f>Métricas!J140</f>
        <v>0</v>
      </c>
      <c r="X64" s="99">
        <f>Métricas!K140</f>
        <v>0</v>
      </c>
      <c r="Y64" s="99">
        <f>Métricas!L140</f>
        <v>0</v>
      </c>
      <c r="Z64" s="99">
        <f>Métricas!M140</f>
        <v>0</v>
      </c>
      <c r="AA64" s="99">
        <f>Métricas!N140</f>
        <v>0</v>
      </c>
      <c r="AB64" s="99">
        <f>Métricas!O140</f>
        <v>0</v>
      </c>
      <c r="AC64" s="99">
        <f>Métricas!P140</f>
        <v>0</v>
      </c>
      <c r="AD64" s="99">
        <f>Métricas!Q140</f>
        <v>0</v>
      </c>
      <c r="AE64" s="99">
        <f>Métricas!R140</f>
        <v>0</v>
      </c>
      <c r="AF64" s="99">
        <f>Métricas!S140</f>
        <v>0</v>
      </c>
      <c r="AG64" s="99">
        <f>Métricas!T140</f>
        <v>0</v>
      </c>
      <c r="AH64" s="99">
        <f>Métricas!U140</f>
        <v>0</v>
      </c>
      <c r="AI64" s="99">
        <f>Métricas!V140</f>
        <v>0</v>
      </c>
      <c r="AJ64" s="99">
        <f>Métricas!W140</f>
        <v>0</v>
      </c>
      <c r="AK64" s="99">
        <f>Métricas!X140</f>
        <v>0</v>
      </c>
      <c r="AL64" s="99">
        <f>Métricas!Y140</f>
        <v>0</v>
      </c>
      <c r="AM64" s="99">
        <f>Métricas!Z140</f>
        <v>0</v>
      </c>
      <c r="AN64" s="99">
        <f>Métricas!AA140</f>
        <v>0</v>
      </c>
      <c r="AO64" s="99">
        <f>Métricas!AB140</f>
        <v>0</v>
      </c>
      <c r="AP64" s="99">
        <f>Métricas!AC140</f>
        <v>0</v>
      </c>
      <c r="AQ64" s="99">
        <f>Métricas!AD140</f>
        <v>0</v>
      </c>
    </row>
    <row r="65" spans="2:43">
      <c r="B65" s="176"/>
      <c r="C65" s="133"/>
      <c r="D65" s="134" t="s">
        <v>105</v>
      </c>
      <c r="E65" s="135"/>
      <c r="F65" s="136"/>
      <c r="G65" s="137"/>
      <c r="H65" s="138"/>
      <c r="I65" s="95" t="s">
        <v>102</v>
      </c>
      <c r="J65" s="116">
        <v>2</v>
      </c>
      <c r="K65" s="143">
        <f t="shared" si="18"/>
        <v>2</v>
      </c>
      <c r="L65" s="97" t="s">
        <v>101</v>
      </c>
      <c r="M65" s="143">
        <f t="shared" si="19"/>
        <v>3</v>
      </c>
      <c r="N65" s="117" t="s">
        <v>100</v>
      </c>
      <c r="O65" s="117">
        <v>3</v>
      </c>
      <c r="P65" s="132">
        <f>Métricas!C61</f>
        <v>8</v>
      </c>
      <c r="Q65" s="132">
        <f>Métricas!D61</f>
        <v>0</v>
      </c>
      <c r="R65" s="132">
        <f>Métricas!E61</f>
        <v>14</v>
      </c>
      <c r="S65" s="132">
        <f>Métricas!F61</f>
        <v>0</v>
      </c>
      <c r="T65" s="132">
        <f>Métricas!G61</f>
        <v>0</v>
      </c>
      <c r="U65" s="132">
        <f>Métricas!H61</f>
        <v>0</v>
      </c>
      <c r="V65" s="132">
        <f>Métricas!I61</f>
        <v>0</v>
      </c>
      <c r="W65" s="132">
        <f>Métricas!J61</f>
        <v>0</v>
      </c>
      <c r="X65" s="132">
        <f>Métricas!K61</f>
        <v>9</v>
      </c>
      <c r="Y65" s="132">
        <f>Métricas!L61</f>
        <v>0</v>
      </c>
      <c r="Z65" s="132">
        <f>Métricas!M61</f>
        <v>7</v>
      </c>
      <c r="AA65" s="132">
        <f>Métricas!N61</f>
        <v>17</v>
      </c>
      <c r="AB65" s="132">
        <f>Métricas!O61</f>
        <v>0</v>
      </c>
      <c r="AC65" s="132">
        <f>Métricas!P61</f>
        <v>11</v>
      </c>
      <c r="AD65" s="132">
        <f>Métricas!Q61</f>
        <v>2</v>
      </c>
      <c r="AE65" s="132">
        <f>Métricas!R61</f>
        <v>1</v>
      </c>
      <c r="AF65" s="132">
        <f>Métricas!S61</f>
        <v>1</v>
      </c>
      <c r="AG65" s="132">
        <f>Métricas!T61</f>
        <v>5</v>
      </c>
      <c r="AH65" s="132">
        <f>Métricas!U61</f>
        <v>16</v>
      </c>
      <c r="AI65" s="132">
        <f>Métricas!V61</f>
        <v>0</v>
      </c>
      <c r="AJ65" s="132">
        <f>Métricas!W61</f>
        <v>0</v>
      </c>
      <c r="AK65" s="132">
        <f>Métricas!X61</f>
        <v>15</v>
      </c>
      <c r="AL65" s="132">
        <f>Métricas!Y61</f>
        <v>0</v>
      </c>
      <c r="AM65" s="132">
        <f>Métricas!Z61</f>
        <v>0</v>
      </c>
      <c r="AN65" s="132">
        <f>Métricas!AA61</f>
        <v>0</v>
      </c>
      <c r="AO65" s="132">
        <f>Métricas!AB61</f>
        <v>0</v>
      </c>
      <c r="AP65" s="132">
        <f>Métricas!AC61</f>
        <v>0</v>
      </c>
      <c r="AQ65" s="132">
        <f>Métricas!AD61</f>
        <v>0</v>
      </c>
    </row>
    <row r="66" spans="2:43" ht="13.9" hidden="1" customHeight="1">
      <c r="B66" s="176"/>
      <c r="C66" s="133"/>
      <c r="D66" s="134" t="s">
        <v>106</v>
      </c>
      <c r="E66" s="135"/>
      <c r="F66" s="127"/>
      <c r="G66" s="128"/>
      <c r="H66" s="129"/>
      <c r="I66" s="116" t="s">
        <v>102</v>
      </c>
      <c r="J66" s="116">
        <v>3</v>
      </c>
      <c r="K66" s="143">
        <f t="shared" si="18"/>
        <v>3</v>
      </c>
      <c r="L66" s="97" t="s">
        <v>101</v>
      </c>
      <c r="M66" s="143">
        <f t="shared" si="19"/>
        <v>3</v>
      </c>
      <c r="N66" s="117" t="s">
        <v>100</v>
      </c>
      <c r="O66" s="117">
        <v>3</v>
      </c>
      <c r="P66" s="99">
        <f>Métricas!C115</f>
        <v>0</v>
      </c>
      <c r="Q66" s="99">
        <f>Métricas!D115</f>
        <v>0</v>
      </c>
      <c r="R66" s="99">
        <f>Métricas!E115</f>
        <v>0</v>
      </c>
      <c r="S66" s="99">
        <f>Métricas!F115</f>
        <v>0</v>
      </c>
      <c r="T66" s="99">
        <f>Métricas!G115</f>
        <v>0</v>
      </c>
      <c r="U66" s="99">
        <f>Métricas!H115</f>
        <v>2</v>
      </c>
      <c r="V66" s="99">
        <f>Métricas!I115</f>
        <v>0</v>
      </c>
      <c r="W66" s="99">
        <f>Métricas!J115</f>
        <v>0</v>
      </c>
      <c r="X66" s="99">
        <f>Métricas!K115</f>
        <v>0</v>
      </c>
      <c r="Y66" s="99">
        <f>Métricas!L115</f>
        <v>0</v>
      </c>
      <c r="Z66" s="99">
        <f>Métricas!M115</f>
        <v>0</v>
      </c>
      <c r="AA66" s="99">
        <f>Métricas!N115</f>
        <v>0</v>
      </c>
      <c r="AB66" s="99">
        <f>Métricas!O115</f>
        <v>0</v>
      </c>
      <c r="AC66" s="99">
        <f>Métricas!P115</f>
        <v>0</v>
      </c>
      <c r="AD66" s="99">
        <f>Métricas!Q115</f>
        <v>0</v>
      </c>
      <c r="AE66" s="99">
        <f>Métricas!R115</f>
        <v>0</v>
      </c>
      <c r="AF66" s="99">
        <f>Métricas!S115</f>
        <v>0</v>
      </c>
      <c r="AG66" s="99">
        <f>Métricas!T115</f>
        <v>0</v>
      </c>
      <c r="AH66" s="99">
        <f>Métricas!U115</f>
        <v>0</v>
      </c>
      <c r="AI66" s="99">
        <f>Métricas!V115</f>
        <v>0</v>
      </c>
      <c r="AJ66" s="99">
        <f>Métricas!W115</f>
        <v>0</v>
      </c>
      <c r="AK66" s="99">
        <f>Métricas!X115</f>
        <v>0</v>
      </c>
      <c r="AL66" s="99">
        <f>Métricas!Y115</f>
        <v>0</v>
      </c>
      <c r="AM66" s="99">
        <f>Métricas!Z115</f>
        <v>0</v>
      </c>
      <c r="AN66" s="99">
        <f>Métricas!AA115</f>
        <v>0</v>
      </c>
      <c r="AO66" s="99">
        <f>Métricas!AB115</f>
        <v>0</v>
      </c>
      <c r="AP66" s="99">
        <f>Métricas!AC115</f>
        <v>0</v>
      </c>
      <c r="AQ66" s="99">
        <f>Métricas!AD115</f>
        <v>0</v>
      </c>
    </row>
    <row r="67" spans="2:43" ht="13.9" hidden="1" customHeight="1">
      <c r="B67" s="176"/>
      <c r="C67" s="133"/>
      <c r="D67" s="134" t="s">
        <v>107</v>
      </c>
      <c r="E67" s="135"/>
      <c r="F67" s="136"/>
      <c r="G67" s="137"/>
      <c r="H67" s="138"/>
      <c r="I67" s="116" t="s">
        <v>102</v>
      </c>
      <c r="J67" s="116">
        <v>5</v>
      </c>
      <c r="K67" s="143">
        <f t="shared" si="18"/>
        <v>5</v>
      </c>
      <c r="L67" s="97" t="s">
        <v>101</v>
      </c>
      <c r="M67" s="143">
        <f t="shared" si="19"/>
        <v>4</v>
      </c>
      <c r="N67" s="117" t="s">
        <v>100</v>
      </c>
      <c r="O67" s="117">
        <v>4</v>
      </c>
      <c r="P67" s="99">
        <f>Métricas!C88</f>
        <v>0</v>
      </c>
      <c r="Q67" s="99">
        <f>Métricas!D88</f>
        <v>0</v>
      </c>
      <c r="R67" s="99">
        <f>Métricas!E88</f>
        <v>0</v>
      </c>
      <c r="S67" s="99">
        <f>Métricas!F88</f>
        <v>0</v>
      </c>
      <c r="T67" s="99">
        <f>Métricas!G88</f>
        <v>0</v>
      </c>
      <c r="U67" s="99">
        <f>Métricas!H88</f>
        <v>0</v>
      </c>
      <c r="V67" s="99">
        <f>Métricas!I88</f>
        <v>0</v>
      </c>
      <c r="W67" s="99">
        <f>Métricas!J88</f>
        <v>0</v>
      </c>
      <c r="X67" s="99">
        <f>Métricas!K88</f>
        <v>0</v>
      </c>
      <c r="Y67" s="99">
        <f>Métricas!L88</f>
        <v>0</v>
      </c>
      <c r="Z67" s="99">
        <f>Métricas!M88</f>
        <v>0</v>
      </c>
      <c r="AA67" s="99">
        <f>Métricas!N88</f>
        <v>0</v>
      </c>
      <c r="AB67" s="99">
        <f>Métricas!O88</f>
        <v>0</v>
      </c>
      <c r="AC67" s="99">
        <f>Métricas!P88</f>
        <v>0</v>
      </c>
      <c r="AD67" s="99">
        <f>Métricas!Q88</f>
        <v>0</v>
      </c>
      <c r="AE67" s="99">
        <f>Métricas!R88</f>
        <v>0</v>
      </c>
      <c r="AF67" s="99">
        <f>Métricas!S88</f>
        <v>0</v>
      </c>
      <c r="AG67" s="99">
        <f>Métricas!T88</f>
        <v>0</v>
      </c>
      <c r="AH67" s="99">
        <f>Métricas!U88</f>
        <v>0</v>
      </c>
      <c r="AI67" s="99">
        <f>Métricas!V88</f>
        <v>0</v>
      </c>
      <c r="AJ67" s="99">
        <f>Métricas!W88</f>
        <v>0</v>
      </c>
      <c r="AK67" s="99">
        <f>Métricas!X88</f>
        <v>0</v>
      </c>
      <c r="AL67" s="99">
        <f>Métricas!Y88</f>
        <v>0</v>
      </c>
      <c r="AM67" s="99">
        <f>Métricas!Z88</f>
        <v>0</v>
      </c>
      <c r="AN67" s="99">
        <f>Métricas!AA88</f>
        <v>0</v>
      </c>
      <c r="AO67" s="99">
        <f>Métricas!AB88</f>
        <v>0</v>
      </c>
      <c r="AP67" s="99">
        <f>Métricas!AC88</f>
        <v>0</v>
      </c>
      <c r="AQ67" s="99">
        <f>Métricas!AD88</f>
        <v>0</v>
      </c>
    </row>
    <row r="68" spans="2:43">
      <c r="B68" s="176"/>
      <c r="C68" s="124"/>
      <c r="D68" s="140" t="s">
        <v>16</v>
      </c>
      <c r="E68" s="140"/>
      <c r="F68" s="127"/>
      <c r="G68" s="128"/>
      <c r="H68" s="129"/>
      <c r="I68" s="95" t="s">
        <v>102</v>
      </c>
      <c r="J68" s="95">
        <f>J69+J72+J73</f>
        <v>17</v>
      </c>
      <c r="K68" s="143">
        <f t="shared" si="18"/>
        <v>17</v>
      </c>
      <c r="L68" s="97" t="s">
        <v>101</v>
      </c>
      <c r="M68" s="143">
        <f t="shared" si="19"/>
        <v>20</v>
      </c>
      <c r="N68" s="98" t="s">
        <v>100</v>
      </c>
      <c r="O68" s="98">
        <f t="shared" ref="O68:AQ68" si="22">O69+O72+O73</f>
        <v>20</v>
      </c>
      <c r="P68" s="132">
        <f t="shared" si="22"/>
        <v>14</v>
      </c>
      <c r="Q68" s="132">
        <f t="shared" si="22"/>
        <v>18</v>
      </c>
      <c r="R68" s="132">
        <f t="shared" si="22"/>
        <v>5</v>
      </c>
      <c r="S68" s="132">
        <f t="shared" si="22"/>
        <v>4</v>
      </c>
      <c r="T68" s="132">
        <f t="shared" si="22"/>
        <v>11</v>
      </c>
      <c r="U68" s="132">
        <f t="shared" si="22"/>
        <v>6</v>
      </c>
      <c r="V68" s="132">
        <f t="shared" si="22"/>
        <v>6</v>
      </c>
      <c r="W68" s="132">
        <f t="shared" si="22"/>
        <v>8</v>
      </c>
      <c r="X68" s="132">
        <f t="shared" si="22"/>
        <v>12</v>
      </c>
      <c r="Y68" s="132">
        <f t="shared" si="22"/>
        <v>13</v>
      </c>
      <c r="Z68" s="132">
        <f t="shared" si="22"/>
        <v>6</v>
      </c>
      <c r="AA68" s="132">
        <f t="shared" si="22"/>
        <v>13</v>
      </c>
      <c r="AB68" s="132">
        <f t="shared" si="22"/>
        <v>14</v>
      </c>
      <c r="AC68" s="132">
        <f t="shared" si="22"/>
        <v>9</v>
      </c>
      <c r="AD68" s="132">
        <f t="shared" si="22"/>
        <v>4</v>
      </c>
      <c r="AE68" s="132">
        <f t="shared" si="22"/>
        <v>7</v>
      </c>
      <c r="AF68" s="132">
        <f t="shared" si="22"/>
        <v>9</v>
      </c>
      <c r="AG68" s="132">
        <f t="shared" si="22"/>
        <v>9</v>
      </c>
      <c r="AH68" s="132">
        <f t="shared" si="22"/>
        <v>7</v>
      </c>
      <c r="AI68" s="132">
        <f t="shared" si="22"/>
        <v>14</v>
      </c>
      <c r="AJ68" s="132">
        <f t="shared" si="22"/>
        <v>11</v>
      </c>
      <c r="AK68" s="132">
        <f t="shared" si="22"/>
        <v>9</v>
      </c>
      <c r="AL68" s="132">
        <f t="shared" si="22"/>
        <v>0</v>
      </c>
      <c r="AM68" s="132">
        <f t="shared" si="22"/>
        <v>0</v>
      </c>
      <c r="AN68" s="132">
        <f t="shared" si="22"/>
        <v>0</v>
      </c>
      <c r="AO68" s="132">
        <f t="shared" si="22"/>
        <v>0</v>
      </c>
      <c r="AP68" s="132">
        <f t="shared" si="22"/>
        <v>0</v>
      </c>
      <c r="AQ68" s="132">
        <f t="shared" si="22"/>
        <v>0</v>
      </c>
    </row>
    <row r="69" spans="2:43">
      <c r="B69" s="176"/>
      <c r="C69" s="133"/>
      <c r="D69" s="134" t="s">
        <v>103</v>
      </c>
      <c r="E69" s="135"/>
      <c r="F69" s="127"/>
      <c r="G69" s="128"/>
      <c r="H69" s="129"/>
      <c r="I69" s="116" t="s">
        <v>102</v>
      </c>
      <c r="J69" s="116">
        <v>8</v>
      </c>
      <c r="K69" s="143">
        <f t="shared" si="18"/>
        <v>8</v>
      </c>
      <c r="L69" s="97" t="s">
        <v>101</v>
      </c>
      <c r="M69" s="143">
        <f t="shared" si="19"/>
        <v>9</v>
      </c>
      <c r="N69" s="117" t="s">
        <v>100</v>
      </c>
      <c r="O69" s="117">
        <v>9</v>
      </c>
      <c r="P69" s="132">
        <f>Métricas!C194</f>
        <v>0</v>
      </c>
      <c r="Q69" s="132">
        <f>Métricas!D194</f>
        <v>0</v>
      </c>
      <c r="R69" s="132">
        <f>Métricas!E194</f>
        <v>0</v>
      </c>
      <c r="S69" s="132">
        <f>Métricas!F194</f>
        <v>0</v>
      </c>
      <c r="T69" s="132">
        <f>Métricas!G194</f>
        <v>0</v>
      </c>
      <c r="U69" s="132">
        <f>Métricas!H194</f>
        <v>0</v>
      </c>
      <c r="V69" s="132">
        <f>Métricas!I194</f>
        <v>0</v>
      </c>
      <c r="W69" s="132">
        <f>Métricas!J194</f>
        <v>0</v>
      </c>
      <c r="X69" s="132">
        <f>Métricas!K194</f>
        <v>0</v>
      </c>
      <c r="Y69" s="132">
        <f>Métricas!L194</f>
        <v>0</v>
      </c>
      <c r="Z69" s="132">
        <f>Métricas!M194</f>
        <v>0</v>
      </c>
      <c r="AA69" s="132">
        <f>Métricas!N194</f>
        <v>0</v>
      </c>
      <c r="AB69" s="132">
        <f>Métricas!O194</f>
        <v>0</v>
      </c>
      <c r="AC69" s="132">
        <f>Métricas!P194</f>
        <v>0</v>
      </c>
      <c r="AD69" s="132">
        <f>Métricas!Q194</f>
        <v>0</v>
      </c>
      <c r="AE69" s="132">
        <f>Métricas!R194</f>
        <v>0</v>
      </c>
      <c r="AF69" s="132">
        <f>Métricas!S194</f>
        <v>0</v>
      </c>
      <c r="AG69" s="132">
        <f>Métricas!T194</f>
        <v>0</v>
      </c>
      <c r="AH69" s="132">
        <f>Métricas!U194</f>
        <v>0</v>
      </c>
      <c r="AI69" s="132">
        <f>Métricas!V194</f>
        <v>0</v>
      </c>
      <c r="AJ69" s="132">
        <f>Métricas!W194</f>
        <v>0</v>
      </c>
      <c r="AK69" s="132">
        <f>Métricas!X194</f>
        <v>0</v>
      </c>
      <c r="AL69" s="132">
        <f>Métricas!Y194</f>
        <v>0</v>
      </c>
      <c r="AM69" s="132">
        <f>Métricas!Z194</f>
        <v>0</v>
      </c>
      <c r="AN69" s="132">
        <f>Métricas!AA194</f>
        <v>0</v>
      </c>
      <c r="AO69" s="132">
        <f>Métricas!AB194</f>
        <v>0</v>
      </c>
      <c r="AP69" s="132">
        <f>Métricas!AC194</f>
        <v>0</v>
      </c>
      <c r="AQ69" s="132">
        <f>Métricas!AD194</f>
        <v>0</v>
      </c>
    </row>
    <row r="70" spans="2:43" ht="13.9" hidden="1" customHeight="1">
      <c r="B70" s="176"/>
      <c r="C70" s="133"/>
      <c r="D70" s="134" t="s">
        <v>104</v>
      </c>
      <c r="E70" s="135"/>
      <c r="F70" s="127"/>
      <c r="G70" s="128"/>
      <c r="H70" s="129"/>
      <c r="I70" s="116" t="s">
        <v>102</v>
      </c>
      <c r="J70" s="116">
        <v>3</v>
      </c>
      <c r="K70" s="143">
        <f t="shared" si="18"/>
        <v>3</v>
      </c>
      <c r="L70" s="97" t="s">
        <v>101</v>
      </c>
      <c r="M70" s="143">
        <f t="shared" si="19"/>
        <v>5</v>
      </c>
      <c r="N70" s="117" t="s">
        <v>100</v>
      </c>
      <c r="O70" s="117">
        <v>5</v>
      </c>
      <c r="P70" s="99">
        <f>Métricas!C167</f>
        <v>0</v>
      </c>
      <c r="Q70" s="99">
        <f>Métricas!D167</f>
        <v>0</v>
      </c>
      <c r="R70" s="99">
        <f>Métricas!E167</f>
        <v>0</v>
      </c>
      <c r="S70" s="99">
        <f>Métricas!F167</f>
        <v>0</v>
      </c>
      <c r="T70" s="99">
        <f>Métricas!G167</f>
        <v>0</v>
      </c>
      <c r="U70" s="99">
        <f>Métricas!H167</f>
        <v>0</v>
      </c>
      <c r="V70" s="99">
        <f>Métricas!I167</f>
        <v>0</v>
      </c>
      <c r="W70" s="99">
        <f>Métricas!J167</f>
        <v>0</v>
      </c>
      <c r="X70" s="99">
        <f>Métricas!K167</f>
        <v>0</v>
      </c>
      <c r="Y70" s="99">
        <f>Métricas!L167</f>
        <v>0</v>
      </c>
      <c r="Z70" s="99">
        <f>Métricas!M167</f>
        <v>0</v>
      </c>
      <c r="AA70" s="99">
        <f>Métricas!N167</f>
        <v>0</v>
      </c>
      <c r="AB70" s="99">
        <f>Métricas!O167</f>
        <v>0</v>
      </c>
      <c r="AC70" s="99">
        <f>Métricas!P167</f>
        <v>0</v>
      </c>
      <c r="AD70" s="99">
        <f>Métricas!Q167</f>
        <v>0</v>
      </c>
      <c r="AE70" s="99">
        <f>Métricas!R167</f>
        <v>0</v>
      </c>
      <c r="AF70" s="99">
        <f>Métricas!S167</f>
        <v>0</v>
      </c>
      <c r="AG70" s="99">
        <f>Métricas!T167</f>
        <v>0</v>
      </c>
      <c r="AH70" s="99">
        <f>Métricas!U167</f>
        <v>0</v>
      </c>
      <c r="AI70" s="99">
        <f>Métricas!V167</f>
        <v>0</v>
      </c>
      <c r="AJ70" s="99">
        <f>Métricas!W167</f>
        <v>0</v>
      </c>
      <c r="AK70" s="99">
        <f>Métricas!X167</f>
        <v>0</v>
      </c>
      <c r="AL70" s="99">
        <f>Métricas!Y167</f>
        <v>0</v>
      </c>
      <c r="AM70" s="99">
        <f>Métricas!Z167</f>
        <v>0</v>
      </c>
      <c r="AN70" s="99">
        <f>Métricas!AA167</f>
        <v>0</v>
      </c>
      <c r="AO70" s="99">
        <f>Métricas!AB167</f>
        <v>0</v>
      </c>
      <c r="AP70" s="99">
        <f>Métricas!AC167</f>
        <v>0</v>
      </c>
      <c r="AQ70" s="99">
        <f>Métricas!AD167</f>
        <v>0</v>
      </c>
    </row>
    <row r="71" spans="2:43" ht="13.9" hidden="1" customHeight="1">
      <c r="B71" s="176"/>
      <c r="C71" s="133"/>
      <c r="D71" s="134" t="s">
        <v>105</v>
      </c>
      <c r="E71" s="135"/>
      <c r="F71" s="127"/>
      <c r="G71" s="128"/>
      <c r="H71" s="129"/>
      <c r="I71" s="116" t="s">
        <v>102</v>
      </c>
      <c r="J71" s="116">
        <v>1</v>
      </c>
      <c r="K71" s="143">
        <f t="shared" si="18"/>
        <v>1</v>
      </c>
      <c r="L71" s="97" t="s">
        <v>101</v>
      </c>
      <c r="M71" s="143">
        <f t="shared" si="19"/>
        <v>2</v>
      </c>
      <c r="N71" s="117" t="s">
        <v>100</v>
      </c>
      <c r="O71" s="117">
        <v>2</v>
      </c>
      <c r="P71" s="99">
        <f>Métricas!C62</f>
        <v>0</v>
      </c>
      <c r="Q71" s="99">
        <f>Métricas!D62</f>
        <v>0</v>
      </c>
      <c r="R71" s="99">
        <f>Métricas!E62</f>
        <v>0</v>
      </c>
      <c r="S71" s="99">
        <f>Métricas!F62</f>
        <v>0</v>
      </c>
      <c r="T71" s="99">
        <f>Métricas!G62</f>
        <v>0</v>
      </c>
      <c r="U71" s="99">
        <f>Métricas!H62</f>
        <v>0</v>
      </c>
      <c r="V71" s="99">
        <f>Métricas!I62</f>
        <v>0</v>
      </c>
      <c r="W71" s="99">
        <f>Métricas!J62</f>
        <v>0</v>
      </c>
      <c r="X71" s="99">
        <f>Métricas!K62</f>
        <v>0</v>
      </c>
      <c r="Y71" s="99">
        <f>Métricas!L62</f>
        <v>0</v>
      </c>
      <c r="Z71" s="99">
        <f>Métricas!M62</f>
        <v>0</v>
      </c>
      <c r="AA71" s="99">
        <f>Métricas!N62</f>
        <v>0</v>
      </c>
      <c r="AB71" s="99">
        <f>Métricas!O62</f>
        <v>0</v>
      </c>
      <c r="AC71" s="99">
        <f>Métricas!P62</f>
        <v>0</v>
      </c>
      <c r="AD71" s="99">
        <f>Métricas!Q62</f>
        <v>0</v>
      </c>
      <c r="AE71" s="99">
        <f>Métricas!R62</f>
        <v>0</v>
      </c>
      <c r="AF71" s="99">
        <f>Métricas!S62</f>
        <v>0</v>
      </c>
      <c r="AG71" s="99">
        <f>Métricas!T62</f>
        <v>0</v>
      </c>
      <c r="AH71" s="99">
        <f>Métricas!U62</f>
        <v>0</v>
      </c>
      <c r="AI71" s="99">
        <f>Métricas!V62</f>
        <v>0</v>
      </c>
      <c r="AJ71" s="99">
        <f>Métricas!W62</f>
        <v>0</v>
      </c>
      <c r="AK71" s="99">
        <f>Métricas!X62</f>
        <v>0</v>
      </c>
      <c r="AL71" s="99">
        <f>Métricas!Y62</f>
        <v>0</v>
      </c>
      <c r="AM71" s="99">
        <f>Métricas!Z62</f>
        <v>0</v>
      </c>
      <c r="AN71" s="99">
        <f>Métricas!AA62</f>
        <v>0</v>
      </c>
      <c r="AO71" s="99">
        <f>Métricas!AB62</f>
        <v>0</v>
      </c>
      <c r="AP71" s="99">
        <f>Métricas!AC62</f>
        <v>0</v>
      </c>
      <c r="AQ71" s="99">
        <f>Métricas!AD62</f>
        <v>0</v>
      </c>
    </row>
    <row r="72" spans="2:43">
      <c r="B72" s="176"/>
      <c r="C72" s="133"/>
      <c r="D72" s="134" t="s">
        <v>106</v>
      </c>
      <c r="E72" s="135"/>
      <c r="F72" s="127"/>
      <c r="G72" s="128"/>
      <c r="H72" s="129"/>
      <c r="I72" s="116" t="s">
        <v>102</v>
      </c>
      <c r="J72" s="116">
        <v>2</v>
      </c>
      <c r="K72" s="143">
        <f t="shared" si="18"/>
        <v>2</v>
      </c>
      <c r="L72" s="97" t="s">
        <v>101</v>
      </c>
      <c r="M72" s="143">
        <f t="shared" si="19"/>
        <v>3</v>
      </c>
      <c r="N72" s="117" t="s">
        <v>100</v>
      </c>
      <c r="O72" s="117">
        <v>3</v>
      </c>
      <c r="P72" s="132">
        <f>Métricas!C116</f>
        <v>2</v>
      </c>
      <c r="Q72" s="132">
        <f>Métricas!D116</f>
        <v>0</v>
      </c>
      <c r="R72" s="132">
        <f>Métricas!E116</f>
        <v>0</v>
      </c>
      <c r="S72" s="132">
        <f>Métricas!F116</f>
        <v>0</v>
      </c>
      <c r="T72" s="132">
        <f>Métricas!G116</f>
        <v>0</v>
      </c>
      <c r="U72" s="132">
        <f>Métricas!H116</f>
        <v>0</v>
      </c>
      <c r="V72" s="132">
        <f>Métricas!I116</f>
        <v>0</v>
      </c>
      <c r="W72" s="132">
        <f>Métricas!J116</f>
        <v>0</v>
      </c>
      <c r="X72" s="132">
        <f>Métricas!K116</f>
        <v>0</v>
      </c>
      <c r="Y72" s="132">
        <f>Métricas!L116</f>
        <v>1</v>
      </c>
      <c r="Z72" s="132">
        <f>Métricas!M116</f>
        <v>0</v>
      </c>
      <c r="AA72" s="132">
        <f>Métricas!N116</f>
        <v>1</v>
      </c>
      <c r="AB72" s="132">
        <f>Métricas!O116</f>
        <v>2</v>
      </c>
      <c r="AC72" s="132">
        <f>Métricas!P116</f>
        <v>1</v>
      </c>
      <c r="AD72" s="132">
        <f>Métricas!Q116</f>
        <v>0</v>
      </c>
      <c r="AE72" s="132">
        <f>Métricas!R116</f>
        <v>0</v>
      </c>
      <c r="AF72" s="132">
        <f>Métricas!S116</f>
        <v>0</v>
      </c>
      <c r="AG72" s="132">
        <f>Métricas!T116</f>
        <v>3</v>
      </c>
      <c r="AH72" s="132">
        <f>Métricas!U116</f>
        <v>1</v>
      </c>
      <c r="AI72" s="132">
        <f>Métricas!V116</f>
        <v>1</v>
      </c>
      <c r="AJ72" s="132">
        <f>Métricas!W116</f>
        <v>0</v>
      </c>
      <c r="AK72" s="132">
        <f>Métricas!X116</f>
        <v>0</v>
      </c>
      <c r="AL72" s="132">
        <f>Métricas!Y116</f>
        <v>0</v>
      </c>
      <c r="AM72" s="132">
        <f>Métricas!Z116</f>
        <v>0</v>
      </c>
      <c r="AN72" s="132">
        <f>Métricas!AA116</f>
        <v>0</v>
      </c>
      <c r="AO72" s="132">
        <f>Métricas!AB116</f>
        <v>0</v>
      </c>
      <c r="AP72" s="132">
        <f>Métricas!AC116</f>
        <v>0</v>
      </c>
      <c r="AQ72" s="132">
        <f>Métricas!AD116</f>
        <v>0</v>
      </c>
    </row>
    <row r="73" spans="2:43">
      <c r="B73" s="176"/>
      <c r="C73" s="133"/>
      <c r="D73" s="134" t="s">
        <v>107</v>
      </c>
      <c r="E73" s="135"/>
      <c r="F73" s="127"/>
      <c r="G73" s="128"/>
      <c r="H73" s="129"/>
      <c r="I73" s="116" t="s">
        <v>102</v>
      </c>
      <c r="J73" s="116">
        <v>7</v>
      </c>
      <c r="K73" s="143">
        <f t="shared" si="18"/>
        <v>7</v>
      </c>
      <c r="L73" s="97" t="s">
        <v>101</v>
      </c>
      <c r="M73" s="143">
        <f t="shared" si="19"/>
        <v>8</v>
      </c>
      <c r="N73" s="117" t="s">
        <v>100</v>
      </c>
      <c r="O73" s="117">
        <v>8</v>
      </c>
      <c r="P73" s="132">
        <f>Métricas!C89</f>
        <v>12</v>
      </c>
      <c r="Q73" s="132">
        <f>Métricas!D89</f>
        <v>18</v>
      </c>
      <c r="R73" s="132">
        <f>Métricas!E89</f>
        <v>5</v>
      </c>
      <c r="S73" s="132">
        <f>Métricas!F89</f>
        <v>4</v>
      </c>
      <c r="T73" s="132">
        <f>Métricas!G89</f>
        <v>11</v>
      </c>
      <c r="U73" s="132">
        <f>Métricas!H89</f>
        <v>6</v>
      </c>
      <c r="V73" s="132">
        <f>Métricas!I89</f>
        <v>6</v>
      </c>
      <c r="W73" s="132">
        <f>Métricas!J89</f>
        <v>8</v>
      </c>
      <c r="X73" s="132">
        <f>Métricas!K89</f>
        <v>12</v>
      </c>
      <c r="Y73" s="132">
        <f>Métricas!L89</f>
        <v>12</v>
      </c>
      <c r="Z73" s="132">
        <f>Métricas!M89</f>
        <v>6</v>
      </c>
      <c r="AA73" s="132">
        <f>Métricas!N89</f>
        <v>12</v>
      </c>
      <c r="AB73" s="132">
        <f>Métricas!O89</f>
        <v>12</v>
      </c>
      <c r="AC73" s="132">
        <f>Métricas!P89</f>
        <v>8</v>
      </c>
      <c r="AD73" s="132">
        <f>Métricas!Q89</f>
        <v>4</v>
      </c>
      <c r="AE73" s="132">
        <f>Métricas!R89</f>
        <v>7</v>
      </c>
      <c r="AF73" s="132">
        <f>Métricas!S89</f>
        <v>9</v>
      </c>
      <c r="AG73" s="132">
        <f>Métricas!T89</f>
        <v>6</v>
      </c>
      <c r="AH73" s="132">
        <f>Métricas!U89</f>
        <v>6</v>
      </c>
      <c r="AI73" s="132">
        <f>Métricas!V89</f>
        <v>13</v>
      </c>
      <c r="AJ73" s="132">
        <f>Métricas!W89</f>
        <v>11</v>
      </c>
      <c r="AK73" s="132">
        <f>Métricas!X89</f>
        <v>9</v>
      </c>
      <c r="AL73" s="132">
        <f>Métricas!Y89</f>
        <v>0</v>
      </c>
      <c r="AM73" s="132">
        <f>Métricas!Z89</f>
        <v>0</v>
      </c>
      <c r="AN73" s="132">
        <f>Métricas!AA89</f>
        <v>0</v>
      </c>
      <c r="AO73" s="132">
        <f>Métricas!AB89</f>
        <v>0</v>
      </c>
      <c r="AP73" s="132">
        <f>Métricas!AC89</f>
        <v>0</v>
      </c>
      <c r="AQ73" s="132">
        <f>Métricas!AD89</f>
        <v>0</v>
      </c>
    </row>
    <row r="74" spans="2:43" ht="13.9" hidden="1" customHeight="1">
      <c r="B74" s="176"/>
      <c r="C74" s="133"/>
      <c r="D74" s="134" t="s">
        <v>135</v>
      </c>
      <c r="E74" s="135"/>
      <c r="F74" s="136"/>
      <c r="G74" s="137"/>
      <c r="H74" s="138"/>
      <c r="I74" s="116" t="s">
        <v>102</v>
      </c>
      <c r="J74" s="116">
        <v>10</v>
      </c>
      <c r="K74" s="143">
        <f t="shared" si="18"/>
        <v>10</v>
      </c>
      <c r="L74" s="97" t="s">
        <v>101</v>
      </c>
      <c r="M74" s="143">
        <f t="shared" si="19"/>
        <v>12</v>
      </c>
      <c r="N74" s="117" t="s">
        <v>100</v>
      </c>
      <c r="O74" s="117">
        <v>12</v>
      </c>
      <c r="P74" s="99">
        <f>Métricas!C83</f>
        <v>24</v>
      </c>
      <c r="Q74" s="99">
        <f>Métricas!D83</f>
        <v>16</v>
      </c>
      <c r="R74" s="99">
        <f>Métricas!E83</f>
        <v>7</v>
      </c>
      <c r="S74" s="99">
        <f>Métricas!F83</f>
        <v>36</v>
      </c>
      <c r="T74" s="99">
        <f>Métricas!G83</f>
        <v>22</v>
      </c>
      <c r="U74" s="99">
        <f>Métricas!H83</f>
        <v>40</v>
      </c>
      <c r="V74" s="99">
        <f>Métricas!I83</f>
        <v>20</v>
      </c>
      <c r="W74" s="99">
        <f>Métricas!J83</f>
        <v>31</v>
      </c>
      <c r="X74" s="99">
        <f>Métricas!K83</f>
        <v>27</v>
      </c>
      <c r="Y74" s="99">
        <f>Métricas!L83</f>
        <v>39</v>
      </c>
      <c r="Z74" s="99">
        <f>Métricas!M83</f>
        <v>23</v>
      </c>
      <c r="AA74" s="99">
        <f>Métricas!N83</f>
        <v>18</v>
      </c>
      <c r="AB74" s="99">
        <f>Métricas!O83</f>
        <v>32</v>
      </c>
      <c r="AC74" s="99">
        <f>Métricas!P83</f>
        <v>36</v>
      </c>
      <c r="AD74" s="99">
        <f>Métricas!Q83</f>
        <v>13</v>
      </c>
      <c r="AE74" s="99">
        <f>Métricas!R83</f>
        <v>26</v>
      </c>
      <c r="AF74" s="99">
        <f>Métricas!S83</f>
        <v>35</v>
      </c>
      <c r="AG74" s="99">
        <f>Métricas!T83</f>
        <v>16</v>
      </c>
      <c r="AH74" s="99">
        <f>Métricas!U83</f>
        <v>33</v>
      </c>
      <c r="AI74" s="99">
        <f>Métricas!V83</f>
        <v>40</v>
      </c>
      <c r="AJ74" s="99">
        <f>Métricas!W83</f>
        <v>41</v>
      </c>
      <c r="AK74" s="99">
        <f>Métricas!X83</f>
        <v>22</v>
      </c>
      <c r="AL74" s="99">
        <f>Métricas!Y83</f>
        <v>0</v>
      </c>
      <c r="AM74" s="99">
        <f>Métricas!Z83</f>
        <v>0</v>
      </c>
      <c r="AN74" s="99">
        <f>Métricas!AA83</f>
        <v>0</v>
      </c>
      <c r="AO74" s="99">
        <f>Métricas!AB83</f>
        <v>0</v>
      </c>
      <c r="AP74" s="99">
        <f>Métricas!AC83</f>
        <v>0</v>
      </c>
      <c r="AQ74" s="99">
        <f>Métricas!AD83</f>
        <v>0</v>
      </c>
    </row>
    <row r="75" spans="2:43" ht="13.9" hidden="1" customHeight="1">
      <c r="B75" s="176"/>
      <c r="C75" s="133"/>
      <c r="D75" s="134" t="s">
        <v>107</v>
      </c>
      <c r="E75" s="135"/>
      <c r="F75" s="136"/>
      <c r="G75" s="137"/>
      <c r="H75" s="138"/>
      <c r="I75" s="116" t="s">
        <v>102</v>
      </c>
      <c r="J75" s="116">
        <v>6</v>
      </c>
      <c r="K75" s="143">
        <f t="shared" si="18"/>
        <v>6</v>
      </c>
      <c r="L75" s="97" t="s">
        <v>101</v>
      </c>
      <c r="M75" s="143">
        <f t="shared" si="19"/>
        <v>8</v>
      </c>
      <c r="N75" s="117" t="s">
        <v>100</v>
      </c>
      <c r="O75" s="117">
        <v>8</v>
      </c>
      <c r="P75" s="99">
        <f>Métricas!C60</f>
        <v>8</v>
      </c>
      <c r="Q75" s="99">
        <f>Métricas!D60</f>
        <v>0</v>
      </c>
      <c r="R75" s="99">
        <f>Métricas!E60</f>
        <v>14</v>
      </c>
      <c r="S75" s="99">
        <f>Métricas!F60</f>
        <v>0</v>
      </c>
      <c r="T75" s="99">
        <f>Métricas!G60</f>
        <v>0</v>
      </c>
      <c r="U75" s="99">
        <f>Métricas!H60</f>
        <v>0</v>
      </c>
      <c r="V75" s="99">
        <f>Métricas!I60</f>
        <v>0</v>
      </c>
      <c r="W75" s="99">
        <f>Métricas!J60</f>
        <v>0</v>
      </c>
      <c r="X75" s="99">
        <f>Métricas!K60</f>
        <v>9</v>
      </c>
      <c r="Y75" s="99">
        <f>Métricas!L60</f>
        <v>0</v>
      </c>
      <c r="Z75" s="99">
        <f>Métricas!M60</f>
        <v>7</v>
      </c>
      <c r="AA75" s="99">
        <f>Métricas!N60</f>
        <v>17</v>
      </c>
      <c r="AB75" s="99">
        <f>Métricas!O60</f>
        <v>0</v>
      </c>
      <c r="AC75" s="99">
        <f>Métricas!P60</f>
        <v>11</v>
      </c>
      <c r="AD75" s="99">
        <f>Métricas!Q60</f>
        <v>2</v>
      </c>
      <c r="AE75" s="99">
        <f>Métricas!R60</f>
        <v>1</v>
      </c>
      <c r="AF75" s="99">
        <f>Métricas!S60</f>
        <v>1</v>
      </c>
      <c r="AG75" s="99">
        <f>Métricas!T60</f>
        <v>5</v>
      </c>
      <c r="AH75" s="99">
        <f>Métricas!U60</f>
        <v>16</v>
      </c>
      <c r="AI75" s="99">
        <f>Métricas!V60</f>
        <v>0</v>
      </c>
      <c r="AJ75" s="99">
        <f>Métricas!W60</f>
        <v>0</v>
      </c>
      <c r="AK75" s="99">
        <f>Métricas!X60</f>
        <v>15</v>
      </c>
      <c r="AL75" s="99">
        <f>Métricas!Y60</f>
        <v>0</v>
      </c>
      <c r="AM75" s="99">
        <f>Métricas!Z60</f>
        <v>0</v>
      </c>
      <c r="AN75" s="99">
        <f>Métricas!AA60</f>
        <v>0</v>
      </c>
      <c r="AO75" s="99">
        <f>Métricas!AB60</f>
        <v>0</v>
      </c>
      <c r="AP75" s="99">
        <f>Métricas!AC60</f>
        <v>0</v>
      </c>
      <c r="AQ75" s="99">
        <f>Métricas!AD60</f>
        <v>0</v>
      </c>
    </row>
    <row r="76" spans="2:43" ht="13.9" hidden="1" customHeight="1">
      <c r="B76" s="176"/>
      <c r="C76" s="124"/>
      <c r="D76" s="140" t="s">
        <v>17</v>
      </c>
      <c r="E76" s="140"/>
      <c r="F76" s="127"/>
      <c r="G76" s="128"/>
      <c r="H76" s="129"/>
      <c r="I76" s="95" t="s">
        <v>102</v>
      </c>
      <c r="J76" s="95">
        <f>J78+J82</f>
        <v>17</v>
      </c>
      <c r="K76" s="143">
        <f t="shared" si="18"/>
        <v>17</v>
      </c>
      <c r="L76" s="97" t="s">
        <v>101</v>
      </c>
      <c r="M76" s="143">
        <f t="shared" si="19"/>
        <v>19</v>
      </c>
      <c r="N76" s="98" t="s">
        <v>100</v>
      </c>
      <c r="O76" s="98">
        <f t="shared" ref="O76:AQ76" si="23">O78+O82</f>
        <v>19</v>
      </c>
      <c r="P76" s="99">
        <f t="shared" si="23"/>
        <v>3</v>
      </c>
      <c r="Q76" s="99">
        <f t="shared" si="23"/>
        <v>0</v>
      </c>
      <c r="R76" s="99">
        <f t="shared" si="23"/>
        <v>0</v>
      </c>
      <c r="S76" s="99">
        <f t="shared" si="23"/>
        <v>0</v>
      </c>
      <c r="T76" s="99">
        <f t="shared" si="23"/>
        <v>1</v>
      </c>
      <c r="U76" s="99">
        <f t="shared" si="23"/>
        <v>0</v>
      </c>
      <c r="V76" s="99">
        <f t="shared" si="23"/>
        <v>1</v>
      </c>
      <c r="W76" s="99">
        <f t="shared" si="23"/>
        <v>2</v>
      </c>
      <c r="X76" s="99">
        <f t="shared" si="23"/>
        <v>3</v>
      </c>
      <c r="Y76" s="99">
        <f t="shared" si="23"/>
        <v>3</v>
      </c>
      <c r="Z76" s="99">
        <f t="shared" si="23"/>
        <v>1</v>
      </c>
      <c r="AA76" s="99">
        <f t="shared" si="23"/>
        <v>0</v>
      </c>
      <c r="AB76" s="99">
        <f t="shared" si="23"/>
        <v>5</v>
      </c>
      <c r="AC76" s="99">
        <f t="shared" si="23"/>
        <v>1</v>
      </c>
      <c r="AD76" s="99">
        <f t="shared" si="23"/>
        <v>1</v>
      </c>
      <c r="AE76" s="99">
        <f t="shared" si="23"/>
        <v>0</v>
      </c>
      <c r="AF76" s="99">
        <f t="shared" si="23"/>
        <v>1</v>
      </c>
      <c r="AG76" s="99">
        <f t="shared" si="23"/>
        <v>2</v>
      </c>
      <c r="AH76" s="99">
        <f t="shared" si="23"/>
        <v>3</v>
      </c>
      <c r="AI76" s="99">
        <f t="shared" si="23"/>
        <v>5</v>
      </c>
      <c r="AJ76" s="99">
        <f t="shared" si="23"/>
        <v>8</v>
      </c>
      <c r="AK76" s="99">
        <f t="shared" si="23"/>
        <v>3</v>
      </c>
      <c r="AL76" s="99">
        <f t="shared" si="23"/>
        <v>0</v>
      </c>
      <c r="AM76" s="99">
        <f t="shared" si="23"/>
        <v>0</v>
      </c>
      <c r="AN76" s="99">
        <f t="shared" si="23"/>
        <v>0</v>
      </c>
      <c r="AO76" s="99">
        <f t="shared" si="23"/>
        <v>0</v>
      </c>
      <c r="AP76" s="99">
        <f t="shared" si="23"/>
        <v>0</v>
      </c>
      <c r="AQ76" s="99">
        <f t="shared" si="23"/>
        <v>0</v>
      </c>
    </row>
    <row r="77" spans="2:43" ht="13.9" hidden="1" customHeight="1">
      <c r="B77" s="176"/>
      <c r="C77" s="133"/>
      <c r="D77" s="134" t="s">
        <v>103</v>
      </c>
      <c r="E77" s="135"/>
      <c r="F77" s="127"/>
      <c r="G77" s="128"/>
      <c r="H77" s="129"/>
      <c r="I77" s="95"/>
      <c r="J77" s="95"/>
      <c r="K77" s="143">
        <f t="shared" si="18"/>
        <v>0</v>
      </c>
      <c r="L77" s="97" t="s">
        <v>101</v>
      </c>
      <c r="M77" s="143">
        <f t="shared" si="19"/>
        <v>0</v>
      </c>
      <c r="N77" s="98"/>
      <c r="O77" s="98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</row>
    <row r="78" spans="2:43" ht="13.9" hidden="1" customHeight="1">
      <c r="B78" s="176"/>
      <c r="C78" s="133"/>
      <c r="D78" s="134" t="s">
        <v>104</v>
      </c>
      <c r="E78" s="135"/>
      <c r="F78" s="127"/>
      <c r="G78" s="128"/>
      <c r="H78" s="129"/>
      <c r="I78" s="95"/>
      <c r="J78" s="95">
        <v>13</v>
      </c>
      <c r="K78" s="143">
        <f t="shared" si="18"/>
        <v>13</v>
      </c>
      <c r="L78" s="97" t="s">
        <v>101</v>
      </c>
      <c r="M78" s="143">
        <f t="shared" si="19"/>
        <v>14</v>
      </c>
      <c r="N78" s="98"/>
      <c r="O78" s="98">
        <v>14</v>
      </c>
      <c r="P78" s="99">
        <f>Métricas!C166</f>
        <v>3</v>
      </c>
      <c r="Q78" s="99">
        <f>Métricas!D166</f>
        <v>0</v>
      </c>
      <c r="R78" s="99">
        <f>Métricas!E166</f>
        <v>0</v>
      </c>
      <c r="S78" s="99">
        <f>Métricas!F166</f>
        <v>0</v>
      </c>
      <c r="T78" s="99">
        <f>Métricas!G166</f>
        <v>1</v>
      </c>
      <c r="U78" s="99">
        <f>Métricas!H166</f>
        <v>0</v>
      </c>
      <c r="V78" s="99">
        <f>Métricas!I166</f>
        <v>1</v>
      </c>
      <c r="W78" s="99">
        <f>Métricas!J166</f>
        <v>2</v>
      </c>
      <c r="X78" s="99">
        <f>Métricas!K166</f>
        <v>3</v>
      </c>
      <c r="Y78" s="99">
        <f>Métricas!L166</f>
        <v>3</v>
      </c>
      <c r="Z78" s="99">
        <f>Métricas!M166</f>
        <v>1</v>
      </c>
      <c r="AA78" s="99">
        <f>Métricas!N166</f>
        <v>0</v>
      </c>
      <c r="AB78" s="99">
        <f>Métricas!O166</f>
        <v>5</v>
      </c>
      <c r="AC78" s="99">
        <f>Métricas!P166</f>
        <v>1</v>
      </c>
      <c r="AD78" s="99">
        <f>Métricas!Q166</f>
        <v>1</v>
      </c>
      <c r="AE78" s="99">
        <f>Métricas!R166</f>
        <v>0</v>
      </c>
      <c r="AF78" s="99">
        <f>Métricas!S166</f>
        <v>1</v>
      </c>
      <c r="AG78" s="99">
        <f>Métricas!T166</f>
        <v>2</v>
      </c>
      <c r="AH78" s="99">
        <f>Métricas!U166</f>
        <v>3</v>
      </c>
      <c r="AI78" s="99">
        <f>Métricas!V166</f>
        <v>5</v>
      </c>
      <c r="AJ78" s="99">
        <f>Métricas!W166</f>
        <v>8</v>
      </c>
      <c r="AK78" s="99">
        <f>Métricas!X166</f>
        <v>3</v>
      </c>
      <c r="AL78" s="99">
        <f>Métricas!Y166</f>
        <v>0</v>
      </c>
      <c r="AM78" s="99">
        <f>Métricas!Z166</f>
        <v>0</v>
      </c>
      <c r="AN78" s="99">
        <f>Métricas!AA166</f>
        <v>0</v>
      </c>
      <c r="AO78" s="99">
        <f>Métricas!AB166</f>
        <v>0</v>
      </c>
      <c r="AP78" s="99">
        <f>Métricas!AC166</f>
        <v>0</v>
      </c>
      <c r="AQ78" s="99">
        <f>Métricas!AD166</f>
        <v>0</v>
      </c>
    </row>
    <row r="79" spans="2:43" ht="13.9" hidden="1" customHeight="1">
      <c r="B79" s="176"/>
      <c r="C79" s="133"/>
      <c r="D79" s="134" t="s">
        <v>143</v>
      </c>
      <c r="E79" s="135"/>
      <c r="F79" s="127"/>
      <c r="G79" s="128"/>
      <c r="H79" s="129"/>
      <c r="I79" s="95"/>
      <c r="J79" s="95"/>
      <c r="K79" s="143">
        <f t="shared" si="18"/>
        <v>0</v>
      </c>
      <c r="L79" s="97" t="s">
        <v>101</v>
      </c>
      <c r="M79" s="143">
        <f t="shared" si="19"/>
        <v>0</v>
      </c>
      <c r="N79" s="98"/>
      <c r="O79" s="98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</row>
    <row r="80" spans="2:43" ht="13.9" hidden="1" customHeight="1">
      <c r="B80" s="176"/>
      <c r="C80" s="133"/>
      <c r="D80" s="134" t="s">
        <v>105</v>
      </c>
      <c r="E80" s="135"/>
      <c r="F80" s="127"/>
      <c r="G80" s="128"/>
      <c r="H80" s="129"/>
      <c r="I80" s="95"/>
      <c r="J80" s="95"/>
      <c r="K80" s="143">
        <f t="shared" si="18"/>
        <v>0</v>
      </c>
      <c r="L80" s="97" t="s">
        <v>101</v>
      </c>
      <c r="M80" s="143">
        <f t="shared" si="19"/>
        <v>0</v>
      </c>
      <c r="N80" s="98"/>
      <c r="O80" s="98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</row>
    <row r="81" spans="2:43" ht="22.9" hidden="1" customHeight="1">
      <c r="B81" s="176"/>
      <c r="C81" s="133"/>
      <c r="D81" s="134" t="s">
        <v>135</v>
      </c>
      <c r="E81" s="135"/>
      <c r="F81" s="136"/>
      <c r="G81" s="137"/>
      <c r="H81" s="138"/>
      <c r="I81" s="116" t="s">
        <v>102</v>
      </c>
      <c r="J81" s="116">
        <v>6</v>
      </c>
      <c r="K81" s="143">
        <f t="shared" si="18"/>
        <v>6</v>
      </c>
      <c r="L81" s="97" t="s">
        <v>101</v>
      </c>
      <c r="M81" s="143">
        <f t="shared" si="19"/>
        <v>8</v>
      </c>
      <c r="N81" s="117" t="s">
        <v>100</v>
      </c>
      <c r="O81" s="117">
        <v>8</v>
      </c>
      <c r="P81" s="99">
        <f>Métricas!C87</f>
        <v>12</v>
      </c>
      <c r="Q81" s="99">
        <f>Métricas!D87</f>
        <v>18</v>
      </c>
      <c r="R81" s="99">
        <f>Métricas!E87</f>
        <v>5</v>
      </c>
      <c r="S81" s="99">
        <f>Métricas!F87</f>
        <v>4</v>
      </c>
      <c r="T81" s="99">
        <f>Métricas!G87</f>
        <v>11</v>
      </c>
      <c r="U81" s="99">
        <f>Métricas!H87</f>
        <v>6</v>
      </c>
      <c r="V81" s="99">
        <f>Métricas!I87</f>
        <v>6</v>
      </c>
      <c r="W81" s="99">
        <f>Métricas!J87</f>
        <v>8</v>
      </c>
      <c r="X81" s="99">
        <f>Métricas!K87</f>
        <v>12</v>
      </c>
      <c r="Y81" s="99">
        <f>Métricas!L87</f>
        <v>12</v>
      </c>
      <c r="Z81" s="99">
        <f>Métricas!M87</f>
        <v>6</v>
      </c>
      <c r="AA81" s="99">
        <f>Métricas!N87</f>
        <v>0</v>
      </c>
      <c r="AB81" s="99">
        <f>Métricas!O87</f>
        <v>12</v>
      </c>
      <c r="AC81" s="99">
        <f>Métricas!P87</f>
        <v>8</v>
      </c>
      <c r="AD81" s="99">
        <f>Métricas!Q87</f>
        <v>4</v>
      </c>
      <c r="AE81" s="99">
        <f>Métricas!R87</f>
        <v>7</v>
      </c>
      <c r="AF81" s="99">
        <f>Métricas!S87</f>
        <v>9</v>
      </c>
      <c r="AG81" s="99">
        <f>Métricas!T87</f>
        <v>6</v>
      </c>
      <c r="AH81" s="99">
        <f>Métricas!U87</f>
        <v>6</v>
      </c>
      <c r="AI81" s="99">
        <f>Métricas!V87</f>
        <v>13</v>
      </c>
      <c r="AJ81" s="99">
        <f>Métricas!W87</f>
        <v>11</v>
      </c>
      <c r="AK81" s="99">
        <f>Métricas!X87</f>
        <v>9</v>
      </c>
      <c r="AL81" s="99">
        <f>Métricas!Y87</f>
        <v>0</v>
      </c>
      <c r="AM81" s="99">
        <f>Métricas!Z87</f>
        <v>0</v>
      </c>
      <c r="AN81" s="99">
        <f>Métricas!AA87</f>
        <v>0</v>
      </c>
      <c r="AO81" s="99">
        <f>Métricas!AB87</f>
        <v>0</v>
      </c>
      <c r="AP81" s="99">
        <f>Métricas!AC87</f>
        <v>0</v>
      </c>
      <c r="AQ81" s="99">
        <f>Métricas!AD87</f>
        <v>0</v>
      </c>
    </row>
    <row r="82" spans="2:43" ht="13.9" hidden="1" customHeight="1">
      <c r="B82" s="176"/>
      <c r="C82" s="133"/>
      <c r="D82" s="134" t="s">
        <v>107</v>
      </c>
      <c r="E82" s="135"/>
      <c r="F82" s="136"/>
      <c r="G82" s="137"/>
      <c r="H82" s="138"/>
      <c r="I82" s="116" t="s">
        <v>102</v>
      </c>
      <c r="J82" s="116">
        <v>4</v>
      </c>
      <c r="K82" s="143">
        <f t="shared" si="18"/>
        <v>4</v>
      </c>
      <c r="L82" s="97" t="s">
        <v>101</v>
      </c>
      <c r="M82" s="143">
        <f t="shared" si="19"/>
        <v>5</v>
      </c>
      <c r="N82" s="117" t="s">
        <v>100</v>
      </c>
      <c r="O82" s="117">
        <v>5</v>
      </c>
      <c r="P82" s="99">
        <f>Métricas!C90</f>
        <v>0</v>
      </c>
      <c r="Q82" s="99">
        <f>Métricas!D90</f>
        <v>0</v>
      </c>
      <c r="R82" s="99">
        <f>Métricas!E90</f>
        <v>0</v>
      </c>
      <c r="S82" s="99">
        <f>Métricas!F90</f>
        <v>0</v>
      </c>
      <c r="T82" s="99">
        <f>Métricas!G90</f>
        <v>0</v>
      </c>
      <c r="U82" s="99">
        <f>Métricas!H90</f>
        <v>0</v>
      </c>
      <c r="V82" s="99">
        <f>Métricas!I90</f>
        <v>0</v>
      </c>
      <c r="W82" s="99">
        <f>Métricas!J90</f>
        <v>0</v>
      </c>
      <c r="X82" s="99">
        <f>Métricas!K90</f>
        <v>0</v>
      </c>
      <c r="Y82" s="99">
        <f>Métricas!L90</f>
        <v>0</v>
      </c>
      <c r="Z82" s="99">
        <f>Métricas!M90</f>
        <v>0</v>
      </c>
      <c r="AA82" s="99">
        <f>Métricas!N90</f>
        <v>0</v>
      </c>
      <c r="AB82" s="99">
        <f>Métricas!O90</f>
        <v>0</v>
      </c>
      <c r="AC82" s="99">
        <f>Métricas!P90</f>
        <v>0</v>
      </c>
      <c r="AD82" s="99">
        <f>Métricas!Q90</f>
        <v>0</v>
      </c>
      <c r="AE82" s="99">
        <f>Métricas!R90</f>
        <v>0</v>
      </c>
      <c r="AF82" s="99">
        <f>Métricas!S90</f>
        <v>0</v>
      </c>
      <c r="AG82" s="99">
        <f>Métricas!T90</f>
        <v>0</v>
      </c>
      <c r="AH82" s="99">
        <f>Métricas!U90</f>
        <v>0</v>
      </c>
      <c r="AI82" s="99">
        <f>Métricas!V90</f>
        <v>0</v>
      </c>
      <c r="AJ82" s="99">
        <f>Métricas!W90</f>
        <v>0</v>
      </c>
      <c r="AK82" s="99">
        <f>Métricas!X90</f>
        <v>0</v>
      </c>
      <c r="AL82" s="99">
        <f>Métricas!Y90</f>
        <v>0</v>
      </c>
      <c r="AM82" s="99">
        <f>Métricas!Z90</f>
        <v>0</v>
      </c>
      <c r="AN82" s="99">
        <f>Métricas!AA90</f>
        <v>0</v>
      </c>
      <c r="AO82" s="99">
        <f>Métricas!AB90</f>
        <v>0</v>
      </c>
      <c r="AP82" s="99">
        <f>Métricas!AC90</f>
        <v>0</v>
      </c>
      <c r="AQ82" s="99">
        <f>Métricas!AD90</f>
        <v>0</v>
      </c>
    </row>
    <row r="83" spans="2:43" ht="45">
      <c r="B83" s="176"/>
      <c r="C83" s="124">
        <v>15</v>
      </c>
      <c r="D83" s="140" t="s">
        <v>144</v>
      </c>
      <c r="E83" s="140" t="s">
        <v>145</v>
      </c>
      <c r="F83" s="127" t="s">
        <v>97</v>
      </c>
      <c r="G83" s="128" t="s">
        <v>98</v>
      </c>
      <c r="H83" s="129" t="s">
        <v>142</v>
      </c>
      <c r="I83" s="106" t="s">
        <v>102</v>
      </c>
      <c r="J83" s="107">
        <v>0.95</v>
      </c>
      <c r="K83" s="108">
        <f t="shared" si="18"/>
        <v>0.95</v>
      </c>
      <c r="L83" s="97" t="s">
        <v>101</v>
      </c>
      <c r="M83" s="108">
        <f t="shared" si="19"/>
        <v>1</v>
      </c>
      <c r="N83" s="130" t="s">
        <v>100</v>
      </c>
      <c r="O83" s="109">
        <v>1</v>
      </c>
      <c r="P83" s="141">
        <f>IF(Métricas!C33=0,0,Métricas!C29/Métricas!C33)</f>
        <v>0.93181818181818177</v>
      </c>
      <c r="Q83" s="141">
        <f>IF(Métricas!D33=0,0,Métricas!D29/Métricas!D33)</f>
        <v>0.45454545454545453</v>
      </c>
      <c r="R83" s="141">
        <f>IF(Métricas!E33=0,0,Métricas!E29/Métricas!E33)</f>
        <v>1</v>
      </c>
      <c r="S83" s="141">
        <f>IF(Métricas!F33=0,0,Métricas!F29/Métricas!F33)</f>
        <v>0.23684210526315788</v>
      </c>
      <c r="T83" s="141">
        <f>IF(Métricas!G33=0,0,Métricas!G29/Métricas!G33)</f>
        <v>0.65</v>
      </c>
      <c r="U83" s="141">
        <f>IF(Métricas!H33=0,0,Métricas!H29/Métricas!H33)</f>
        <v>0.7857142857142857</v>
      </c>
      <c r="V83" s="141">
        <f>IF(Métricas!I33=0,0,Métricas!I29/Métricas!I33)</f>
        <v>0.71875</v>
      </c>
      <c r="W83" s="141">
        <f>IF(Métricas!J33=0,0,Métricas!J29/Métricas!J33)</f>
        <v>0.54761904761904767</v>
      </c>
      <c r="X83" s="141">
        <f>IF(Métricas!K33=0,0,Métricas!K29/Métricas!K33)</f>
        <v>0.95337423312883429</v>
      </c>
      <c r="Y83" s="141">
        <f>IF(Métricas!L33=0,0,Métricas!L29/Métricas!L33)</f>
        <v>0.39166209544706526</v>
      </c>
      <c r="Z83" s="141">
        <f>IF(Métricas!M33=0,0,Métricas!M29/Métricas!M33)</f>
        <v>0.63791008505467806</v>
      </c>
      <c r="AA83" s="141">
        <f>IF(Métricas!N33=0,0,Métricas!N29/Métricas!N33)</f>
        <v>1.4871794871794872</v>
      </c>
      <c r="AB83" s="141">
        <f>IF(Métricas!O33=0,0,Métricas!O29/Métricas!O33)</f>
        <v>0.55321390937829296</v>
      </c>
      <c r="AC83" s="141">
        <f>IF(Métricas!P33=0,0,Métricas!P29/Métricas!P33)</f>
        <v>0.80952380952380953</v>
      </c>
      <c r="AD83" s="141">
        <f>IF(Métricas!Q33=0,0,Métricas!Q29/Métricas!Q33)</f>
        <v>0.65089722675367045</v>
      </c>
      <c r="AE83" s="141">
        <f>IF(Métricas!R33=0,0,Métricas!R29/Métricas!R33)</f>
        <v>0.6</v>
      </c>
      <c r="AF83" s="141">
        <f>IF(Métricas!S33=0,0,Métricas!S29/Métricas!S33)</f>
        <v>0.4</v>
      </c>
      <c r="AG83" s="141">
        <f>IF(Métricas!T33=0,0,Métricas!T29/Métricas!T33)</f>
        <v>1.4</v>
      </c>
      <c r="AH83" s="141">
        <f>IF(Métricas!U33=0,0,Métricas!U29/Métricas!U33)</f>
        <v>1.0714285714285714</v>
      </c>
      <c r="AI83" s="141">
        <f>IF(Métricas!V33=0,0,Métricas!V29/Métricas!V33)</f>
        <v>0.55000000000000004</v>
      </c>
      <c r="AJ83" s="141">
        <f>IF(Métricas!W33=0,0,Métricas!W29/Métricas!W33)</f>
        <v>0.63636363636363635</v>
      </c>
      <c r="AK83" s="141">
        <f>IF(Métricas!X33=0,0,Métricas!X29/Métricas!X33)</f>
        <v>0.68181818181818177</v>
      </c>
      <c r="AL83" s="141">
        <f>IF(Métricas!Y33=0,0,Métricas!Y29/Métricas!Y33)</f>
        <v>0</v>
      </c>
      <c r="AM83" s="141">
        <f>IF(Métricas!Z33=0,0,Métricas!Z29/Métricas!Z33)</f>
        <v>0</v>
      </c>
      <c r="AN83" s="141">
        <f>IF(Métricas!AA33=0,0,Métricas!AA29/Métricas!AA33)</f>
        <v>0</v>
      </c>
      <c r="AO83" s="141">
        <f>IF(Métricas!AB33=0,0,Métricas!AB29/Métricas!AB33)</f>
        <v>0</v>
      </c>
      <c r="AP83" s="141">
        <f>IF(Métricas!AC33=0,0,Métricas!AC29/Métricas!AC33)</f>
        <v>0</v>
      </c>
      <c r="AQ83" s="141">
        <f>IF(Métricas!AD33=0,0,Métricas!AD29/Métricas!AD33)</f>
        <v>0</v>
      </c>
    </row>
    <row r="84" spans="2:43">
      <c r="B84" s="176"/>
      <c r="C84" s="133"/>
      <c r="D84" s="134" t="s">
        <v>15</v>
      </c>
      <c r="E84" s="135"/>
      <c r="F84" s="136"/>
      <c r="G84" s="137"/>
      <c r="H84" s="138"/>
      <c r="I84" s="106" t="s">
        <v>102</v>
      </c>
      <c r="J84" s="107">
        <v>0.95</v>
      </c>
      <c r="K84" s="108">
        <f t="shared" si="18"/>
        <v>0.95</v>
      </c>
      <c r="L84" s="97" t="s">
        <v>101</v>
      </c>
      <c r="M84" s="108">
        <f t="shared" si="19"/>
        <v>1</v>
      </c>
      <c r="N84" s="130" t="s">
        <v>100</v>
      </c>
      <c r="O84" s="109">
        <v>1</v>
      </c>
      <c r="P84" s="141">
        <f>IF(Métricas!C34=0,0,Métricas!C30/Métricas!C34)</f>
        <v>1.030909090909091</v>
      </c>
      <c r="Q84" s="141">
        <f>IF(Métricas!D34=0,0,Métricas!D30/Métricas!D34)</f>
        <v>7.636363636363637E-2</v>
      </c>
      <c r="R84" s="141">
        <f>IF(Métricas!E34=0,0,Métricas!E30/Métricas!E34)</f>
        <v>1.4</v>
      </c>
      <c r="S84" s="141">
        <f>IF(Métricas!F34=0,0,Métricas!F30/Métricas!F34)</f>
        <v>0.22105263157894736</v>
      </c>
      <c r="T84" s="141">
        <f>IF(Métricas!G34=0,0,Métricas!G30/Métricas!G34)</f>
        <v>0.63</v>
      </c>
      <c r="U84" s="141">
        <f>IF(Métricas!H34=0,0,Métricas!H30/Métricas!H34)</f>
        <v>1.08</v>
      </c>
      <c r="V84" s="141">
        <f>IF(Métricas!I34=0,0,Métricas!I30/Métricas!I34)</f>
        <v>0.89249999999999996</v>
      </c>
      <c r="W84" s="141">
        <f>IF(Métricas!J34=0,0,Métricas!J30/Métricas!J34)</f>
        <v>0.6</v>
      </c>
      <c r="X84" s="141">
        <f>IF(Métricas!K34=0,0,Métricas!K30/Métricas!K34)</f>
        <v>1.1052631578947367</v>
      </c>
      <c r="Y84" s="141">
        <f>IF(Métricas!L34=0,0,Métricas!L30/Métricas!L34)</f>
        <v>0.15627906976744185</v>
      </c>
      <c r="Z84" s="141">
        <f>IF(Métricas!M34=0,0,Métricas!M30/Métricas!M34)</f>
        <v>0.79799999999999993</v>
      </c>
      <c r="AA84" s="141">
        <f>IF(Métricas!N34=0,0,Métricas!N30/Métricas!N34)</f>
        <v>1.9384615384615385</v>
      </c>
      <c r="AB84" s="141">
        <f>IF(Métricas!O34=0,0,Métricas!O30/Métricas!O34)</f>
        <v>0.40173913043478265</v>
      </c>
      <c r="AC84" s="141">
        <f>IF(Métricas!P34=0,0,Métricas!P30/Métricas!P34)</f>
        <v>1</v>
      </c>
      <c r="AD84" s="141">
        <f>IF(Métricas!Q34=0,0,Métricas!Q30/Métricas!Q34)</f>
        <v>0.84</v>
      </c>
      <c r="AE84" s="141">
        <f>IF(Métricas!R34=0,0,Métricas!R30/Métricas!R34)</f>
        <v>0.71399999999999997</v>
      </c>
      <c r="AF84" s="141">
        <f>IF(Métricas!S34=0,0,Métricas!S30/Métricas!S34)</f>
        <v>0.29399999999999998</v>
      </c>
      <c r="AG84" s="141">
        <f>IF(Métricas!T34=0,0,Métricas!T30/Métricas!T34)</f>
        <v>1.8479999999999999</v>
      </c>
      <c r="AH84" s="141">
        <f>IF(Métricas!U34=0,0,Métricas!U30/Métricas!U34)</f>
        <v>1.38</v>
      </c>
      <c r="AI84" s="141">
        <f>IF(Métricas!V34=0,0,Métricas!V30/Métricas!V34)</f>
        <v>0.33599999999999997</v>
      </c>
      <c r="AJ84" s="141">
        <f>IF(Métricas!W34=0,0,Métricas!W30/Métricas!W34)</f>
        <v>0.64909090909090916</v>
      </c>
      <c r="AK84" s="141">
        <f>IF(Métricas!X34=0,0,Métricas!X30/Métricas!X34)</f>
        <v>0.80181818181818187</v>
      </c>
      <c r="AL84" s="141">
        <f>IF(Métricas!Y34=0,0,Métricas!Y30/Métricas!Y34)</f>
        <v>0</v>
      </c>
      <c r="AM84" s="141">
        <f>IF(Métricas!Z34=0,0,Métricas!Z30/Métricas!Z34)</f>
        <v>0</v>
      </c>
      <c r="AN84" s="141">
        <f>IF(Métricas!AA34=0,0,Métricas!AA30/Métricas!AA34)</f>
        <v>0</v>
      </c>
      <c r="AO84" s="141">
        <f>IF(Métricas!AB34=0,0,Métricas!AB30/Métricas!AB34)</f>
        <v>0</v>
      </c>
      <c r="AP84" s="141">
        <f>IF(Métricas!AC34=0,0,Métricas!AC30/Métricas!AC34)</f>
        <v>0</v>
      </c>
      <c r="AQ84" s="141">
        <f>IF(Métricas!AD34=0,0,Métricas!AD30/Métricas!AD34)</f>
        <v>0</v>
      </c>
    </row>
    <row r="85" spans="2:43">
      <c r="B85" s="176"/>
      <c r="C85" s="133"/>
      <c r="D85" s="134" t="s">
        <v>16</v>
      </c>
      <c r="E85" s="135"/>
      <c r="F85" s="136"/>
      <c r="G85" s="137"/>
      <c r="H85" s="138"/>
      <c r="I85" s="106" t="s">
        <v>102</v>
      </c>
      <c r="J85" s="107">
        <v>0.95</v>
      </c>
      <c r="K85" s="108">
        <f t="shared" si="18"/>
        <v>0.95</v>
      </c>
      <c r="L85" s="97" t="s">
        <v>101</v>
      </c>
      <c r="M85" s="108">
        <f t="shared" si="19"/>
        <v>1</v>
      </c>
      <c r="N85" s="130" t="s">
        <v>100</v>
      </c>
      <c r="O85" s="109">
        <v>1</v>
      </c>
      <c r="P85" s="141">
        <f>IF(Métricas!C35=0,0,Métricas!C31/Métricas!C35)</f>
        <v>0.7860962566844919</v>
      </c>
      <c r="Q85" s="141">
        <f>IF(Métricas!D35=0,0,Métricas!D31/Métricas!D35)</f>
        <v>1.0106951871657754</v>
      </c>
      <c r="R85" s="141">
        <f>IF(Métricas!E35=0,0,Métricas!E31/Métricas!E35)</f>
        <v>0.41176470588235298</v>
      </c>
      <c r="S85" s="141">
        <f>IF(Métricas!F35=0,0,Métricas!F31/Métricas!F35)</f>
        <v>0.26006191950464397</v>
      </c>
      <c r="T85" s="141">
        <f>IF(Métricas!G35=0,0,Métricas!G31/Métricas!G35)</f>
        <v>0.67941176470588238</v>
      </c>
      <c r="U85" s="141">
        <f>IF(Métricas!H35=0,0,Métricas!H31/Métricas!H35)</f>
        <v>0.35294117647058826</v>
      </c>
      <c r="V85" s="141">
        <f>IF(Métricas!I35=0,0,Métricas!I31/Métricas!I35)</f>
        <v>0.46323529411764708</v>
      </c>
      <c r="W85" s="141">
        <f>IF(Métricas!J35=0,0,Métricas!J31/Métricas!J35)</f>
        <v>0.47058823529411764</v>
      </c>
      <c r="X85" s="141">
        <f>IF(Métricas!K35=0,0,Métricas!K31/Métricas!K35)</f>
        <v>0.74117647058823533</v>
      </c>
      <c r="Y85" s="141">
        <f>IF(Métricas!L35=0,0,Métricas!L31/Métricas!L35)</f>
        <v>0.72994652406417104</v>
      </c>
      <c r="Z85" s="141">
        <f>IF(Métricas!M35=0,0,Métricas!M31/Métricas!M35)</f>
        <v>0.39009287925696595</v>
      </c>
      <c r="AA85" s="141">
        <f>IF(Métricas!N35=0,0,Métricas!N31/Métricas!N35)</f>
        <v>0.82352941176470584</v>
      </c>
      <c r="AB85" s="141">
        <f>IF(Métricas!O35=0,0,Métricas!O31/Métricas!O35)</f>
        <v>0.7860962566844919</v>
      </c>
      <c r="AC85" s="141">
        <f>IF(Métricas!P35=0,0,Métricas!P31/Métricas!P35)</f>
        <v>0.52941176470588236</v>
      </c>
      <c r="AD85" s="141">
        <f>IF(Métricas!Q35=0,0,Métricas!Q31/Métricas!Q35)</f>
        <v>0.3529411764705882</v>
      </c>
      <c r="AE85" s="141">
        <f>IF(Métricas!R35=0,0,Métricas!R31/Métricas!R35)</f>
        <v>0.43235294117647061</v>
      </c>
      <c r="AF85" s="141">
        <f>IF(Métricas!S35=0,0,Métricas!S31/Métricas!S35)</f>
        <v>0.55588235294117649</v>
      </c>
      <c r="AG85" s="141">
        <f>IF(Métricas!T35=0,0,Métricas!T31/Métricas!T35)</f>
        <v>0.74117647058823533</v>
      </c>
      <c r="AH85" s="141">
        <f>IF(Métricas!U35=0,0,Métricas!U31/Métricas!U35)</f>
        <v>0.61764705882352933</v>
      </c>
      <c r="AI85" s="141">
        <f>IF(Métricas!V35=0,0,Métricas!V31/Métricas!V35)</f>
        <v>0.86470588235294121</v>
      </c>
      <c r="AJ85" s="141">
        <f>IF(Métricas!W35=0,0,Métricas!W31/Métricas!W35)</f>
        <v>0.61764705882352944</v>
      </c>
      <c r="AK85" s="141">
        <f>IF(Métricas!X35=0,0,Métricas!X31/Métricas!X35)</f>
        <v>0.50534759358288772</v>
      </c>
      <c r="AL85" s="141">
        <f>IF(Métricas!Y35=0,0,Métricas!Y31/Métricas!Y35)</f>
        <v>0</v>
      </c>
      <c r="AM85" s="141">
        <f>IF(Métricas!Z35=0,0,Métricas!Z31/Métricas!Z35)</f>
        <v>0</v>
      </c>
      <c r="AN85" s="141">
        <f>IF(Métricas!AA35=0,0,Métricas!AA31/Métricas!AA35)</f>
        <v>0</v>
      </c>
      <c r="AO85" s="141">
        <f>IF(Métricas!AB35=0,0,Métricas!AB31/Métricas!AB35)</f>
        <v>0</v>
      </c>
      <c r="AP85" s="141">
        <f>IF(Métricas!AC35=0,0,Métricas!AC31/Métricas!AC35)</f>
        <v>0</v>
      </c>
      <c r="AQ85" s="141">
        <f>IF(Métricas!AD35=0,0,Métricas!AD31/Métricas!AD35)</f>
        <v>0</v>
      </c>
    </row>
    <row r="86" spans="2:43" ht="13.9" hidden="1" customHeight="1">
      <c r="B86" s="177"/>
      <c r="C86" s="133"/>
      <c r="D86" s="134" t="s">
        <v>17</v>
      </c>
      <c r="E86" s="135"/>
      <c r="F86" s="136"/>
      <c r="G86" s="137"/>
      <c r="H86" s="138"/>
      <c r="I86" s="106" t="s">
        <v>102</v>
      </c>
      <c r="J86" s="107">
        <v>0.95</v>
      </c>
      <c r="K86" s="108">
        <f>O86</f>
        <v>1</v>
      </c>
      <c r="L86" s="97" t="s">
        <v>146</v>
      </c>
      <c r="M86" s="108">
        <f>J86</f>
        <v>0.95</v>
      </c>
      <c r="N86" s="130" t="s">
        <v>100</v>
      </c>
      <c r="O86" s="109">
        <v>1</v>
      </c>
      <c r="P86" s="144">
        <f>IF(Métricas!C36=0,0,Métricas!C32/Métricas!C36)</f>
        <v>0</v>
      </c>
      <c r="Q86" s="144">
        <f>IF(Métricas!D36=0,0,Métricas!D32/Métricas!D36)</f>
        <v>0</v>
      </c>
      <c r="R86" s="144">
        <f>IF(Métricas!E36=0,0,Métricas!E32/Métricas!E36)</f>
        <v>0</v>
      </c>
      <c r="S86" s="144">
        <f>IF(Métricas!F36=0,0,Métricas!F32/Métricas!F36)</f>
        <v>0</v>
      </c>
      <c r="T86" s="144">
        <f>IF(Métricas!G36=0,0,Métricas!G32/Métricas!G36)</f>
        <v>0</v>
      </c>
      <c r="U86" s="144">
        <f>IF(Métricas!H36=0,0,Métricas!H32/Métricas!H36)</f>
        <v>0</v>
      </c>
      <c r="V86" s="144">
        <f>IF(Métricas!I36=0,0,Métricas!I32/Métricas!I36)</f>
        <v>0</v>
      </c>
      <c r="W86" s="144">
        <f>IF(Métricas!J36=0,0,Métricas!J32/Métricas!J36)</f>
        <v>0</v>
      </c>
      <c r="X86" s="144">
        <f>IF(Métricas!K36=0,0,Métricas!K32/Métricas!K36)</f>
        <v>0</v>
      </c>
      <c r="Y86" s="144">
        <f>IF(Métricas!L36=0,0,Métricas!L32/Métricas!L36)</f>
        <v>0</v>
      </c>
      <c r="Z86" s="144">
        <f>IF(Métricas!M36=0,0,Métricas!M32/Métricas!M36)</f>
        <v>0</v>
      </c>
      <c r="AA86" s="144">
        <f>IF(Métricas!N36=0,0,Métricas!N32/Métricas!N36)</f>
        <v>0</v>
      </c>
      <c r="AB86" s="144">
        <f>IF(Métricas!O36=0,0,Métricas!O32/Métricas!O36)</f>
        <v>0</v>
      </c>
      <c r="AC86" s="144">
        <f>IF(Métricas!P36=0,0,Métricas!P32/Métricas!P36)</f>
        <v>0</v>
      </c>
      <c r="AD86" s="144">
        <f>IF(Métricas!Q36=0,0,Métricas!Q32/Métricas!Q36)</f>
        <v>0</v>
      </c>
      <c r="AE86" s="144">
        <f>IF(Métricas!R36=0,0,Métricas!R32/Métricas!R36)</f>
        <v>0</v>
      </c>
      <c r="AF86" s="144">
        <f>IF(Métricas!S36=0,0,Métricas!S32/Métricas!S36)</f>
        <v>0</v>
      </c>
      <c r="AG86" s="144">
        <f>IF(Métricas!T36=0,0,Métricas!T32/Métricas!T36)</f>
        <v>0</v>
      </c>
      <c r="AH86" s="144">
        <f>IF(Métricas!U36=0,0,Métricas!U32/Métricas!U36)</f>
        <v>0</v>
      </c>
      <c r="AI86" s="144">
        <f>IF(Métricas!V36=0,0,Métricas!V32/Métricas!V36)</f>
        <v>0</v>
      </c>
      <c r="AJ86" s="144">
        <f>IF(Métricas!W36=0,0,Métricas!W32/Métricas!W36)</f>
        <v>0</v>
      </c>
      <c r="AK86" s="144">
        <f>IF(Métricas!X36=0,0,Métricas!X32/Métricas!X36)</f>
        <v>0</v>
      </c>
      <c r="AL86" s="144">
        <f>IF(Métricas!Y36=0,0,Métricas!Y32/Métricas!Y36)</f>
        <v>0</v>
      </c>
      <c r="AM86" s="144">
        <f>IF(Métricas!Z36=0,0,Métricas!Z32/Métricas!Z36)</f>
        <v>0</v>
      </c>
      <c r="AN86" s="144">
        <f>IF(Métricas!AA36=0,0,Métricas!AA32/Métricas!AA36)</f>
        <v>0</v>
      </c>
      <c r="AO86" s="144">
        <f>IF(Métricas!AB36=0,0,Métricas!AB32/Métricas!AB36)</f>
        <v>0</v>
      </c>
      <c r="AP86" s="144">
        <f>IF(Métricas!AC36=0,0,Métricas!AC32/Métricas!AC36)</f>
        <v>0</v>
      </c>
      <c r="AQ86" s="144">
        <f>IF(Métricas!AD36=0,0,Métricas!AD32/Métricas!AD36)</f>
        <v>0</v>
      </c>
    </row>
    <row r="87" spans="2:43">
      <c r="B87" s="178" t="s">
        <v>165</v>
      </c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</row>
    <row r="88" spans="2:43"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 s="178"/>
      <c r="N88" s="178"/>
      <c r="O88" s="178"/>
    </row>
    <row r="89" spans="2:43">
      <c r="B89" s="178"/>
      <c r="C89" s="178"/>
      <c r="D89" s="178"/>
      <c r="E89" s="178"/>
      <c r="F89" s="178"/>
      <c r="G89" s="178"/>
      <c r="H89" s="178"/>
      <c r="I89" s="178"/>
      <c r="J89" s="178"/>
      <c r="K89" s="178"/>
      <c r="L89" s="178"/>
      <c r="M89" s="178"/>
      <c r="N89" s="178"/>
      <c r="O89" s="178"/>
    </row>
  </sheetData>
  <sheetProtection algorithmName="SHA-512" hashValue="eRiIUOl/mzJWY2xBmZm6xMiPZFN+DKrDbsMfkLsJRO0cVAd3zL8tkckL8mpLAgWdrhxUMx2uTkFfzXOIUHZeVA==" saltValue="RtZ9celVxfs95iq29Hn6+g==" spinCount="100000" sheet="1" objects="1" scenarios="1"/>
  <mergeCells count="16">
    <mergeCell ref="B34:B86"/>
    <mergeCell ref="B87:O89"/>
    <mergeCell ref="B1:O1"/>
    <mergeCell ref="B2:O2"/>
    <mergeCell ref="B3:O3"/>
    <mergeCell ref="B4:H4"/>
    <mergeCell ref="I4:O4"/>
    <mergeCell ref="B25:B33"/>
    <mergeCell ref="P4:AQ4"/>
    <mergeCell ref="I5:J5"/>
    <mergeCell ref="K5:M5"/>
    <mergeCell ref="N5:O5"/>
    <mergeCell ref="B6:B24"/>
    <mergeCell ref="C6:C11"/>
    <mergeCell ref="C12:C17"/>
    <mergeCell ref="C18:C23"/>
  </mergeCells>
  <conditionalFormatting sqref="P51:AQ51">
    <cfRule type="cellIs" dxfId="215" priority="23" operator="lessThan">
      <formula>$O$51</formula>
    </cfRule>
    <cfRule type="cellIs" dxfId="214" priority="24" operator="between">
      <formula>$K$51</formula>
      <formula>$M$51</formula>
    </cfRule>
    <cfRule type="cellIs" dxfId="213" priority="25" operator="greaterThan">
      <formula>$J$51</formula>
    </cfRule>
  </conditionalFormatting>
  <conditionalFormatting sqref="P53:AQ53">
    <cfRule type="cellIs" dxfId="212" priority="26" operator="greaterThan">
      <formula>$O$53</formula>
    </cfRule>
    <cfRule type="cellIs" dxfId="211" priority="27" operator="between">
      <formula>$K$53</formula>
      <formula>$M$53</formula>
    </cfRule>
    <cfRule type="cellIs" dxfId="210" priority="28" operator="lessThan">
      <formula>$J$53</formula>
    </cfRule>
  </conditionalFormatting>
  <conditionalFormatting sqref="P58:AQ59">
    <cfRule type="cellIs" dxfId="209" priority="29" operator="greaterThan">
      <formula>$O$54</formula>
    </cfRule>
    <cfRule type="cellIs" dxfId="208" priority="30" operator="between">
      <formula>$K$54</formula>
      <formula>$M$54</formula>
    </cfRule>
    <cfRule type="cellIs" dxfId="207" priority="31" operator="lessThan">
      <formula>$J$54</formula>
    </cfRule>
  </conditionalFormatting>
  <conditionalFormatting sqref="P64:AQ64">
    <cfRule type="cellIs" dxfId="206" priority="32" operator="greaterThan">
      <formula>$O$61</formula>
    </cfRule>
    <cfRule type="cellIs" dxfId="205" priority="33" operator="between">
      <formula>$K$61</formula>
      <formula>$M$61</formula>
    </cfRule>
    <cfRule type="cellIs" dxfId="204" priority="34" operator="lessThan">
      <formula>$J$61</formula>
    </cfRule>
  </conditionalFormatting>
  <conditionalFormatting sqref="P67:AQ67">
    <cfRule type="cellIs" dxfId="203" priority="35" operator="greaterThan">
      <formula>$O$67</formula>
    </cfRule>
    <cfRule type="cellIs" dxfId="202" priority="36" operator="between">
      <formula>$K$67</formula>
      <formula>$M$67</formula>
    </cfRule>
    <cfRule type="cellIs" dxfId="201" priority="37" operator="lessThan">
      <formula>$J$67</formula>
    </cfRule>
  </conditionalFormatting>
  <conditionalFormatting sqref="P70:AQ71">
    <cfRule type="cellIs" dxfId="200" priority="38" operator="greaterThan">
      <formula>$O$68</formula>
    </cfRule>
    <cfRule type="cellIs" dxfId="199" priority="39" operator="between">
      <formula>$K$68</formula>
      <formula>$M$68</formula>
    </cfRule>
    <cfRule type="cellIs" dxfId="198" priority="40" operator="lessThan">
      <formula>$J$68</formula>
    </cfRule>
  </conditionalFormatting>
  <conditionalFormatting sqref="P74:AQ74">
    <cfRule type="cellIs" dxfId="197" priority="41" operator="greaterThan">
      <formula>$O$74</formula>
    </cfRule>
    <cfRule type="cellIs" dxfId="196" priority="42" operator="between">
      <formula>$K$74</formula>
      <formula>$M$74</formula>
    </cfRule>
    <cfRule type="cellIs" dxfId="195" priority="43" operator="lessThan">
      <formula>$J$74</formula>
    </cfRule>
  </conditionalFormatting>
  <conditionalFormatting sqref="P75:AQ75">
    <cfRule type="cellIs" dxfId="194" priority="44" operator="greaterThan">
      <formula>$O$75</formula>
    </cfRule>
    <cfRule type="cellIs" dxfId="193" priority="45" operator="between">
      <formula>$K$75</formula>
      <formula>$M$75</formula>
    </cfRule>
    <cfRule type="cellIs" dxfId="192" priority="46" operator="lessThan">
      <formula>$J$75</formula>
    </cfRule>
  </conditionalFormatting>
  <conditionalFormatting sqref="P86:AQ86">
    <cfRule type="cellIs" dxfId="191" priority="47" operator="greaterThan">
      <formula>$O$86</formula>
    </cfRule>
    <cfRule type="cellIs" dxfId="190" priority="48" operator="between">
      <formula>$K$86</formula>
      <formula>$M$86</formula>
    </cfRule>
    <cfRule type="cellIs" dxfId="189" priority="49" operator="lessThan">
      <formula>$J$86</formula>
    </cfRule>
  </conditionalFormatting>
  <conditionalFormatting sqref="P76:AQ80">
    <cfRule type="cellIs" dxfId="188" priority="50" operator="greaterThan">
      <formula>$O$76</formula>
    </cfRule>
    <cfRule type="cellIs" dxfId="187" priority="51" operator="between">
      <formula>$K$76</formula>
      <formula>$M$76</formula>
    </cfRule>
    <cfRule type="cellIs" dxfId="186" priority="52" operator="lessThan">
      <formula>$J$76</formula>
    </cfRule>
  </conditionalFormatting>
  <conditionalFormatting sqref="P81:AQ81">
    <cfRule type="cellIs" dxfId="185" priority="53" operator="greaterThan">
      <formula>$O$81</formula>
    </cfRule>
    <cfRule type="cellIs" dxfId="184" priority="54" operator="between">
      <formula>$K$81</formula>
      <formula>$M$81</formula>
    </cfRule>
    <cfRule type="cellIs" dxfId="183" priority="55" operator="lessThan">
      <formula>$J$81</formula>
    </cfRule>
  </conditionalFormatting>
  <conditionalFormatting sqref="P82:AQ82">
    <cfRule type="cellIs" dxfId="182" priority="56" operator="greaterThan">
      <formula>$O$82</formula>
    </cfRule>
    <cfRule type="cellIs" dxfId="181" priority="57" operator="between">
      <formula>$K$82</formula>
      <formula>$M$82</formula>
    </cfRule>
    <cfRule type="cellIs" dxfId="180" priority="58" operator="lessThan">
      <formula>$J$82</formula>
    </cfRule>
  </conditionalFormatting>
  <conditionalFormatting sqref="P66:AQ66">
    <cfRule type="cellIs" dxfId="179" priority="59" operator="greaterThan">
      <formula>$O$68</formula>
    </cfRule>
    <cfRule type="cellIs" dxfId="178" priority="60" operator="between">
      <formula>$K$68</formula>
      <formula>$M$68</formula>
    </cfRule>
    <cfRule type="cellIs" dxfId="177" priority="61" operator="lessThan">
      <formula>$J$68</formula>
    </cfRule>
  </conditionalFormatting>
  <conditionalFormatting sqref="P8:AQ8">
    <cfRule type="cellIs" dxfId="176" priority="62" operator="lessThan">
      <formula>$O$8</formula>
    </cfRule>
    <cfRule type="cellIs" dxfId="175" priority="63" operator="between">
      <formula>$K$8</formula>
      <formula>$M$8</formula>
    </cfRule>
    <cfRule type="cellIs" dxfId="174" priority="64" operator="greaterThan">
      <formula>$J$8</formula>
    </cfRule>
  </conditionalFormatting>
  <conditionalFormatting sqref="P6:AQ6">
    <cfRule type="cellIs" dxfId="173" priority="65" operator="lessThan">
      <formula>$O$6</formula>
    </cfRule>
    <cfRule type="cellIs" dxfId="172" priority="66" operator="between">
      <formula>$K$6</formula>
      <formula>$M$6</formula>
    </cfRule>
    <cfRule type="cellIs" dxfId="171" priority="67" operator="greaterThan">
      <formula>$J$6</formula>
    </cfRule>
  </conditionalFormatting>
  <conditionalFormatting sqref="P7:AQ7">
    <cfRule type="cellIs" dxfId="170" priority="68" operator="lessThan">
      <formula>$O$7</formula>
    </cfRule>
    <cfRule type="cellIs" dxfId="169" priority="69" operator="between">
      <formula>$K$7</formula>
      <formula>$M$7</formula>
    </cfRule>
    <cfRule type="cellIs" dxfId="168" priority="70" operator="greaterThan">
      <formula>$J$7</formula>
    </cfRule>
  </conditionalFormatting>
  <conditionalFormatting sqref="P9:AQ9">
    <cfRule type="cellIs" dxfId="167" priority="71" operator="lessThan">
      <formula>$O$9</formula>
    </cfRule>
    <cfRule type="cellIs" dxfId="166" priority="72" operator="between">
      <formula>$K$9</formula>
      <formula>$M$9</formula>
    </cfRule>
    <cfRule type="cellIs" dxfId="165" priority="73" operator="greaterThan">
      <formula>$J$9</formula>
    </cfRule>
  </conditionalFormatting>
  <conditionalFormatting sqref="P10:AQ10">
    <cfRule type="cellIs" dxfId="164" priority="74" operator="lessThan">
      <formula>$O$10</formula>
    </cfRule>
    <cfRule type="cellIs" dxfId="163" priority="75" operator="between">
      <formula>$K$10</formula>
      <formula>$M$10</formula>
    </cfRule>
    <cfRule type="cellIs" dxfId="162" priority="76" operator="greaterThan">
      <formula>$J$10</formula>
    </cfRule>
  </conditionalFormatting>
  <conditionalFormatting sqref="P11:AQ11">
    <cfRule type="cellIs" dxfId="161" priority="77" operator="lessThan">
      <formula>$O$11</formula>
    </cfRule>
    <cfRule type="cellIs" dxfId="160" priority="78" operator="between">
      <formula>$K$11</formula>
      <formula>$M$11</formula>
    </cfRule>
    <cfRule type="cellIs" dxfId="159" priority="79" operator="greaterThan">
      <formula>$J$11</formula>
    </cfRule>
  </conditionalFormatting>
  <conditionalFormatting sqref="P12:AQ12">
    <cfRule type="cellIs" dxfId="158" priority="80" operator="greaterThan">
      <formula>$O$12</formula>
    </cfRule>
    <cfRule type="cellIs" dxfId="157" priority="81" operator="between">
      <formula>$K$12</formula>
      <formula>$M$12</formula>
    </cfRule>
    <cfRule type="cellIs" dxfId="156" priority="82" operator="lessThan">
      <formula>$J$12</formula>
    </cfRule>
  </conditionalFormatting>
  <conditionalFormatting sqref="P18:AQ18">
    <cfRule type="cellIs" dxfId="155" priority="83" operator="lessThan">
      <formula>$O$18</formula>
    </cfRule>
    <cfRule type="cellIs" dxfId="154" priority="84" operator="between">
      <formula>$K$18</formula>
      <formula>$M$18</formula>
    </cfRule>
    <cfRule type="cellIs" dxfId="153" priority="85" operator="greaterThan">
      <formula>$J$18</formula>
    </cfRule>
  </conditionalFormatting>
  <conditionalFormatting sqref="P19:AQ19">
    <cfRule type="cellIs" dxfId="152" priority="86" operator="lessThan">
      <formula>$O$19</formula>
    </cfRule>
    <cfRule type="cellIs" dxfId="151" priority="87" operator="between">
      <formula>$K$19</formula>
      <formula>$M$19</formula>
    </cfRule>
    <cfRule type="cellIs" dxfId="150" priority="88" operator="greaterThan">
      <formula>$J$19</formula>
    </cfRule>
  </conditionalFormatting>
  <conditionalFormatting sqref="P20:AQ20">
    <cfRule type="cellIs" dxfId="149" priority="89" operator="lessThan">
      <formula>$O$20</formula>
    </cfRule>
    <cfRule type="cellIs" dxfId="148" priority="90" operator="between">
      <formula>$K$20</formula>
      <formula>$M$20</formula>
    </cfRule>
    <cfRule type="cellIs" dxfId="147" priority="91" operator="greaterThan">
      <formula>$J$20</formula>
    </cfRule>
  </conditionalFormatting>
  <conditionalFormatting sqref="P21:AQ21">
    <cfRule type="cellIs" dxfId="146" priority="92" operator="lessThan">
      <formula>$O$21</formula>
    </cfRule>
    <cfRule type="cellIs" dxfId="145" priority="93" operator="between">
      <formula>$K$21</formula>
      <formula>$M$21</formula>
    </cfRule>
    <cfRule type="cellIs" dxfId="144" priority="94" operator="greaterThan">
      <formula>$J$21</formula>
    </cfRule>
  </conditionalFormatting>
  <conditionalFormatting sqref="P22:AQ22">
    <cfRule type="cellIs" dxfId="143" priority="95" operator="lessThan">
      <formula>$O$22</formula>
    </cfRule>
    <cfRule type="cellIs" dxfId="142" priority="96" operator="between">
      <formula>$K$22</formula>
      <formula>$M$22</formula>
    </cfRule>
    <cfRule type="cellIs" dxfId="141" priority="97" operator="greaterThan">
      <formula>$J$22</formula>
    </cfRule>
  </conditionalFormatting>
  <conditionalFormatting sqref="P23:AQ23">
    <cfRule type="cellIs" dxfId="140" priority="98" operator="lessThan">
      <formula>$O$23</formula>
    </cfRule>
    <cfRule type="cellIs" dxfId="139" priority="99" operator="between">
      <formula>$K$23</formula>
      <formula>$M$23</formula>
    </cfRule>
    <cfRule type="cellIs" dxfId="138" priority="100" operator="greaterThan">
      <formula>$J$23</formula>
    </cfRule>
  </conditionalFormatting>
  <conditionalFormatting sqref="P24:AQ24">
    <cfRule type="cellIs" dxfId="137" priority="101" operator="greaterThan">
      <formula>$O24</formula>
    </cfRule>
    <cfRule type="cellIs" dxfId="136" priority="102" operator="between">
      <formula>$K24</formula>
      <formula>$M24</formula>
    </cfRule>
    <cfRule type="cellIs" dxfId="135" priority="103" operator="lessThan">
      <formula>$J24</formula>
    </cfRule>
  </conditionalFormatting>
  <conditionalFormatting sqref="P25:AQ25">
    <cfRule type="cellIs" dxfId="134" priority="104" operator="lessThan">
      <formula>$O$25</formula>
    </cfRule>
    <cfRule type="cellIs" dxfId="133" priority="105" operator="between">
      <formula>$K$25</formula>
      <formula>$M$25</formula>
    </cfRule>
    <cfRule type="cellIs" dxfId="132" priority="106" operator="greaterThan">
      <formula>$J$25</formula>
    </cfRule>
  </conditionalFormatting>
  <conditionalFormatting sqref="P26:AQ26">
    <cfRule type="cellIs" dxfId="131" priority="107" operator="lessThan">
      <formula>$O$26</formula>
    </cfRule>
    <cfRule type="cellIs" dxfId="130" priority="108" operator="between">
      <formula>$K$26</formula>
      <formula>$M$26</formula>
    </cfRule>
    <cfRule type="cellIs" dxfId="129" priority="109" operator="greaterThan">
      <formula>$J$26</formula>
    </cfRule>
  </conditionalFormatting>
  <conditionalFormatting sqref="P27:AQ27">
    <cfRule type="cellIs" dxfId="128" priority="110" operator="lessThan">
      <formula>$O$27</formula>
    </cfRule>
    <cfRule type="cellIs" dxfId="127" priority="111" operator="between">
      <formula>$K$27</formula>
      <formula>$M$27</formula>
    </cfRule>
    <cfRule type="cellIs" dxfId="126" priority="112" operator="greaterThan">
      <formula>$J$27</formula>
    </cfRule>
  </conditionalFormatting>
  <conditionalFormatting sqref="P28:AQ28">
    <cfRule type="cellIs" dxfId="125" priority="113" operator="lessThan">
      <formula>$O$28</formula>
    </cfRule>
    <cfRule type="cellIs" dxfId="124" priority="114" operator="between">
      <formula>$K$28</formula>
      <formula>$M$28</formula>
    </cfRule>
    <cfRule type="cellIs" dxfId="123" priority="115" operator="greaterThan">
      <formula>$J$28</formula>
    </cfRule>
  </conditionalFormatting>
  <conditionalFormatting sqref="P29:AQ29">
    <cfRule type="cellIs" dxfId="122" priority="116" operator="lessThan">
      <formula>$O$29</formula>
    </cfRule>
    <cfRule type="cellIs" dxfId="121" priority="117" operator="between">
      <formula>$K$29</formula>
      <formula>$M$29</formula>
    </cfRule>
    <cfRule type="cellIs" dxfId="120" priority="118" operator="greaterThan">
      <formula>$J$29</formula>
    </cfRule>
  </conditionalFormatting>
  <conditionalFormatting sqref="P30:AQ30">
    <cfRule type="cellIs" dxfId="119" priority="119" operator="lessThan">
      <formula>$O$30</formula>
    </cfRule>
    <cfRule type="cellIs" dxfId="118" priority="120" operator="between">
      <formula>$K$30</formula>
      <formula>$M$30</formula>
    </cfRule>
    <cfRule type="cellIs" dxfId="117" priority="121" operator="greaterThan">
      <formula>$J$236</formula>
    </cfRule>
  </conditionalFormatting>
  <conditionalFormatting sqref="P31:AQ31">
    <cfRule type="cellIs" dxfId="116" priority="122" operator="lessThan">
      <formula>$O$31</formula>
    </cfRule>
    <cfRule type="cellIs" dxfId="115" priority="123" operator="between">
      <formula>$K$31</formula>
      <formula>$M$31</formula>
    </cfRule>
    <cfRule type="cellIs" dxfId="114" priority="124" operator="greaterThan">
      <formula>$J$31</formula>
    </cfRule>
  </conditionalFormatting>
  <conditionalFormatting sqref="P32:AQ32">
    <cfRule type="cellIs" dxfId="113" priority="125" operator="lessThan">
      <formula>$O$32</formula>
    </cfRule>
    <cfRule type="cellIs" dxfId="112" priority="126" operator="between">
      <formula>$K$32</formula>
      <formula>$M$32</formula>
    </cfRule>
    <cfRule type="cellIs" dxfId="111" priority="127" operator="greaterThan">
      <formula>$J$32</formula>
    </cfRule>
  </conditionalFormatting>
  <conditionalFormatting sqref="P40:AQ40">
    <cfRule type="cellIs" dxfId="110" priority="131" operator="lessThan">
      <formula>$O$40</formula>
    </cfRule>
    <cfRule type="cellIs" dxfId="109" priority="132" operator="between">
      <formula>$K$40</formula>
      <formula>$M$40</formula>
    </cfRule>
    <cfRule type="cellIs" dxfId="108" priority="133" operator="greaterThan">
      <formula>$J$40</formula>
    </cfRule>
  </conditionalFormatting>
  <conditionalFormatting sqref="P41:AQ41">
    <cfRule type="cellIs" dxfId="107" priority="134" operator="lessThan">
      <formula>$O$41</formula>
    </cfRule>
    <cfRule type="cellIs" dxfId="106" priority="135" operator="between">
      <formula>$K$41</formula>
      <formula>$M$41</formula>
    </cfRule>
    <cfRule type="cellIs" dxfId="105" priority="136" operator="greaterThan">
      <formula>$J$41</formula>
    </cfRule>
  </conditionalFormatting>
  <conditionalFormatting sqref="P42:AQ42">
    <cfRule type="cellIs" dxfId="104" priority="137" operator="lessThan">
      <formula>$O$42</formula>
    </cfRule>
    <cfRule type="cellIs" dxfId="103" priority="138" operator="between">
      <formula>$K$42</formula>
      <formula>$M$42</formula>
    </cfRule>
    <cfRule type="cellIs" dxfId="102" priority="139" operator="greaterThan">
      <formula>$J$42</formula>
    </cfRule>
  </conditionalFormatting>
  <conditionalFormatting sqref="P43:AQ43">
    <cfRule type="cellIs" dxfId="101" priority="140" operator="lessThan">
      <formula>$O$43</formula>
    </cfRule>
    <cfRule type="cellIs" dxfId="100" priority="141" operator="between">
      <formula>$K$43</formula>
      <formula>$M$43</formula>
    </cfRule>
    <cfRule type="cellIs" dxfId="99" priority="142" operator="greaterThan">
      <formula>$J$43</formula>
    </cfRule>
  </conditionalFormatting>
  <conditionalFormatting sqref="P44:AQ44">
    <cfRule type="cellIs" dxfId="98" priority="143" operator="lessThan">
      <formula>$O$44</formula>
    </cfRule>
    <cfRule type="cellIs" dxfId="97" priority="144" operator="between">
      <formula>$K$44</formula>
      <formula>$M$44</formula>
    </cfRule>
    <cfRule type="cellIs" dxfId="96" priority="145" operator="greaterThan">
      <formula>$J$44</formula>
    </cfRule>
  </conditionalFormatting>
  <conditionalFormatting sqref="P45:AQ45">
    <cfRule type="cellIs" dxfId="95" priority="146" operator="lessThan">
      <formula>$O$45</formula>
    </cfRule>
    <cfRule type="cellIs" dxfId="94" priority="147" operator="between">
      <formula>$K$45</formula>
      <formula>$M$45</formula>
    </cfRule>
    <cfRule type="cellIs" dxfId="93" priority="148" operator="greaterThan">
      <formula>$J$45</formula>
    </cfRule>
  </conditionalFormatting>
  <conditionalFormatting sqref="P46:AQ46">
    <cfRule type="cellIs" dxfId="92" priority="149" operator="lessThan">
      <formula>$O$46</formula>
    </cfRule>
    <cfRule type="cellIs" dxfId="91" priority="150" operator="between">
      <formula>$K$46</formula>
      <formula>$M$46</formula>
    </cfRule>
    <cfRule type="cellIs" dxfId="90" priority="151" operator="greaterThan">
      <formula>$J$46</formula>
    </cfRule>
  </conditionalFormatting>
  <conditionalFormatting sqref="P47:AQ47">
    <cfRule type="cellIs" dxfId="89" priority="152" operator="lessThan">
      <formula>$O$47</formula>
    </cfRule>
    <cfRule type="cellIs" dxfId="88" priority="153" operator="between">
      <formula>$K$47</formula>
      <formula>$M$47</formula>
    </cfRule>
    <cfRule type="cellIs" dxfId="87" priority="154" operator="greaterThan">
      <formula>$J$47</formula>
    </cfRule>
  </conditionalFormatting>
  <conditionalFormatting sqref="P48:AQ48">
    <cfRule type="cellIs" dxfId="86" priority="155" operator="lessThan">
      <formula>$O$48</formula>
    </cfRule>
    <cfRule type="cellIs" dxfId="85" priority="156" operator="between">
      <formula>$K$48</formula>
      <formula>$M$48</formula>
    </cfRule>
    <cfRule type="cellIs" dxfId="84" priority="157" operator="greaterThan">
      <formula>$J$48</formula>
    </cfRule>
  </conditionalFormatting>
  <conditionalFormatting sqref="P49:AQ49">
    <cfRule type="cellIs" dxfId="83" priority="158" operator="lessThan">
      <formula>$O$49</formula>
    </cfRule>
    <cfRule type="cellIs" dxfId="82" priority="159" operator="between">
      <formula>$K$49</formula>
      <formula>$M$49</formula>
    </cfRule>
    <cfRule type="cellIs" dxfId="81" priority="160" operator="greaterThan">
      <formula>$J$49</formula>
    </cfRule>
  </conditionalFormatting>
  <conditionalFormatting sqref="P50:AQ50">
    <cfRule type="cellIs" dxfId="80" priority="161" operator="lessThan">
      <formula>$O$50</formula>
    </cfRule>
    <cfRule type="cellIs" dxfId="79" priority="162" operator="between">
      <formula>$K$50</formula>
      <formula>$M$50</formula>
    </cfRule>
    <cfRule type="cellIs" dxfId="78" priority="163" operator="greaterThan">
      <formula>$J$50</formula>
    </cfRule>
  </conditionalFormatting>
  <conditionalFormatting sqref="P52:AQ52">
    <cfRule type="cellIs" dxfId="77" priority="164" operator="lessThan">
      <formula>$O$52</formula>
    </cfRule>
    <cfRule type="cellIs" dxfId="76" priority="165" operator="between">
      <formula>$K$52</formula>
      <formula>$M$52</formula>
    </cfRule>
    <cfRule type="cellIs" dxfId="75" priority="166" operator="greaterThan">
      <formula>$J$52</formula>
    </cfRule>
  </conditionalFormatting>
  <conditionalFormatting sqref="P54:AQ57">
    <cfRule type="cellIs" dxfId="74" priority="167" operator="greaterThan">
      <formula>$O$54</formula>
    </cfRule>
    <cfRule type="cellIs" dxfId="73" priority="168" operator="between">
      <formula>$K$54</formula>
      <formula>$M$54</formula>
    </cfRule>
    <cfRule type="cellIs" dxfId="72" priority="169" operator="lessThan">
      <formula>$J$54</formula>
    </cfRule>
  </conditionalFormatting>
  <conditionalFormatting sqref="P60:AQ60">
    <cfRule type="cellIs" dxfId="71" priority="170" operator="greaterThan">
      <formula>$O$60</formula>
    </cfRule>
    <cfRule type="cellIs" dxfId="70" priority="171" operator="between">
      <formula>$K$60</formula>
      <formula>$M$60</formula>
    </cfRule>
    <cfRule type="cellIs" dxfId="69" priority="172" operator="lessThan">
      <formula>$J$60</formula>
    </cfRule>
  </conditionalFormatting>
  <conditionalFormatting sqref="P61:AQ61">
    <cfRule type="cellIs" dxfId="68" priority="173" operator="greaterThan">
      <formula>$O$61</formula>
    </cfRule>
    <cfRule type="cellIs" dxfId="67" priority="174" operator="between">
      <formula>$K$61</formula>
      <formula>$M$61</formula>
    </cfRule>
    <cfRule type="cellIs" dxfId="66" priority="175" operator="lessThan">
      <formula>$J$61</formula>
    </cfRule>
  </conditionalFormatting>
  <conditionalFormatting sqref="P62:AQ62">
    <cfRule type="cellIs" dxfId="65" priority="176" operator="greaterThan">
      <formula>$O$62</formula>
    </cfRule>
    <cfRule type="cellIs" dxfId="64" priority="177" operator="between">
      <formula>$K$62</formula>
      <formula>$M$62</formula>
    </cfRule>
    <cfRule type="cellIs" dxfId="63" priority="178" operator="lessThan">
      <formula>$J$62</formula>
    </cfRule>
  </conditionalFormatting>
  <conditionalFormatting sqref="P63:AQ63">
    <cfRule type="cellIs" dxfId="62" priority="179" operator="greaterThan">
      <formula>$O$63</formula>
    </cfRule>
    <cfRule type="cellIs" dxfId="61" priority="180" operator="between">
      <formula>$K$63</formula>
      <formula>$M$63</formula>
    </cfRule>
    <cfRule type="cellIs" dxfId="60" priority="181" operator="lessThan">
      <formula>$J$63</formula>
    </cfRule>
  </conditionalFormatting>
  <conditionalFormatting sqref="P65:AQ65">
    <cfRule type="cellIs" dxfId="59" priority="182" operator="greaterThan">
      <formula>$O$65</formula>
    </cfRule>
    <cfRule type="cellIs" dxfId="58" priority="183" operator="between">
      <formula>$K$65</formula>
      <formula>$M$65</formula>
    </cfRule>
    <cfRule type="cellIs" dxfId="57" priority="184" operator="lessThan">
      <formula>$J$65</formula>
    </cfRule>
  </conditionalFormatting>
  <conditionalFormatting sqref="P68:AQ68">
    <cfRule type="cellIs" dxfId="56" priority="185" operator="greaterThan">
      <formula>$O$68</formula>
    </cfRule>
    <cfRule type="cellIs" dxfId="55" priority="186" operator="between">
      <formula>$K$68</formula>
      <formula>$M$68</formula>
    </cfRule>
    <cfRule type="cellIs" dxfId="54" priority="187" operator="lessThan">
      <formula>$J$68</formula>
    </cfRule>
  </conditionalFormatting>
  <conditionalFormatting sqref="P69:AQ69">
    <cfRule type="cellIs" dxfId="53" priority="188" operator="greaterThan">
      <formula>$O$69</formula>
    </cfRule>
    <cfRule type="cellIs" dxfId="52" priority="189" operator="between">
      <formula>$K$69</formula>
      <formula>$M$69</formula>
    </cfRule>
    <cfRule type="cellIs" dxfId="51" priority="190" operator="lessThan">
      <formula>$J$69</formula>
    </cfRule>
  </conditionalFormatting>
  <conditionalFormatting sqref="P72:AQ72">
    <cfRule type="cellIs" dxfId="50" priority="191" operator="greaterThan">
      <formula>$O$72</formula>
    </cfRule>
    <cfRule type="cellIs" dxfId="49" priority="192" operator="between">
      <formula>$K$72</formula>
      <formula>$M$72</formula>
    </cfRule>
    <cfRule type="cellIs" dxfId="48" priority="193" operator="lessThan">
      <formula>$J$72</formula>
    </cfRule>
  </conditionalFormatting>
  <conditionalFormatting sqref="P73:AQ73">
    <cfRule type="cellIs" dxfId="47" priority="194" operator="greaterThan">
      <formula>$O$73</formula>
    </cfRule>
    <cfRule type="cellIs" dxfId="46" priority="195" operator="between">
      <formula>$K$73</formula>
      <formula>$M$73</formula>
    </cfRule>
    <cfRule type="cellIs" dxfId="45" priority="196" operator="lessThan">
      <formula>$J$73</formula>
    </cfRule>
  </conditionalFormatting>
  <conditionalFormatting sqref="P83:AQ83">
    <cfRule type="cellIs" dxfId="44" priority="197" operator="greaterThan">
      <formula>$O$83</formula>
    </cfRule>
    <cfRule type="cellIs" dxfId="43" priority="198" operator="between">
      <formula>$K$83</formula>
      <formula>$M$83</formula>
    </cfRule>
    <cfRule type="cellIs" dxfId="42" priority="199" operator="lessThan">
      <formula>$J$83</formula>
    </cfRule>
  </conditionalFormatting>
  <conditionalFormatting sqref="P84:AQ84">
    <cfRule type="cellIs" dxfId="41" priority="200" operator="greaterThan">
      <formula>$O$84</formula>
    </cfRule>
    <cfRule type="cellIs" dxfId="40" priority="201" operator="between">
      <formula>$K$84</formula>
      <formula>$M$84</formula>
    </cfRule>
    <cfRule type="cellIs" dxfId="39" priority="202" operator="lessThan">
      <formula>$J$84</formula>
    </cfRule>
  </conditionalFormatting>
  <conditionalFormatting sqref="P85:AQ85">
    <cfRule type="cellIs" dxfId="38" priority="203" operator="greaterThan">
      <formula>$O$85</formula>
    </cfRule>
    <cfRule type="cellIs" dxfId="37" priority="204" operator="between">
      <formula>$K$85</formula>
      <formula>$M$85</formula>
    </cfRule>
    <cfRule type="cellIs" dxfId="36" priority="205" operator="lessThan">
      <formula>$J$85</formula>
    </cfRule>
  </conditionalFormatting>
  <conditionalFormatting sqref="P13:AQ13">
    <cfRule type="cellIs" dxfId="35" priority="206" operator="greaterThan">
      <formula>$O13</formula>
    </cfRule>
    <cfRule type="cellIs" dxfId="34" priority="207" operator="between">
      <formula>$K13</formula>
      <formula>$M13</formula>
    </cfRule>
    <cfRule type="cellIs" dxfId="33" priority="208" operator="lessThan">
      <formula>$J13</formula>
    </cfRule>
  </conditionalFormatting>
  <conditionalFormatting sqref="P14:AQ14">
    <cfRule type="cellIs" dxfId="32" priority="209" operator="greaterThan">
      <formula>$O14</formula>
    </cfRule>
    <cfRule type="cellIs" dxfId="31" priority="210" operator="between">
      <formula>$K14</formula>
      <formula>$M14</formula>
    </cfRule>
    <cfRule type="cellIs" dxfId="30" priority="211" operator="lessThan">
      <formula>$J14</formula>
    </cfRule>
  </conditionalFormatting>
  <conditionalFormatting sqref="P15:AQ15">
    <cfRule type="cellIs" dxfId="29" priority="212" operator="greaterThan">
      <formula>$O15</formula>
    </cfRule>
    <cfRule type="cellIs" dxfId="28" priority="213" operator="between">
      <formula>$K15</formula>
      <formula>$M15</formula>
    </cfRule>
    <cfRule type="cellIs" dxfId="27" priority="214" operator="lessThan">
      <formula>$J15</formula>
    </cfRule>
  </conditionalFormatting>
  <conditionalFormatting sqref="P16:AQ16">
    <cfRule type="cellIs" dxfId="26" priority="215" operator="greaterThan">
      <formula>$O16</formula>
    </cfRule>
    <cfRule type="cellIs" dxfId="25" priority="216" operator="between">
      <formula>$K16</formula>
      <formula>$M16</formula>
    </cfRule>
    <cfRule type="cellIs" dxfId="24" priority="217" operator="lessThan">
      <formula>$J16</formula>
    </cfRule>
  </conditionalFormatting>
  <conditionalFormatting sqref="P17:AQ17">
    <cfRule type="cellIs" dxfId="23" priority="218" operator="greaterThan">
      <formula>$O17</formula>
    </cfRule>
    <cfRule type="cellIs" dxfId="22" priority="219" operator="between">
      <formula>$K17</formula>
      <formula>$M17</formula>
    </cfRule>
    <cfRule type="cellIs" dxfId="21" priority="220" operator="lessThan">
      <formula>$J17</formula>
    </cfRule>
  </conditionalFormatting>
  <conditionalFormatting sqref="P33:AQ33">
    <cfRule type="cellIs" dxfId="20" priority="19" operator="lessThan">
      <formula>$O$33</formula>
    </cfRule>
    <cfRule type="cellIs" dxfId="19" priority="20" operator="between">
      <formula>$K$33</formula>
      <formula>$M$33</formula>
    </cfRule>
    <cfRule type="cellIs" dxfId="18" priority="21" operator="greaterThan">
      <formula>$J$33</formula>
    </cfRule>
  </conditionalFormatting>
  <conditionalFormatting sqref="P34:AQ34">
    <cfRule type="cellIs" dxfId="17" priority="16" operator="greaterThan">
      <formula>$O$34</formula>
    </cfRule>
    <cfRule type="cellIs" dxfId="16" priority="17" operator="between">
      <formula>$K$34</formula>
      <formula>$M$34</formula>
    </cfRule>
    <cfRule type="cellIs" dxfId="15" priority="18" operator="lessThan">
      <formula>$J$34</formula>
    </cfRule>
  </conditionalFormatting>
  <conditionalFormatting sqref="P35:AQ35">
    <cfRule type="cellIs" dxfId="14" priority="13" operator="greaterThan">
      <formula>$O$35</formula>
    </cfRule>
    <cfRule type="cellIs" dxfId="13" priority="14" operator="between">
      <formula>$K$35</formula>
      <formula>$M$35</formula>
    </cfRule>
    <cfRule type="cellIs" dxfId="12" priority="15" operator="lessThan">
      <formula>$J$35</formula>
    </cfRule>
  </conditionalFormatting>
  <conditionalFormatting sqref="P36:AQ36">
    <cfRule type="cellIs" dxfId="11" priority="10" operator="greaterThan">
      <formula>$O$36</formula>
    </cfRule>
    <cfRule type="cellIs" dxfId="10" priority="11" operator="between">
      <formula>$K$36</formula>
      <formula>$M$36</formula>
    </cfRule>
    <cfRule type="cellIs" dxfId="9" priority="12" operator="lessThan">
      <formula>$J$36</formula>
    </cfRule>
  </conditionalFormatting>
  <conditionalFormatting sqref="P37:AQ37">
    <cfRule type="cellIs" dxfId="8" priority="7" operator="greaterThan">
      <formula>$O$37</formula>
    </cfRule>
    <cfRule type="cellIs" dxfId="7" priority="8" operator="between">
      <formula>$K$37</formula>
      <formula>$M$37</formula>
    </cfRule>
    <cfRule type="cellIs" dxfId="6" priority="9" operator="lessThan">
      <formula>$J$37</formula>
    </cfRule>
  </conditionalFormatting>
  <conditionalFormatting sqref="P38:AQ38">
    <cfRule type="cellIs" dxfId="5" priority="4" operator="greaterThan">
      <formula>$O$38</formula>
    </cfRule>
    <cfRule type="cellIs" dxfId="4" priority="5" operator="between">
      <formula>$K$38</formula>
      <formula>$M$38</formula>
    </cfRule>
    <cfRule type="cellIs" dxfId="3" priority="6" operator="lessThan">
      <formula>$J$38</formula>
    </cfRule>
  </conditionalFormatting>
  <conditionalFormatting sqref="P39:AQ39">
    <cfRule type="cellIs" dxfId="2" priority="1" operator="greaterThan">
      <formula>$O$39</formula>
    </cfRule>
    <cfRule type="cellIs" dxfId="1" priority="2" operator="between">
      <formula>$K$39</formula>
      <formula>$M$39</formula>
    </cfRule>
    <cfRule type="cellIs" dxfId="0" priority="3" operator="lessThan">
      <formula>$J$39</formula>
    </cfRule>
  </conditionalFormatting>
  <pageMargins left="0" right="0" top="0.39374999999999999" bottom="0.39374999999999999" header="0" footer="0"/>
  <pageSetup firstPageNumber="0" pageOrder="overThenDown" orientation="portrait" horizontalDpi="300" verticalDpi="300"/>
  <headerFooter>
    <oddHeader>&amp;C&amp;A</oddHeader>
    <oddFooter>&amp;CPágina &amp;P</oddFooter>
  </headerFooter>
  <ignoredErrors>
    <ignoredError sqref="J34 O3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I20"/>
  <sheetViews>
    <sheetView zoomScale="67" zoomScaleNormal="67" workbookViewId="0">
      <selection activeCell="I11" sqref="I11"/>
    </sheetView>
  </sheetViews>
  <sheetFormatPr baseColWidth="10" defaultColWidth="8.796875" defaultRowHeight="14.25"/>
  <cols>
    <col min="1" max="257" width="10.69921875" customWidth="1"/>
    <col min="258" max="1025" width="10.3984375" customWidth="1"/>
  </cols>
  <sheetData>
    <row r="6" spans="4:9">
      <c r="H6" s="145" t="s">
        <v>147</v>
      </c>
      <c r="I6" s="145" t="s">
        <v>148</v>
      </c>
    </row>
    <row r="7" spans="4:9">
      <c r="H7" s="146"/>
      <c r="I7" s="146"/>
    </row>
    <row r="8" spans="4:9">
      <c r="D8" s="147" t="s">
        <v>149</v>
      </c>
      <c r="H8" s="146">
        <v>36</v>
      </c>
      <c r="I8" s="146">
        <v>39</v>
      </c>
    </row>
    <row r="9" spans="4:9">
      <c r="D9" s="148" t="s">
        <v>150</v>
      </c>
      <c r="H9" s="146">
        <v>4.17</v>
      </c>
      <c r="I9" s="146">
        <v>3.37</v>
      </c>
    </row>
    <row r="10" spans="4:9">
      <c r="D10" s="149" t="s">
        <v>151</v>
      </c>
      <c r="H10" s="146">
        <v>15</v>
      </c>
      <c r="I10" s="146">
        <v>16</v>
      </c>
    </row>
    <row r="11" spans="4:9">
      <c r="D11" s="150" t="s">
        <v>152</v>
      </c>
      <c r="H11" s="151">
        <f>SUM(H8:H10)</f>
        <v>55.17</v>
      </c>
      <c r="I11" s="151">
        <f>SUM(I8:I10)</f>
        <v>58.37</v>
      </c>
    </row>
    <row r="12" spans="4:9">
      <c r="D12" s="150" t="s">
        <v>153</v>
      </c>
    </row>
    <row r="13" spans="4:9">
      <c r="D13" s="150" t="s">
        <v>154</v>
      </c>
    </row>
    <row r="14" spans="4:9">
      <c r="D14" s="150" t="s">
        <v>155</v>
      </c>
    </row>
    <row r="15" spans="4:9">
      <c r="D15" s="150" t="s">
        <v>156</v>
      </c>
    </row>
    <row r="16" spans="4:9">
      <c r="D16" s="150" t="s">
        <v>157</v>
      </c>
    </row>
    <row r="17" spans="4:4">
      <c r="D17" s="150" t="s">
        <v>158</v>
      </c>
    </row>
    <row r="18" spans="4:4">
      <c r="D18" s="150" t="s">
        <v>159</v>
      </c>
    </row>
    <row r="19" spans="4:4">
      <c r="D19" s="150" t="s">
        <v>160</v>
      </c>
    </row>
    <row r="20" spans="4:4">
      <c r="D20" s="150" t="s">
        <v>161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2737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Cálculo de Cuota</vt:lpstr>
      <vt:lpstr>Métricas</vt:lpstr>
      <vt:lpstr>Indicadores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aalvaradoru@Poder-Judicial.go.cr</dc:creator>
  <dc:description/>
  <cp:lastModifiedBy>Christopher</cp:lastModifiedBy>
  <cp:revision>305</cp:revision>
  <cp:lastPrinted>2017-08-22T09:15:44Z</cp:lastPrinted>
  <dcterms:created xsi:type="dcterms:W3CDTF">2016-07-21T14:07:29Z</dcterms:created>
  <dcterms:modified xsi:type="dcterms:W3CDTF">2020-08-20T17:27:14Z</dcterms:modified>
  <dc:language>es-CR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